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Tarybos_projektai_2011-2019\2023 metai\2023-11-30\"/>
    </mc:Choice>
  </mc:AlternateContent>
  <bookViews>
    <workbookView xWindow="0" yWindow="0" windowWidth="28800" windowHeight="12135" tabRatio="500"/>
  </bookViews>
  <sheets>
    <sheet name="04 Programa" sheetId="1" r:id="rId1"/>
    <sheet name="04 Išlaidų suvestinė" sheetId="5" r:id="rId2"/>
    <sheet name="04 Šaltiniai" sheetId="2" r:id="rId3"/>
    <sheet name="04 Bendros lėšos" sheetId="4" r:id="rId4"/>
  </sheets>
  <definedNames>
    <definedName name="Excel_BuiltIn__FilterDatabase" localSheetId="0">'04 Programa'!$A$19:$AT$19</definedName>
    <definedName name="_xlnm.Print_Area" localSheetId="3">'04 Bendros lėšos'!$A$1:$I$33</definedName>
    <definedName name="_xlnm.Print_Area" localSheetId="0">'04 Programa'!$A$1:$AF$246</definedName>
    <definedName name="_xlnm.Print_Area" localSheetId="2">'04 Šaltiniai'!$A$1:$Y$20</definedName>
    <definedName name="_xlnm.Print_Titles" localSheetId="0">'04 Programa'!$17:$19</definedName>
  </definedNames>
  <calcPr calcId="152511"/>
</workbook>
</file>

<file path=xl/calcChain.xml><?xml version="1.0" encoding="utf-8"?>
<calcChain xmlns="http://schemas.openxmlformats.org/spreadsheetml/2006/main">
  <c r="I24" i="4" l="1"/>
  <c r="I23" i="4"/>
  <c r="H24" i="4"/>
  <c r="H23" i="4"/>
  <c r="I15" i="4"/>
  <c r="H15" i="4"/>
  <c r="L11" i="2"/>
  <c r="L9" i="2"/>
  <c r="L4" i="2"/>
  <c r="L3" i="2"/>
  <c r="K4" i="2"/>
  <c r="K3" i="2"/>
  <c r="K9" i="2"/>
  <c r="K11" i="2"/>
  <c r="J11" i="2"/>
  <c r="J9" i="2"/>
  <c r="J4" i="2"/>
  <c r="J3" i="2"/>
  <c r="L156" i="1"/>
  <c r="M156" i="1"/>
  <c r="N156" i="1"/>
  <c r="O156" i="1"/>
  <c r="P156" i="1"/>
  <c r="Q156" i="1"/>
  <c r="R156" i="1"/>
  <c r="S156" i="1"/>
  <c r="T156" i="1"/>
  <c r="U156" i="1"/>
  <c r="V156" i="1"/>
  <c r="W156" i="1"/>
  <c r="X156" i="1"/>
  <c r="Y156" i="1"/>
  <c r="Z156" i="1"/>
  <c r="AA156" i="1"/>
  <c r="AB156" i="1"/>
  <c r="K156" i="1"/>
  <c r="L155" i="1"/>
  <c r="M155" i="1"/>
  <c r="N155" i="1"/>
  <c r="O155" i="1"/>
  <c r="P155" i="1"/>
  <c r="Q155" i="1"/>
  <c r="R155" i="1"/>
  <c r="S155" i="1"/>
  <c r="T155" i="1"/>
  <c r="U155" i="1"/>
  <c r="V155" i="1"/>
  <c r="W155" i="1"/>
  <c r="X155" i="1"/>
  <c r="Y155" i="1"/>
  <c r="Z155" i="1"/>
  <c r="AA155" i="1"/>
  <c r="AB155" i="1"/>
  <c r="K155" i="1"/>
  <c r="W83" i="1"/>
  <c r="W82" i="1"/>
  <c r="S83" i="1"/>
  <c r="S82" i="1"/>
  <c r="L84" i="1"/>
  <c r="M84" i="1"/>
  <c r="N84" i="1"/>
  <c r="O84" i="1"/>
  <c r="P84" i="1"/>
  <c r="Q84" i="1"/>
  <c r="R84" i="1"/>
  <c r="T84" i="1"/>
  <c r="U84" i="1"/>
  <c r="V84" i="1"/>
  <c r="W84" i="1"/>
  <c r="X84" i="1"/>
  <c r="Y84" i="1"/>
  <c r="Z84" i="1"/>
  <c r="AA84" i="1"/>
  <c r="AB84" i="1"/>
  <c r="K84" i="1"/>
  <c r="O83" i="1"/>
  <c r="O82" i="1"/>
  <c r="K83" i="1"/>
  <c r="K82" i="1"/>
  <c r="L179" i="1"/>
  <c r="M179" i="1"/>
  <c r="N179" i="1"/>
  <c r="O179" i="1"/>
  <c r="P179" i="1"/>
  <c r="Q179" i="1"/>
  <c r="R179" i="1"/>
  <c r="S179" i="1"/>
  <c r="T179" i="1"/>
  <c r="U179" i="1"/>
  <c r="V179" i="1"/>
  <c r="W179" i="1"/>
  <c r="X179" i="1"/>
  <c r="Y179" i="1"/>
  <c r="Z179" i="1"/>
  <c r="AA179" i="1"/>
  <c r="AB179" i="1"/>
  <c r="K179" i="1"/>
  <c r="AB149" i="1"/>
  <c r="AA149" i="1"/>
  <c r="Z149" i="1"/>
  <c r="Y149" i="1"/>
  <c r="X149" i="1"/>
  <c r="V149" i="1"/>
  <c r="U149" i="1"/>
  <c r="T149" i="1"/>
  <c r="R149" i="1"/>
  <c r="Q149" i="1"/>
  <c r="P149" i="1"/>
  <c r="N149" i="1"/>
  <c r="M149" i="1"/>
  <c r="L149" i="1"/>
  <c r="W148" i="1"/>
  <c r="W149" i="1" s="1"/>
  <c r="S148" i="1"/>
  <c r="O148" i="1"/>
  <c r="K148" i="1"/>
  <c r="S147" i="1"/>
  <c r="O147" i="1"/>
  <c r="O149" i="1" s="1"/>
  <c r="K147" i="1"/>
  <c r="AB146" i="1"/>
  <c r="AA146" i="1"/>
  <c r="Z146" i="1"/>
  <c r="Y146" i="1"/>
  <c r="X146" i="1"/>
  <c r="V146" i="1"/>
  <c r="U146" i="1"/>
  <c r="T146" i="1"/>
  <c r="R146" i="1"/>
  <c r="Q146" i="1"/>
  <c r="P146" i="1"/>
  <c r="N146" i="1"/>
  <c r="M146" i="1"/>
  <c r="L146" i="1"/>
  <c r="W145" i="1"/>
  <c r="S145" i="1"/>
  <c r="O145" i="1"/>
  <c r="K145" i="1"/>
  <c r="W144" i="1"/>
  <c r="W146" i="1" s="1"/>
  <c r="S144" i="1"/>
  <c r="O144" i="1"/>
  <c r="K144" i="1"/>
  <c r="S143" i="1"/>
  <c r="O143" i="1"/>
  <c r="K143" i="1"/>
  <c r="AB142" i="1"/>
  <c r="AA142" i="1"/>
  <c r="V142" i="1"/>
  <c r="U142" i="1"/>
  <c r="T142" i="1"/>
  <c r="R142" i="1"/>
  <c r="Q142" i="1"/>
  <c r="P142" i="1"/>
  <c r="N142" i="1"/>
  <c r="M142" i="1"/>
  <c r="L142" i="1"/>
  <c r="S141" i="1"/>
  <c r="O141" i="1"/>
  <c r="K141" i="1"/>
  <c r="S140" i="1"/>
  <c r="O140" i="1"/>
  <c r="K140" i="1"/>
  <c r="S139" i="1"/>
  <c r="O139" i="1"/>
  <c r="K139" i="1"/>
  <c r="AB138" i="1"/>
  <c r="AA138" i="1"/>
  <c r="Z138" i="1"/>
  <c r="Y138" i="1"/>
  <c r="X138" i="1"/>
  <c r="V138" i="1"/>
  <c r="U138" i="1"/>
  <c r="T138" i="1"/>
  <c r="R138" i="1"/>
  <c r="Q138" i="1"/>
  <c r="P138" i="1"/>
  <c r="N138" i="1"/>
  <c r="M138" i="1"/>
  <c r="L138" i="1"/>
  <c r="S137" i="1"/>
  <c r="O137" i="1"/>
  <c r="K137" i="1"/>
  <c r="W136" i="1"/>
  <c r="W138" i="1" s="1"/>
  <c r="S136" i="1"/>
  <c r="O136" i="1"/>
  <c r="K136" i="1"/>
  <c r="AB135" i="1"/>
  <c r="AA135" i="1"/>
  <c r="Z135" i="1"/>
  <c r="Y135" i="1"/>
  <c r="X135" i="1"/>
  <c r="V135" i="1"/>
  <c r="U135" i="1"/>
  <c r="T135" i="1"/>
  <c r="R135" i="1"/>
  <c r="Q135" i="1"/>
  <c r="P135" i="1"/>
  <c r="N135" i="1"/>
  <c r="M135" i="1"/>
  <c r="L135" i="1"/>
  <c r="W134" i="1"/>
  <c r="W135" i="1" s="1"/>
  <c r="S134" i="1"/>
  <c r="O134" i="1"/>
  <c r="K134" i="1"/>
  <c r="S133" i="1"/>
  <c r="O133" i="1"/>
  <c r="K133" i="1"/>
  <c r="S84" i="1" l="1"/>
  <c r="O146" i="1"/>
  <c r="S149" i="1"/>
  <c r="W150" i="1"/>
  <c r="M150" i="1"/>
  <c r="R150" i="1"/>
  <c r="AA150" i="1"/>
  <c r="O142" i="1"/>
  <c r="S135" i="1"/>
  <c r="X150" i="1"/>
  <c r="AB150" i="1"/>
  <c r="S138" i="1"/>
  <c r="O135" i="1"/>
  <c r="N150" i="1"/>
  <c r="T150" i="1"/>
  <c r="S142" i="1"/>
  <c r="S146" i="1"/>
  <c r="P150" i="1"/>
  <c r="U150" i="1"/>
  <c r="Y150" i="1"/>
  <c r="K138" i="1"/>
  <c r="K135" i="1"/>
  <c r="L150" i="1"/>
  <c r="Q150" i="1"/>
  <c r="V150" i="1"/>
  <c r="Z150" i="1"/>
  <c r="O138" i="1"/>
  <c r="K142" i="1"/>
  <c r="K146" i="1"/>
  <c r="K149" i="1"/>
  <c r="O150" i="1" l="1"/>
  <c r="S150" i="1"/>
  <c r="K150" i="1"/>
  <c r="M108" i="1"/>
  <c r="W65" i="1"/>
  <c r="S65" i="1"/>
  <c r="O65" i="1"/>
  <c r="K65" i="1"/>
  <c r="W30" i="1"/>
  <c r="S30" i="1"/>
  <c r="O30" i="1"/>
  <c r="K30" i="1"/>
  <c r="L226" i="1" l="1"/>
  <c r="M226" i="1"/>
  <c r="N226" i="1"/>
  <c r="P226" i="1"/>
  <c r="Q226" i="1"/>
  <c r="R226" i="1"/>
  <c r="T226" i="1"/>
  <c r="U226" i="1"/>
  <c r="V226" i="1"/>
  <c r="X226" i="1"/>
  <c r="Y226" i="1"/>
  <c r="Z226" i="1"/>
  <c r="AA226" i="1"/>
  <c r="AB226" i="1"/>
  <c r="L126" i="1"/>
  <c r="M126" i="1"/>
  <c r="N126" i="1"/>
  <c r="P126" i="1"/>
  <c r="Q126" i="1"/>
  <c r="R126" i="1"/>
  <c r="T126" i="1"/>
  <c r="U126" i="1"/>
  <c r="V126" i="1"/>
  <c r="W126" i="1"/>
  <c r="X126" i="1"/>
  <c r="Y126" i="1"/>
  <c r="Z126" i="1"/>
  <c r="AA126" i="1"/>
  <c r="AB126" i="1"/>
  <c r="L116" i="1"/>
  <c r="M116" i="1"/>
  <c r="N116" i="1"/>
  <c r="P116" i="1"/>
  <c r="Q116" i="1"/>
  <c r="R116" i="1"/>
  <c r="T116" i="1"/>
  <c r="U116" i="1"/>
  <c r="V116" i="1"/>
  <c r="X116" i="1"/>
  <c r="Y116" i="1"/>
  <c r="Z116" i="1"/>
  <c r="AA116" i="1"/>
  <c r="AB116" i="1"/>
  <c r="W115" i="1"/>
  <c r="W116" i="1" s="1"/>
  <c r="S115" i="1"/>
  <c r="O115" i="1"/>
  <c r="L111" i="1"/>
  <c r="M111" i="1"/>
  <c r="N111" i="1"/>
  <c r="P111" i="1"/>
  <c r="Q111" i="1"/>
  <c r="R111" i="1"/>
  <c r="T111" i="1"/>
  <c r="U111" i="1"/>
  <c r="V111" i="1"/>
  <c r="X111" i="1"/>
  <c r="Y111" i="1"/>
  <c r="Z111" i="1"/>
  <c r="AA111" i="1"/>
  <c r="AB111" i="1"/>
  <c r="K115" i="1"/>
  <c r="W110" i="1"/>
  <c r="W111" i="1" s="1"/>
  <c r="S110" i="1"/>
  <c r="O110" i="1"/>
  <c r="K110" i="1"/>
  <c r="AB80" i="1"/>
  <c r="AA80" i="1"/>
  <c r="Z80" i="1"/>
  <c r="Y80" i="1"/>
  <c r="X80" i="1"/>
  <c r="V80" i="1"/>
  <c r="U80" i="1"/>
  <c r="T80" i="1"/>
  <c r="R80" i="1"/>
  <c r="Q80" i="1"/>
  <c r="P80" i="1"/>
  <c r="N80" i="1"/>
  <c r="M80" i="1"/>
  <c r="L80" i="1"/>
  <c r="W79" i="1"/>
  <c r="W80" i="1" s="1"/>
  <c r="S79" i="1"/>
  <c r="S80" i="1" s="1"/>
  <c r="O79" i="1"/>
  <c r="O80" i="1" s="1"/>
  <c r="K79" i="1"/>
  <c r="K80" i="1" s="1"/>
  <c r="U108" i="1" l="1"/>
  <c r="I16" i="4" l="1"/>
  <c r="AB75" i="1" l="1"/>
  <c r="AA75" i="1"/>
  <c r="Z75" i="1"/>
  <c r="Y75" i="1"/>
  <c r="X75" i="1"/>
  <c r="V75" i="1"/>
  <c r="U75" i="1"/>
  <c r="T75" i="1"/>
  <c r="R75" i="1"/>
  <c r="Q75" i="1"/>
  <c r="P75" i="1"/>
  <c r="N75" i="1"/>
  <c r="M75" i="1"/>
  <c r="L75" i="1"/>
  <c r="S74" i="1"/>
  <c r="O74" i="1"/>
  <c r="K74" i="1"/>
  <c r="W73" i="1"/>
  <c r="W75" i="1" s="1"/>
  <c r="S73" i="1"/>
  <c r="O73" i="1"/>
  <c r="K73" i="1"/>
  <c r="K75" i="1" l="1"/>
  <c r="S75" i="1"/>
  <c r="O75" i="1"/>
  <c r="AB214" i="1"/>
  <c r="AB215" i="1" s="1"/>
  <c r="AA214" i="1"/>
  <c r="AA215" i="1" s="1"/>
  <c r="Z214" i="1"/>
  <c r="Z215" i="1" s="1"/>
  <c r="Y214" i="1"/>
  <c r="Y215" i="1" s="1"/>
  <c r="X214" i="1"/>
  <c r="X215" i="1" s="1"/>
  <c r="W214" i="1"/>
  <c r="W215" i="1" s="1"/>
  <c r="V214" i="1"/>
  <c r="V215" i="1" s="1"/>
  <c r="U214" i="1"/>
  <c r="U215" i="1" s="1"/>
  <c r="T214" i="1"/>
  <c r="T215" i="1" s="1"/>
  <c r="R214" i="1"/>
  <c r="R215" i="1" s="1"/>
  <c r="Q214" i="1"/>
  <c r="Q215" i="1" s="1"/>
  <c r="P214" i="1"/>
  <c r="P215" i="1" s="1"/>
  <c r="N214" i="1"/>
  <c r="N215" i="1" s="1"/>
  <c r="M214" i="1"/>
  <c r="M215" i="1" s="1"/>
  <c r="L214" i="1"/>
  <c r="L215" i="1" s="1"/>
  <c r="S212" i="1"/>
  <c r="S214" i="1" s="1"/>
  <c r="S215" i="1" s="1"/>
  <c r="O212" i="1"/>
  <c r="O214" i="1" s="1"/>
  <c r="O215" i="1" s="1"/>
  <c r="K212" i="1"/>
  <c r="K214" i="1" s="1"/>
  <c r="K215" i="1" s="1"/>
  <c r="AB188" i="1" l="1"/>
  <c r="AA188" i="1"/>
  <c r="Z188" i="1"/>
  <c r="Y188" i="1"/>
  <c r="X188" i="1"/>
  <c r="W188" i="1"/>
  <c r="V188" i="1"/>
  <c r="U188" i="1"/>
  <c r="T188" i="1"/>
  <c r="R188" i="1"/>
  <c r="Q188" i="1"/>
  <c r="P188" i="1"/>
  <c r="N188" i="1"/>
  <c r="M188" i="1"/>
  <c r="L188" i="1"/>
  <c r="S187" i="1"/>
  <c r="S188" i="1" s="1"/>
  <c r="O187" i="1"/>
  <c r="O188" i="1" s="1"/>
  <c r="K187" i="1"/>
  <c r="K188" i="1" s="1"/>
  <c r="AB128" i="1" l="1"/>
  <c r="AA128" i="1"/>
  <c r="Z128" i="1"/>
  <c r="Y128" i="1"/>
  <c r="X128" i="1"/>
  <c r="W128" i="1"/>
  <c r="T128" i="1"/>
  <c r="R128" i="1"/>
  <c r="Q128" i="1"/>
  <c r="P128" i="1"/>
  <c r="L128" i="1"/>
  <c r="S127" i="1"/>
  <c r="S128" i="1" s="1"/>
  <c r="O127" i="1"/>
  <c r="O128" i="1" s="1"/>
  <c r="K127" i="1"/>
  <c r="K128" i="1" s="1"/>
  <c r="S125" i="1"/>
  <c r="S126" i="1" s="1"/>
  <c r="O125" i="1"/>
  <c r="O126" i="1" s="1"/>
  <c r="K125" i="1"/>
  <c r="K126" i="1" s="1"/>
  <c r="AB124" i="1"/>
  <c r="AA124" i="1"/>
  <c r="Z124" i="1"/>
  <c r="Y124" i="1"/>
  <c r="X124" i="1"/>
  <c r="W124" i="1"/>
  <c r="T124" i="1"/>
  <c r="R124" i="1"/>
  <c r="Q124" i="1"/>
  <c r="P124" i="1"/>
  <c r="L124" i="1"/>
  <c r="S123" i="1"/>
  <c r="S124" i="1" s="1"/>
  <c r="O123" i="1"/>
  <c r="O124" i="1" s="1"/>
  <c r="K123" i="1"/>
  <c r="K124" i="1" s="1"/>
  <c r="L186" i="1" l="1"/>
  <c r="M186" i="1"/>
  <c r="N186" i="1"/>
  <c r="P186" i="1"/>
  <c r="Q186" i="1"/>
  <c r="R186" i="1"/>
  <c r="T186" i="1"/>
  <c r="U186" i="1"/>
  <c r="V186" i="1"/>
  <c r="X186" i="1"/>
  <c r="Y186" i="1"/>
  <c r="Z186" i="1"/>
  <c r="AA186" i="1"/>
  <c r="AB186" i="1"/>
  <c r="W185" i="1"/>
  <c r="W186" i="1" s="1"/>
  <c r="S185" i="1"/>
  <c r="O185" i="1"/>
  <c r="K185" i="1"/>
  <c r="D21" i="4" l="1"/>
  <c r="D22" i="4"/>
  <c r="D25" i="4"/>
  <c r="W224" i="1" l="1"/>
  <c r="S224" i="1"/>
  <c r="O224" i="1"/>
  <c r="K224" i="1"/>
  <c r="AB222" i="1"/>
  <c r="AA222" i="1"/>
  <c r="H16" i="4" s="1"/>
  <c r="Z222" i="1"/>
  <c r="Y222" i="1"/>
  <c r="X222" i="1"/>
  <c r="V222" i="1"/>
  <c r="U222" i="1"/>
  <c r="T222" i="1"/>
  <c r="R222" i="1"/>
  <c r="Q222" i="1"/>
  <c r="P222" i="1"/>
  <c r="N222" i="1"/>
  <c r="M222" i="1"/>
  <c r="L222" i="1"/>
  <c r="W220" i="1"/>
  <c r="W222" i="1" s="1"/>
  <c r="S220" i="1"/>
  <c r="S222" i="1" s="1"/>
  <c r="O220" i="1"/>
  <c r="O222" i="1" s="1"/>
  <c r="K220" i="1"/>
  <c r="K222" i="1" s="1"/>
  <c r="W81" i="1"/>
  <c r="S81" i="1"/>
  <c r="O81" i="1"/>
  <c r="K81" i="1"/>
  <c r="O85" i="1" l="1"/>
  <c r="O71" i="1"/>
  <c r="W199" i="1" l="1"/>
  <c r="W200" i="1" s="1"/>
  <c r="S199" i="1"/>
  <c r="O199" i="1"/>
  <c r="K199" i="1"/>
  <c r="L200" i="1"/>
  <c r="M200" i="1"/>
  <c r="N200" i="1"/>
  <c r="P200" i="1"/>
  <c r="Q200" i="1"/>
  <c r="R200" i="1"/>
  <c r="T200" i="1"/>
  <c r="U200" i="1"/>
  <c r="V200" i="1"/>
  <c r="X200" i="1"/>
  <c r="Y200" i="1"/>
  <c r="Z200" i="1"/>
  <c r="AA200" i="1"/>
  <c r="AB200" i="1"/>
  <c r="L197" i="1"/>
  <c r="M197" i="1"/>
  <c r="N197" i="1"/>
  <c r="P197" i="1"/>
  <c r="Q197" i="1"/>
  <c r="R197" i="1"/>
  <c r="T197" i="1"/>
  <c r="U197" i="1"/>
  <c r="V197" i="1"/>
  <c r="X197" i="1"/>
  <c r="Y197" i="1"/>
  <c r="Z197" i="1"/>
  <c r="AA197" i="1"/>
  <c r="AB197" i="1"/>
  <c r="W196" i="1"/>
  <c r="W197" i="1" s="1"/>
  <c r="S196" i="1"/>
  <c r="O196" i="1"/>
  <c r="K196" i="1"/>
  <c r="L154" i="1"/>
  <c r="M154" i="1"/>
  <c r="N154" i="1"/>
  <c r="P154" i="1"/>
  <c r="Q154" i="1"/>
  <c r="R154" i="1"/>
  <c r="T154" i="1"/>
  <c r="U154" i="1"/>
  <c r="V154" i="1"/>
  <c r="X154" i="1"/>
  <c r="Y154" i="1"/>
  <c r="Z154" i="1"/>
  <c r="AA154" i="1"/>
  <c r="AB154" i="1"/>
  <c r="W154" i="1"/>
  <c r="AB122" i="1"/>
  <c r="AA122" i="1"/>
  <c r="Z122" i="1"/>
  <c r="Y122" i="1"/>
  <c r="X122" i="1"/>
  <c r="W122" i="1"/>
  <c r="T122" i="1"/>
  <c r="R122" i="1"/>
  <c r="Q122" i="1"/>
  <c r="P122" i="1"/>
  <c r="L122" i="1"/>
  <c r="S121" i="1"/>
  <c r="S122" i="1" s="1"/>
  <c r="O121" i="1"/>
  <c r="O122" i="1" s="1"/>
  <c r="K121" i="1"/>
  <c r="K122" i="1" s="1"/>
  <c r="L67" i="1"/>
  <c r="M67" i="1"/>
  <c r="N67" i="1"/>
  <c r="P67" i="1"/>
  <c r="Q67" i="1"/>
  <c r="R67" i="1"/>
  <c r="T67" i="1"/>
  <c r="U67" i="1"/>
  <c r="V67" i="1"/>
  <c r="X67" i="1"/>
  <c r="Y67" i="1"/>
  <c r="Z67" i="1"/>
  <c r="AA67" i="1"/>
  <c r="AB67" i="1"/>
  <c r="W66" i="1"/>
  <c r="W67" i="1" s="1"/>
  <c r="S66" i="1"/>
  <c r="O66" i="1"/>
  <c r="K66" i="1"/>
  <c r="L36" i="1"/>
  <c r="M36" i="1"/>
  <c r="N36" i="1"/>
  <c r="P36" i="1"/>
  <c r="Q36" i="1"/>
  <c r="R36" i="1"/>
  <c r="T36" i="1"/>
  <c r="U36" i="1"/>
  <c r="V36" i="1"/>
  <c r="X36" i="1"/>
  <c r="Y36" i="1"/>
  <c r="Z36" i="1"/>
  <c r="AA36" i="1"/>
  <c r="AB36" i="1"/>
  <c r="W35" i="1"/>
  <c r="S35" i="1"/>
  <c r="O35" i="1"/>
  <c r="K35" i="1"/>
  <c r="K182" i="1" l="1"/>
  <c r="K186" i="1" s="1"/>
  <c r="K189" i="1"/>
  <c r="K49" i="1"/>
  <c r="AB51" i="1" l="1"/>
  <c r="AA51" i="1"/>
  <c r="X51" i="1"/>
  <c r="V51" i="1"/>
  <c r="U51" i="1"/>
  <c r="T51" i="1"/>
  <c r="R51" i="1"/>
  <c r="Q51" i="1"/>
  <c r="P51" i="1"/>
  <c r="N51" i="1"/>
  <c r="M51" i="1"/>
  <c r="L51" i="1"/>
  <c r="W50" i="1"/>
  <c r="S50" i="1"/>
  <c r="O50" i="1"/>
  <c r="K50" i="1"/>
  <c r="K51" i="1" s="1"/>
  <c r="W49" i="1"/>
  <c r="W51" i="1" s="1"/>
  <c r="S49" i="1"/>
  <c r="O49" i="1"/>
  <c r="O51" i="1" l="1"/>
  <c r="S51" i="1"/>
  <c r="F19" i="4"/>
  <c r="K33" i="1" l="1"/>
  <c r="I18" i="4" l="1"/>
  <c r="H18" i="4"/>
  <c r="O182" i="1"/>
  <c r="O186" i="1" s="1"/>
  <c r="O189" i="1"/>
  <c r="L48" i="1" l="1"/>
  <c r="M48" i="1"/>
  <c r="N48" i="1"/>
  <c r="P48" i="1"/>
  <c r="Q48" i="1"/>
  <c r="R48" i="1"/>
  <c r="T48" i="1"/>
  <c r="U48" i="1"/>
  <c r="V48" i="1"/>
  <c r="X48" i="1"/>
  <c r="Y48" i="1"/>
  <c r="Z48" i="1"/>
  <c r="AA48" i="1"/>
  <c r="AB48" i="1"/>
  <c r="W46" i="1"/>
  <c r="S46" i="1"/>
  <c r="O46" i="1"/>
  <c r="K46" i="1"/>
  <c r="S182" i="1" l="1"/>
  <c r="S186" i="1" s="1"/>
  <c r="W47" i="1" l="1"/>
  <c r="S47" i="1"/>
  <c r="O47" i="1"/>
  <c r="K47" i="1"/>
  <c r="W45" i="1"/>
  <c r="W48" i="1" s="1"/>
  <c r="S45" i="1"/>
  <c r="O45" i="1"/>
  <c r="K45" i="1"/>
  <c r="K48" i="1" s="1"/>
  <c r="O48" i="1" l="1"/>
  <c r="S48" i="1"/>
  <c r="S152" i="1"/>
  <c r="S154" i="1" s="1"/>
  <c r="O152" i="1"/>
  <c r="O154" i="1" s="1"/>
  <c r="K152" i="1"/>
  <c r="K154" i="1" s="1"/>
  <c r="L86" i="1"/>
  <c r="M86" i="1"/>
  <c r="N86" i="1"/>
  <c r="P86" i="1"/>
  <c r="Q86" i="1"/>
  <c r="R86" i="1"/>
  <c r="T86" i="1"/>
  <c r="U86" i="1"/>
  <c r="V86" i="1"/>
  <c r="X86" i="1"/>
  <c r="Y86" i="1"/>
  <c r="Z86" i="1"/>
  <c r="AA86" i="1"/>
  <c r="AB86" i="1"/>
  <c r="W68" i="1"/>
  <c r="X68" i="1"/>
  <c r="Y68" i="1"/>
  <c r="Z68" i="1"/>
  <c r="K53" i="1" l="1"/>
  <c r="S77" i="1" l="1"/>
  <c r="L171" i="1" l="1"/>
  <c r="M171" i="1"/>
  <c r="N171" i="1"/>
  <c r="P171" i="1"/>
  <c r="Q171" i="1"/>
  <c r="R171" i="1"/>
  <c r="T171" i="1"/>
  <c r="U171" i="1"/>
  <c r="V171" i="1"/>
  <c r="X171" i="1"/>
  <c r="Y171" i="1"/>
  <c r="Z171" i="1"/>
  <c r="AA171" i="1"/>
  <c r="AB171" i="1"/>
  <c r="W170" i="1"/>
  <c r="W171" i="1" s="1"/>
  <c r="S170" i="1"/>
  <c r="O170" i="1"/>
  <c r="K170" i="1"/>
  <c r="S159" i="1"/>
  <c r="T120" i="1" l="1"/>
  <c r="U120" i="1"/>
  <c r="V120" i="1"/>
  <c r="K77" i="1" l="1"/>
  <c r="O223" i="1" l="1"/>
  <c r="O226" i="1" s="1"/>
  <c r="O31" i="1" l="1"/>
  <c r="O195" i="1" l="1"/>
  <c r="O197" i="1" s="1"/>
  <c r="AB177" i="1" l="1"/>
  <c r="AA177" i="1"/>
  <c r="Z177" i="1"/>
  <c r="Y177" i="1"/>
  <c r="X177" i="1"/>
  <c r="W177" i="1"/>
  <c r="V177" i="1"/>
  <c r="U177" i="1"/>
  <c r="T177" i="1"/>
  <c r="R177" i="1"/>
  <c r="Q177" i="1"/>
  <c r="P177" i="1"/>
  <c r="N177" i="1"/>
  <c r="M177" i="1"/>
  <c r="L177" i="1"/>
  <c r="S174" i="1"/>
  <c r="S177" i="1" s="1"/>
  <c r="O174" i="1"/>
  <c r="O177" i="1" s="1"/>
  <c r="K174" i="1"/>
  <c r="K177" i="1" s="1"/>
  <c r="L78" i="1" l="1"/>
  <c r="M78" i="1"/>
  <c r="N78" i="1"/>
  <c r="P78" i="1"/>
  <c r="Q78" i="1"/>
  <c r="R78" i="1"/>
  <c r="T78" i="1"/>
  <c r="U78" i="1"/>
  <c r="V78" i="1"/>
  <c r="X78" i="1"/>
  <c r="Y78" i="1"/>
  <c r="Z78" i="1"/>
  <c r="AA78" i="1"/>
  <c r="AB78" i="1"/>
  <c r="O77" i="1"/>
  <c r="W76" i="1"/>
  <c r="W78" i="1" s="1"/>
  <c r="S76" i="1"/>
  <c r="S78" i="1" s="1"/>
  <c r="O76" i="1"/>
  <c r="K76" i="1"/>
  <c r="K78" i="1" s="1"/>
  <c r="W85" i="1"/>
  <c r="W86" i="1" s="1"/>
  <c r="S85" i="1"/>
  <c r="S86" i="1" s="1"/>
  <c r="O86" i="1"/>
  <c r="K85" i="1"/>
  <c r="K86" i="1" s="1"/>
  <c r="O78" i="1" l="1"/>
  <c r="M120" i="1"/>
  <c r="K119" i="1"/>
  <c r="K117" i="1"/>
  <c r="K114" i="1"/>
  <c r="K116" i="1" s="1"/>
  <c r="K109" i="1"/>
  <c r="K111" i="1" s="1"/>
  <c r="K107" i="1"/>
  <c r="K105" i="1"/>
  <c r="K103" i="1"/>
  <c r="K101" i="1"/>
  <c r="K99" i="1"/>
  <c r="K97" i="1"/>
  <c r="K95" i="1"/>
  <c r="K93" i="1"/>
  <c r="K91" i="1"/>
  <c r="K89" i="1"/>
  <c r="K71" i="1"/>
  <c r="K70" i="1"/>
  <c r="K64" i="1"/>
  <c r="K63" i="1"/>
  <c r="K62" i="1"/>
  <c r="K60" i="1"/>
  <c r="K58" i="1"/>
  <c r="K57" i="1"/>
  <c r="K40" i="1"/>
  <c r="K39" i="1"/>
  <c r="K38" i="1"/>
  <c r="K29" i="1"/>
  <c r="B23" i="4" l="1"/>
  <c r="K67" i="1"/>
  <c r="AB235" i="1"/>
  <c r="AA235" i="1"/>
  <c r="Z235" i="1"/>
  <c r="Y235" i="1"/>
  <c r="X235" i="1"/>
  <c r="W235" i="1"/>
  <c r="V235" i="1"/>
  <c r="U235" i="1"/>
  <c r="T235" i="1"/>
  <c r="R235" i="1"/>
  <c r="Q235" i="1"/>
  <c r="P235" i="1"/>
  <c r="N235" i="1"/>
  <c r="M235" i="1"/>
  <c r="L235" i="1"/>
  <c r="S234" i="1"/>
  <c r="S235" i="1" s="1"/>
  <c r="O234" i="1"/>
  <c r="O235" i="1" s="1"/>
  <c r="K234" i="1"/>
  <c r="K235" i="1" s="1"/>
  <c r="AB173" i="1" l="1"/>
  <c r="AB178" i="1" s="1"/>
  <c r="AA173" i="1"/>
  <c r="AA178" i="1" s="1"/>
  <c r="Z173" i="1"/>
  <c r="Z178" i="1" s="1"/>
  <c r="Y173" i="1"/>
  <c r="Y178" i="1" s="1"/>
  <c r="X173" i="1"/>
  <c r="X178" i="1" s="1"/>
  <c r="W173" i="1"/>
  <c r="W178" i="1" s="1"/>
  <c r="V173" i="1"/>
  <c r="V178" i="1" s="1"/>
  <c r="U173" i="1"/>
  <c r="U178" i="1" s="1"/>
  <c r="T173" i="1"/>
  <c r="T178" i="1" s="1"/>
  <c r="R173" i="1"/>
  <c r="R178" i="1" s="1"/>
  <c r="Q173" i="1"/>
  <c r="Q178" i="1" s="1"/>
  <c r="P173" i="1"/>
  <c r="P178" i="1" s="1"/>
  <c r="N173" i="1"/>
  <c r="N178" i="1" s="1"/>
  <c r="M173" i="1"/>
  <c r="M178" i="1" s="1"/>
  <c r="L173" i="1"/>
  <c r="L178" i="1" s="1"/>
  <c r="S172" i="1"/>
  <c r="S173" i="1" s="1"/>
  <c r="O172" i="1"/>
  <c r="K172" i="1"/>
  <c r="K173" i="1" l="1"/>
  <c r="O173" i="1"/>
  <c r="K129" i="1"/>
  <c r="AB120" i="1"/>
  <c r="AA120" i="1"/>
  <c r="Z120" i="1"/>
  <c r="Y120" i="1"/>
  <c r="X120" i="1"/>
  <c r="W120" i="1"/>
  <c r="R120" i="1"/>
  <c r="Q120" i="1"/>
  <c r="P120" i="1"/>
  <c r="L120" i="1"/>
  <c r="K120" i="1"/>
  <c r="S119" i="1"/>
  <c r="S120" i="1" s="1"/>
  <c r="O119" i="1"/>
  <c r="O120" i="1" s="1"/>
  <c r="AB237" i="1" l="1"/>
  <c r="AA237" i="1"/>
  <c r="Z237" i="1"/>
  <c r="Y237" i="1"/>
  <c r="X237" i="1"/>
  <c r="W237" i="1"/>
  <c r="V237" i="1"/>
  <c r="U237" i="1"/>
  <c r="T237" i="1"/>
  <c r="R237" i="1"/>
  <c r="Q237" i="1"/>
  <c r="P237" i="1"/>
  <c r="N237" i="1"/>
  <c r="M237" i="1"/>
  <c r="L237" i="1"/>
  <c r="S236" i="1"/>
  <c r="O236" i="1"/>
  <c r="O237" i="1" s="1"/>
  <c r="K236" i="1"/>
  <c r="AB233" i="1"/>
  <c r="AA233" i="1"/>
  <c r="Z233" i="1"/>
  <c r="Y233" i="1"/>
  <c r="X233" i="1"/>
  <c r="W233" i="1"/>
  <c r="V233" i="1"/>
  <c r="U233" i="1"/>
  <c r="T233" i="1"/>
  <c r="R233" i="1"/>
  <c r="Q233" i="1"/>
  <c r="P233" i="1"/>
  <c r="N233" i="1"/>
  <c r="M233" i="1"/>
  <c r="L233" i="1"/>
  <c r="S231" i="1"/>
  <c r="S233" i="1" s="1"/>
  <c r="O231" i="1"/>
  <c r="O233" i="1" s="1"/>
  <c r="K231" i="1"/>
  <c r="K233" i="1" s="1"/>
  <c r="W223" i="1"/>
  <c r="W226" i="1" s="1"/>
  <c r="S223" i="1"/>
  <c r="K223" i="1"/>
  <c r="K226" i="1" s="1"/>
  <c r="S226" i="1" l="1"/>
  <c r="S237" i="1"/>
  <c r="S238" i="1" s="1"/>
  <c r="M238" i="1"/>
  <c r="R238" i="1"/>
  <c r="W238" i="1"/>
  <c r="AA238" i="1"/>
  <c r="N238" i="1"/>
  <c r="X238" i="1"/>
  <c r="AB238" i="1"/>
  <c r="T238" i="1"/>
  <c r="O238" i="1"/>
  <c r="P238" i="1"/>
  <c r="U238" i="1"/>
  <c r="Y238" i="1"/>
  <c r="K237" i="1"/>
  <c r="K238" i="1" s="1"/>
  <c r="L238" i="1"/>
  <c r="Q238" i="1"/>
  <c r="V238" i="1"/>
  <c r="Z238" i="1"/>
  <c r="S205" i="1" l="1"/>
  <c r="S198" i="1"/>
  <c r="S200" i="1" s="1"/>
  <c r="S195" i="1"/>
  <c r="S197" i="1" s="1"/>
  <c r="S189" i="1"/>
  <c r="K164" i="1"/>
  <c r="K171" i="1" s="1"/>
  <c r="S160" i="1"/>
  <c r="S129" i="1"/>
  <c r="S117" i="1"/>
  <c r="S118" i="1" s="1"/>
  <c r="S114" i="1"/>
  <c r="S116" i="1" s="1"/>
  <c r="S109" i="1"/>
  <c r="S111" i="1" s="1"/>
  <c r="S107" i="1"/>
  <c r="S108" i="1" s="1"/>
  <c r="S105" i="1"/>
  <c r="S106" i="1" s="1"/>
  <c r="S103" i="1"/>
  <c r="S104" i="1" s="1"/>
  <c r="S101" i="1"/>
  <c r="S102" i="1" s="1"/>
  <c r="S99" i="1"/>
  <c r="S100" i="1" s="1"/>
  <c r="S97" i="1"/>
  <c r="S98" i="1" s="1"/>
  <c r="S95" i="1"/>
  <c r="S93" i="1"/>
  <c r="S91" i="1"/>
  <c r="S92" i="1" s="1"/>
  <c r="S89" i="1"/>
  <c r="S90" i="1" s="1"/>
  <c r="L130" i="1"/>
  <c r="K130" i="1"/>
  <c r="N118" i="1"/>
  <c r="M118" i="1"/>
  <c r="L118" i="1"/>
  <c r="K118" i="1"/>
  <c r="L113" i="1"/>
  <c r="N112" i="1"/>
  <c r="M112" i="1"/>
  <c r="M113" i="1" s="1"/>
  <c r="L108" i="1"/>
  <c r="K108" i="1"/>
  <c r="L106" i="1"/>
  <c r="K106" i="1"/>
  <c r="L104" i="1"/>
  <c r="K104" i="1"/>
  <c r="M102" i="1"/>
  <c r="L102" i="1"/>
  <c r="K102" i="1"/>
  <c r="L100" i="1"/>
  <c r="K100" i="1"/>
  <c r="L98" i="1"/>
  <c r="K98" i="1"/>
  <c r="M96" i="1"/>
  <c r="L96" i="1"/>
  <c r="K96" i="1"/>
  <c r="L94" i="1"/>
  <c r="K94" i="1"/>
  <c r="N92" i="1"/>
  <c r="M92" i="1"/>
  <c r="L92" i="1"/>
  <c r="K92" i="1"/>
  <c r="N90" i="1"/>
  <c r="M90" i="1"/>
  <c r="L90" i="1"/>
  <c r="K90" i="1"/>
  <c r="S71" i="1"/>
  <c r="S70" i="1"/>
  <c r="N72" i="1"/>
  <c r="N87" i="1" s="1"/>
  <c r="M72" i="1"/>
  <c r="M87" i="1" s="1"/>
  <c r="L72" i="1"/>
  <c r="L87" i="1" s="1"/>
  <c r="K72" i="1"/>
  <c r="K87" i="1" s="1"/>
  <c r="S63" i="1"/>
  <c r="S64" i="1"/>
  <c r="S62" i="1"/>
  <c r="S60" i="1"/>
  <c r="S61" i="1" s="1"/>
  <c r="S58" i="1"/>
  <c r="S57" i="1"/>
  <c r="N61" i="1"/>
  <c r="M61" i="1"/>
  <c r="L61" i="1"/>
  <c r="K61" i="1"/>
  <c r="N59" i="1"/>
  <c r="M59" i="1"/>
  <c r="L59" i="1"/>
  <c r="K59" i="1"/>
  <c r="K68" i="1" s="1"/>
  <c r="S40" i="1"/>
  <c r="S39" i="1"/>
  <c r="S38" i="1"/>
  <c r="S29" i="1"/>
  <c r="N54" i="1"/>
  <c r="M54" i="1"/>
  <c r="L54" i="1"/>
  <c r="K52" i="1"/>
  <c r="N44" i="1"/>
  <c r="M44" i="1"/>
  <c r="L44" i="1"/>
  <c r="K43" i="1"/>
  <c r="K42" i="1"/>
  <c r="N41" i="1"/>
  <c r="M41" i="1"/>
  <c r="L41" i="1"/>
  <c r="K37" i="1"/>
  <c r="K34" i="1"/>
  <c r="N32" i="1"/>
  <c r="M32" i="1"/>
  <c r="L32" i="1"/>
  <c r="K31" i="1"/>
  <c r="S25" i="1"/>
  <c r="U102" i="1"/>
  <c r="D20" i="4"/>
  <c r="D17" i="4"/>
  <c r="U8" i="5"/>
  <c r="T8" i="5"/>
  <c r="S8" i="5"/>
  <c r="R8" i="5"/>
  <c r="T94" i="1"/>
  <c r="T130" i="1"/>
  <c r="T108" i="1"/>
  <c r="T106" i="1"/>
  <c r="T104" i="1"/>
  <c r="T102" i="1"/>
  <c r="T100" i="1"/>
  <c r="T98" i="1"/>
  <c r="T96" i="1"/>
  <c r="U96" i="1"/>
  <c r="U61" i="1"/>
  <c r="O33" i="1"/>
  <c r="P32" i="1"/>
  <c r="Q32" i="1"/>
  <c r="R32" i="1"/>
  <c r="T32" i="1"/>
  <c r="U32" i="1"/>
  <c r="V32" i="1"/>
  <c r="X32" i="1"/>
  <c r="Y32" i="1"/>
  <c r="Z32" i="1"/>
  <c r="AA32" i="1"/>
  <c r="AB32" i="1"/>
  <c r="O89" i="1"/>
  <c r="O90" i="1" s="1"/>
  <c r="O91" i="1"/>
  <c r="O93" i="1"/>
  <c r="O95" i="1"/>
  <c r="O97" i="1"/>
  <c r="O98" i="1" s="1"/>
  <c r="O99" i="1"/>
  <c r="O100" i="1" s="1"/>
  <c r="O101" i="1"/>
  <c r="O102" i="1" s="1"/>
  <c r="O103" i="1"/>
  <c r="O104" i="1" s="1"/>
  <c r="O105" i="1"/>
  <c r="O106" i="1" s="1"/>
  <c r="O107" i="1"/>
  <c r="O108" i="1" s="1"/>
  <c r="O109" i="1"/>
  <c r="O111" i="1" s="1"/>
  <c r="O114" i="1"/>
  <c r="O116" i="1" s="1"/>
  <c r="O117" i="1"/>
  <c r="O118" i="1" s="1"/>
  <c r="O129" i="1"/>
  <c r="P72" i="1"/>
  <c r="P87" i="1" s="1"/>
  <c r="Q72" i="1"/>
  <c r="Q87" i="1" s="1"/>
  <c r="R72" i="1"/>
  <c r="R87" i="1" s="1"/>
  <c r="T72" i="1"/>
  <c r="T87" i="1" s="1"/>
  <c r="U72" i="1"/>
  <c r="U87" i="1" s="1"/>
  <c r="V72" i="1"/>
  <c r="V87" i="1" s="1"/>
  <c r="W72" i="1"/>
  <c r="W87" i="1" s="1"/>
  <c r="X72" i="1"/>
  <c r="X87" i="1" s="1"/>
  <c r="Y72" i="1"/>
  <c r="Y87" i="1" s="1"/>
  <c r="Z72" i="1"/>
  <c r="Z87" i="1" s="1"/>
  <c r="AA72" i="1"/>
  <c r="AA87" i="1" s="1"/>
  <c r="AB72" i="1"/>
  <c r="AB87" i="1" s="1"/>
  <c r="K160" i="1"/>
  <c r="J5" i="2" s="1"/>
  <c r="K159" i="1"/>
  <c r="Q41" i="1"/>
  <c r="R41" i="1"/>
  <c r="T41" i="1"/>
  <c r="U41" i="1"/>
  <c r="V41" i="1"/>
  <c r="X41" i="1"/>
  <c r="Y41" i="1"/>
  <c r="Z41" i="1"/>
  <c r="K25" i="1"/>
  <c r="O25" i="1"/>
  <c r="L26" i="1"/>
  <c r="L27" i="1" s="1"/>
  <c r="M26" i="1"/>
  <c r="M27" i="1" s="1"/>
  <c r="N26" i="1"/>
  <c r="N27" i="1" s="1"/>
  <c r="P26" i="1"/>
  <c r="P27" i="1" s="1"/>
  <c r="T26" i="1"/>
  <c r="T27" i="1" s="1"/>
  <c r="AA26" i="1"/>
  <c r="AA27" i="1" s="1"/>
  <c r="AB26" i="1"/>
  <c r="AB27" i="1" s="1"/>
  <c r="Q27" i="1"/>
  <c r="W27" i="1"/>
  <c r="X27" i="1"/>
  <c r="O29" i="1"/>
  <c r="W29" i="1"/>
  <c r="S31" i="1"/>
  <c r="W31" i="1"/>
  <c r="S33" i="1"/>
  <c r="W33" i="1"/>
  <c r="O34" i="1"/>
  <c r="S34" i="1"/>
  <c r="W34" i="1"/>
  <c r="O37" i="1"/>
  <c r="S37" i="1"/>
  <c r="W37" i="1"/>
  <c r="W38" i="1"/>
  <c r="O39" i="1"/>
  <c r="W39" i="1"/>
  <c r="W40" i="1"/>
  <c r="O42" i="1"/>
  <c r="S42" i="1"/>
  <c r="W42" i="1"/>
  <c r="W44" i="1" s="1"/>
  <c r="P44" i="1"/>
  <c r="S43" i="1"/>
  <c r="W43" i="1"/>
  <c r="Q44" i="1"/>
  <c r="R44" i="1"/>
  <c r="T44" i="1"/>
  <c r="U44" i="1"/>
  <c r="V44" i="1"/>
  <c r="X44" i="1"/>
  <c r="O52" i="1"/>
  <c r="S52" i="1"/>
  <c r="W52" i="1"/>
  <c r="W54" i="1" s="1"/>
  <c r="O53" i="1"/>
  <c r="S53" i="1"/>
  <c r="W53" i="1"/>
  <c r="Q54" i="1"/>
  <c r="R54" i="1"/>
  <c r="T54" i="1"/>
  <c r="U54" i="1"/>
  <c r="V54" i="1"/>
  <c r="X54" i="1"/>
  <c r="O57" i="1"/>
  <c r="O58" i="1"/>
  <c r="P59" i="1"/>
  <c r="Q59" i="1"/>
  <c r="R59" i="1"/>
  <c r="T59" i="1"/>
  <c r="U59" i="1"/>
  <c r="V59" i="1"/>
  <c r="AA59" i="1"/>
  <c r="AB59" i="1"/>
  <c r="O60" i="1"/>
  <c r="O61" i="1" s="1"/>
  <c r="P61" i="1"/>
  <c r="Q61" i="1"/>
  <c r="R61" i="1"/>
  <c r="T61" i="1"/>
  <c r="V61" i="1"/>
  <c r="AA61" i="1"/>
  <c r="AB61" i="1"/>
  <c r="O62" i="1"/>
  <c r="O63" i="1"/>
  <c r="O64" i="1"/>
  <c r="O70" i="1"/>
  <c r="P90" i="1"/>
  <c r="Q90" i="1"/>
  <c r="R90" i="1"/>
  <c r="T90" i="1"/>
  <c r="U90" i="1"/>
  <c r="V90" i="1"/>
  <c r="W90" i="1"/>
  <c r="X90" i="1"/>
  <c r="Y90" i="1"/>
  <c r="Z90" i="1"/>
  <c r="AA90" i="1"/>
  <c r="AB90" i="1"/>
  <c r="P92" i="1"/>
  <c r="Q92" i="1"/>
  <c r="R92" i="1"/>
  <c r="T92" i="1"/>
  <c r="U92" i="1"/>
  <c r="V92" i="1"/>
  <c r="W92" i="1"/>
  <c r="X92" i="1"/>
  <c r="Y92" i="1"/>
  <c r="Z92" i="1"/>
  <c r="AA92" i="1"/>
  <c r="AB92" i="1"/>
  <c r="P94" i="1"/>
  <c r="AA94" i="1"/>
  <c r="AB94" i="1"/>
  <c r="P96" i="1"/>
  <c r="Q96" i="1"/>
  <c r="R96" i="1"/>
  <c r="W96" i="1"/>
  <c r="X96" i="1"/>
  <c r="Y96" i="1"/>
  <c r="Z96" i="1"/>
  <c r="AA96" i="1"/>
  <c r="AB96" i="1"/>
  <c r="P98" i="1"/>
  <c r="Q98" i="1"/>
  <c r="R98" i="1"/>
  <c r="W98" i="1"/>
  <c r="X98" i="1"/>
  <c r="Y98" i="1"/>
  <c r="Z98" i="1"/>
  <c r="AA98" i="1"/>
  <c r="AB98" i="1"/>
  <c r="P100" i="1"/>
  <c r="Q100" i="1"/>
  <c r="R100" i="1"/>
  <c r="W100" i="1"/>
  <c r="X100" i="1"/>
  <c r="Y100" i="1"/>
  <c r="Z100" i="1"/>
  <c r="AA100" i="1"/>
  <c r="AB100" i="1"/>
  <c r="P102" i="1"/>
  <c r="Q102" i="1"/>
  <c r="R102" i="1"/>
  <c r="W102" i="1"/>
  <c r="X102" i="1"/>
  <c r="Y102" i="1"/>
  <c r="Z102" i="1"/>
  <c r="AA102" i="1"/>
  <c r="AB102" i="1"/>
  <c r="P104" i="1"/>
  <c r="Q104" i="1"/>
  <c r="R104" i="1"/>
  <c r="W104" i="1"/>
  <c r="X104" i="1"/>
  <c r="Y104" i="1"/>
  <c r="Z104" i="1"/>
  <c r="AA104" i="1"/>
  <c r="AB104" i="1"/>
  <c r="P106" i="1"/>
  <c r="Q106" i="1"/>
  <c r="R106" i="1"/>
  <c r="W106" i="1"/>
  <c r="X106" i="1"/>
  <c r="Y106" i="1"/>
  <c r="Z106" i="1"/>
  <c r="AA106" i="1"/>
  <c r="AB106" i="1"/>
  <c r="P108" i="1"/>
  <c r="Q108" i="1"/>
  <c r="R108" i="1"/>
  <c r="W108" i="1"/>
  <c r="X108" i="1"/>
  <c r="Y108" i="1"/>
  <c r="Z108" i="1"/>
  <c r="AA108" i="1"/>
  <c r="AB108" i="1"/>
  <c r="H112" i="1"/>
  <c r="J112" i="1"/>
  <c r="Q112" i="1"/>
  <c r="Q113" i="1" s="1"/>
  <c r="R112" i="1"/>
  <c r="O112" i="1" s="1"/>
  <c r="O113" i="1" s="1"/>
  <c r="U112" i="1"/>
  <c r="U113" i="1" s="1"/>
  <c r="V112" i="1"/>
  <c r="S112" i="1" s="1"/>
  <c r="S113" i="1" s="1"/>
  <c r="W112" i="1"/>
  <c r="W113" i="1" s="1"/>
  <c r="X112" i="1"/>
  <c r="X113" i="1" s="1"/>
  <c r="Y112" i="1"/>
  <c r="Y113" i="1" s="1"/>
  <c r="Z112" i="1"/>
  <c r="Z113" i="1" s="1"/>
  <c r="AC112" i="1"/>
  <c r="J113" i="1"/>
  <c r="P113" i="1"/>
  <c r="T113" i="1"/>
  <c r="AA113" i="1"/>
  <c r="AB113" i="1"/>
  <c r="P118" i="1"/>
  <c r="Q118" i="1"/>
  <c r="R118" i="1"/>
  <c r="T118" i="1"/>
  <c r="U118" i="1"/>
  <c r="V118" i="1"/>
  <c r="W118" i="1"/>
  <c r="X118" i="1"/>
  <c r="Y118" i="1"/>
  <c r="Z118" i="1"/>
  <c r="AA118" i="1"/>
  <c r="AB118" i="1"/>
  <c r="P130" i="1"/>
  <c r="Q130" i="1"/>
  <c r="R130" i="1"/>
  <c r="W130" i="1"/>
  <c r="X130" i="1"/>
  <c r="Y130" i="1"/>
  <c r="Z130" i="1"/>
  <c r="AA130" i="1"/>
  <c r="AB130" i="1"/>
  <c r="O160" i="1"/>
  <c r="W160" i="1"/>
  <c r="W161" i="1" s="1"/>
  <c r="W162" i="1" s="1"/>
  <c r="L161" i="1"/>
  <c r="L162" i="1" s="1"/>
  <c r="M161" i="1"/>
  <c r="M162" i="1" s="1"/>
  <c r="N161" i="1"/>
  <c r="N162" i="1" s="1"/>
  <c r="P161" i="1"/>
  <c r="P162" i="1" s="1"/>
  <c r="Q161" i="1"/>
  <c r="Q162" i="1" s="1"/>
  <c r="R161" i="1"/>
  <c r="R162" i="1" s="1"/>
  <c r="T161" i="1"/>
  <c r="T162" i="1" s="1"/>
  <c r="U161" i="1"/>
  <c r="U162" i="1" s="1"/>
  <c r="V161" i="1"/>
  <c r="V162" i="1" s="1"/>
  <c r="X161" i="1"/>
  <c r="X162" i="1" s="1"/>
  <c r="Y161" i="1"/>
  <c r="Y162" i="1" s="1"/>
  <c r="Z161" i="1"/>
  <c r="Z162" i="1" s="1"/>
  <c r="AA161" i="1"/>
  <c r="AA162" i="1" s="1"/>
  <c r="AB161" i="1"/>
  <c r="AB162" i="1" s="1"/>
  <c r="O164" i="1"/>
  <c r="O171" i="1" s="1"/>
  <c r="S164" i="1"/>
  <c r="S171" i="1" s="1"/>
  <c r="K190" i="1"/>
  <c r="K191" i="1" s="1"/>
  <c r="O190" i="1"/>
  <c r="O191" i="1" s="1"/>
  <c r="L190" i="1"/>
  <c r="L191" i="1" s="1"/>
  <c r="M190" i="1"/>
  <c r="M191" i="1" s="1"/>
  <c r="N190" i="1"/>
  <c r="N191" i="1" s="1"/>
  <c r="P190" i="1"/>
  <c r="P191" i="1" s="1"/>
  <c r="Q190" i="1"/>
  <c r="Q191" i="1" s="1"/>
  <c r="R190" i="1"/>
  <c r="R191" i="1" s="1"/>
  <c r="T190" i="1"/>
  <c r="T191" i="1" s="1"/>
  <c r="U190" i="1"/>
  <c r="U191" i="1" s="1"/>
  <c r="V190" i="1"/>
  <c r="V191" i="1" s="1"/>
  <c r="W190" i="1"/>
  <c r="W191" i="1" s="1"/>
  <c r="X190" i="1"/>
  <c r="X191" i="1" s="1"/>
  <c r="Y190" i="1"/>
  <c r="Y191" i="1" s="1"/>
  <c r="Z190" i="1"/>
  <c r="Z191" i="1" s="1"/>
  <c r="AA190" i="1"/>
  <c r="AA191" i="1" s="1"/>
  <c r="AB190" i="1"/>
  <c r="AB191" i="1" s="1"/>
  <c r="K195" i="1"/>
  <c r="K197" i="1" s="1"/>
  <c r="K198" i="1"/>
  <c r="K200" i="1" s="1"/>
  <c r="O198" i="1"/>
  <c r="O200" i="1" s="1"/>
  <c r="K205" i="1"/>
  <c r="O205" i="1"/>
  <c r="L207" i="1"/>
  <c r="L208" i="1" s="1"/>
  <c r="L209" i="1" s="1"/>
  <c r="M207" i="1"/>
  <c r="M208" i="1" s="1"/>
  <c r="M209" i="1" s="1"/>
  <c r="N207" i="1"/>
  <c r="N208" i="1" s="1"/>
  <c r="N209" i="1" s="1"/>
  <c r="P207" i="1"/>
  <c r="P208" i="1" s="1"/>
  <c r="P209" i="1" s="1"/>
  <c r="Q207" i="1"/>
  <c r="Q208" i="1" s="1"/>
  <c r="Q209" i="1" s="1"/>
  <c r="R207" i="1"/>
  <c r="R208" i="1" s="1"/>
  <c r="R209" i="1" s="1"/>
  <c r="T207" i="1"/>
  <c r="T208" i="1" s="1"/>
  <c r="T209" i="1" s="1"/>
  <c r="U207" i="1"/>
  <c r="U208" i="1" s="1"/>
  <c r="U209" i="1" s="1"/>
  <c r="V207" i="1"/>
  <c r="V208" i="1" s="1"/>
  <c r="V209" i="1" s="1"/>
  <c r="W207" i="1"/>
  <c r="W208" i="1" s="1"/>
  <c r="W209" i="1" s="1"/>
  <c r="X207" i="1"/>
  <c r="X208" i="1" s="1"/>
  <c r="X209" i="1" s="1"/>
  <c r="Y207" i="1"/>
  <c r="Y208" i="1" s="1"/>
  <c r="Y209" i="1" s="1"/>
  <c r="Z207" i="1"/>
  <c r="Z208" i="1" s="1"/>
  <c r="Z209" i="1" s="1"/>
  <c r="AA207" i="1"/>
  <c r="AA208" i="1" s="1"/>
  <c r="AA209" i="1" s="1"/>
  <c r="AB207" i="1"/>
  <c r="AB208" i="1" s="1"/>
  <c r="AB209" i="1" s="1"/>
  <c r="K217" i="1"/>
  <c r="O217" i="1"/>
  <c r="O219" i="1" s="1"/>
  <c r="O227" i="1" s="1"/>
  <c r="O228" i="1" s="1"/>
  <c r="S217" i="1"/>
  <c r="S219" i="1" s="1"/>
  <c r="S227" i="1" s="1"/>
  <c r="S228" i="1" s="1"/>
  <c r="L219" i="1"/>
  <c r="L227" i="1" s="1"/>
  <c r="L228" i="1" s="1"/>
  <c r="M219" i="1"/>
  <c r="M227" i="1" s="1"/>
  <c r="M228" i="1" s="1"/>
  <c r="N219" i="1"/>
  <c r="N227" i="1" s="1"/>
  <c r="N228" i="1" s="1"/>
  <c r="P219" i="1"/>
  <c r="P227" i="1" s="1"/>
  <c r="P228" i="1" s="1"/>
  <c r="Q219" i="1"/>
  <c r="Q227" i="1" s="1"/>
  <c r="Q228" i="1" s="1"/>
  <c r="R219" i="1"/>
  <c r="R227" i="1" s="1"/>
  <c r="R228" i="1" s="1"/>
  <c r="T219" i="1"/>
  <c r="T227" i="1" s="1"/>
  <c r="T228" i="1" s="1"/>
  <c r="U219" i="1"/>
  <c r="U227" i="1" s="1"/>
  <c r="U228" i="1" s="1"/>
  <c r="V219" i="1"/>
  <c r="V227" i="1" s="1"/>
  <c r="V228" i="1" s="1"/>
  <c r="W219" i="1"/>
  <c r="W227" i="1" s="1"/>
  <c r="W228" i="1" s="1"/>
  <c r="X219" i="1"/>
  <c r="X227" i="1" s="1"/>
  <c r="X228" i="1" s="1"/>
  <c r="Y219" i="1"/>
  <c r="Y227" i="1" s="1"/>
  <c r="Y228" i="1" s="1"/>
  <c r="Z219" i="1"/>
  <c r="Z227" i="1" s="1"/>
  <c r="Z228" i="1" s="1"/>
  <c r="AA219" i="1"/>
  <c r="AA227" i="1" s="1"/>
  <c r="AA228" i="1" s="1"/>
  <c r="AB219" i="1"/>
  <c r="AB227" i="1" s="1"/>
  <c r="AB228" i="1" s="1"/>
  <c r="K242" i="1"/>
  <c r="O242" i="1"/>
  <c r="S242" i="1"/>
  <c r="S243" i="1" s="1"/>
  <c r="S244" i="1" s="1"/>
  <c r="S245" i="1" s="1"/>
  <c r="L243" i="1"/>
  <c r="L244" i="1" s="1"/>
  <c r="L245" i="1" s="1"/>
  <c r="M243" i="1"/>
  <c r="M244" i="1" s="1"/>
  <c r="M245" i="1" s="1"/>
  <c r="N243" i="1"/>
  <c r="N244" i="1" s="1"/>
  <c r="N245" i="1" s="1"/>
  <c r="P243" i="1"/>
  <c r="P244" i="1" s="1"/>
  <c r="P245" i="1" s="1"/>
  <c r="Q243" i="1"/>
  <c r="Q244" i="1" s="1"/>
  <c r="Q245" i="1" s="1"/>
  <c r="R243" i="1"/>
  <c r="R244" i="1" s="1"/>
  <c r="R245" i="1" s="1"/>
  <c r="T243" i="1"/>
  <c r="T244" i="1" s="1"/>
  <c r="T245" i="1" s="1"/>
  <c r="U243" i="1"/>
  <c r="U244" i="1" s="1"/>
  <c r="U245" i="1" s="1"/>
  <c r="V243" i="1"/>
  <c r="V244" i="1" s="1"/>
  <c r="V245" i="1" s="1"/>
  <c r="W243" i="1"/>
  <c r="W244" i="1" s="1"/>
  <c r="W245" i="1" s="1"/>
  <c r="X243" i="1"/>
  <c r="X244" i="1" s="1"/>
  <c r="X245" i="1" s="1"/>
  <c r="Y243" i="1"/>
  <c r="Y244" i="1" s="1"/>
  <c r="Y245" i="1" s="1"/>
  <c r="Z243" i="1"/>
  <c r="Z244" i="1" s="1"/>
  <c r="Z245" i="1" s="1"/>
  <c r="AA243" i="1"/>
  <c r="AA244" i="1" s="1"/>
  <c r="AA245" i="1" s="1"/>
  <c r="AB243" i="1"/>
  <c r="AB244" i="1" s="1"/>
  <c r="AB245" i="1" s="1"/>
  <c r="O43" i="1"/>
  <c r="O40" i="1"/>
  <c r="P41" i="1"/>
  <c r="O38" i="1"/>
  <c r="P54" i="1"/>
  <c r="AA41" i="1"/>
  <c r="AB41" i="1"/>
  <c r="J6" i="2" l="1"/>
  <c r="E24" i="4"/>
  <c r="S207" i="1"/>
  <c r="S208" i="1" s="1"/>
  <c r="S209" i="1" s="1"/>
  <c r="S190" i="1"/>
  <c r="S191" i="1" s="1"/>
  <c r="L5" i="2"/>
  <c r="O178" i="1"/>
  <c r="S178" i="1"/>
  <c r="K178" i="1"/>
  <c r="E15" i="4"/>
  <c r="B16" i="4"/>
  <c r="C16" i="4" s="1"/>
  <c r="K5" i="2"/>
  <c r="E16" i="4" s="1"/>
  <c r="O207" i="1"/>
  <c r="O208" i="1" s="1"/>
  <c r="O209" i="1" s="1"/>
  <c r="K6" i="2"/>
  <c r="E18" i="4" s="1"/>
  <c r="N68" i="1"/>
  <c r="B26" i="4"/>
  <c r="C26" i="4" s="1"/>
  <c r="B15" i="4"/>
  <c r="C15" i="4" s="1"/>
  <c r="B18" i="4"/>
  <c r="C18" i="4" s="1"/>
  <c r="M131" i="1"/>
  <c r="E26" i="4"/>
  <c r="L131" i="1"/>
  <c r="X131" i="1"/>
  <c r="L6" i="2"/>
  <c r="AA131" i="1"/>
  <c r="W131" i="1"/>
  <c r="N55" i="1"/>
  <c r="Y131" i="1"/>
  <c r="U131" i="1"/>
  <c r="P131" i="1"/>
  <c r="AB131" i="1"/>
  <c r="T131" i="1"/>
  <c r="K44" i="1"/>
  <c r="S96" i="1"/>
  <c r="K207" i="1"/>
  <c r="K208" i="1" s="1"/>
  <c r="K209" i="1" s="1"/>
  <c r="Z131" i="1"/>
  <c r="Q131" i="1"/>
  <c r="W36" i="1"/>
  <c r="S130" i="1"/>
  <c r="O130" i="1"/>
  <c r="O92" i="1"/>
  <c r="K41" i="1"/>
  <c r="K32" i="1"/>
  <c r="K219" i="1"/>
  <c r="K227" i="1" s="1"/>
  <c r="K228" i="1" s="1"/>
  <c r="K36" i="1"/>
  <c r="X55" i="1"/>
  <c r="S36" i="1"/>
  <c r="V55" i="1"/>
  <c r="Z55" i="1"/>
  <c r="S67" i="1"/>
  <c r="Y55" i="1"/>
  <c r="O67" i="1"/>
  <c r="R55" i="1"/>
  <c r="O36" i="1"/>
  <c r="L68" i="1"/>
  <c r="L55" i="1"/>
  <c r="U55" i="1"/>
  <c r="T55" i="1"/>
  <c r="Q55" i="1"/>
  <c r="P55" i="1"/>
  <c r="M55" i="1"/>
  <c r="S26" i="1"/>
  <c r="S27" i="1" s="1"/>
  <c r="Y192" i="1"/>
  <c r="U192" i="1"/>
  <c r="Q192" i="1"/>
  <c r="X192" i="1"/>
  <c r="T192" i="1"/>
  <c r="O26" i="1"/>
  <c r="O27" i="1" s="1"/>
  <c r="N192" i="1"/>
  <c r="K192" i="1"/>
  <c r="M192" i="1"/>
  <c r="U68" i="1"/>
  <c r="P68" i="1"/>
  <c r="M68" i="1"/>
  <c r="AB68" i="1"/>
  <c r="AA68" i="1"/>
  <c r="R68" i="1"/>
  <c r="T68" i="1"/>
  <c r="V68" i="1"/>
  <c r="Q68" i="1"/>
  <c r="O94" i="1"/>
  <c r="S94" i="1"/>
  <c r="S239" i="1"/>
  <c r="AA201" i="1"/>
  <c r="AA202" i="1" s="1"/>
  <c r="O32" i="1"/>
  <c r="O161" i="1"/>
  <c r="O162" i="1" s="1"/>
  <c r="H19" i="4"/>
  <c r="O96" i="1"/>
  <c r="I19" i="4"/>
  <c r="S201" i="1"/>
  <c r="S202" i="1" s="1"/>
  <c r="K26" i="1"/>
  <c r="K27" i="1" s="1"/>
  <c r="K161" i="1"/>
  <c r="K162" i="1" s="1"/>
  <c r="Y201" i="1"/>
  <c r="Y202" i="1" s="1"/>
  <c r="V201" i="1"/>
  <c r="V202" i="1" s="1"/>
  <c r="W41" i="1"/>
  <c r="W201" i="1"/>
  <c r="W202" i="1" s="1"/>
  <c r="V113" i="1"/>
  <c r="V131" i="1" s="1"/>
  <c r="K243" i="1"/>
  <c r="K244" i="1" s="1"/>
  <c r="K245" i="1" s="1"/>
  <c r="Y239" i="1"/>
  <c r="U239" i="1"/>
  <c r="AB239" i="1"/>
  <c r="X239" i="1"/>
  <c r="N239" i="1"/>
  <c r="W32" i="1"/>
  <c r="B24" i="4"/>
  <c r="N113" i="1"/>
  <c r="N131" i="1" s="1"/>
  <c r="K112" i="1"/>
  <c r="K113" i="1" s="1"/>
  <c r="K131" i="1" s="1"/>
  <c r="W239" i="1"/>
  <c r="R239" i="1"/>
  <c r="M239" i="1"/>
  <c r="K239" i="1"/>
  <c r="X201" i="1"/>
  <c r="X202" i="1" s="1"/>
  <c r="N201" i="1"/>
  <c r="N202" i="1" s="1"/>
  <c r="Z239" i="1"/>
  <c r="V239" i="1"/>
  <c r="Q239" i="1"/>
  <c r="S32" i="1"/>
  <c r="L239" i="1"/>
  <c r="P201" i="1"/>
  <c r="P202" i="1" s="1"/>
  <c r="Q201" i="1"/>
  <c r="Q202" i="1" s="1"/>
  <c r="K201" i="1"/>
  <c r="K202" i="1" s="1"/>
  <c r="M201" i="1"/>
  <c r="M202" i="1" s="1"/>
  <c r="S161" i="1"/>
  <c r="S162" i="1" s="1"/>
  <c r="S59" i="1"/>
  <c r="O59" i="1"/>
  <c r="S41" i="1"/>
  <c r="S72" i="1"/>
  <c r="S87" i="1" s="1"/>
  <c r="L201" i="1"/>
  <c r="L202" i="1" s="1"/>
  <c r="S54" i="1"/>
  <c r="T239" i="1"/>
  <c r="O54" i="1"/>
  <c r="R201" i="1"/>
  <c r="R202" i="1" s="1"/>
  <c r="R113" i="1"/>
  <c r="R131" i="1" s="1"/>
  <c r="Z201" i="1"/>
  <c r="Z202" i="1" s="1"/>
  <c r="AB201" i="1"/>
  <c r="AB202" i="1" s="1"/>
  <c r="U201" i="1"/>
  <c r="U202" i="1" s="1"/>
  <c r="K54" i="1"/>
  <c r="O201" i="1"/>
  <c r="O202" i="1" s="1"/>
  <c r="O192" i="1"/>
  <c r="T201" i="1"/>
  <c r="T202" i="1" s="1"/>
  <c r="AA192" i="1"/>
  <c r="S192" i="1"/>
  <c r="P192" i="1"/>
  <c r="W192" i="1"/>
  <c r="AB192" i="1"/>
  <c r="V192" i="1"/>
  <c r="O44" i="1"/>
  <c r="Z192" i="1"/>
  <c r="R192" i="1"/>
  <c r="L192" i="1"/>
  <c r="S44" i="1"/>
  <c r="P239" i="1"/>
  <c r="O243" i="1"/>
  <c r="O244" i="1" s="1"/>
  <c r="O245" i="1" s="1"/>
  <c r="AA239" i="1"/>
  <c r="AB54" i="1"/>
  <c r="O239" i="1"/>
  <c r="C23" i="4"/>
  <c r="D23" i="4" s="1"/>
  <c r="O72" i="1"/>
  <c r="O87" i="1" s="1"/>
  <c r="AA54" i="1"/>
  <c r="AB44" i="1"/>
  <c r="AA44" i="1"/>
  <c r="O41" i="1"/>
  <c r="J15" i="2" l="1"/>
  <c r="S131" i="1"/>
  <c r="O131" i="1"/>
  <c r="AB55" i="1"/>
  <c r="W55" i="1"/>
  <c r="AA55" i="1"/>
  <c r="K55" i="1"/>
  <c r="K246" i="1" s="1"/>
  <c r="S55" i="1"/>
  <c r="O55" i="1"/>
  <c r="T246" i="1"/>
  <c r="X246" i="1"/>
  <c r="P246" i="1"/>
  <c r="O68" i="1"/>
  <c r="S68" i="1"/>
  <c r="R246" i="1"/>
  <c r="M246" i="1"/>
  <c r="N246" i="1"/>
  <c r="Q246" i="1"/>
  <c r="L246" i="1"/>
  <c r="Y246" i="1"/>
  <c r="U246" i="1"/>
  <c r="Z246" i="1"/>
  <c r="V246" i="1"/>
  <c r="E19" i="4"/>
  <c r="K15" i="2"/>
  <c r="C24" i="4"/>
  <c r="D24" i="4" s="1"/>
  <c r="B19" i="4"/>
  <c r="D15" i="4"/>
  <c r="L15" i="2"/>
  <c r="D18" i="4"/>
  <c r="D16" i="4"/>
  <c r="W246" i="1" l="1"/>
  <c r="O246" i="1"/>
  <c r="D26" i="4"/>
  <c r="E12" i="4"/>
  <c r="H12" i="4" s="1"/>
  <c r="I12" i="4" s="1"/>
  <c r="F11" i="4"/>
  <c r="E11" i="4"/>
  <c r="H11" i="4" s="1"/>
  <c r="I11" i="4" s="1"/>
  <c r="F10" i="4"/>
  <c r="B11" i="4"/>
  <c r="C11" i="4" s="1"/>
  <c r="C19" i="4"/>
  <c r="D19" i="4" s="1"/>
  <c r="B10" i="4"/>
  <c r="C10" i="4" s="1"/>
  <c r="G7" i="5"/>
  <c r="G8" i="5" s="1"/>
  <c r="F12" i="4"/>
  <c r="Q7" i="5"/>
  <c r="Q8" i="5" s="1"/>
  <c r="B12" i="4"/>
  <c r="C12" i="4" s="1"/>
  <c r="I7" i="5"/>
  <c r="I8" i="5" s="1"/>
  <c r="L7" i="5"/>
  <c r="L8" i="5" s="1"/>
  <c r="AA246" i="1" l="1"/>
  <c r="H9" i="4" s="1"/>
  <c r="S246" i="1"/>
  <c r="F9" i="4" s="1"/>
  <c r="B9" i="4"/>
  <c r="B14" i="4" s="1"/>
  <c r="B13" i="4" s="1"/>
  <c r="F7" i="5"/>
  <c r="F8" i="5" s="1"/>
  <c r="M7" i="5"/>
  <c r="M8" i="5" s="1"/>
  <c r="O7" i="5"/>
  <c r="O8" i="5" s="1"/>
  <c r="P7" i="5"/>
  <c r="P8" i="5" s="1"/>
  <c r="D11" i="4"/>
  <c r="D12" i="4"/>
  <c r="H7" i="5"/>
  <c r="H8" i="5" s="1"/>
  <c r="K7" i="5"/>
  <c r="K8" i="5" s="1"/>
  <c r="E10" i="4"/>
  <c r="D10" i="4" s="1"/>
  <c r="H13" i="4" l="1"/>
  <c r="H14" i="4" s="1"/>
  <c r="H10" i="4"/>
  <c r="AB246" i="1"/>
  <c r="I9" i="4" s="1"/>
  <c r="N7" i="5"/>
  <c r="N8" i="5" s="1"/>
  <c r="F14" i="4"/>
  <c r="F13" i="4"/>
  <c r="C9" i="4"/>
  <c r="C14" i="4" s="1"/>
  <c r="E9" i="4"/>
  <c r="E14" i="4" s="1"/>
  <c r="E13" i="4" s="1"/>
  <c r="J7" i="5"/>
  <c r="J8" i="5" s="1"/>
  <c r="I13" i="4" l="1"/>
  <c r="I14" i="4" s="1"/>
  <c r="I10" i="4"/>
  <c r="C13" i="4"/>
  <c r="D13" i="4" s="1"/>
  <c r="D14" i="4"/>
  <c r="D9" i="4"/>
</calcChain>
</file>

<file path=xl/sharedStrings.xml><?xml version="1.0" encoding="utf-8"?>
<sst xmlns="http://schemas.openxmlformats.org/spreadsheetml/2006/main" count="1066" uniqueCount="324">
  <si>
    <t>(Nr. 04)</t>
  </si>
  <si>
    <t>PROGRAMOS</t>
  </si>
  <si>
    <t>TIKSLŲ, PROGRAMŲ, PROGRAMŲ TIKSLŲ, UŽDAVINIŲ, UŽDAVINIŲ VERTINIMO KRITERIJŲ, PRIEMONIŲ IR PRIEMONIŲ IŠLAIDŲ SUVESTINĖ</t>
  </si>
  <si>
    <t>Programos kodas</t>
  </si>
  <si>
    <t>Programos tikslo kodas</t>
  </si>
  <si>
    <t>Uždavinio kodas</t>
  </si>
  <si>
    <t>Priemonės kodas</t>
  </si>
  <si>
    <t>Priemonės pavadinimas</t>
  </si>
  <si>
    <t>Priemonės požymis</t>
  </si>
  <si>
    <t>Funkcinės klasifikacijos kodas</t>
  </si>
  <si>
    <t>Asignavimų valdytojo kodas</t>
  </si>
  <si>
    <t>Priemonės vykdytojo kodas</t>
  </si>
  <si>
    <t>Finansavimo šaltinis</t>
  </si>
  <si>
    <t>Iš viso</t>
  </si>
  <si>
    <t>Išlaidoms</t>
  </si>
  <si>
    <t>Darbo užmokesčiui</t>
  </si>
  <si>
    <t>Strateginė sritis 04. Švietimo, sveikatos ir socialinio sektoriaus plėtojimas</t>
  </si>
  <si>
    <t>04 Socialiai saugios ir sveikos aplinkos kūrimo programa</t>
  </si>
  <si>
    <t>04</t>
  </si>
  <si>
    <t>01</t>
  </si>
  <si>
    <t>Plėtoti saugią socialinę aplinką.</t>
  </si>
  <si>
    <t>Šeimynų tinklo plėtimas ir skatinimas</t>
  </si>
  <si>
    <t>10.01.02.02</t>
  </si>
  <si>
    <t>188723322</t>
  </si>
  <si>
    <t xml:space="preserve">SB </t>
  </si>
  <si>
    <t>Iš viso:</t>
  </si>
  <si>
    <t>Iš viso uždaviniui:</t>
  </si>
  <si>
    <t>02</t>
  </si>
  <si>
    <t>10.04.01.01</t>
  </si>
  <si>
    <t>SB</t>
  </si>
  <si>
    <t>03</t>
  </si>
  <si>
    <t>10.07.01.01</t>
  </si>
  <si>
    <t>302944535</t>
  </si>
  <si>
    <t>05</t>
  </si>
  <si>
    <t>2016 metams: 11 etatų iš SB lėšų.</t>
  </si>
  <si>
    <t>ES</t>
  </si>
  <si>
    <t>2016 metams:  10,25 etatų iš VB lėšų.</t>
  </si>
  <si>
    <t>07</t>
  </si>
  <si>
    <t>KTL</t>
  </si>
  <si>
    <t>08</t>
  </si>
  <si>
    <t>09</t>
  </si>
  <si>
    <t>2016 metams:  05 etato iš SP lėšų ir 1 etatas iš SB lėšų (Iš viso 1,5 etato)</t>
  </si>
  <si>
    <t>10</t>
  </si>
  <si>
    <t>Teikti pagalbos į namus paslaugas</t>
  </si>
  <si>
    <t xml:space="preserve">2016 metams:  17,5 etatų iš SB lėšų ir 1,25 etato iš SB lėšų SP lėšų (Iš viso 18,75 etatai). Pavadavimui darbuotojų kasmetinių atostogų metu skirta 1,5 etato. </t>
  </si>
  <si>
    <t xml:space="preserve">SB(VB) </t>
  </si>
  <si>
    <t>177393649</t>
  </si>
  <si>
    <t>SB(VB)</t>
  </si>
  <si>
    <t>10.01.02.01</t>
  </si>
  <si>
    <t>VL</t>
  </si>
  <si>
    <t>Valstybės ir Savivaldybės piniginė socialinė parama Šilutės rajono savivaldybės gyventojams</t>
  </si>
  <si>
    <t>10.04.01.40</t>
  </si>
  <si>
    <t>10.03.01.01</t>
  </si>
  <si>
    <t>06</t>
  </si>
  <si>
    <t>11</t>
  </si>
  <si>
    <t>10.09.01.09</t>
  </si>
  <si>
    <t>13</t>
  </si>
  <si>
    <t>14</t>
  </si>
  <si>
    <t>10.06.01.01</t>
  </si>
  <si>
    <t>15</t>
  </si>
  <si>
    <t>16</t>
  </si>
  <si>
    <t>17</t>
  </si>
  <si>
    <t>Neveiksnių asmenų būklės peržiūrėjimas</t>
  </si>
  <si>
    <t>Iš viso tikslui:</t>
  </si>
  <si>
    <t>Užtikrinti sveiką viešąją ir gyvenamąją aplinką bei teikti kokybiškas visuomenės ir asmens sveikatos priežiūros paslaugas</t>
  </si>
  <si>
    <t>Parengti ir vykdyti ilgalaikes tęstines visuomenės sveikatos programas</t>
  </si>
  <si>
    <t>Šilutės rajono savivaldybės visuomenės sveikatos rėmimo specialiosios programos įgyvendinimas</t>
  </si>
  <si>
    <t>05.03.01.01.</t>
  </si>
  <si>
    <t>Visuomenės sveikatos rėmimo specialiosios programos įgyvendinimas, proc.</t>
  </si>
  <si>
    <t>SB(AA)</t>
  </si>
  <si>
    <t>Vykdyti visuomenės sveikatos priežiūrą</t>
  </si>
  <si>
    <t>301791595</t>
  </si>
  <si>
    <t>Teikiamos lankytojams mokamos paslaugos</t>
  </si>
  <si>
    <t>Užtikrinti jaunimo politikos plėtojimą Šilutės rajone</t>
  </si>
  <si>
    <t>Jaunimo veiklos gerinimas</t>
  </si>
  <si>
    <t>Jaunimo iniciatyvų skatinimas</t>
  </si>
  <si>
    <t>Užtikrinti žmonių ir turto apsaugą nuo gaisrų</t>
  </si>
  <si>
    <t>Darbo užmokesčiui su SODRA</t>
  </si>
  <si>
    <t>03.02.01.01</t>
  </si>
  <si>
    <t>304158399</t>
  </si>
  <si>
    <t>Tarnybos veiklos įgyvendinimas</t>
  </si>
  <si>
    <t>100</t>
  </si>
  <si>
    <t xml:space="preserve">Iš viso uždaviniai: </t>
  </si>
  <si>
    <t>Sudaryti sąlygas valstybės institucijoms, ūkio subjektams ir gyventojams pereiti iš įprastų gyvenimo (darbo)sąlygų į ekstremalios situacijos padėtį, patirti kuo mažesnius nuostolius</t>
  </si>
  <si>
    <t>Užtikrinti civilinės saugos funkcijų vykdymą</t>
  </si>
  <si>
    <t>Civilinės saugos įstaigos išlaikymas</t>
  </si>
  <si>
    <t>02.02.01.01.</t>
  </si>
  <si>
    <t>Gerinti rajono viešąją infrastruktūrą</t>
  </si>
  <si>
    <t>Vykdyti žalos aplinkai prevenciją</t>
  </si>
  <si>
    <t>Medžiojamųjų gyvūnų prevencinių priemonių diegimo finansavimas</t>
  </si>
  <si>
    <t>Vykdyti maitinimo paslaugų administravimą</t>
  </si>
  <si>
    <t>Maitinimo paslaugų administravimas</t>
  </si>
  <si>
    <t>Maitinimo organizavimas švietimo įstaigose (165)</t>
  </si>
  <si>
    <t>07.06.01.02</t>
  </si>
  <si>
    <t>Finansavimo šaltiniai</t>
  </si>
  <si>
    <t>Strateginio tikslo kodas</t>
  </si>
  <si>
    <t>Programos pavadinimas</t>
  </si>
  <si>
    <t>Iš jų darbo užmokesčiui</t>
  </si>
  <si>
    <t>IŠ VISO:</t>
  </si>
  <si>
    <t>(Nr. 4)</t>
  </si>
  <si>
    <t>Socialiai saugios ir sveikos aplinkos kūrimo programa</t>
  </si>
  <si>
    <t>Bendras lėšų poreikis ir numatomi finansavimo šaltiniai</t>
  </si>
  <si>
    <t>Ekonominės klasifikacijos grupės</t>
  </si>
  <si>
    <t>Paraiška biudžetiniams</t>
  </si>
  <si>
    <t>bazinis biudžetas</t>
  </si>
  <si>
    <t>pakeitimai/
(+padidėjimas
-sumažėjimas)</t>
  </si>
  <si>
    <t>iš viso</t>
  </si>
  <si>
    <t>1. Iš viso lėšų poreikis:</t>
  </si>
  <si>
    <t>1.1.išlaidoms</t>
  </si>
  <si>
    <t>1.1.1.iš jų darbo užmokesčiui</t>
  </si>
  <si>
    <t>1.2. turtui įsigyti ir finansiniams įsipareigojimams vykdyti</t>
  </si>
  <si>
    <t>2. Finansavimas</t>
  </si>
  <si>
    <t xml:space="preserve"> 2.1.Savivaldybės biudžetas:</t>
  </si>
  <si>
    <t>2.1.1. iš jo: valstybės biudžeto specialioji tikslinė dotacija</t>
  </si>
  <si>
    <t xml:space="preserve"> 2.1.2.iš jo: aplinkos apsaugos rėmimo specialiosios programos lėšos</t>
  </si>
  <si>
    <t>2.1.3. iš jo: visuomenės sveikatos rėmimo specialiosios programos lėšos</t>
  </si>
  <si>
    <t>2.2. Kiti šaltiniai:</t>
  </si>
  <si>
    <t>04. Socialiai saugios ir sveikos apinkos kūrimo programa</t>
  </si>
  <si>
    <t>47</t>
  </si>
  <si>
    <t>05.03.01.01</t>
  </si>
  <si>
    <t>Atliekų, kurių savininkų nustatyti neįmanoma, tvarkymas</t>
  </si>
  <si>
    <t>18</t>
  </si>
  <si>
    <t>Socialinė parama mokiniams (išimties atvejais)</t>
  </si>
  <si>
    <t>04.01.05.18</t>
  </si>
  <si>
    <t>Aplinkos monitoringo vykdymas</t>
  </si>
  <si>
    <t>2.1.4. iš jo: iš pajamų už suteiktas paslaugas</t>
  </si>
  <si>
    <t>Bendradarbiavimas su NVO ir kitomis įstaigomis, teikiančiomis socialines paslaugas</t>
  </si>
  <si>
    <t>Paslaugų skaičius, vnt.</t>
  </si>
  <si>
    <t>Asmenų skaičius, vnt.</t>
  </si>
  <si>
    <t>Paramos gavėjų skaičius, vnt.</t>
  </si>
  <si>
    <t xml:space="preserve">Parama pagal išmokų vaikams įstatymą </t>
  </si>
  <si>
    <t>Parama pagal išmokų vaikams įstatymą (administravimas 113)</t>
  </si>
  <si>
    <t>Lėšos skirtos darbuotojų išlaikymui, prekių ir paslaugų įsigyjimui, proc.</t>
  </si>
  <si>
    <t>Parama pagal Tikslinių kompensacijų įstatymą (266)</t>
  </si>
  <si>
    <t>Parama pagal Tikslinių kompensacijų  įstatymą (administravimas 162 )</t>
  </si>
  <si>
    <t>Parama pagal Paramos mirties atveju įstatymą (272)</t>
  </si>
  <si>
    <t>Parama pagal Socialinės paramos mokiniams įstatymą (maitinimas 268)</t>
  </si>
  <si>
    <t>Parama pagal Socialinės paramos mokiniams įstatymą (administravimas 208)</t>
  </si>
  <si>
    <t>Parama pagal Socialinės paramos mokiniams įstatymą (reikmėms 288)</t>
  </si>
  <si>
    <t>Parengtų visuomenės sveikatos stebėsenos suvestinių, atliktų tyrimų skaičius, vnt.</t>
  </si>
  <si>
    <t>Ugniagesių (darbuotojų) skaičius, vnt.</t>
  </si>
  <si>
    <t>Įgyvendinta veikla (komunalinės ir ryšio paslaugos, transporto išlaikymo išlaidos ir kt.), proc.</t>
  </si>
  <si>
    <t>Atliekų surinkimas, utilizavimas, proc.</t>
  </si>
  <si>
    <t>Prevencijos priemonių įgyvendinimas, proc.</t>
  </si>
  <si>
    <t>Mokinių skaičius, vnt.</t>
  </si>
  <si>
    <t>Uždavinio vertinimo kriterijus</t>
  </si>
  <si>
    <t>Turtui įsigyti ir finansiniams įsipareigojimams vykdyti</t>
  </si>
  <si>
    <t>Pavadinimas</t>
  </si>
  <si>
    <t>Planas</t>
  </si>
  <si>
    <t xml:space="preserve">Centrinės institucijos išlaikymas (administravimui skirtos lėšos -  paramos mirties atveju) (161) </t>
  </si>
  <si>
    <t>SB(SP)</t>
  </si>
  <si>
    <t>10.3</t>
  </si>
  <si>
    <t>10.1</t>
  </si>
  <si>
    <t>05.06.01.01.</t>
  </si>
  <si>
    <t>Vykdyti aplinkosaugos ir visuomenės švietimo priemones</t>
  </si>
  <si>
    <t>Buitinių atliekų tvarkymo sistemos diegimo finansavimas</t>
  </si>
  <si>
    <t>05.06.01.01</t>
  </si>
  <si>
    <t>Želdynų ir želdinių apsauga, tvarkymas, būklės stebėsena, želdinių kūrimas, želdinių veisimas ir inventorizacija</t>
  </si>
  <si>
    <r>
      <t xml:space="preserve">Savivaldybės biudžetas </t>
    </r>
    <r>
      <rPr>
        <b/>
        <sz val="10"/>
        <rFont val="Times New Roman"/>
        <family val="1"/>
        <charset val="186"/>
      </rPr>
      <t>SB</t>
    </r>
  </si>
  <si>
    <r>
      <t xml:space="preserve">Skolintos lėšos </t>
    </r>
    <r>
      <rPr>
        <b/>
        <sz val="10"/>
        <rFont val="Times New Roman"/>
        <family val="1"/>
        <charset val="186"/>
      </rPr>
      <t>SL</t>
    </r>
  </si>
  <si>
    <r>
      <t xml:space="preserve">Valstybės lėšos </t>
    </r>
    <r>
      <rPr>
        <b/>
        <sz val="10"/>
        <rFont val="Times New Roman"/>
        <family val="1"/>
        <charset val="186"/>
      </rPr>
      <t>VL</t>
    </r>
  </si>
  <si>
    <r>
      <t xml:space="preserve">Kitos lėšos </t>
    </r>
    <r>
      <rPr>
        <b/>
        <sz val="10"/>
        <rFont val="Times New Roman"/>
        <family val="1"/>
        <charset val="186"/>
      </rPr>
      <t>KTL</t>
    </r>
  </si>
  <si>
    <t>04. Socialiai saugios ir sveikos aplinkos kūrimo programa</t>
  </si>
  <si>
    <t>tūkst. Eur</t>
  </si>
  <si>
    <t xml:space="preserve">Administravimas, prekių ir paslaugų įsigijimas, proc. </t>
  </si>
  <si>
    <t>305548441</t>
  </si>
  <si>
    <t>2023 m.</t>
  </si>
  <si>
    <t>Teikti pagalbą globėjams (rūpintojams), budintiems globėjams, įtėviams ir šeimynų dalyviams ar besirengiantiems jais tapti</t>
  </si>
  <si>
    <t>Teikti stacionarias globos paslaugas be tėvų globos likusiems vaikams, kuriems nustatyta nuolatinė ar laikina globa</t>
  </si>
  <si>
    <t xml:space="preserve">Teikti apgyvendinimo paslaugas nakvynės namuose, krizių centre ir laikino apnakvindinimo paslaugas                                  </t>
  </si>
  <si>
    <t>Administravimo išlaidos</t>
  </si>
  <si>
    <t>10.09.01.01</t>
  </si>
  <si>
    <t>ES lėšomis organizuojamos ir teikiamos Kompleksinės paslaugos šeimai ir asmeninio asistento paslaugos</t>
  </si>
  <si>
    <t>Pagalbos pinigų ir vienkartinių, tikslinių, sąlyginių ir periodinių pašalpų skyrimas ir mokėjimas socialiai pažeidžiamiems asmenims</t>
  </si>
  <si>
    <t>10.01.02.40</t>
  </si>
  <si>
    <t>Projektų skaičius, vnt.</t>
  </si>
  <si>
    <t>Savanorių skaičius, vnt.</t>
  </si>
  <si>
    <t>Įdarbintų jaunuolių (nuo 14-17 m.) skaičius vasaros metu, vnt.</t>
  </si>
  <si>
    <t>Studentų rėmimas, vnt.</t>
  </si>
  <si>
    <t>10.2</t>
  </si>
  <si>
    <t>19.1</t>
  </si>
  <si>
    <t>6</t>
  </si>
  <si>
    <t>Atvirojo jaunimo centro steigimas</t>
  </si>
  <si>
    <t>Bendras lankytojų skaičius, vnt.</t>
  </si>
  <si>
    <t>Unikalių lankytojų skaičius, vnt</t>
  </si>
  <si>
    <t>Parama pagal Piniginės socialinės paramos nepasiturintiems gyventojams įstatymą (kompensacija už būsto šildymą) (260)</t>
  </si>
  <si>
    <t>Teikti Vaikų dienos socialinės priežiūros paslaugas centre</t>
  </si>
  <si>
    <t>Stacionarių socialinių paslaugų organizavimas ir teikimas</t>
  </si>
  <si>
    <t>Nestacionarių socialinių paslaugų organizavimas ir teikimas Šilutės socialinių paslaugų centre</t>
  </si>
  <si>
    <t>Įgyvendinimas, proc.</t>
  </si>
  <si>
    <t>188723322      302944535     177393649     305548441      301791595     304158399</t>
  </si>
  <si>
    <t xml:space="preserve">Paslaugų skaičius, vnt. </t>
  </si>
  <si>
    <t>10.07.01.02</t>
  </si>
  <si>
    <t>Paslaugų vietų  skaičius, vnt.</t>
  </si>
  <si>
    <t>Paslaugų vietų skaičius, vnt.</t>
  </si>
  <si>
    <t xml:space="preserve">Teikti apgyvendinimo paslaugas savarankiško gyvenimo namuose </t>
  </si>
  <si>
    <t>Paslaugų teikėjų skaičius, vnt.</t>
  </si>
  <si>
    <t>(administravimas) Tenkinti socialinės globos poreikį valstybės, Savivaldybės ir kito pavaldumo globos įstaigose  (227)</t>
  </si>
  <si>
    <t>Paslaugų skaičius, proc.</t>
  </si>
  <si>
    <t>Teikti stacionarias globos paslaugas Šilutės socialinės globos namuose</t>
  </si>
  <si>
    <t xml:space="preserve">10.04.01.01   10.09.01.01  </t>
  </si>
  <si>
    <t>Lėšos skirtos darbuotojų išlaikymui, prekių ir paslaugų įsigijimui, proc.</t>
  </si>
  <si>
    <t>Parama pagal Piniginės socialinės paramos nepasiturintiems gyventojams įstatymą (kompensacija už karštą vandenį) (259)</t>
  </si>
  <si>
    <t>Parama pagal Piniginės socialinės paramos nepasiturintiems gyventojams įstatymą (kompensacija už šaltą vandenį) ( 258)</t>
  </si>
  <si>
    <t>Dalyvių skaičius, vnt.</t>
  </si>
  <si>
    <t>Teikti socialinės priežiūros paslaugas socialinę riziką patiriančioms šeimoms ir jų vaikams Šilutės mieste ir rajono seniūnijose (42)</t>
  </si>
  <si>
    <t>Įrengtų  aikštelių skaičius, vnt.</t>
  </si>
  <si>
    <r>
      <t xml:space="preserve">Kelių priežiūros ir plėtros programa </t>
    </r>
    <r>
      <rPr>
        <b/>
        <sz val="10"/>
        <rFont val="Times New Roman"/>
        <family val="1"/>
        <charset val="186"/>
      </rPr>
      <t>KPPP</t>
    </r>
  </si>
  <si>
    <t>12</t>
  </si>
  <si>
    <t>Asmeninės pagalbos teikimas</t>
  </si>
  <si>
    <t>2024-ųjų metų išlaidų projektas</t>
  </si>
  <si>
    <t>2024 m.</t>
  </si>
  <si>
    <t>19</t>
  </si>
  <si>
    <t>Kreditų, paimtų daugiabučiams namams atnaujinti (modernizuoti) ir palūkanų mokėjimas</t>
  </si>
  <si>
    <t>Įrengtų konteinerių skaičius, vnt.</t>
  </si>
  <si>
    <t>Želdynų tvarkymo/ pertvarkymo projektas, vnt.</t>
  </si>
  <si>
    <t>Naujų želdinių įsigijimas ir veisimas, vnt.</t>
  </si>
  <si>
    <t>Aplinkos monitoringo 2021-2026 m. programos parengimas ir vykdymas, vnt.</t>
  </si>
  <si>
    <r>
      <t xml:space="preserve">Valstybės biudžeto specialioji tikslinė dotacija </t>
    </r>
    <r>
      <rPr>
        <b/>
        <sz val="10"/>
        <rFont val="Times New Roman"/>
        <family val="1"/>
        <charset val="186"/>
      </rPr>
      <t>SB(VB)</t>
    </r>
  </si>
  <si>
    <r>
      <t xml:space="preserve">Aplikos apsaugos rėmimo specialiosios programos lėšos </t>
    </r>
    <r>
      <rPr>
        <b/>
        <sz val="10"/>
        <rFont val="Times New Roman"/>
        <family val="1"/>
        <charset val="186"/>
      </rPr>
      <t>SB(AA)</t>
    </r>
  </si>
  <si>
    <r>
      <t xml:space="preserve">Pajamos už suteiktas paslaugas </t>
    </r>
    <r>
      <rPr>
        <b/>
        <sz val="10"/>
        <rFont val="Times New Roman"/>
        <family val="1"/>
        <charset val="186"/>
      </rPr>
      <t>SB(SP)</t>
    </r>
  </si>
  <si>
    <r>
      <t xml:space="preserve">Švietimo įstaigų modernizavimo programa </t>
    </r>
    <r>
      <rPr>
        <b/>
        <sz val="10"/>
        <rFont val="Times New Roman"/>
        <family val="1"/>
      </rPr>
      <t>SB(ŠIMP)</t>
    </r>
  </si>
  <si>
    <r>
      <t xml:space="preserve">Užsienio valstybių, tarptautinių organizacijų ir Europos Sąjungos lėšos </t>
    </r>
    <r>
      <rPr>
        <b/>
        <sz val="10"/>
        <rFont val="Times New Roman"/>
        <family val="1"/>
      </rPr>
      <t>ES, EEE</t>
    </r>
  </si>
  <si>
    <r>
      <t xml:space="preserve">Visuomenės sveikatos apsaugos rėmimo specialioji programa </t>
    </r>
    <r>
      <rPr>
        <b/>
        <sz val="10"/>
        <rFont val="Times New Roman"/>
        <family val="1"/>
        <charset val="186"/>
      </rPr>
      <t>SB(VS)</t>
    </r>
  </si>
  <si>
    <r>
      <t xml:space="preserve">Valstybės investicijų programa </t>
    </r>
    <r>
      <rPr>
        <b/>
        <sz val="10"/>
        <rFont val="Times New Roman"/>
        <family val="1"/>
      </rPr>
      <t>VIP</t>
    </r>
  </si>
  <si>
    <t>Asmeninės pagalbos administravimas</t>
  </si>
  <si>
    <t>Atliekų prevencijos ir tvarkymo programa</t>
  </si>
  <si>
    <t>Asbestinio šiferio kiekis, t</t>
  </si>
  <si>
    <t>Bešeimininkių padangų kiekis, t</t>
  </si>
  <si>
    <t>Antrinių žaliavų konteinerių kiekis, vnt</t>
  </si>
  <si>
    <t>Tekstilės atliekų konteinerių kiekis, vnt</t>
  </si>
  <si>
    <t>2.2.1. švietimo įstaigų modernizavimo programa</t>
  </si>
  <si>
    <t>2.2.2. skolintos lėšos</t>
  </si>
  <si>
    <t>2.2.3. Valstybės investicijų programa</t>
  </si>
  <si>
    <t>2.2.4. Užsienio valstybių, tarptautinių organizacijų ir Europos Sąjungos lėšos</t>
  </si>
  <si>
    <t>2.2.5. Valstybės lėšos</t>
  </si>
  <si>
    <t>2.2.6. Kelių priežiūros ir plėtros programos lėšos</t>
  </si>
  <si>
    <t>2.2.7. kitos lėšos</t>
  </si>
  <si>
    <t>PATVIRTINTA</t>
  </si>
  <si>
    <t xml:space="preserve">SOCIALIAI SAUGIOS IR SVEIKOS APLINKOS KŪRIMO                                                                                                                                                                 </t>
  </si>
  <si>
    <r>
      <t>Parama pagal Piniginės socialinės paramos nepasiturintiems gyventojams įstatymą</t>
    </r>
    <r>
      <rPr>
        <b/>
        <sz val="10"/>
        <rFont val="Times New Roman"/>
        <family val="1"/>
        <charset val="186"/>
      </rPr>
      <t xml:space="preserve"> </t>
    </r>
    <r>
      <rPr>
        <sz val="10"/>
        <rFont val="Times New Roman"/>
        <family val="1"/>
        <charset val="186"/>
      </rPr>
      <t>(socialinės pašalpos) (273)</t>
    </r>
  </si>
  <si>
    <t>20</t>
  </si>
  <si>
    <t>Kompensacijos gavėjų skaičius, vnt.</t>
  </si>
  <si>
    <t>21</t>
  </si>
  <si>
    <t>Vienkartinė įsikūrimo išmoka laikinąją apsaugą Lietuvos Respublikoje gavusiems užsieniečiams (kartu su administravimu)</t>
  </si>
  <si>
    <t>Išmokų gavėjų skaičius, vnt.</t>
  </si>
  <si>
    <t>22</t>
  </si>
  <si>
    <t>Mėnesinė kompensacija vaikų ugdymui laikinąją apsaugą Lietuvos Respublikoje gavusiems užsieniečiams (kartu su administravimu)</t>
  </si>
  <si>
    <t>Kompensacijų ugdymui skaičius, vnt.</t>
  </si>
  <si>
    <t>Kompensacija fiziniams ir juridiniams asmenims, perdavusiems savo būstą ar patalpas neatlygintinai naudotis panaudos pagrindais dėl karinių veiksmų iš Ukrainos pasitraukusiems gyventojams (kartu su administravimu)</t>
  </si>
  <si>
    <t>Mobiliojo darbo su jaunimu įgyvendinimas Šilutės rajono savivaldybėje</t>
  </si>
  <si>
    <t>Mobilių darbuotojų skaičius, vnt.</t>
  </si>
  <si>
    <t>Šilutės rajono savivaldybės tarybos 2022 m. gruodžio 22 d.</t>
  </si>
  <si>
    <t>2022 m. išlaidos</t>
  </si>
  <si>
    <t>2023 m. išlaidų projektas</t>
  </si>
  <si>
    <t>2023 m.patvirtinta Šilutės r. savivaldybės taryboje</t>
  </si>
  <si>
    <t>2023 m. faktiškai skirtas finansavimas</t>
  </si>
  <si>
    <t>2025-ųjų metų išlaidų projektas</t>
  </si>
  <si>
    <t>2025 m.</t>
  </si>
  <si>
    <t>2023 m. patvirtinta Šilutės r. savivaldybės taryboje</t>
  </si>
  <si>
    <t>2022 m. išlaidos, tūkst. Eur</t>
  </si>
  <si>
    <t>2023 m. išlaidų projektas, tūkst. Eur</t>
  </si>
  <si>
    <t>2023 m. patvirtinta Šilutės r. savivaldybės taryboje, tūkst. Eur</t>
  </si>
  <si>
    <t>2023 m. faktiškai skirtas finansavimas, tūkst. Eur</t>
  </si>
  <si>
    <t>Asignavimai 2022 m.</t>
  </si>
  <si>
    <t>2023-iems m. patvirtinta Šilutės r. savivaldybės taryboje</t>
  </si>
  <si>
    <t>2023-iems m. faktiškai skirta</t>
  </si>
  <si>
    <t>Projektas 2024 m.</t>
  </si>
  <si>
    <t>Projektas 2025 m.</t>
  </si>
  <si>
    <t>Optimizuoti socialinės priežiūros ir globos paslaugas</t>
  </si>
  <si>
    <t>Teikti socialinę globą šeimynose (263)</t>
  </si>
  <si>
    <t>Teikti Dienos socialinės globos paslaugas Socialinių paslaugų centre ir asmenų namuose</t>
  </si>
  <si>
    <t>Tenkinti socialinės globos poreikį valstybės ir kito pavaldumo globos įstaigose (301; 300)</t>
  </si>
  <si>
    <t>Paslaugų gavėjų skaičius, proc.</t>
  </si>
  <si>
    <t>Sutvarkyti ir eksponuoti saugomas teritorijas bei kitus gamtinius objektus</t>
  </si>
  <si>
    <t>Vandens telkinių priežiūra ir aplinkos tvarkymas</t>
  </si>
  <si>
    <t>Sutvarkytų pakrančių plotas, ha</t>
  </si>
  <si>
    <t>Sutvarkytų objektų skaičius, vnt.</t>
  </si>
  <si>
    <t>Medžių, krūmų genėjimo leidimai, vnt.</t>
  </si>
  <si>
    <t>Plėtoti sveiką gyvenseną bei stiprinti sveikos gyvensenos įgūdžius ugdymo įstaigose ir bendruomenėse, vykdyti visuomenės sveikatos stebėseną savivaldybėje</t>
  </si>
  <si>
    <t>Ugdymo įstaigų, kuriose vykdoma vaikų sveikatos priežiūros dalis, proc.</t>
  </si>
  <si>
    <t>Mokinių, dalyvavusių burnos higienos užsiėmimuose skaičius, vnt.</t>
  </si>
  <si>
    <t>Mokinių, dalyvavusių traumų ir sužalojimų prevencijos užsiėmimuose skaičius, vnt.</t>
  </si>
  <si>
    <t>Asmenų, dalyvavusių sveikos mitybos skatinimo užsiėmimuose skaičius, vnt.</t>
  </si>
  <si>
    <t>Asmenų, baigusių ŠKLCD sveikatos stiprinimo programą skaičius, vnt.</t>
  </si>
  <si>
    <t>Supratimo apie mikroorganizmų atsparumą antimikrobinėmis medžiagomis didinimas, dalyvių skaičius, vnt.</t>
  </si>
  <si>
    <t>Savivaldybės visuomenės sveikatos biuro darbuotojų, stiprinusių administracinius gebėjimus bei kvalifikaciją dalis, proc.</t>
  </si>
  <si>
    <t>Plėtoti visuomenės psichikos sveikatos paslaugų prieinamumą bei ankstyvojo savižudybių atpažinimo ir kompleksinės pagalbos teikimo sistemą</t>
  </si>
  <si>
    <t>Apslinakymų pas nepriklausomybės konsultantą skaičius, vnt.</t>
  </si>
  <si>
    <t>Asmenų, dalyvavusių Ankstyvosios intervencijos programoje skaičius, vnt.</t>
  </si>
  <si>
    <t>Asmenų, dalyvavusių savižudybių prevencijos programoje skaičius, vnt.</t>
  </si>
  <si>
    <t>Suteiktų psichologinių individualių konsultacijų trukmė ir suteiktų grupinių konsultacijų ar užsiėmimų trukmė, balai</t>
  </si>
  <si>
    <t>Nestacionarių socialinių paslaugų organizavimas ir teikimas Šilutės Vaiko gerovės ir globos centre</t>
  </si>
  <si>
    <t>sprendimu Nr. T1-1169</t>
  </si>
  <si>
    <t>(Šilutės rajono savivaldybės tarybos 2023 m. sausio 26 d.</t>
  </si>
  <si>
    <t>Bendruomeniniai šeimos namai. Kompleksinių paslaugų šeimai teikimas</t>
  </si>
  <si>
    <t>Paslaugų gavėjų skaičius, vnt.</t>
  </si>
  <si>
    <t>(Šilutės rajono savivaldybės tarybos 2023 m. vasario 23 d.</t>
  </si>
  <si>
    <t>2023–2025 M. ŠILUTĖS RAJONO SAVIVALDYBĖS ADMINISTRACIJOS</t>
  </si>
  <si>
    <t>07.04.01.01</t>
  </si>
  <si>
    <t>08.02.01.06</t>
  </si>
  <si>
    <t>08.02.01.09</t>
  </si>
  <si>
    <t>08.02.01.08</t>
  </si>
  <si>
    <t xml:space="preserve">05 </t>
  </si>
  <si>
    <t>Teisinėmis, organizacinėmis, techninėmis priemonėmis užkirsti kelią gaisrams kilti ir plisti bei sumažinti jų galimus padarinius, lokalizuoti ekstremalius įvykius</t>
  </si>
  <si>
    <t xml:space="preserve">10.01.02.02  10.07.01.02  10.09.01.01  10.09.01.09  10.04.01.01  10.01.02.01  10.07.01.01  10.04.01.40  10.01.02.40  10.03.01.01  10.06.01.01  07.06.01.02   04.01.05.18  05.06.01.01  07.04.01.02  07.04.01.01 08.02.01.09  08.02.01.06  03.02.01.01  02.02.01.01   05.03.01.01  01.03.02.01    07.06.01.06  </t>
  </si>
  <si>
    <t>Šilutės rajono savivaldybės administracijos 2023–2025 m. SVP Socialiai saugios ir sveikos aplinkos kūrimo programos išlaidų suvestinė</t>
  </si>
  <si>
    <t>Iš viso 04  programai:</t>
  </si>
  <si>
    <t>ES lėšomis įgyvendinama Bendruomeninių vaikų globos namų plėtra ir Vaikų dienos centrų plėtra</t>
  </si>
  <si>
    <t>sprendimo Nr. T1-1222 redakcija)</t>
  </si>
  <si>
    <t>sprendimo Nr. T1-1200 redakcija)</t>
  </si>
  <si>
    <t>(Šilutės rajono savivaldybės tarybos 2023 m. lapkričio 30 d.</t>
  </si>
  <si>
    <t>sprendimo Nr.     redakcija)</t>
  </si>
  <si>
    <t>Socialinės reabilitacijos paslaugų neįgaliesiems bendruomenėje teikimas kartu su administravimu</t>
  </si>
  <si>
    <t>Parama skurstantiems asmenims</t>
  </si>
  <si>
    <t xml:space="preserve"> </t>
  </si>
  <si>
    <t>Gerinti paslaugų kokybę ir prieinamumą</t>
  </si>
  <si>
    <t>Specialistų pritraukimo programa</t>
  </si>
  <si>
    <t>03.06.01.01        07.06.01.06</t>
  </si>
  <si>
    <t>9</t>
  </si>
  <si>
    <t>Daline kelionės išlaidų kompensacija pasinaudojusių gydytojų skaičius, vnt.</t>
  </si>
  <si>
    <t>Parama pasinaudojusių gydytojų skaičius, vnt</t>
  </si>
  <si>
    <t>Parama pasinaudojusių policijos pareigūnų skaičius, vnt.</t>
  </si>
  <si>
    <t>Socialinių paslaugų teikimas pasitelkiant NVO  ir kt. įstaigas (Vaikų dienos socialinės priežiūros, transporto paslaugos ir kita)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</si>
</sst>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0"/>
      <name val="Arial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sz val="11"/>
      <color indexed="8"/>
      <name val="Calibri"/>
      <family val="2"/>
      <charset val="186"/>
    </font>
    <font>
      <b/>
      <sz val="11"/>
      <color indexed="56"/>
      <name val="Calibri"/>
      <family val="2"/>
      <charset val="186"/>
    </font>
    <font>
      <i/>
      <sz val="11"/>
      <color indexed="23"/>
      <name val="Calibri"/>
      <family val="2"/>
      <charset val="186"/>
    </font>
    <font>
      <sz val="11"/>
      <color indexed="17"/>
      <name val="Calibri"/>
      <family val="2"/>
      <charset val="186"/>
    </font>
    <font>
      <b/>
      <sz val="11"/>
      <color indexed="63"/>
      <name val="Calibri"/>
      <family val="2"/>
      <charset val="186"/>
    </font>
    <font>
      <b/>
      <sz val="18"/>
      <color indexed="56"/>
      <name val="Cambria"/>
      <family val="2"/>
      <charset val="186"/>
    </font>
    <font>
      <b/>
      <sz val="11"/>
      <color indexed="8"/>
      <name val="Calibri"/>
      <family val="2"/>
      <charset val="186"/>
    </font>
    <font>
      <sz val="11"/>
      <color indexed="10"/>
      <name val="Calibri"/>
      <family val="2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name val="Arial"/>
      <family val="2"/>
      <charset val="186"/>
    </font>
    <font>
      <b/>
      <sz val="10"/>
      <color rgb="FFFF0000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b/>
      <sz val="10"/>
      <name val="Times New Roman"/>
      <family val="1"/>
    </font>
    <font>
      <sz val="10"/>
      <color theme="1"/>
      <name val="Times New Roman"/>
      <family val="1"/>
      <charset val="186"/>
    </font>
  </fonts>
  <fills count="27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31"/>
      </patternFill>
    </fill>
    <fill>
      <patternFill patternType="solid">
        <fgColor indexed="9"/>
        <bgColor indexed="26"/>
      </patternFill>
    </fill>
    <fill>
      <patternFill patternType="solid">
        <fgColor indexed="43"/>
        <b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rgb="FFCCFFFF"/>
        <bgColor indexed="41"/>
      </patternFill>
    </fill>
    <fill>
      <patternFill patternType="solid">
        <fgColor rgb="FFCCFFFF"/>
        <bgColor indexed="64"/>
      </patternFill>
    </fill>
    <fill>
      <patternFill patternType="solid">
        <fgColor theme="0" tint="-0.14999847407452621"/>
        <bgColor indexed="23"/>
      </patternFill>
    </fill>
    <fill>
      <patternFill patternType="solid">
        <fgColor theme="0" tint="-0.14999847407452621"/>
        <bgColor indexed="31"/>
      </patternFill>
    </fill>
    <fill>
      <patternFill patternType="solid">
        <fgColor rgb="FFCCFFCC"/>
        <bgColor indexed="27"/>
      </patternFill>
    </fill>
    <fill>
      <patternFill patternType="solid">
        <fgColor rgb="FFCCFFCC"/>
        <bgColor indexed="64"/>
      </patternFill>
    </fill>
    <fill>
      <patternFill patternType="solid">
        <fgColor rgb="FFCCFFCC"/>
        <bgColor indexed="26"/>
      </patternFill>
    </fill>
    <fill>
      <patternFill patternType="solid">
        <fgColor rgb="FFCCFFFF"/>
        <b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31"/>
      </patternFill>
    </fill>
    <fill>
      <patternFill patternType="solid">
        <fgColor rgb="FFCCFFCC"/>
        <bgColor indexed="41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26"/>
      </patternFill>
    </fill>
    <fill>
      <patternFill patternType="solid">
        <fgColor rgb="FFFFFF00"/>
        <bgColor indexed="23"/>
      </patternFill>
    </fill>
  </fills>
  <borders count="262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ck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/>
      <right style="thick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ck">
        <color indexed="8"/>
      </left>
      <right style="medium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ck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/>
      <diagonal/>
    </border>
    <border>
      <left/>
      <right style="thick">
        <color indexed="8"/>
      </right>
      <top/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ck">
        <color indexed="8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 style="thick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8"/>
      </left>
      <right style="thick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ck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22"/>
      </left>
      <right style="thin">
        <color indexed="22"/>
      </right>
      <top style="medium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ck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ck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medium">
        <color indexed="8"/>
      </top>
      <bottom style="thick">
        <color indexed="8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ck">
        <color indexed="8"/>
      </bottom>
      <diagonal/>
    </border>
    <border>
      <left style="medium">
        <color indexed="64"/>
      </left>
      <right/>
      <top style="medium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ck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ck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22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thick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ck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</borders>
  <cellStyleXfs count="28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13" fillId="4" borderId="4" applyNumberFormat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7" fillId="5" borderId="5" applyNumberFormat="0" applyAlignment="0" applyProtection="0"/>
    <xf numFmtId="0" fontId="7" fillId="5" borderId="5" applyNumberFormat="0" applyAlignment="0" applyProtection="0"/>
    <xf numFmtId="0" fontId="13" fillId="0" borderId="0"/>
    <xf numFmtId="0" fontId="13" fillId="4" borderId="4" applyNumberForma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0" borderId="0" applyNumberFormat="0" applyFill="0" applyBorder="0" applyAlignment="0" applyProtection="0"/>
  </cellStyleXfs>
  <cellXfs count="1646">
    <xf numFmtId="0" fontId="0" fillId="0" borderId="0" xfId="0"/>
    <xf numFmtId="164" fontId="12" fillId="15" borderId="34" xfId="0" applyNumberFormat="1" applyFont="1" applyFill="1" applyBorder="1" applyAlignment="1">
      <alignment horizontal="center" vertical="top"/>
    </xf>
    <xf numFmtId="164" fontId="12" fillId="15" borderId="35" xfId="0" applyNumberFormat="1" applyFont="1" applyFill="1" applyBorder="1" applyAlignment="1">
      <alignment horizontal="center" vertical="top"/>
    </xf>
    <xf numFmtId="164" fontId="12" fillId="15" borderId="36" xfId="0" applyNumberFormat="1" applyFont="1" applyFill="1" applyBorder="1" applyAlignment="1">
      <alignment horizontal="center" vertical="top"/>
    </xf>
    <xf numFmtId="164" fontId="12" fillId="15" borderId="31" xfId="0" applyNumberFormat="1" applyFont="1" applyFill="1" applyBorder="1" applyAlignment="1">
      <alignment horizontal="center" vertical="top"/>
    </xf>
    <xf numFmtId="49" fontId="12" fillId="2" borderId="51" xfId="0" applyNumberFormat="1" applyFont="1" applyFill="1" applyBorder="1" applyAlignment="1">
      <alignment horizontal="center" vertical="top"/>
    </xf>
    <xf numFmtId="49" fontId="12" fillId="3" borderId="48" xfId="0" applyNumberFormat="1" applyFont="1" applyFill="1" applyBorder="1" applyAlignment="1">
      <alignment horizontal="center" vertical="top"/>
    </xf>
    <xf numFmtId="164" fontId="12" fillId="3" borderId="92" xfId="0" applyNumberFormat="1" applyFont="1" applyFill="1" applyBorder="1" applyAlignment="1">
      <alignment horizontal="center" vertical="center"/>
    </xf>
    <xf numFmtId="164" fontId="12" fillId="3" borderId="48" xfId="0" applyNumberFormat="1" applyFont="1" applyFill="1" applyBorder="1" applyAlignment="1">
      <alignment horizontal="center" vertical="center"/>
    </xf>
    <xf numFmtId="164" fontId="12" fillId="3" borderId="51" xfId="0" applyNumberFormat="1" applyFont="1" applyFill="1" applyBorder="1" applyAlignment="1">
      <alignment horizontal="center" vertical="center"/>
    </xf>
    <xf numFmtId="164" fontId="12" fillId="3" borderId="34" xfId="0" applyNumberFormat="1" applyFont="1" applyFill="1" applyBorder="1" applyAlignment="1">
      <alignment horizontal="center" vertical="center"/>
    </xf>
    <xf numFmtId="164" fontId="12" fillId="3" borderId="35" xfId="0" applyNumberFormat="1" applyFont="1" applyFill="1" applyBorder="1" applyAlignment="1">
      <alignment horizontal="center" vertical="center"/>
    </xf>
    <xf numFmtId="164" fontId="12" fillId="3" borderId="36" xfId="0" applyNumberFormat="1" applyFont="1" applyFill="1" applyBorder="1" applyAlignment="1">
      <alignment horizontal="center" vertical="center"/>
    </xf>
    <xf numFmtId="164" fontId="12" fillId="3" borderId="31" xfId="0" applyNumberFormat="1" applyFont="1" applyFill="1" applyBorder="1" applyAlignment="1">
      <alignment horizontal="center" vertical="center"/>
    </xf>
    <xf numFmtId="164" fontId="12" fillId="2" borderId="54" xfId="0" applyNumberFormat="1" applyFont="1" applyFill="1" applyBorder="1" applyAlignment="1">
      <alignment horizontal="center" vertical="center"/>
    </xf>
    <xf numFmtId="164" fontId="12" fillId="2" borderId="55" xfId="0" applyNumberFormat="1" applyFont="1" applyFill="1" applyBorder="1" applyAlignment="1">
      <alignment horizontal="center" vertical="center"/>
    </xf>
    <xf numFmtId="164" fontId="12" fillId="2" borderId="56" xfId="0" applyNumberFormat="1" applyFont="1" applyFill="1" applyBorder="1" applyAlignment="1">
      <alignment horizontal="center" vertical="center"/>
    </xf>
    <xf numFmtId="164" fontId="12" fillId="2" borderId="63" xfId="0" applyNumberFormat="1" applyFont="1" applyFill="1" applyBorder="1" applyAlignment="1">
      <alignment horizontal="center" vertical="center"/>
    </xf>
    <xf numFmtId="164" fontId="12" fillId="12" borderId="96" xfId="0" applyNumberFormat="1" applyFont="1" applyFill="1" applyBorder="1" applyAlignment="1">
      <alignment horizontal="center" vertical="center"/>
    </xf>
    <xf numFmtId="164" fontId="12" fillId="12" borderId="97" xfId="0" applyNumberFormat="1" applyFont="1" applyFill="1" applyBorder="1" applyAlignment="1">
      <alignment horizontal="center" vertical="center"/>
    </xf>
    <xf numFmtId="164" fontId="12" fillId="12" borderId="98" xfId="0" applyNumberFormat="1" applyFont="1" applyFill="1" applyBorder="1" applyAlignment="1">
      <alignment horizontal="center" vertical="center"/>
    </xf>
    <xf numFmtId="164" fontId="12" fillId="12" borderId="132" xfId="0" applyNumberFormat="1" applyFont="1" applyFill="1" applyBorder="1" applyAlignment="1">
      <alignment horizontal="center" vertical="center"/>
    </xf>
    <xf numFmtId="164" fontId="12" fillId="12" borderId="62" xfId="0" applyNumberFormat="1" applyFont="1" applyFill="1" applyBorder="1" applyAlignment="1">
      <alignment horizontal="center" vertical="center"/>
    </xf>
    <xf numFmtId="164" fontId="12" fillId="12" borderId="133" xfId="0" applyNumberFormat="1" applyFont="1" applyFill="1" applyBorder="1" applyAlignment="1">
      <alignment horizontal="center" vertical="center"/>
    </xf>
    <xf numFmtId="164" fontId="12" fillId="12" borderId="134" xfId="0" applyNumberFormat="1" applyFont="1" applyFill="1" applyBorder="1" applyAlignment="1">
      <alignment horizontal="center" vertical="center"/>
    </xf>
    <xf numFmtId="164" fontId="12" fillId="12" borderId="63" xfId="0" applyNumberFormat="1" applyFont="1" applyFill="1" applyBorder="1" applyAlignment="1">
      <alignment horizontal="center" vertical="center"/>
    </xf>
    <xf numFmtId="164" fontId="12" fillId="3" borderId="47" xfId="0" applyNumberFormat="1" applyFont="1" applyFill="1" applyBorder="1" applyAlignment="1">
      <alignment horizontal="center" vertical="center"/>
    </xf>
    <xf numFmtId="164" fontId="12" fillId="3" borderId="44" xfId="0" applyNumberFormat="1" applyFont="1" applyFill="1" applyBorder="1" applyAlignment="1">
      <alignment horizontal="center" vertical="center"/>
    </xf>
    <xf numFmtId="164" fontId="12" fillId="2" borderId="51" xfId="0" applyNumberFormat="1" applyFont="1" applyFill="1" applyBorder="1" applyAlignment="1">
      <alignment horizontal="center" vertical="center"/>
    </xf>
    <xf numFmtId="164" fontId="12" fillId="2" borderId="47" xfId="0" applyNumberFormat="1" applyFont="1" applyFill="1" applyBorder="1" applyAlignment="1">
      <alignment horizontal="center" vertical="center"/>
    </xf>
    <xf numFmtId="164" fontId="12" fillId="2" borderId="44" xfId="0" applyNumberFormat="1" applyFont="1" applyFill="1" applyBorder="1" applyAlignment="1">
      <alignment horizontal="center" vertical="center"/>
    </xf>
    <xf numFmtId="164" fontId="12" fillId="2" borderId="31" xfId="0" applyNumberFormat="1" applyFont="1" applyFill="1" applyBorder="1" applyAlignment="1">
      <alignment horizontal="center" vertical="center"/>
    </xf>
    <xf numFmtId="164" fontId="12" fillId="2" borderId="62" xfId="0" applyNumberFormat="1" applyFont="1" applyFill="1" applyBorder="1" applyAlignment="1">
      <alignment horizontal="center" vertical="center"/>
    </xf>
    <xf numFmtId="164" fontId="12" fillId="3" borderId="96" xfId="0" applyNumberFormat="1" applyFont="1" applyFill="1" applyBorder="1" applyAlignment="1">
      <alignment horizontal="center" vertical="center"/>
    </xf>
    <xf numFmtId="164" fontId="12" fillId="3" borderId="63" xfId="0" applyNumberFormat="1" applyFont="1" applyFill="1" applyBorder="1" applyAlignment="1">
      <alignment horizontal="center" vertical="center"/>
    </xf>
    <xf numFmtId="49" fontId="12" fillId="7" borderId="47" xfId="0" applyNumberFormat="1" applyFont="1" applyFill="1" applyBorder="1" applyAlignment="1">
      <alignment vertical="top"/>
    </xf>
    <xf numFmtId="0" fontId="11" fillId="0" borderId="0" xfId="0" applyFont="1" applyFill="1" applyBorder="1"/>
    <xf numFmtId="0" fontId="11" fillId="6" borderId="0" xfId="0" applyFont="1" applyFill="1" applyBorder="1"/>
    <xf numFmtId="0" fontId="11" fillId="7" borderId="0" xfId="0" applyFont="1" applyFill="1" applyBorder="1"/>
    <xf numFmtId="0" fontId="11" fillId="6" borderId="0" xfId="0" applyFont="1" applyFill="1" applyAlignment="1">
      <alignment wrapText="1"/>
    </xf>
    <xf numFmtId="0" fontId="11" fillId="0" borderId="0" xfId="0" applyFont="1" applyFill="1" applyBorder="1" applyAlignment="1">
      <alignment wrapText="1"/>
    </xf>
    <xf numFmtId="0" fontId="11" fillId="6" borderId="25" xfId="0" applyFont="1" applyFill="1" applyBorder="1" applyAlignment="1">
      <alignment wrapText="1"/>
    </xf>
    <xf numFmtId="0" fontId="11" fillId="6" borderId="26" xfId="0" applyFont="1" applyFill="1" applyBorder="1" applyAlignment="1">
      <alignment wrapText="1"/>
    </xf>
    <xf numFmtId="0" fontId="11" fillId="6" borderId="0" xfId="0" applyFont="1" applyFill="1" applyBorder="1" applyAlignment="1">
      <alignment wrapText="1"/>
    </xf>
    <xf numFmtId="0" fontId="11" fillId="0" borderId="0" xfId="0" applyFont="1" applyFill="1"/>
    <xf numFmtId="0" fontId="11" fillId="0" borderId="0" xfId="0" applyFont="1"/>
    <xf numFmtId="0" fontId="11" fillId="0" borderId="0" xfId="0" applyFont="1" applyBorder="1"/>
    <xf numFmtId="164" fontId="11" fillId="6" borderId="0" xfId="0" applyNumberFormat="1" applyFont="1" applyFill="1" applyBorder="1"/>
    <xf numFmtId="0" fontId="11" fillId="0" borderId="17" xfId="0" applyFont="1" applyFill="1" applyBorder="1" applyAlignment="1">
      <alignment horizontal="center" vertical="top" wrapText="1"/>
    </xf>
    <xf numFmtId="0" fontId="11" fillId="6" borderId="27" xfId="0" applyFont="1" applyFill="1" applyBorder="1" applyAlignment="1">
      <alignment horizontal="center" vertical="top" wrapText="1"/>
    </xf>
    <xf numFmtId="0" fontId="11" fillId="6" borderId="29" xfId="0" applyFont="1" applyFill="1" applyBorder="1" applyAlignment="1">
      <alignment horizontal="center" vertical="top" wrapText="1"/>
    </xf>
    <xf numFmtId="164" fontId="11" fillId="0" borderId="162" xfId="0" applyNumberFormat="1" applyFont="1" applyFill="1" applyBorder="1" applyAlignment="1">
      <alignment horizontal="center" vertical="center"/>
    </xf>
    <xf numFmtId="164" fontId="11" fillId="0" borderId="68" xfId="0" applyNumberFormat="1" applyFont="1" applyFill="1" applyBorder="1" applyAlignment="1">
      <alignment horizontal="center" vertical="center"/>
    </xf>
    <xf numFmtId="164" fontId="12" fillId="14" borderId="51" xfId="0" applyNumberFormat="1" applyFont="1" applyFill="1" applyBorder="1" applyAlignment="1">
      <alignment horizontal="center" vertical="top"/>
    </xf>
    <xf numFmtId="164" fontId="12" fillId="14" borderId="48" xfId="0" applyNumberFormat="1" applyFont="1" applyFill="1" applyBorder="1" applyAlignment="1">
      <alignment horizontal="center" vertical="top"/>
    </xf>
    <xf numFmtId="164" fontId="11" fillId="0" borderId="0" xfId="0" applyNumberFormat="1" applyFont="1" applyFill="1" applyBorder="1"/>
    <xf numFmtId="164" fontId="11" fillId="6" borderId="0" xfId="0" applyNumberFormat="1" applyFont="1" applyFill="1" applyBorder="1" applyAlignment="1">
      <alignment horizontal="right"/>
    </xf>
    <xf numFmtId="164" fontId="11" fillId="0" borderId="0" xfId="0" applyNumberFormat="1" applyFont="1" applyFill="1" applyBorder="1" applyAlignment="1">
      <alignment horizontal="right"/>
    </xf>
    <xf numFmtId="164" fontId="11" fillId="0" borderId="80" xfId="0" applyNumberFormat="1" applyFont="1" applyFill="1" applyBorder="1" applyAlignment="1">
      <alignment horizontal="center" vertical="center"/>
    </xf>
    <xf numFmtId="164" fontId="11" fillId="0" borderId="11" xfId="0" applyNumberFormat="1" applyFont="1" applyFill="1" applyBorder="1" applyAlignment="1">
      <alignment horizontal="center" vertical="center"/>
    </xf>
    <xf numFmtId="164" fontId="11" fillId="6" borderId="18" xfId="0" applyNumberFormat="1" applyFont="1" applyFill="1" applyBorder="1" applyAlignment="1">
      <alignment horizontal="center" vertical="center"/>
    </xf>
    <xf numFmtId="0" fontId="12" fillId="14" borderId="31" xfId="0" applyFont="1" applyFill="1" applyBorder="1" applyAlignment="1">
      <alignment horizontal="center" vertical="top" wrapText="1"/>
    </xf>
    <xf numFmtId="164" fontId="12" fillId="14" borderId="34" xfId="0" applyNumberFormat="1" applyFont="1" applyFill="1" applyBorder="1" applyAlignment="1">
      <alignment horizontal="center" vertical="top"/>
    </xf>
    <xf numFmtId="164" fontId="12" fillId="14" borderId="35" xfId="0" applyNumberFormat="1" applyFont="1" applyFill="1" applyBorder="1" applyAlignment="1">
      <alignment horizontal="center" vertical="top"/>
    </xf>
    <xf numFmtId="164" fontId="12" fillId="14" borderId="31" xfId="0" applyNumberFormat="1" applyFont="1" applyFill="1" applyBorder="1" applyAlignment="1">
      <alignment horizontal="center" vertical="top"/>
    </xf>
    <xf numFmtId="164" fontId="12" fillId="14" borderId="36" xfId="0" applyNumberFormat="1" applyFont="1" applyFill="1" applyBorder="1" applyAlignment="1">
      <alignment horizontal="center" vertical="top"/>
    </xf>
    <xf numFmtId="164" fontId="12" fillId="14" borderId="92" xfId="0" applyNumberFormat="1" applyFont="1" applyFill="1" applyBorder="1" applyAlignment="1">
      <alignment horizontal="center" vertical="top"/>
    </xf>
    <xf numFmtId="164" fontId="11" fillId="10" borderId="33" xfId="0" applyNumberFormat="1" applyFont="1" applyFill="1" applyBorder="1" applyAlignment="1">
      <alignment horizontal="center" vertical="center"/>
    </xf>
    <xf numFmtId="164" fontId="12" fillId="14" borderId="47" xfId="0" applyNumberFormat="1" applyFont="1" applyFill="1" applyBorder="1" applyAlignment="1">
      <alignment horizontal="center" vertical="top"/>
    </xf>
    <xf numFmtId="164" fontId="12" fillId="14" borderId="44" xfId="0" applyNumberFormat="1" applyFont="1" applyFill="1" applyBorder="1" applyAlignment="1">
      <alignment horizontal="center" vertical="top"/>
    </xf>
    <xf numFmtId="164" fontId="12" fillId="14" borderId="91" xfId="0" applyNumberFormat="1" applyFont="1" applyFill="1" applyBorder="1" applyAlignment="1">
      <alignment horizontal="center" vertical="top"/>
    </xf>
    <xf numFmtId="0" fontId="11" fillId="0" borderId="156" xfId="0" applyFont="1" applyFill="1" applyBorder="1" applyAlignment="1">
      <alignment horizontal="center" vertical="center" wrapText="1"/>
    </xf>
    <xf numFmtId="164" fontId="11" fillId="0" borderId="23" xfId="0" applyNumberFormat="1" applyFont="1" applyFill="1" applyBorder="1" applyAlignment="1">
      <alignment horizontal="center" vertical="center"/>
    </xf>
    <xf numFmtId="164" fontId="11" fillId="0" borderId="21" xfId="0" applyNumberFormat="1" applyFont="1" applyFill="1" applyBorder="1" applyAlignment="1">
      <alignment horizontal="center" vertical="center"/>
    </xf>
    <xf numFmtId="164" fontId="11" fillId="0" borderId="155" xfId="0" applyNumberFormat="1" applyFont="1" applyFill="1" applyBorder="1" applyAlignment="1">
      <alignment horizontal="center" vertical="center"/>
    </xf>
    <xf numFmtId="164" fontId="11" fillId="6" borderId="14" xfId="0" applyNumberFormat="1" applyFont="1" applyFill="1" applyBorder="1" applyAlignment="1">
      <alignment horizontal="center" vertical="center"/>
    </xf>
    <xf numFmtId="164" fontId="11" fillId="6" borderId="13" xfId="0" applyNumberFormat="1" applyFont="1" applyFill="1" applyBorder="1" applyAlignment="1">
      <alignment horizontal="center" vertical="center"/>
    </xf>
    <xf numFmtId="164" fontId="11" fillId="0" borderId="13" xfId="0" applyNumberFormat="1" applyFont="1" applyFill="1" applyBorder="1" applyAlignment="1">
      <alignment horizontal="center" vertical="center"/>
    </xf>
    <xf numFmtId="164" fontId="11" fillId="0" borderId="9" xfId="0" applyNumberFormat="1" applyFont="1" applyFill="1" applyBorder="1" applyAlignment="1">
      <alignment horizontal="center" vertical="center"/>
    </xf>
    <xf numFmtId="0" fontId="11" fillId="0" borderId="45" xfId="0" applyFont="1" applyFill="1" applyBorder="1" applyAlignment="1">
      <alignment horizontal="center" vertical="center" wrapText="1"/>
    </xf>
    <xf numFmtId="0" fontId="11" fillId="0" borderId="58" xfId="0" applyFont="1" applyFill="1" applyBorder="1" applyAlignment="1">
      <alignment horizontal="center" vertical="center" wrapText="1"/>
    </xf>
    <xf numFmtId="164" fontId="12" fillId="14" borderId="144" xfId="0" applyNumberFormat="1" applyFont="1" applyFill="1" applyBorder="1" applyAlignment="1">
      <alignment horizontal="center" vertical="top"/>
    </xf>
    <xf numFmtId="164" fontId="12" fillId="14" borderId="68" xfId="0" applyNumberFormat="1" applyFont="1" applyFill="1" applyBorder="1" applyAlignment="1">
      <alignment horizontal="center" vertical="top"/>
    </xf>
    <xf numFmtId="164" fontId="12" fillId="14" borderId="157" xfId="0" applyNumberFormat="1" applyFont="1" applyFill="1" applyBorder="1" applyAlignment="1">
      <alignment horizontal="center" vertical="top"/>
    </xf>
    <xf numFmtId="164" fontId="12" fillId="14" borderId="141" xfId="0" applyNumberFormat="1" applyFont="1" applyFill="1" applyBorder="1" applyAlignment="1">
      <alignment horizontal="center" vertical="top"/>
    </xf>
    <xf numFmtId="164" fontId="12" fillId="14" borderId="140" xfId="0" applyNumberFormat="1" applyFont="1" applyFill="1" applyBorder="1" applyAlignment="1">
      <alignment horizontal="center" vertical="top"/>
    </xf>
    <xf numFmtId="164" fontId="12" fillId="14" borderId="45" xfId="0" applyNumberFormat="1" applyFont="1" applyFill="1" applyBorder="1" applyAlignment="1">
      <alignment horizontal="center" vertical="top"/>
    </xf>
    <xf numFmtId="0" fontId="11" fillId="0" borderId="57" xfId="0" applyFont="1" applyFill="1" applyBorder="1" applyAlignment="1">
      <alignment horizontal="center" vertical="center" wrapText="1"/>
    </xf>
    <xf numFmtId="164" fontId="11" fillId="0" borderId="39" xfId="0" applyNumberFormat="1" applyFont="1" applyFill="1" applyBorder="1" applyAlignment="1">
      <alignment horizontal="center" vertical="center"/>
    </xf>
    <xf numFmtId="164" fontId="11" fillId="0" borderId="45" xfId="0" applyNumberFormat="1" applyFont="1" applyFill="1" applyBorder="1" applyAlignment="1">
      <alignment horizontal="center" vertical="center"/>
    </xf>
    <xf numFmtId="164" fontId="11" fillId="0" borderId="13" xfId="0" applyNumberFormat="1" applyFont="1" applyFill="1" applyBorder="1" applyAlignment="1">
      <alignment horizontal="center" vertical="center" wrapText="1"/>
    </xf>
    <xf numFmtId="0" fontId="11" fillId="0" borderId="60" xfId="0" applyFont="1" applyFill="1" applyBorder="1" applyAlignment="1">
      <alignment horizontal="center" vertical="center" wrapText="1"/>
    </xf>
    <xf numFmtId="164" fontId="11" fillId="0" borderId="11" xfId="0" applyNumberFormat="1" applyFont="1" applyFill="1" applyBorder="1" applyAlignment="1">
      <alignment horizontal="center" vertical="center" wrapText="1"/>
    </xf>
    <xf numFmtId="164" fontId="11" fillId="0" borderId="80" xfId="0" applyNumberFormat="1" applyFont="1" applyFill="1" applyBorder="1" applyAlignment="1">
      <alignment horizontal="center" vertical="center" wrapText="1"/>
    </xf>
    <xf numFmtId="164" fontId="11" fillId="0" borderId="57" xfId="0" applyNumberFormat="1" applyFont="1" applyFill="1" applyBorder="1" applyAlignment="1">
      <alignment horizontal="center" vertical="center"/>
    </xf>
    <xf numFmtId="164" fontId="11" fillId="0" borderId="58" xfId="0" applyNumberFormat="1" applyFont="1" applyFill="1" applyBorder="1" applyAlignment="1">
      <alignment horizontal="center" vertical="center"/>
    </xf>
    <xf numFmtId="164" fontId="11" fillId="0" borderId="21" xfId="0" applyNumberFormat="1" applyFont="1" applyFill="1" applyBorder="1" applyAlignment="1">
      <alignment horizontal="center" vertical="center" wrapText="1"/>
    </xf>
    <xf numFmtId="164" fontId="11" fillId="0" borderId="156" xfId="0" applyNumberFormat="1" applyFont="1" applyFill="1" applyBorder="1" applyAlignment="1">
      <alignment horizontal="center" vertical="center"/>
    </xf>
    <xf numFmtId="0" fontId="11" fillId="0" borderId="135" xfId="0" applyFont="1" applyFill="1" applyBorder="1" applyAlignment="1">
      <alignment horizontal="center" vertical="center" wrapText="1"/>
    </xf>
    <xf numFmtId="164" fontId="11" fillId="0" borderId="86" xfId="0" applyNumberFormat="1" applyFont="1" applyFill="1" applyBorder="1" applyAlignment="1">
      <alignment horizontal="center" vertical="center"/>
    </xf>
    <xf numFmtId="164" fontId="11" fillId="0" borderId="82" xfId="0" applyNumberFormat="1" applyFont="1" applyFill="1" applyBorder="1" applyAlignment="1">
      <alignment horizontal="center" vertical="center"/>
    </xf>
    <xf numFmtId="164" fontId="11" fillId="0" borderId="83" xfId="0" applyNumberFormat="1" applyFont="1" applyFill="1" applyBorder="1" applyAlignment="1">
      <alignment horizontal="center" vertical="center"/>
    </xf>
    <xf numFmtId="164" fontId="11" fillId="0" borderId="135" xfId="0" applyNumberFormat="1" applyFont="1" applyFill="1" applyBorder="1" applyAlignment="1">
      <alignment horizontal="center" vertical="center"/>
    </xf>
    <xf numFmtId="164" fontId="11" fillId="0" borderId="154" xfId="0" applyNumberFormat="1" applyFont="1" applyFill="1" applyBorder="1" applyAlignment="1">
      <alignment horizontal="center" vertical="center"/>
    </xf>
    <xf numFmtId="164" fontId="11" fillId="0" borderId="155" xfId="0" applyNumberFormat="1" applyFont="1" applyFill="1" applyBorder="1" applyAlignment="1">
      <alignment horizontal="center" vertical="center" wrapText="1"/>
    </xf>
    <xf numFmtId="0" fontId="12" fillId="20" borderId="31" xfId="0" applyFont="1" applyFill="1" applyBorder="1" applyAlignment="1">
      <alignment horizontal="center" vertical="top" wrapText="1"/>
    </xf>
    <xf numFmtId="164" fontId="12" fillId="20" borderId="34" xfId="0" applyNumberFormat="1" applyFont="1" applyFill="1" applyBorder="1" applyAlignment="1">
      <alignment horizontal="center" vertical="top"/>
    </xf>
    <xf numFmtId="164" fontId="12" fillId="20" borderId="35" xfId="0" applyNumberFormat="1" applyFont="1" applyFill="1" applyBorder="1" applyAlignment="1">
      <alignment horizontal="center" vertical="top"/>
    </xf>
    <xf numFmtId="164" fontId="12" fillId="20" borderId="36" xfId="0" applyNumberFormat="1" applyFont="1" applyFill="1" applyBorder="1" applyAlignment="1">
      <alignment horizontal="center" vertical="top"/>
    </xf>
    <xf numFmtId="164" fontId="12" fillId="20" borderId="31" xfId="0" applyNumberFormat="1" applyFont="1" applyFill="1" applyBorder="1" applyAlignment="1">
      <alignment horizontal="center" vertical="top"/>
    </xf>
    <xf numFmtId="164" fontId="11" fillId="0" borderId="110" xfId="0" applyNumberFormat="1" applyFont="1" applyFill="1" applyBorder="1" applyAlignment="1">
      <alignment horizontal="center" vertical="center"/>
    </xf>
    <xf numFmtId="164" fontId="11" fillId="0" borderId="137" xfId="0" applyNumberFormat="1" applyFont="1" applyFill="1" applyBorder="1" applyAlignment="1">
      <alignment horizontal="center" vertical="center"/>
    </xf>
    <xf numFmtId="164" fontId="11" fillId="0" borderId="138" xfId="0" applyNumberFormat="1" applyFont="1" applyFill="1" applyBorder="1" applyAlignment="1">
      <alignment horizontal="center" vertical="center"/>
    </xf>
    <xf numFmtId="164" fontId="11" fillId="0" borderId="136" xfId="0" applyNumberFormat="1" applyFont="1" applyFill="1" applyBorder="1" applyAlignment="1">
      <alignment horizontal="center" vertical="center"/>
    </xf>
    <xf numFmtId="164" fontId="12" fillId="20" borderId="37" xfId="0" applyNumberFormat="1" applyFont="1" applyFill="1" applyBorder="1" applyAlignment="1">
      <alignment horizontal="center" vertical="top"/>
    </xf>
    <xf numFmtId="0" fontId="11" fillId="0" borderId="31" xfId="0" applyFont="1" applyFill="1" applyBorder="1" applyAlignment="1">
      <alignment horizontal="center" vertical="center" wrapText="1"/>
    </xf>
    <xf numFmtId="164" fontId="11" fillId="0" borderId="68" xfId="0" applyNumberFormat="1" applyFont="1" applyFill="1" applyBorder="1" applyAlignment="1">
      <alignment horizontal="center" vertical="center" wrapText="1"/>
    </xf>
    <xf numFmtId="164" fontId="11" fillId="0" borderId="141" xfId="0" applyNumberFormat="1" applyFont="1" applyFill="1" applyBorder="1" applyAlignment="1">
      <alignment horizontal="center" vertical="center" wrapText="1"/>
    </xf>
    <xf numFmtId="164" fontId="11" fillId="0" borderId="31" xfId="0" applyNumberFormat="1" applyFont="1" applyFill="1" applyBorder="1" applyAlignment="1">
      <alignment horizontal="center" vertical="center" wrapText="1"/>
    </xf>
    <xf numFmtId="164" fontId="11" fillId="0" borderId="45" xfId="0" applyNumberFormat="1" applyFont="1" applyFill="1" applyBorder="1" applyAlignment="1">
      <alignment horizontal="center" vertical="center" wrapText="1"/>
    </xf>
    <xf numFmtId="164" fontId="11" fillId="6" borderId="74" xfId="0" applyNumberFormat="1" applyFont="1" applyFill="1" applyBorder="1" applyAlignment="1">
      <alignment horizontal="center" vertical="center"/>
    </xf>
    <xf numFmtId="164" fontId="11" fillId="0" borderId="39" xfId="0" applyNumberFormat="1" applyFont="1" applyFill="1" applyBorder="1" applyAlignment="1">
      <alignment horizontal="center" vertical="center" wrapText="1"/>
    </xf>
    <xf numFmtId="164" fontId="11" fillId="0" borderId="71" xfId="0" applyNumberFormat="1" applyFont="1" applyFill="1" applyBorder="1" applyAlignment="1">
      <alignment horizontal="center" vertical="center" wrapText="1"/>
    </xf>
    <xf numFmtId="164" fontId="11" fillId="0" borderId="156" xfId="0" applyNumberFormat="1" applyFont="1" applyFill="1" applyBorder="1" applyAlignment="1">
      <alignment horizontal="center" vertical="center" wrapText="1"/>
    </xf>
    <xf numFmtId="164" fontId="12" fillId="14" borderId="92" xfId="0" applyNumberFormat="1" applyFont="1" applyFill="1" applyBorder="1" applyAlignment="1">
      <alignment horizontal="center" vertical="top" wrapText="1"/>
    </xf>
    <xf numFmtId="164" fontId="12" fillId="14" borderId="35" xfId="0" applyNumberFormat="1" applyFont="1" applyFill="1" applyBorder="1" applyAlignment="1">
      <alignment horizontal="center" vertical="top" wrapText="1"/>
    </xf>
    <xf numFmtId="164" fontId="12" fillId="14" borderId="44" xfId="0" applyNumberFormat="1" applyFont="1" applyFill="1" applyBorder="1" applyAlignment="1">
      <alignment horizontal="center" vertical="top" wrapText="1"/>
    </xf>
    <xf numFmtId="164" fontId="12" fillId="20" borderId="41" xfId="0" applyNumberFormat="1" applyFont="1" applyFill="1" applyBorder="1" applyAlignment="1">
      <alignment horizontal="center" vertical="top"/>
    </xf>
    <xf numFmtId="164" fontId="12" fillId="20" borderId="42" xfId="0" applyNumberFormat="1" applyFont="1" applyFill="1" applyBorder="1" applyAlignment="1">
      <alignment horizontal="center" vertical="top"/>
    </xf>
    <xf numFmtId="164" fontId="12" fillId="20" borderId="43" xfId="0" applyNumberFormat="1" applyFont="1" applyFill="1" applyBorder="1" applyAlignment="1">
      <alignment horizontal="center" vertical="top"/>
    </xf>
    <xf numFmtId="164" fontId="12" fillId="20" borderId="45" xfId="0" applyNumberFormat="1" applyFont="1" applyFill="1" applyBorder="1" applyAlignment="1">
      <alignment horizontal="center" vertical="top"/>
    </xf>
    <xf numFmtId="164" fontId="11" fillId="10" borderId="39" xfId="0" applyNumberFormat="1" applyFont="1" applyFill="1" applyBorder="1" applyAlignment="1">
      <alignment horizontal="center" vertical="center" wrapText="1"/>
    </xf>
    <xf numFmtId="164" fontId="11" fillId="0" borderId="154" xfId="0" applyNumberFormat="1" applyFont="1" applyFill="1" applyBorder="1" applyAlignment="1">
      <alignment horizontal="center" vertical="center" wrapText="1"/>
    </xf>
    <xf numFmtId="164" fontId="11" fillId="0" borderId="23" xfId="0" applyNumberFormat="1" applyFont="1" applyFill="1" applyBorder="1" applyAlignment="1">
      <alignment horizontal="center" vertical="center" wrapText="1"/>
    </xf>
    <xf numFmtId="164" fontId="12" fillId="20" borderId="92" xfId="0" applyNumberFormat="1" applyFont="1" applyFill="1" applyBorder="1" applyAlignment="1">
      <alignment horizontal="center" vertical="top"/>
    </xf>
    <xf numFmtId="164" fontId="12" fillId="20" borderId="44" xfId="0" applyNumberFormat="1" applyFont="1" applyFill="1" applyBorder="1" applyAlignment="1">
      <alignment horizontal="center" vertical="top"/>
    </xf>
    <xf numFmtId="164" fontId="11" fillId="0" borderId="74" xfId="0" applyNumberFormat="1" applyFont="1" applyFill="1" applyBorder="1" applyAlignment="1">
      <alignment horizontal="center" vertical="center" wrapText="1"/>
    </xf>
    <xf numFmtId="0" fontId="11" fillId="0" borderId="63" xfId="0" applyFont="1" applyFill="1" applyBorder="1" applyAlignment="1">
      <alignment horizontal="center" vertical="center" wrapText="1"/>
    </xf>
    <xf numFmtId="164" fontId="11" fillId="11" borderId="67" xfId="0" applyNumberFormat="1" applyFont="1" applyFill="1" applyBorder="1" applyAlignment="1">
      <alignment horizontal="center" vertical="center"/>
    </xf>
    <xf numFmtId="164" fontId="11" fillId="10" borderId="80" xfId="0" applyNumberFormat="1" applyFont="1" applyFill="1" applyBorder="1" applyAlignment="1">
      <alignment horizontal="center" vertical="center" wrapText="1"/>
    </xf>
    <xf numFmtId="164" fontId="11" fillId="10" borderId="72" xfId="0" applyNumberFormat="1" applyFont="1" applyFill="1" applyBorder="1" applyAlignment="1">
      <alignment horizontal="center" vertical="center" wrapText="1"/>
    </xf>
    <xf numFmtId="164" fontId="11" fillId="10" borderId="67" xfId="0" applyNumberFormat="1" applyFont="1" applyFill="1" applyBorder="1" applyAlignment="1">
      <alignment horizontal="center" vertical="center"/>
    </xf>
    <xf numFmtId="164" fontId="11" fillId="10" borderId="90" xfId="0" applyNumberFormat="1" applyFont="1" applyFill="1" applyBorder="1" applyAlignment="1">
      <alignment horizontal="center" vertical="center"/>
    </xf>
    <xf numFmtId="164" fontId="11" fillId="10" borderId="72" xfId="0" applyNumberFormat="1" applyFont="1" applyFill="1" applyBorder="1" applyAlignment="1">
      <alignment horizontal="center" vertical="center"/>
    </xf>
    <xf numFmtId="164" fontId="11" fillId="10" borderId="87" xfId="0" applyNumberFormat="1" applyFont="1" applyFill="1" applyBorder="1" applyAlignment="1">
      <alignment horizontal="center" vertical="center"/>
    </xf>
    <xf numFmtId="164" fontId="11" fillId="10" borderId="57" xfId="0" applyNumberFormat="1" applyFont="1" applyFill="1" applyBorder="1" applyAlignment="1">
      <alignment horizontal="center" vertical="center"/>
    </xf>
    <xf numFmtId="164" fontId="11" fillId="11" borderId="74" xfId="0" applyNumberFormat="1" applyFont="1" applyFill="1" applyBorder="1" applyAlignment="1">
      <alignment horizontal="center" vertical="center"/>
    </xf>
    <xf numFmtId="164" fontId="12" fillId="15" borderId="92" xfId="0" applyNumberFormat="1" applyFont="1" applyFill="1" applyBorder="1" applyAlignment="1">
      <alignment horizontal="center" vertical="top"/>
    </xf>
    <xf numFmtId="164" fontId="12" fillId="15" borderId="37" xfId="0" applyNumberFormat="1" applyFont="1" applyFill="1" applyBorder="1" applyAlignment="1">
      <alignment horizontal="center" vertical="top"/>
    </xf>
    <xf numFmtId="164" fontId="12" fillId="15" borderId="41" xfId="0" applyNumberFormat="1" applyFont="1" applyFill="1" applyBorder="1" applyAlignment="1">
      <alignment horizontal="center" vertical="top"/>
    </xf>
    <xf numFmtId="164" fontId="12" fillId="15" borderId="42" xfId="0" applyNumberFormat="1" applyFont="1" applyFill="1" applyBorder="1" applyAlignment="1">
      <alignment horizontal="center" vertical="top"/>
    </xf>
    <xf numFmtId="164" fontId="12" fillId="15" borderId="43" xfId="0" applyNumberFormat="1" applyFont="1" applyFill="1" applyBorder="1" applyAlignment="1">
      <alignment horizontal="center" vertical="top"/>
    </xf>
    <xf numFmtId="164" fontId="12" fillId="15" borderId="45" xfId="0" applyNumberFormat="1" applyFont="1" applyFill="1" applyBorder="1" applyAlignment="1">
      <alignment horizontal="center" vertical="top"/>
    </xf>
    <xf numFmtId="164" fontId="12" fillId="15" borderId="47" xfId="0" applyNumberFormat="1" applyFont="1" applyFill="1" applyBorder="1" applyAlignment="1">
      <alignment horizontal="center" vertical="top"/>
    </xf>
    <xf numFmtId="164" fontId="12" fillId="15" borderId="51" xfId="0" applyNumberFormat="1" applyFont="1" applyFill="1" applyBorder="1" applyAlignment="1">
      <alignment horizontal="center" vertical="top"/>
    </xf>
    <xf numFmtId="164" fontId="12" fillId="15" borderId="48" xfId="0" applyNumberFormat="1" applyFont="1" applyFill="1" applyBorder="1" applyAlignment="1">
      <alignment horizontal="center" vertical="top"/>
    </xf>
    <xf numFmtId="164" fontId="11" fillId="6" borderId="86" xfId="0" applyNumberFormat="1" applyFont="1" applyFill="1" applyBorder="1" applyAlignment="1">
      <alignment horizontal="center" vertical="center"/>
    </xf>
    <xf numFmtId="164" fontId="11" fillId="6" borderId="82" xfId="0" applyNumberFormat="1" applyFont="1" applyFill="1" applyBorder="1" applyAlignment="1">
      <alignment horizontal="center" vertical="center"/>
    </xf>
    <xf numFmtId="164" fontId="11" fillId="6" borderId="83" xfId="0" applyNumberFormat="1" applyFont="1" applyFill="1" applyBorder="1" applyAlignment="1">
      <alignment horizontal="center" vertical="center"/>
    </xf>
    <xf numFmtId="164" fontId="11" fillId="6" borderId="87" xfId="0" applyNumberFormat="1" applyFont="1" applyFill="1" applyBorder="1" applyAlignment="1">
      <alignment horizontal="center" vertical="center"/>
    </xf>
    <xf numFmtId="164" fontId="11" fillId="6" borderId="76" xfId="0" applyNumberFormat="1" applyFont="1" applyFill="1" applyBorder="1" applyAlignment="1">
      <alignment horizontal="center" vertical="center"/>
    </xf>
    <xf numFmtId="164" fontId="11" fillId="6" borderId="77" xfId="0" applyNumberFormat="1" applyFont="1" applyFill="1" applyBorder="1" applyAlignment="1">
      <alignment horizontal="center" vertical="center"/>
    </xf>
    <xf numFmtId="164" fontId="11" fillId="6" borderId="78" xfId="0" applyNumberFormat="1" applyFont="1" applyFill="1" applyBorder="1" applyAlignment="1">
      <alignment horizontal="center" vertical="center"/>
    </xf>
    <xf numFmtId="164" fontId="11" fillId="6" borderId="70" xfId="0" applyNumberFormat="1" applyFont="1" applyFill="1" applyBorder="1" applyAlignment="1">
      <alignment horizontal="center" vertical="center"/>
    </xf>
    <xf numFmtId="164" fontId="12" fillId="15" borderId="44" xfId="0" applyNumberFormat="1" applyFont="1" applyFill="1" applyBorder="1" applyAlignment="1">
      <alignment horizontal="center" vertical="top"/>
    </xf>
    <xf numFmtId="164" fontId="11" fillId="6" borderId="67" xfId="0" applyNumberFormat="1" applyFont="1" applyFill="1" applyBorder="1" applyAlignment="1">
      <alignment horizontal="center" vertical="center"/>
    </xf>
    <xf numFmtId="164" fontId="11" fillId="6" borderId="80" xfId="0" applyNumberFormat="1" applyFont="1" applyFill="1" applyBorder="1" applyAlignment="1">
      <alignment horizontal="center" vertical="center"/>
    </xf>
    <xf numFmtId="164" fontId="11" fillId="6" borderId="72" xfId="0" applyNumberFormat="1" applyFont="1" applyFill="1" applyBorder="1" applyAlignment="1">
      <alignment horizontal="center" vertical="center"/>
    </xf>
    <xf numFmtId="164" fontId="11" fillId="6" borderId="46" xfId="0" applyNumberFormat="1" applyFont="1" applyFill="1" applyBorder="1" applyAlignment="1">
      <alignment horizontal="center" vertical="center"/>
    </xf>
    <xf numFmtId="164" fontId="11" fillId="6" borderId="75" xfId="0" applyNumberFormat="1" applyFont="1" applyFill="1" applyBorder="1" applyAlignment="1">
      <alignment horizontal="center" vertical="center"/>
    </xf>
    <xf numFmtId="164" fontId="12" fillId="15" borderId="91" xfId="0" applyNumberFormat="1" applyFont="1" applyFill="1" applyBorder="1" applyAlignment="1">
      <alignment horizontal="center" vertical="top"/>
    </xf>
    <xf numFmtId="164" fontId="11" fillId="6" borderId="57" xfId="0" applyNumberFormat="1" applyFont="1" applyFill="1" applyBorder="1" applyAlignment="1">
      <alignment horizontal="center" vertical="center"/>
    </xf>
    <xf numFmtId="164" fontId="11" fillId="6" borderId="161" xfId="0" applyNumberFormat="1" applyFont="1" applyFill="1" applyBorder="1" applyAlignment="1">
      <alignment horizontal="center" vertical="center"/>
    </xf>
    <xf numFmtId="164" fontId="11" fillId="6" borderId="58" xfId="0" applyNumberFormat="1" applyFont="1" applyFill="1" applyBorder="1" applyAlignment="1">
      <alignment horizontal="center" vertical="center"/>
    </xf>
    <xf numFmtId="164" fontId="12" fillId="15" borderId="140" xfId="0" applyNumberFormat="1" applyFont="1" applyFill="1" applyBorder="1" applyAlignment="1">
      <alignment horizontal="center" vertical="top"/>
    </xf>
    <xf numFmtId="164" fontId="12" fillId="15" borderId="162" xfId="0" applyNumberFormat="1" applyFont="1" applyFill="1" applyBorder="1" applyAlignment="1">
      <alignment horizontal="center" vertical="top"/>
    </xf>
    <xf numFmtId="164" fontId="12" fillId="15" borderId="166" xfId="0" applyNumberFormat="1" applyFont="1" applyFill="1" applyBorder="1" applyAlignment="1">
      <alignment horizontal="center" vertical="top"/>
    </xf>
    <xf numFmtId="164" fontId="12" fillId="15" borderId="68" xfId="0" applyNumberFormat="1" applyFont="1" applyFill="1" applyBorder="1" applyAlignment="1">
      <alignment horizontal="center" vertical="top"/>
    </xf>
    <xf numFmtId="164" fontId="12" fillId="15" borderId="141" xfId="0" applyNumberFormat="1" applyFont="1" applyFill="1" applyBorder="1" applyAlignment="1">
      <alignment horizontal="center" vertical="top"/>
    </xf>
    <xf numFmtId="0" fontId="12" fillId="15" borderId="31" xfId="0" applyFont="1" applyFill="1" applyBorder="1" applyAlignment="1">
      <alignment horizontal="center" vertical="top" wrapText="1"/>
    </xf>
    <xf numFmtId="164" fontId="11" fillId="6" borderId="95" xfId="0" applyNumberFormat="1" applyFont="1" applyFill="1" applyBorder="1" applyAlignment="1">
      <alignment horizontal="center" vertical="center"/>
    </xf>
    <xf numFmtId="164" fontId="11" fillId="6" borderId="88" xfId="0" applyNumberFormat="1" applyFont="1" applyFill="1" applyBorder="1" applyAlignment="1">
      <alignment horizontal="center" vertical="center"/>
    </xf>
    <xf numFmtId="164" fontId="11" fillId="6" borderId="59" xfId="0" applyNumberFormat="1" applyFont="1" applyFill="1" applyBorder="1" applyAlignment="1">
      <alignment horizontal="center" vertical="center"/>
    </xf>
    <xf numFmtId="164" fontId="12" fillId="2" borderId="140" xfId="8" applyNumberFormat="1" applyFont="1" applyFill="1" applyBorder="1" applyAlignment="1" applyProtection="1">
      <alignment horizontal="center" vertical="center"/>
    </xf>
    <xf numFmtId="164" fontId="12" fillId="2" borderId="68" xfId="8" applyNumberFormat="1" applyFont="1" applyFill="1" applyBorder="1" applyAlignment="1" applyProtection="1">
      <alignment horizontal="center" vertical="center"/>
    </xf>
    <xf numFmtId="164" fontId="12" fillId="2" borderId="141" xfId="8" applyNumberFormat="1" applyFont="1" applyFill="1" applyBorder="1" applyAlignment="1" applyProtection="1">
      <alignment horizontal="center" vertical="center"/>
    </xf>
    <xf numFmtId="164" fontId="12" fillId="2" borderId="45" xfId="8" applyNumberFormat="1" applyFont="1" applyFill="1" applyBorder="1" applyAlignment="1" applyProtection="1">
      <alignment horizontal="center" vertical="center"/>
    </xf>
    <xf numFmtId="164" fontId="12" fillId="7" borderId="34" xfId="0" applyNumberFormat="1" applyFont="1" applyFill="1" applyBorder="1" applyAlignment="1">
      <alignment horizontal="center" vertical="center"/>
    </xf>
    <xf numFmtId="164" fontId="12" fillId="7" borderId="35" xfId="0" applyNumberFormat="1" applyFont="1" applyFill="1" applyBorder="1" applyAlignment="1">
      <alignment horizontal="center" vertical="center"/>
    </xf>
    <xf numFmtId="164" fontId="12" fillId="7" borderId="36" xfId="0" applyNumberFormat="1" applyFont="1" applyFill="1" applyBorder="1" applyAlignment="1">
      <alignment horizontal="center" vertical="center"/>
    </xf>
    <xf numFmtId="164" fontId="12" fillId="7" borderId="31" xfId="0" applyNumberFormat="1" applyFont="1" applyFill="1" applyBorder="1" applyAlignment="1">
      <alignment horizontal="center" vertical="center"/>
    </xf>
    <xf numFmtId="164" fontId="11" fillId="0" borderId="141" xfId="0" applyNumberFormat="1" applyFont="1" applyFill="1" applyBorder="1" applyAlignment="1">
      <alignment horizontal="center" vertical="center"/>
    </xf>
    <xf numFmtId="164" fontId="11" fillId="0" borderId="162" xfId="0" applyNumberFormat="1" applyFont="1" applyFill="1" applyBorder="1" applyAlignment="1">
      <alignment horizontal="center" vertical="center" wrapText="1"/>
    </xf>
    <xf numFmtId="164" fontId="11" fillId="0" borderId="140" xfId="0" applyNumberFormat="1" applyFont="1" applyFill="1" applyBorder="1" applyAlignment="1">
      <alignment horizontal="center" vertical="center" wrapText="1"/>
    </xf>
    <xf numFmtId="0" fontId="12" fillId="0" borderId="0" xfId="0" applyFont="1" applyProtection="1">
      <protection locked="0"/>
    </xf>
    <xf numFmtId="0" fontId="11" fillId="0" borderId="0" xfId="0" applyFont="1" applyProtection="1">
      <protection locked="0"/>
    </xf>
    <xf numFmtId="0" fontId="11" fillId="0" borderId="34" xfId="0" applyFont="1" applyBorder="1" applyAlignment="1">
      <alignment horizontal="center" vertical="top" wrapText="1"/>
    </xf>
    <xf numFmtId="0" fontId="11" fillId="0" borderId="40" xfId="0" applyFont="1" applyBorder="1" applyAlignment="1">
      <alignment horizontal="center" vertical="top" wrapText="1"/>
    </xf>
    <xf numFmtId="0" fontId="11" fillId="0" borderId="35" xfId="0" applyFont="1" applyBorder="1" applyAlignment="1">
      <alignment vertical="top" wrapText="1"/>
    </xf>
    <xf numFmtId="0" fontId="11" fillId="0" borderId="0" xfId="0" applyFont="1" applyAlignment="1"/>
    <xf numFmtId="0" fontId="12" fillId="0" borderId="0" xfId="0" applyFont="1" applyAlignment="1" applyProtection="1">
      <alignment horizontal="center"/>
      <protection locked="0"/>
    </xf>
    <xf numFmtId="0" fontId="11" fillId="0" borderId="37" xfId="0" applyFont="1" applyBorder="1" applyAlignment="1">
      <alignment horizontal="center" vertical="center" wrapText="1" indent="1"/>
    </xf>
    <xf numFmtId="164" fontId="11" fillId="0" borderId="34" xfId="0" applyNumberFormat="1" applyFont="1" applyBorder="1" applyAlignment="1">
      <alignment horizontal="center" vertical="top"/>
    </xf>
    <xf numFmtId="164" fontId="11" fillId="0" borderId="35" xfId="0" applyNumberFormat="1" applyFont="1" applyBorder="1" applyAlignment="1">
      <alignment horizontal="center" vertical="top"/>
    </xf>
    <xf numFmtId="164" fontId="11" fillId="0" borderId="36" xfId="0" applyNumberFormat="1" applyFont="1" applyBorder="1" applyAlignment="1">
      <alignment horizontal="center" vertical="top"/>
    </xf>
    <xf numFmtId="164" fontId="11" fillId="6" borderId="0" xfId="0" applyNumberFormat="1" applyFont="1" applyFill="1"/>
    <xf numFmtId="0" fontId="12" fillId="0" borderId="0" xfId="0" applyFont="1"/>
    <xf numFmtId="0" fontId="11" fillId="11" borderId="163" xfId="0" applyFont="1" applyFill="1" applyBorder="1" applyAlignment="1">
      <alignment horizontal="center" vertical="center"/>
    </xf>
    <xf numFmtId="164" fontId="12" fillId="20" borderId="101" xfId="0" applyNumberFormat="1" applyFont="1" applyFill="1" applyBorder="1" applyAlignment="1">
      <alignment horizontal="center" vertical="top" wrapText="1"/>
    </xf>
    <xf numFmtId="164" fontId="12" fillId="20" borderId="103" xfId="0" applyNumberFormat="1" applyFont="1" applyFill="1" applyBorder="1" applyAlignment="1">
      <alignment horizontal="center" vertical="top" wrapText="1"/>
    </xf>
    <xf numFmtId="164" fontId="11" fillId="0" borderId="104" xfId="0" applyNumberFormat="1" applyFont="1" applyBorder="1" applyAlignment="1">
      <alignment horizontal="center" vertical="top" wrapText="1"/>
    </xf>
    <xf numFmtId="164" fontId="11" fillId="0" borderId="105" xfId="0" applyNumberFormat="1" applyFont="1" applyBorder="1" applyAlignment="1">
      <alignment horizontal="center" vertical="top" wrapText="1"/>
    </xf>
    <xf numFmtId="164" fontId="12" fillId="0" borderId="74" xfId="0" applyNumberFormat="1" applyFont="1" applyBorder="1" applyAlignment="1">
      <alignment horizontal="center" vertical="top" wrapText="1"/>
    </xf>
    <xf numFmtId="164" fontId="12" fillId="0" borderId="71" xfId="0" applyNumberFormat="1" applyFont="1" applyBorder="1" applyAlignment="1">
      <alignment horizontal="center" vertical="top" wrapText="1"/>
    </xf>
    <xf numFmtId="164" fontId="12" fillId="0" borderId="109" xfId="0" applyNumberFormat="1" applyFont="1" applyBorder="1" applyAlignment="1">
      <alignment horizontal="center" vertical="top" wrapText="1"/>
    </xf>
    <xf numFmtId="164" fontId="11" fillId="0" borderId="108" xfId="0" applyNumberFormat="1" applyFont="1" applyBorder="1" applyAlignment="1">
      <alignment horizontal="center" vertical="top" wrapText="1"/>
    </xf>
    <xf numFmtId="164" fontId="11" fillId="8" borderId="32" xfId="0" applyNumberFormat="1" applyFont="1" applyFill="1" applyBorder="1" applyAlignment="1">
      <alignment horizontal="center" vertical="top" wrapText="1"/>
    </xf>
    <xf numFmtId="164" fontId="11" fillId="0" borderId="109" xfId="0" applyNumberFormat="1" applyFont="1" applyBorder="1" applyAlignment="1">
      <alignment horizontal="center" vertical="top" wrapText="1"/>
    </xf>
    <xf numFmtId="164" fontId="11" fillId="0" borderId="106" xfId="0" applyNumberFormat="1" applyFont="1" applyBorder="1" applyAlignment="1">
      <alignment horizontal="center" vertical="top" wrapText="1"/>
    </xf>
    <xf numFmtId="164" fontId="11" fillId="0" borderId="106" xfId="0" applyNumberFormat="1" applyFont="1" applyBorder="1" applyAlignment="1">
      <alignment horizontal="center" vertical="top"/>
    </xf>
    <xf numFmtId="164" fontId="11" fillId="0" borderId="105" xfId="0" applyNumberFormat="1" applyFont="1" applyBorder="1" applyAlignment="1">
      <alignment horizontal="center" vertical="top"/>
    </xf>
    <xf numFmtId="164" fontId="12" fillId="8" borderId="32" xfId="0" applyNumberFormat="1" applyFont="1" applyFill="1" applyBorder="1" applyAlignment="1">
      <alignment horizontal="center" vertical="top" wrapText="1"/>
    </xf>
    <xf numFmtId="164" fontId="12" fillId="0" borderId="105" xfId="0" applyNumberFormat="1" applyFont="1" applyBorder="1" applyAlignment="1">
      <alignment horizontal="center" vertical="top" wrapText="1"/>
    </xf>
    <xf numFmtId="164" fontId="11" fillId="0" borderId="106" xfId="0" applyNumberFormat="1" applyFont="1" applyBorder="1" applyAlignment="1">
      <alignment horizontal="center" wrapText="1"/>
    </xf>
    <xf numFmtId="164" fontId="11" fillId="0" borderId="105" xfId="0" applyNumberFormat="1" applyFont="1" applyBorder="1" applyAlignment="1">
      <alignment horizontal="center" wrapText="1"/>
    </xf>
    <xf numFmtId="164" fontId="11" fillId="0" borderId="111" xfId="0" applyNumberFormat="1" applyFont="1" applyBorder="1" applyAlignment="1">
      <alignment horizontal="center" vertical="top" wrapText="1"/>
    </xf>
    <xf numFmtId="164" fontId="11" fillId="8" borderId="113" xfId="0" applyNumberFormat="1" applyFont="1" applyFill="1" applyBorder="1" applyAlignment="1">
      <alignment horizontal="center" vertical="top" wrapText="1"/>
    </xf>
    <xf numFmtId="164" fontId="11" fillId="0" borderId="114" xfId="0" applyNumberFormat="1" applyFont="1" applyBorder="1" applyAlignment="1">
      <alignment horizontal="center" vertical="top" wrapText="1"/>
    </xf>
    <xf numFmtId="0" fontId="11" fillId="0" borderId="0" xfId="0" applyFont="1" applyBorder="1" applyProtection="1">
      <protection locked="0"/>
    </xf>
    <xf numFmtId="0" fontId="11" fillId="0" borderId="0" xfId="0" applyFont="1" applyAlignment="1" applyProtection="1">
      <alignment horizontal="justify"/>
      <protection locked="0"/>
    </xf>
    <xf numFmtId="164" fontId="12" fillId="2" borderId="144" xfId="8" applyNumberFormat="1" applyFont="1" applyFill="1" applyBorder="1" applyAlignment="1" applyProtection="1">
      <alignment horizontal="center" vertical="center"/>
    </xf>
    <xf numFmtId="164" fontId="12" fillId="14" borderId="162" xfId="0" applyNumberFormat="1" applyFont="1" applyFill="1" applyBorder="1" applyAlignment="1">
      <alignment horizontal="center" vertical="top"/>
    </xf>
    <xf numFmtId="164" fontId="12" fillId="14" borderId="166" xfId="0" applyNumberFormat="1" applyFont="1" applyFill="1" applyBorder="1" applyAlignment="1">
      <alignment horizontal="center" vertical="top"/>
    </xf>
    <xf numFmtId="0" fontId="11" fillId="0" borderId="136" xfId="0" applyFont="1" applyFill="1" applyBorder="1" applyAlignment="1">
      <alignment horizontal="center" vertical="center" wrapText="1"/>
    </xf>
    <xf numFmtId="164" fontId="11" fillId="0" borderId="107" xfId="0" applyNumberFormat="1" applyFont="1" applyFill="1" applyBorder="1" applyAlignment="1">
      <alignment horizontal="center" vertical="center"/>
    </xf>
    <xf numFmtId="164" fontId="11" fillId="0" borderId="128" xfId="0" applyNumberFormat="1" applyFont="1" applyFill="1" applyBorder="1" applyAlignment="1">
      <alignment horizontal="center" vertical="center"/>
    </xf>
    <xf numFmtId="164" fontId="11" fillId="10" borderId="157" xfId="0" applyNumberFormat="1" applyFont="1" applyFill="1" applyBorder="1" applyAlignment="1">
      <alignment horizontal="center" vertical="center"/>
    </xf>
    <xf numFmtId="164" fontId="12" fillId="12" borderId="34" xfId="0" applyNumberFormat="1" applyFont="1" applyFill="1" applyBorder="1" applyAlignment="1">
      <alignment horizontal="center" vertical="center"/>
    </xf>
    <xf numFmtId="164" fontId="12" fillId="12" borderId="35" xfId="0" applyNumberFormat="1" applyFont="1" applyFill="1" applyBorder="1" applyAlignment="1">
      <alignment horizontal="center" vertical="center"/>
    </xf>
    <xf numFmtId="164" fontId="12" fillId="12" borderId="36" xfId="0" applyNumberFormat="1" applyFont="1" applyFill="1" applyBorder="1" applyAlignment="1">
      <alignment horizontal="center" vertical="center"/>
    </xf>
    <xf numFmtId="164" fontId="12" fillId="12" borderId="31" xfId="0" applyNumberFormat="1" applyFont="1" applyFill="1" applyBorder="1" applyAlignment="1">
      <alignment horizontal="center" vertical="center"/>
    </xf>
    <xf numFmtId="164" fontId="11" fillId="11" borderId="95" xfId="0" applyNumberFormat="1" applyFont="1" applyFill="1" applyBorder="1" applyAlignment="1">
      <alignment horizontal="center" vertical="center"/>
    </xf>
    <xf numFmtId="164" fontId="11" fillId="10" borderId="14" xfId="0" applyNumberFormat="1" applyFont="1" applyFill="1" applyBorder="1" applyAlignment="1">
      <alignment horizontal="center" vertical="center" wrapText="1"/>
    </xf>
    <xf numFmtId="164" fontId="11" fillId="10" borderId="13" xfId="0" applyNumberFormat="1" applyFont="1" applyFill="1" applyBorder="1" applyAlignment="1">
      <alignment horizontal="center" vertical="center" wrapText="1"/>
    </xf>
    <xf numFmtId="164" fontId="11" fillId="10" borderId="88" xfId="0" applyNumberFormat="1" applyFont="1" applyFill="1" applyBorder="1" applyAlignment="1">
      <alignment horizontal="center" vertical="center" wrapText="1"/>
    </xf>
    <xf numFmtId="164" fontId="11" fillId="10" borderId="95" xfId="0" applyNumberFormat="1" applyFont="1" applyFill="1" applyBorder="1" applyAlignment="1">
      <alignment horizontal="center" vertical="center"/>
    </xf>
    <xf numFmtId="164" fontId="11" fillId="10" borderId="14" xfId="0" applyNumberFormat="1" applyFont="1" applyFill="1" applyBorder="1" applyAlignment="1">
      <alignment horizontal="center" vertical="center"/>
    </xf>
    <xf numFmtId="164" fontId="11" fillId="10" borderId="88" xfId="0" applyNumberFormat="1" applyFont="1" applyFill="1" applyBorder="1" applyAlignment="1">
      <alignment horizontal="center" vertical="center"/>
    </xf>
    <xf numFmtId="164" fontId="11" fillId="10" borderId="73" xfId="0" applyNumberFormat="1" applyFont="1" applyFill="1" applyBorder="1" applyAlignment="1">
      <alignment horizontal="center" vertical="center"/>
    </xf>
    <xf numFmtId="164" fontId="11" fillId="10" borderId="59" xfId="0" applyNumberFormat="1" applyFont="1" applyFill="1" applyBorder="1" applyAlignment="1">
      <alignment horizontal="center" vertical="center"/>
    </xf>
    <xf numFmtId="164" fontId="11" fillId="0" borderId="115" xfId="0" applyNumberFormat="1" applyFont="1" applyFill="1" applyBorder="1" applyAlignment="1">
      <alignment horizontal="center" vertical="center"/>
    </xf>
    <xf numFmtId="164" fontId="12" fillId="2" borderId="96" xfId="0" applyNumberFormat="1" applyFont="1" applyFill="1" applyBorder="1" applyAlignment="1">
      <alignment horizontal="center" vertical="top"/>
    </xf>
    <xf numFmtId="164" fontId="12" fillId="2" borderId="99" xfId="0" applyNumberFormat="1" applyFont="1" applyFill="1" applyBorder="1" applyAlignment="1">
      <alignment horizontal="center" vertical="top"/>
    </xf>
    <xf numFmtId="164" fontId="12" fillId="3" borderId="34" xfId="0" applyNumberFormat="1" applyFont="1" applyFill="1" applyBorder="1" applyAlignment="1">
      <alignment horizontal="center" vertical="top"/>
    </xf>
    <xf numFmtId="164" fontId="12" fillId="3" borderId="35" xfId="0" applyNumberFormat="1" applyFont="1" applyFill="1" applyBorder="1" applyAlignment="1">
      <alignment horizontal="center" vertical="top"/>
    </xf>
    <xf numFmtId="164" fontId="12" fillId="3" borderId="36" xfId="0" applyNumberFormat="1" applyFont="1" applyFill="1" applyBorder="1" applyAlignment="1">
      <alignment horizontal="center" vertical="top"/>
    </xf>
    <xf numFmtId="164" fontId="12" fillId="3" borderId="31" xfId="0" applyNumberFormat="1" applyFont="1" applyFill="1" applyBorder="1" applyAlignment="1">
      <alignment horizontal="center" vertical="top"/>
    </xf>
    <xf numFmtId="164" fontId="12" fillId="20" borderId="142" xfId="0" applyNumberFormat="1" applyFont="1" applyFill="1" applyBorder="1" applyAlignment="1">
      <alignment horizontal="center"/>
    </xf>
    <xf numFmtId="164" fontId="11" fillId="6" borderId="11" xfId="0" applyNumberFormat="1" applyFont="1" applyFill="1" applyBorder="1" applyAlignment="1">
      <alignment horizontal="center" vertical="center"/>
    </xf>
    <xf numFmtId="0" fontId="11" fillId="9" borderId="142" xfId="0" applyFont="1" applyFill="1" applyBorder="1" applyAlignment="1">
      <alignment horizontal="center" vertical="center" textRotation="90" wrapText="1"/>
    </xf>
    <xf numFmtId="0" fontId="11" fillId="0" borderId="142" xfId="0" applyFont="1" applyFill="1" applyBorder="1" applyAlignment="1">
      <alignment horizontal="center" vertical="center" textRotation="90" wrapText="1"/>
    </xf>
    <xf numFmtId="49" fontId="12" fillId="7" borderId="92" xfId="0" applyNumberFormat="1" applyFont="1" applyFill="1" applyBorder="1" applyAlignment="1">
      <alignment vertical="top"/>
    </xf>
    <xf numFmtId="49" fontId="12" fillId="3" borderId="120" xfId="0" applyNumberFormat="1" applyFont="1" applyFill="1" applyBorder="1" applyAlignment="1">
      <alignment horizontal="right" vertical="top"/>
    </xf>
    <xf numFmtId="164" fontId="12" fillId="3" borderId="91" xfId="0" applyNumberFormat="1" applyFont="1" applyFill="1" applyBorder="1" applyAlignment="1">
      <alignment horizontal="center" vertical="center"/>
    </xf>
    <xf numFmtId="164" fontId="11" fillId="0" borderId="166" xfId="0" applyNumberFormat="1" applyFont="1" applyFill="1" applyBorder="1" applyAlignment="1">
      <alignment horizontal="center" vertical="center"/>
    </xf>
    <xf numFmtId="0" fontId="11" fillId="0" borderId="59" xfId="0" applyFont="1" applyFill="1" applyBorder="1" applyAlignment="1">
      <alignment horizontal="center" vertical="center" wrapText="1"/>
    </xf>
    <xf numFmtId="164" fontId="11" fillId="0" borderId="72" xfId="0" applyNumberFormat="1" applyFont="1" applyFill="1" applyBorder="1" applyAlignment="1">
      <alignment horizontal="center" vertical="center"/>
    </xf>
    <xf numFmtId="164" fontId="11" fillId="0" borderId="46" xfId="0" applyNumberFormat="1" applyFont="1" applyFill="1" applyBorder="1" applyAlignment="1">
      <alignment horizontal="center" vertical="center"/>
    </xf>
    <xf numFmtId="164" fontId="11" fillId="0" borderId="75" xfId="0" applyNumberFormat="1" applyFont="1" applyFill="1" applyBorder="1" applyAlignment="1">
      <alignment horizontal="center" vertical="center"/>
    </xf>
    <xf numFmtId="164" fontId="11" fillId="6" borderId="38" xfId="0" applyNumberFormat="1" applyFont="1" applyFill="1" applyBorder="1" applyAlignment="1">
      <alignment horizontal="center" vertical="center"/>
    </xf>
    <xf numFmtId="164" fontId="11" fillId="6" borderId="178" xfId="0" applyNumberFormat="1" applyFont="1" applyFill="1" applyBorder="1" applyAlignment="1">
      <alignment horizontal="center" vertical="center"/>
    </xf>
    <xf numFmtId="164" fontId="11" fillId="0" borderId="88" xfId="0" applyNumberFormat="1" applyFont="1" applyFill="1" applyBorder="1" applyAlignment="1">
      <alignment horizontal="center" vertical="center" wrapText="1"/>
    </xf>
    <xf numFmtId="164" fontId="11" fillId="0" borderId="88" xfId="0" applyNumberFormat="1" applyFont="1" applyFill="1" applyBorder="1" applyAlignment="1">
      <alignment horizontal="center" vertical="center"/>
    </xf>
    <xf numFmtId="164" fontId="11" fillId="0" borderId="73" xfId="0" applyNumberFormat="1" applyFont="1" applyFill="1" applyBorder="1" applyAlignment="1">
      <alignment horizontal="center" vertical="center"/>
    </xf>
    <xf numFmtId="164" fontId="11" fillId="0" borderId="61" xfId="0" applyNumberFormat="1" applyFont="1" applyFill="1" applyBorder="1" applyAlignment="1">
      <alignment horizontal="center" vertical="center"/>
    </xf>
    <xf numFmtId="164" fontId="11" fillId="0" borderId="70" xfId="0" applyNumberFormat="1" applyFont="1" applyFill="1" applyBorder="1" applyAlignment="1">
      <alignment horizontal="center" vertical="center"/>
    </xf>
    <xf numFmtId="164" fontId="11" fillId="6" borderId="60" xfId="0" applyNumberFormat="1" applyFont="1" applyFill="1" applyBorder="1" applyAlignment="1">
      <alignment horizontal="center" vertical="center"/>
    </xf>
    <xf numFmtId="164" fontId="11" fillId="0" borderId="75" xfId="0" applyNumberFormat="1" applyFont="1" applyFill="1" applyBorder="1" applyAlignment="1">
      <alignment horizontal="center" vertical="center" wrapText="1"/>
    </xf>
    <xf numFmtId="164" fontId="11" fillId="6" borderId="107" xfId="0" applyNumberFormat="1" applyFont="1" applyFill="1" applyBorder="1" applyAlignment="1">
      <alignment horizontal="center" vertical="center"/>
    </xf>
    <xf numFmtId="164" fontId="11" fillId="0" borderId="59" xfId="0" applyNumberFormat="1" applyFont="1" applyFill="1" applyBorder="1" applyAlignment="1">
      <alignment horizontal="center" vertical="center"/>
    </xf>
    <xf numFmtId="164" fontId="11" fillId="0" borderId="60" xfId="0" applyNumberFormat="1" applyFont="1" applyFill="1" applyBorder="1" applyAlignment="1">
      <alignment horizontal="center" vertical="center"/>
    </xf>
    <xf numFmtId="0" fontId="12" fillId="20" borderId="65" xfId="0" applyFont="1" applyFill="1" applyBorder="1" applyAlignment="1">
      <alignment horizontal="center" vertical="top" wrapText="1"/>
    </xf>
    <xf numFmtId="164" fontId="11" fillId="0" borderId="87" xfId="0" applyNumberFormat="1" applyFont="1" applyFill="1" applyBorder="1" applyAlignment="1">
      <alignment horizontal="center" vertical="center"/>
    </xf>
    <xf numFmtId="49" fontId="12" fillId="2" borderId="162" xfId="0" applyNumberFormat="1" applyFont="1" applyFill="1" applyBorder="1" applyAlignment="1">
      <alignment horizontal="center" vertical="top"/>
    </xf>
    <xf numFmtId="164" fontId="11" fillId="10" borderId="68" xfId="0" applyNumberFormat="1" applyFont="1" applyFill="1" applyBorder="1" applyAlignment="1">
      <alignment horizontal="center" vertical="center" wrapText="1"/>
    </xf>
    <xf numFmtId="164" fontId="11" fillId="6" borderId="144" xfId="0" applyNumberFormat="1" applyFont="1" applyFill="1" applyBorder="1" applyAlignment="1">
      <alignment horizontal="center" vertical="center"/>
    </xf>
    <xf numFmtId="164" fontId="11" fillId="0" borderId="42" xfId="0" applyNumberFormat="1" applyFont="1" applyFill="1" applyBorder="1" applyAlignment="1">
      <alignment horizontal="center" vertical="center" wrapText="1"/>
    </xf>
    <xf numFmtId="164" fontId="11" fillId="0" borderId="166" xfId="0" applyNumberFormat="1" applyFont="1" applyFill="1" applyBorder="1" applyAlignment="1">
      <alignment horizontal="center" vertical="center" wrapText="1"/>
    </xf>
    <xf numFmtId="164" fontId="11" fillId="10" borderId="42" xfId="0" applyNumberFormat="1" applyFont="1" applyFill="1" applyBorder="1" applyAlignment="1">
      <alignment horizontal="center" vertical="center" wrapText="1"/>
    </xf>
    <xf numFmtId="164" fontId="11" fillId="10" borderId="154" xfId="0" applyNumberFormat="1" applyFont="1" applyFill="1" applyBorder="1" applyAlignment="1">
      <alignment horizontal="center" vertical="center"/>
    </xf>
    <xf numFmtId="164" fontId="11" fillId="10" borderId="21" xfId="0" applyNumberFormat="1" applyFont="1" applyFill="1" applyBorder="1" applyAlignment="1">
      <alignment horizontal="center" vertical="center" wrapText="1"/>
    </xf>
    <xf numFmtId="164" fontId="11" fillId="11" borderId="154" xfId="0" applyNumberFormat="1" applyFont="1" applyFill="1" applyBorder="1" applyAlignment="1">
      <alignment horizontal="center" vertical="center"/>
    </xf>
    <xf numFmtId="49" fontId="12" fillId="2" borderId="48" xfId="0" applyNumberFormat="1" applyFont="1" applyFill="1" applyBorder="1" applyAlignment="1">
      <alignment horizontal="center" vertical="top"/>
    </xf>
    <xf numFmtId="49" fontId="12" fillId="12" borderId="48" xfId="0" applyNumberFormat="1" applyFont="1" applyFill="1" applyBorder="1" applyAlignment="1">
      <alignment vertical="top"/>
    </xf>
    <xf numFmtId="49" fontId="12" fillId="2" borderId="48" xfId="0" applyNumberFormat="1" applyFont="1" applyFill="1" applyBorder="1" applyAlignment="1">
      <alignment horizontal="left" vertical="top" wrapText="1"/>
    </xf>
    <xf numFmtId="0" fontId="11" fillId="10" borderId="60" xfId="0" applyFont="1" applyFill="1" applyBorder="1" applyAlignment="1">
      <alignment horizontal="center" vertical="center" wrapText="1"/>
    </xf>
    <xf numFmtId="0" fontId="11" fillId="10" borderId="59" xfId="0" applyFont="1" applyFill="1" applyBorder="1" applyAlignment="1">
      <alignment horizontal="center" vertical="center" wrapText="1"/>
    </xf>
    <xf numFmtId="49" fontId="12" fillId="12" borderId="48" xfId="0" applyNumberFormat="1" applyFont="1" applyFill="1" applyBorder="1" applyAlignment="1">
      <alignment horizontal="center" vertical="top"/>
    </xf>
    <xf numFmtId="0" fontId="11" fillId="10" borderId="57" xfId="0" applyFont="1" applyFill="1" applyBorder="1" applyAlignment="1">
      <alignment horizontal="center" vertical="center" wrapText="1"/>
    </xf>
    <xf numFmtId="0" fontId="11" fillId="10" borderId="156" xfId="0" applyFont="1" applyFill="1" applyBorder="1" applyAlignment="1">
      <alignment horizontal="center" vertical="center" wrapText="1"/>
    </xf>
    <xf numFmtId="164" fontId="11" fillId="11" borderId="46" xfId="0" applyNumberFormat="1" applyFont="1" applyFill="1" applyBorder="1" applyAlignment="1">
      <alignment horizontal="center" vertical="center"/>
    </xf>
    <xf numFmtId="164" fontId="11" fillId="10" borderId="11" xfId="0" applyNumberFormat="1" applyFont="1" applyFill="1" applyBorder="1" applyAlignment="1">
      <alignment horizontal="center" vertical="center" wrapText="1"/>
    </xf>
    <xf numFmtId="164" fontId="11" fillId="10" borderId="75" xfId="0" applyNumberFormat="1" applyFont="1" applyFill="1" applyBorder="1" applyAlignment="1">
      <alignment horizontal="center" vertical="center" wrapText="1"/>
    </xf>
    <xf numFmtId="164" fontId="11" fillId="10" borderId="46" xfId="0" applyNumberFormat="1" applyFont="1" applyFill="1" applyBorder="1" applyAlignment="1">
      <alignment horizontal="center" vertical="center" wrapText="1"/>
    </xf>
    <xf numFmtId="164" fontId="11" fillId="10" borderId="18" xfId="0" applyNumberFormat="1" applyFont="1" applyFill="1" applyBorder="1" applyAlignment="1">
      <alignment horizontal="center" vertical="center"/>
    </xf>
    <xf numFmtId="164" fontId="11" fillId="10" borderId="75" xfId="0" applyNumberFormat="1" applyFont="1" applyFill="1" applyBorder="1" applyAlignment="1">
      <alignment horizontal="center" vertical="center"/>
    </xf>
    <xf numFmtId="164" fontId="11" fillId="10" borderId="70" xfId="0" applyNumberFormat="1" applyFont="1" applyFill="1" applyBorder="1" applyAlignment="1">
      <alignment horizontal="center" vertical="center"/>
    </xf>
    <xf numFmtId="164" fontId="11" fillId="10" borderId="58" xfId="0" applyNumberFormat="1" applyFont="1" applyFill="1" applyBorder="1" applyAlignment="1">
      <alignment horizontal="center" vertical="center"/>
    </xf>
    <xf numFmtId="49" fontId="12" fillId="2" borderId="162" xfId="0" applyNumberFormat="1" applyFont="1" applyFill="1" applyBorder="1" applyAlignment="1">
      <alignment vertical="top"/>
    </xf>
    <xf numFmtId="49" fontId="12" fillId="12" borderId="48" xfId="9" applyNumberFormat="1" applyFont="1" applyFill="1" applyBorder="1" applyAlignment="1" applyProtection="1">
      <alignment horizontal="center" vertical="top"/>
    </xf>
    <xf numFmtId="49" fontId="12" fillId="19" borderId="48" xfId="0" applyNumberFormat="1" applyFont="1" applyFill="1" applyBorder="1" applyAlignment="1">
      <alignment horizontal="center" vertical="top"/>
    </xf>
    <xf numFmtId="164" fontId="12" fillId="2" borderId="98" xfId="0" applyNumberFormat="1" applyFont="1" applyFill="1" applyBorder="1" applyAlignment="1">
      <alignment horizontal="center" vertical="top"/>
    </xf>
    <xf numFmtId="164" fontId="12" fillId="2" borderId="62" xfId="0" applyNumberFormat="1" applyFont="1" applyFill="1" applyBorder="1" applyAlignment="1">
      <alignment horizontal="center" vertical="top"/>
    </xf>
    <xf numFmtId="164" fontId="12" fillId="2" borderId="63" xfId="0" applyNumberFormat="1" applyFont="1" applyFill="1" applyBorder="1" applyAlignment="1">
      <alignment horizontal="center" vertical="top"/>
    </xf>
    <xf numFmtId="164" fontId="11" fillId="6" borderId="137" xfId="0" applyNumberFormat="1" applyFont="1" applyFill="1" applyBorder="1" applyAlignment="1">
      <alignment horizontal="center" vertical="center"/>
    </xf>
    <xf numFmtId="49" fontId="12" fillId="3" borderId="48" xfId="0" applyNumberFormat="1" applyFont="1" applyFill="1" applyBorder="1" applyAlignment="1">
      <alignment horizontal="left" vertical="top"/>
    </xf>
    <xf numFmtId="164" fontId="11" fillId="6" borderId="175" xfId="0" applyNumberFormat="1" applyFont="1" applyFill="1" applyBorder="1" applyAlignment="1">
      <alignment horizontal="center" vertical="center"/>
    </xf>
    <xf numFmtId="0" fontId="11" fillId="6" borderId="57" xfId="0" applyFont="1" applyFill="1" applyBorder="1" applyAlignment="1">
      <alignment horizontal="center" vertical="center" wrapText="1"/>
    </xf>
    <xf numFmtId="0" fontId="11" fillId="6" borderId="58" xfId="0" applyFont="1" applyFill="1" applyBorder="1" applyAlignment="1">
      <alignment horizontal="center" vertical="center" wrapText="1"/>
    </xf>
    <xf numFmtId="164" fontId="11" fillId="0" borderId="15" xfId="0" applyNumberFormat="1" applyFont="1" applyBorder="1" applyAlignment="1">
      <alignment horizontal="center"/>
    </xf>
    <xf numFmtId="164" fontId="11" fillId="0" borderId="9" xfId="0" applyNumberFormat="1" applyFont="1" applyBorder="1" applyAlignment="1">
      <alignment horizontal="center"/>
    </xf>
    <xf numFmtId="0" fontId="11" fillId="6" borderId="66" xfId="0" applyFont="1" applyFill="1" applyBorder="1" applyAlignment="1">
      <alignment horizontal="center" vertical="center" wrapText="1"/>
    </xf>
    <xf numFmtId="0" fontId="12" fillId="15" borderId="160" xfId="0" applyFont="1" applyFill="1" applyBorder="1" applyAlignment="1">
      <alignment horizontal="center" vertical="top" wrapText="1"/>
    </xf>
    <xf numFmtId="0" fontId="11" fillId="6" borderId="20" xfId="0" applyFont="1" applyFill="1" applyBorder="1" applyAlignment="1">
      <alignment horizontal="center" vertical="center" wrapText="1"/>
    </xf>
    <xf numFmtId="49" fontId="12" fillId="3" borderId="48" xfId="0" applyNumberFormat="1" applyFont="1" applyFill="1" applyBorder="1" applyAlignment="1">
      <alignment horizontal="right" vertical="top"/>
    </xf>
    <xf numFmtId="164" fontId="12" fillId="2" borderId="154" xfId="8" applyNumberFormat="1" applyFont="1" applyFill="1" applyBorder="1" applyAlignment="1" applyProtection="1">
      <alignment horizontal="center" vertical="center"/>
    </xf>
    <xf numFmtId="164" fontId="12" fillId="2" borderId="21" xfId="8" applyNumberFormat="1" applyFont="1" applyFill="1" applyBorder="1" applyAlignment="1" applyProtection="1">
      <alignment horizontal="center" vertical="center"/>
    </xf>
    <xf numFmtId="164" fontId="12" fillId="2" borderId="155" xfId="8" applyNumberFormat="1" applyFont="1" applyFill="1" applyBorder="1" applyAlignment="1" applyProtection="1">
      <alignment horizontal="center" vertical="center"/>
    </xf>
    <xf numFmtId="164" fontId="12" fillId="2" borderId="156" xfId="8" applyNumberFormat="1" applyFont="1" applyFill="1" applyBorder="1" applyAlignment="1" applyProtection="1">
      <alignment horizontal="center" vertical="center"/>
    </xf>
    <xf numFmtId="0" fontId="11" fillId="6" borderId="7" xfId="0" applyFont="1" applyFill="1" applyBorder="1" applyAlignment="1">
      <alignment horizontal="center" vertical="center" wrapText="1"/>
    </xf>
    <xf numFmtId="0" fontId="12" fillId="15" borderId="49" xfId="0" applyFont="1" applyFill="1" applyBorder="1" applyAlignment="1">
      <alignment horizontal="center" vertical="top" wrapText="1"/>
    </xf>
    <xf numFmtId="49" fontId="12" fillId="7" borderId="21" xfId="0" applyNumberFormat="1" applyFont="1" applyFill="1" applyBorder="1" applyAlignment="1">
      <alignment horizontal="center" vertical="top"/>
    </xf>
    <xf numFmtId="0" fontId="11" fillId="0" borderId="100" xfId="0" applyFont="1" applyBorder="1" applyAlignment="1" applyProtection="1">
      <alignment horizontal="center" vertical="center" textRotation="90"/>
      <protection locked="0"/>
    </xf>
    <xf numFmtId="0" fontId="11" fillId="0" borderId="100" xfId="0" applyFont="1" applyBorder="1" applyAlignment="1" applyProtection="1">
      <alignment horizontal="center" vertical="center" textRotation="90" wrapText="1"/>
      <protection locked="0"/>
    </xf>
    <xf numFmtId="0" fontId="11" fillId="0" borderId="36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top"/>
    </xf>
    <xf numFmtId="0" fontId="11" fillId="0" borderId="35" xfId="0" applyFont="1" applyBorder="1" applyAlignment="1">
      <alignment horizontal="center" vertical="top"/>
    </xf>
    <xf numFmtId="0" fontId="12" fillId="20" borderId="48" xfId="0" applyFont="1" applyFill="1" applyBorder="1" applyAlignment="1">
      <alignment horizontal="center" vertical="center" wrapText="1"/>
    </xf>
    <xf numFmtId="164" fontId="11" fillId="0" borderId="80" xfId="0" applyNumberFormat="1" applyFont="1" applyBorder="1" applyAlignment="1">
      <alignment horizontal="center"/>
    </xf>
    <xf numFmtId="164" fontId="12" fillId="20" borderId="129" xfId="0" applyNumberFormat="1" applyFont="1" applyFill="1" applyBorder="1" applyAlignment="1">
      <alignment horizontal="center" vertical="top" wrapText="1"/>
    </xf>
    <xf numFmtId="0" fontId="11" fillId="0" borderId="139" xfId="0" applyFont="1" applyBorder="1" applyAlignment="1">
      <alignment horizontal="left" vertical="top" wrapText="1" indent="2"/>
    </xf>
    <xf numFmtId="0" fontId="12" fillId="20" borderId="135" xfId="0" applyFont="1" applyFill="1" applyBorder="1" applyAlignment="1">
      <alignment vertical="top" wrapText="1"/>
    </xf>
    <xf numFmtId="0" fontId="12" fillId="0" borderId="136" xfId="0" applyFont="1" applyBorder="1" applyAlignment="1">
      <alignment horizontal="left" vertical="top" wrapText="1" indent="1"/>
    </xf>
    <xf numFmtId="0" fontId="11" fillId="0" borderId="136" xfId="0" applyFont="1" applyBorder="1" applyAlignment="1">
      <alignment horizontal="left" vertical="top" wrapText="1" indent="2"/>
    </xf>
    <xf numFmtId="0" fontId="12" fillId="0" borderId="63" xfId="0" applyFont="1" applyBorder="1" applyAlignment="1">
      <alignment horizontal="left" vertical="top" wrapText="1" indent="1"/>
    </xf>
    <xf numFmtId="0" fontId="12" fillId="0" borderId="156" xfId="0" applyFont="1" applyBorder="1" applyAlignment="1">
      <alignment horizontal="left" vertical="top" wrapText="1" indent="1"/>
    </xf>
    <xf numFmtId="0" fontId="12" fillId="0" borderId="136" xfId="0" applyFont="1" applyBorder="1" applyAlignment="1">
      <alignment vertical="top" wrapText="1"/>
    </xf>
    <xf numFmtId="0" fontId="11" fillId="0" borderId="63" xfId="0" applyFont="1" applyBorder="1" applyAlignment="1">
      <alignment horizontal="left" vertical="top" wrapText="1" indent="2"/>
    </xf>
    <xf numFmtId="164" fontId="12" fillId="20" borderId="135" xfId="0" applyNumberFormat="1" applyFont="1" applyFill="1" applyBorder="1" applyAlignment="1">
      <alignment horizontal="center" vertical="top" wrapText="1"/>
    </xf>
    <xf numFmtId="164" fontId="11" fillId="0" borderId="136" xfId="0" applyNumberFormat="1" applyFont="1" applyBorder="1" applyAlignment="1">
      <alignment horizontal="center" vertical="top" wrapText="1"/>
    </xf>
    <xf numFmtId="164" fontId="11" fillId="0" borderId="59" xfId="0" applyNumberFormat="1" applyFont="1" applyBorder="1" applyAlignment="1">
      <alignment horizontal="center" vertical="top" wrapText="1"/>
    </xf>
    <xf numFmtId="164" fontId="11" fillId="0" borderId="63" xfId="0" applyNumberFormat="1" applyFont="1" applyBorder="1" applyAlignment="1">
      <alignment horizontal="center" vertical="top" wrapText="1"/>
    </xf>
    <xf numFmtId="164" fontId="12" fillId="0" borderId="156" xfId="0" applyNumberFormat="1" applyFont="1" applyBorder="1" applyAlignment="1">
      <alignment horizontal="center" vertical="top" wrapText="1"/>
    </xf>
    <xf numFmtId="164" fontId="11" fillId="0" borderId="139" xfId="0" applyNumberFormat="1" applyFont="1" applyBorder="1" applyAlignment="1">
      <alignment horizontal="center" vertical="top" wrapText="1"/>
    </xf>
    <xf numFmtId="164" fontId="11" fillId="0" borderId="136" xfId="0" applyNumberFormat="1" applyFont="1" applyBorder="1" applyAlignment="1">
      <alignment horizontal="center" vertical="top"/>
    </xf>
    <xf numFmtId="164" fontId="12" fillId="0" borderId="136" xfId="0" applyNumberFormat="1" applyFont="1" applyBorder="1" applyAlignment="1">
      <alignment horizontal="center" vertical="top" wrapText="1"/>
    </xf>
    <xf numFmtId="164" fontId="11" fillId="0" borderId="136" xfId="0" applyNumberFormat="1" applyFont="1" applyBorder="1" applyAlignment="1">
      <alignment horizontal="center" wrapText="1"/>
    </xf>
    <xf numFmtId="164" fontId="11" fillId="0" borderId="163" xfId="0" applyNumberFormat="1" applyFont="1" applyBorder="1" applyAlignment="1">
      <alignment horizontal="center" vertical="top" wrapText="1"/>
    </xf>
    <xf numFmtId="164" fontId="11" fillId="0" borderId="175" xfId="0" applyNumberFormat="1" applyFont="1" applyBorder="1" applyAlignment="1">
      <alignment horizontal="center" vertical="top" wrapText="1"/>
    </xf>
    <xf numFmtId="164" fontId="11" fillId="0" borderId="132" xfId="0" applyNumberFormat="1" applyFont="1" applyBorder="1" applyAlignment="1">
      <alignment horizontal="center" vertical="top" wrapText="1"/>
    </xf>
    <xf numFmtId="164" fontId="12" fillId="0" borderId="108" xfId="0" applyNumberFormat="1" applyFont="1" applyBorder="1" applyAlignment="1">
      <alignment horizontal="center" vertical="top" wrapText="1"/>
    </xf>
    <xf numFmtId="164" fontId="12" fillId="20" borderId="82" xfId="0" applyNumberFormat="1" applyFont="1" applyFill="1" applyBorder="1" applyAlignment="1">
      <alignment horizontal="center" vertical="top" wrapText="1"/>
    </xf>
    <xf numFmtId="164" fontId="11" fillId="8" borderId="137" xfId="0" applyNumberFormat="1" applyFont="1" applyFill="1" applyBorder="1" applyAlignment="1">
      <alignment horizontal="center" vertical="top" wrapText="1"/>
    </xf>
    <xf numFmtId="164" fontId="11" fillId="8" borderId="55" xfId="0" applyNumberFormat="1" applyFont="1" applyFill="1" applyBorder="1" applyAlignment="1">
      <alignment horizontal="center" vertical="top" wrapText="1"/>
    </xf>
    <xf numFmtId="164" fontId="11" fillId="20" borderId="82" xfId="0" applyNumberFormat="1" applyFont="1" applyFill="1" applyBorder="1" applyAlignment="1">
      <alignment horizontal="center" vertical="top" wrapText="1"/>
    </xf>
    <xf numFmtId="164" fontId="11" fillId="0" borderId="73" xfId="0" applyNumberFormat="1" applyFont="1" applyBorder="1" applyAlignment="1">
      <alignment horizontal="center" vertical="top" wrapText="1"/>
    </xf>
    <xf numFmtId="164" fontId="11" fillId="0" borderId="62" xfId="0" applyNumberFormat="1" applyFont="1" applyBorder="1" applyAlignment="1">
      <alignment horizontal="center" vertical="top" wrapText="1"/>
    </xf>
    <xf numFmtId="164" fontId="14" fillId="20" borderId="135" xfId="0" applyNumberFormat="1" applyFont="1" applyFill="1" applyBorder="1" applyAlignment="1">
      <alignment horizontal="center" vertical="top" wrapText="1"/>
    </xf>
    <xf numFmtId="164" fontId="15" fillId="0" borderId="136" xfId="0" applyNumberFormat="1" applyFont="1" applyBorder="1" applyAlignment="1">
      <alignment horizontal="center" vertical="top" wrapText="1"/>
    </xf>
    <xf numFmtId="164" fontId="15" fillId="0" borderId="139" xfId="0" applyNumberFormat="1" applyFont="1" applyBorder="1" applyAlignment="1">
      <alignment horizontal="center" vertical="top" wrapText="1"/>
    </xf>
    <xf numFmtId="164" fontId="15" fillId="0" borderId="163" xfId="0" applyNumberFormat="1" applyFont="1" applyBorder="1" applyAlignment="1">
      <alignment horizontal="center" vertical="top" wrapText="1"/>
    </xf>
    <xf numFmtId="164" fontId="15" fillId="0" borderId="136" xfId="0" applyNumberFormat="1" applyFont="1" applyBorder="1" applyAlignment="1">
      <alignment horizontal="center" vertical="top"/>
    </xf>
    <xf numFmtId="164" fontId="14" fillId="0" borderId="136" xfId="0" applyNumberFormat="1" applyFont="1" applyBorder="1" applyAlignment="1">
      <alignment horizontal="center" vertical="top" wrapText="1"/>
    </xf>
    <xf numFmtId="164" fontId="15" fillId="0" borderId="136" xfId="0" applyNumberFormat="1" applyFont="1" applyBorder="1" applyAlignment="1">
      <alignment horizontal="center" wrapText="1"/>
    </xf>
    <xf numFmtId="164" fontId="11" fillId="0" borderId="209" xfId="0" applyNumberFormat="1" applyFont="1" applyBorder="1" applyAlignment="1">
      <alignment horizontal="center" vertical="top" wrapText="1"/>
    </xf>
    <xf numFmtId="164" fontId="12" fillId="0" borderId="210" xfId="0" applyNumberFormat="1" applyFont="1" applyBorder="1" applyAlignment="1">
      <alignment horizontal="center" vertical="top" wrapText="1"/>
    </xf>
    <xf numFmtId="164" fontId="11" fillId="0" borderId="104" xfId="0" applyNumberFormat="1" applyFont="1" applyBorder="1" applyAlignment="1">
      <alignment horizontal="center" vertical="top"/>
    </xf>
    <xf numFmtId="164" fontId="12" fillId="0" borderId="104" xfId="0" applyNumberFormat="1" applyFont="1" applyBorder="1" applyAlignment="1">
      <alignment horizontal="center" vertical="top" wrapText="1"/>
    </xf>
    <xf numFmtId="164" fontId="11" fillId="0" borderId="104" xfId="0" applyNumberFormat="1" applyFont="1" applyBorder="1" applyAlignment="1">
      <alignment horizontal="center" wrapText="1"/>
    </xf>
    <xf numFmtId="164" fontId="11" fillId="0" borderId="210" xfId="0" applyNumberFormat="1" applyFont="1" applyBorder="1" applyAlignment="1">
      <alignment horizontal="center" vertical="top" wrapText="1"/>
    </xf>
    <xf numFmtId="164" fontId="11" fillId="11" borderId="80" xfId="0" applyNumberFormat="1" applyFont="1" applyFill="1" applyBorder="1" applyAlignment="1">
      <alignment horizontal="center" vertical="center"/>
    </xf>
    <xf numFmtId="164" fontId="11" fillId="11" borderId="72" xfId="0" applyNumberFormat="1" applyFont="1" applyFill="1" applyBorder="1" applyAlignment="1">
      <alignment horizontal="center" vertical="center"/>
    </xf>
    <xf numFmtId="164" fontId="11" fillId="10" borderId="80" xfId="0" applyNumberFormat="1" applyFont="1" applyFill="1" applyBorder="1" applyAlignment="1">
      <alignment horizontal="center" vertical="center"/>
    </xf>
    <xf numFmtId="164" fontId="11" fillId="11" borderId="57" xfId="0" applyNumberFormat="1" applyFont="1" applyFill="1" applyBorder="1" applyAlignment="1">
      <alignment horizontal="center" vertical="center"/>
    </xf>
    <xf numFmtId="0" fontId="11" fillId="10" borderId="58" xfId="0" applyFont="1" applyFill="1" applyBorder="1" applyAlignment="1">
      <alignment horizontal="center" vertical="center" wrapText="1"/>
    </xf>
    <xf numFmtId="164" fontId="11" fillId="11" borderId="11" xfId="0" applyNumberFormat="1" applyFont="1" applyFill="1" applyBorder="1" applyAlignment="1">
      <alignment horizontal="center" vertical="center"/>
    </xf>
    <xf numFmtId="164" fontId="11" fillId="11" borderId="75" xfId="0" applyNumberFormat="1" applyFont="1" applyFill="1" applyBorder="1" applyAlignment="1">
      <alignment horizontal="center" vertical="center"/>
    </xf>
    <xf numFmtId="164" fontId="11" fillId="10" borderId="11" xfId="0" applyNumberFormat="1" applyFont="1" applyFill="1" applyBorder="1" applyAlignment="1">
      <alignment horizontal="center" vertical="center"/>
    </xf>
    <xf numFmtId="164" fontId="11" fillId="11" borderId="58" xfId="0" applyNumberFormat="1" applyFont="1" applyFill="1" applyBorder="1" applyAlignment="1">
      <alignment horizontal="center" vertical="center"/>
    </xf>
    <xf numFmtId="0" fontId="11" fillId="0" borderId="163" xfId="0" applyFont="1" applyFill="1" applyBorder="1" applyAlignment="1">
      <alignment horizontal="center" vertical="center" wrapText="1"/>
    </xf>
    <xf numFmtId="164" fontId="11" fillId="6" borderId="112" xfId="0" applyNumberFormat="1" applyFont="1" applyFill="1" applyBorder="1" applyAlignment="1">
      <alignment horizontal="center" vertical="center"/>
    </xf>
    <xf numFmtId="164" fontId="11" fillId="6" borderId="113" xfId="0" applyNumberFormat="1" applyFont="1" applyFill="1" applyBorder="1" applyAlignment="1">
      <alignment horizontal="center" vertical="center"/>
    </xf>
    <xf numFmtId="164" fontId="11" fillId="6" borderId="167" xfId="0" applyNumberFormat="1" applyFont="1" applyFill="1" applyBorder="1" applyAlignment="1">
      <alignment horizontal="center" vertical="center"/>
    </xf>
    <xf numFmtId="164" fontId="11" fillId="6" borderId="20" xfId="0" applyNumberFormat="1" applyFont="1" applyFill="1" applyBorder="1" applyAlignment="1">
      <alignment horizontal="center" vertical="center"/>
    </xf>
    <xf numFmtId="164" fontId="11" fillId="6" borderId="66" xfId="0" applyNumberFormat="1" applyFont="1" applyFill="1" applyBorder="1" applyAlignment="1">
      <alignment horizontal="center" vertical="center"/>
    </xf>
    <xf numFmtId="164" fontId="11" fillId="6" borderId="163" xfId="0" applyNumberFormat="1" applyFont="1" applyFill="1" applyBorder="1" applyAlignment="1">
      <alignment horizontal="center" vertical="center"/>
    </xf>
    <xf numFmtId="0" fontId="12" fillId="14" borderId="132" xfId="0" applyFont="1" applyFill="1" applyBorder="1" applyAlignment="1">
      <alignment horizontal="center" vertical="top" wrapText="1"/>
    </xf>
    <xf numFmtId="164" fontId="11" fillId="0" borderId="77" xfId="0" applyNumberFormat="1" applyFont="1" applyFill="1" applyBorder="1" applyAlignment="1">
      <alignment horizontal="center" vertical="center"/>
    </xf>
    <xf numFmtId="164" fontId="11" fillId="0" borderId="78" xfId="0" applyNumberFormat="1" applyFont="1" applyFill="1" applyBorder="1" applyAlignment="1">
      <alignment horizontal="center" vertical="center"/>
    </xf>
    <xf numFmtId="164" fontId="11" fillId="6" borderId="216" xfId="0" applyNumberFormat="1" applyFont="1" applyFill="1" applyBorder="1" applyAlignment="1">
      <alignment horizontal="center" vertical="center"/>
    </xf>
    <xf numFmtId="164" fontId="11" fillId="6" borderId="79" xfId="0" applyNumberFormat="1" applyFont="1" applyFill="1" applyBorder="1" applyAlignment="1">
      <alignment horizontal="center" vertical="center"/>
    </xf>
    <xf numFmtId="164" fontId="11" fillId="0" borderId="77" xfId="0" applyNumberFormat="1" applyFont="1" applyFill="1" applyBorder="1" applyAlignment="1">
      <alignment horizontal="center" vertical="center" wrapText="1"/>
    </xf>
    <xf numFmtId="164" fontId="11" fillId="0" borderId="78" xfId="0" applyNumberFormat="1" applyFont="1" applyFill="1" applyBorder="1" applyAlignment="1">
      <alignment horizontal="center" vertical="center" wrapText="1"/>
    </xf>
    <xf numFmtId="164" fontId="11" fillId="0" borderId="79" xfId="0" applyNumberFormat="1" applyFont="1" applyFill="1" applyBorder="1" applyAlignment="1">
      <alignment horizontal="center" vertical="center"/>
    </xf>
    <xf numFmtId="164" fontId="12" fillId="3" borderId="54" xfId="0" applyNumberFormat="1" applyFont="1" applyFill="1" applyBorder="1" applyAlignment="1">
      <alignment horizontal="center" vertical="center"/>
    </xf>
    <xf numFmtId="164" fontId="12" fillId="3" borderId="55" xfId="0" applyNumberFormat="1" applyFont="1" applyFill="1" applyBorder="1" applyAlignment="1">
      <alignment horizontal="center" vertical="center"/>
    </xf>
    <xf numFmtId="164" fontId="12" fillId="3" borderId="56" xfId="0" applyNumberFormat="1" applyFont="1" applyFill="1" applyBorder="1" applyAlignment="1">
      <alignment horizontal="center" vertical="center"/>
    </xf>
    <xf numFmtId="164" fontId="11" fillId="10" borderId="77" xfId="0" applyNumberFormat="1" applyFont="1" applyFill="1" applyBorder="1" applyAlignment="1">
      <alignment horizontal="center" vertical="center"/>
    </xf>
    <xf numFmtId="164" fontId="11" fillId="10" borderId="77" xfId="0" applyNumberFormat="1" applyFont="1" applyFill="1" applyBorder="1" applyAlignment="1">
      <alignment horizontal="center" vertical="center" wrapText="1"/>
    </xf>
    <xf numFmtId="164" fontId="11" fillId="0" borderId="76" xfId="0" applyNumberFormat="1" applyFont="1" applyFill="1" applyBorder="1" applyAlignment="1">
      <alignment horizontal="center" vertical="center" wrapText="1"/>
    </xf>
    <xf numFmtId="164" fontId="11" fillId="0" borderId="79" xfId="0" applyNumberFormat="1" applyFont="1" applyFill="1" applyBorder="1" applyAlignment="1">
      <alignment horizontal="center" vertical="center" wrapText="1"/>
    </xf>
    <xf numFmtId="0" fontId="11" fillId="6" borderId="135" xfId="0" applyFont="1" applyFill="1" applyBorder="1" applyAlignment="1">
      <alignment horizontal="center" vertical="center" wrapText="1"/>
    </xf>
    <xf numFmtId="0" fontId="11" fillId="6" borderId="163" xfId="0" applyFont="1" applyFill="1" applyBorder="1" applyAlignment="1">
      <alignment horizontal="center" vertical="center" wrapText="1"/>
    </xf>
    <xf numFmtId="164" fontId="11" fillId="6" borderId="82" xfId="0" applyNumberFormat="1" applyFont="1" applyFill="1" applyBorder="1" applyAlignment="1">
      <alignment horizontal="center" vertical="center" wrapText="1"/>
    </xf>
    <xf numFmtId="164" fontId="11" fillId="6" borderId="113" xfId="0" applyNumberFormat="1" applyFont="1" applyFill="1" applyBorder="1" applyAlignment="1">
      <alignment horizontal="center" vertical="center" wrapText="1"/>
    </xf>
    <xf numFmtId="164" fontId="11" fillId="6" borderId="135" xfId="0" applyNumberFormat="1" applyFont="1" applyFill="1" applyBorder="1" applyAlignment="1">
      <alignment horizontal="center" vertical="center"/>
    </xf>
    <xf numFmtId="0" fontId="12" fillId="15" borderId="132" xfId="0" applyFont="1" applyFill="1" applyBorder="1" applyAlignment="1">
      <alignment horizontal="center" vertical="top" wrapText="1"/>
    </xf>
    <xf numFmtId="164" fontId="11" fillId="6" borderId="77" xfId="0" applyNumberFormat="1" applyFont="1" applyFill="1" applyBorder="1" applyAlignment="1">
      <alignment horizontal="center" vertical="center" wrapText="1"/>
    </xf>
    <xf numFmtId="164" fontId="12" fillId="3" borderId="99" xfId="0" applyNumberFormat="1" applyFont="1" applyFill="1" applyBorder="1" applyAlignment="1">
      <alignment horizontal="center" vertical="center"/>
    </xf>
    <xf numFmtId="164" fontId="12" fillId="3" borderId="62" xfId="0" applyNumberFormat="1" applyFont="1" applyFill="1" applyBorder="1" applyAlignment="1">
      <alignment horizontal="center" vertical="center"/>
    </xf>
    <xf numFmtId="164" fontId="11" fillId="11" borderId="140" xfId="0" applyNumberFormat="1" applyFont="1" applyFill="1" applyBorder="1" applyAlignment="1">
      <alignment horizontal="center" vertical="center"/>
    </xf>
    <xf numFmtId="164" fontId="11" fillId="10" borderId="68" xfId="0" applyNumberFormat="1" applyFont="1" applyFill="1" applyBorder="1" applyAlignment="1">
      <alignment horizontal="center" vertical="center"/>
    </xf>
    <xf numFmtId="164" fontId="11" fillId="10" borderId="141" xfId="0" applyNumberFormat="1" applyFont="1" applyFill="1" applyBorder="1" applyAlignment="1">
      <alignment horizontal="center" vertical="center"/>
    </xf>
    <xf numFmtId="164" fontId="11" fillId="11" borderId="116" xfId="0" applyNumberFormat="1" applyFont="1" applyFill="1" applyBorder="1" applyAlignment="1">
      <alignment horizontal="center" vertical="center"/>
    </xf>
    <xf numFmtId="164" fontId="11" fillId="10" borderId="117" xfId="0" applyNumberFormat="1" applyFont="1" applyFill="1" applyBorder="1" applyAlignment="1">
      <alignment horizontal="center" vertical="center"/>
    </xf>
    <xf numFmtId="164" fontId="11" fillId="10" borderId="118" xfId="0" applyNumberFormat="1" applyFont="1" applyFill="1" applyBorder="1" applyAlignment="1">
      <alignment horizontal="center" vertical="center"/>
    </xf>
    <xf numFmtId="164" fontId="11" fillId="11" borderId="70" xfId="0" applyNumberFormat="1" applyFont="1" applyFill="1" applyBorder="1" applyAlignment="1">
      <alignment horizontal="center" vertical="center"/>
    </xf>
    <xf numFmtId="164" fontId="11" fillId="11" borderId="13" xfId="0" applyNumberFormat="1" applyFont="1" applyFill="1" applyBorder="1" applyAlignment="1">
      <alignment horizontal="center" vertical="center" wrapText="1"/>
    </xf>
    <xf numFmtId="164" fontId="11" fillId="11" borderId="13" xfId="0" applyNumberFormat="1" applyFont="1" applyFill="1" applyBorder="1" applyAlignment="1">
      <alignment horizontal="center" vertical="center"/>
    </xf>
    <xf numFmtId="164" fontId="11" fillId="11" borderId="88" xfId="0" applyNumberFormat="1" applyFont="1" applyFill="1" applyBorder="1" applyAlignment="1">
      <alignment horizontal="center" vertical="center"/>
    </xf>
    <xf numFmtId="164" fontId="11" fillId="11" borderId="38" xfId="0" applyNumberFormat="1" applyFont="1" applyFill="1" applyBorder="1" applyAlignment="1">
      <alignment horizontal="center" vertical="center"/>
    </xf>
    <xf numFmtId="164" fontId="11" fillId="11" borderId="9" xfId="0" applyNumberFormat="1" applyFont="1" applyFill="1" applyBorder="1" applyAlignment="1">
      <alignment horizontal="center" vertical="center" wrapText="1"/>
    </xf>
    <xf numFmtId="164" fontId="11" fillId="11" borderId="81" xfId="0" applyNumberFormat="1" applyFont="1" applyFill="1" applyBorder="1" applyAlignment="1">
      <alignment horizontal="center" vertical="center"/>
    </xf>
    <xf numFmtId="164" fontId="11" fillId="11" borderId="9" xfId="0" applyNumberFormat="1" applyFont="1" applyFill="1" applyBorder="1" applyAlignment="1">
      <alignment horizontal="center" vertical="center"/>
    </xf>
    <xf numFmtId="164" fontId="11" fillId="11" borderId="11" xfId="0" applyNumberFormat="1" applyFont="1" applyFill="1" applyBorder="1" applyAlignment="1">
      <alignment horizontal="center" vertical="center" wrapText="1"/>
    </xf>
    <xf numFmtId="164" fontId="11" fillId="11" borderId="178" xfId="0" applyNumberFormat="1" applyFont="1" applyFill="1" applyBorder="1" applyAlignment="1">
      <alignment horizontal="center" vertical="center"/>
    </xf>
    <xf numFmtId="164" fontId="11" fillId="11" borderId="115" xfId="0" applyNumberFormat="1" applyFont="1" applyFill="1" applyBorder="1" applyAlignment="1">
      <alignment horizontal="center" vertical="center"/>
    </xf>
    <xf numFmtId="164" fontId="11" fillId="11" borderId="165" xfId="0" applyNumberFormat="1" applyFont="1" applyFill="1" applyBorder="1" applyAlignment="1">
      <alignment horizontal="center" vertical="center"/>
    </xf>
    <xf numFmtId="164" fontId="11" fillId="11" borderId="21" xfId="0" applyNumberFormat="1" applyFont="1" applyFill="1" applyBorder="1" applyAlignment="1">
      <alignment horizontal="center" vertical="center"/>
    </xf>
    <xf numFmtId="164" fontId="11" fillId="11" borderId="71" xfId="0" applyNumberFormat="1" applyFont="1" applyFill="1" applyBorder="1" applyAlignment="1">
      <alignment horizontal="center" vertical="center"/>
    </xf>
    <xf numFmtId="164" fontId="11" fillId="10" borderId="9" xfId="0" applyNumberFormat="1" applyFont="1" applyFill="1" applyBorder="1" applyAlignment="1">
      <alignment horizontal="center" vertical="center" wrapText="1"/>
    </xf>
    <xf numFmtId="164" fontId="11" fillId="10" borderId="9" xfId="0" applyNumberFormat="1" applyFont="1" applyFill="1" applyBorder="1" applyAlignment="1">
      <alignment horizontal="center" vertical="center"/>
    </xf>
    <xf numFmtId="164" fontId="11" fillId="10" borderId="81" xfId="0" applyNumberFormat="1" applyFont="1" applyFill="1" applyBorder="1" applyAlignment="1">
      <alignment horizontal="center" vertical="center"/>
    </xf>
    <xf numFmtId="164" fontId="11" fillId="10" borderId="78" xfId="0" applyNumberFormat="1" applyFont="1" applyFill="1" applyBorder="1" applyAlignment="1">
      <alignment horizontal="center" vertical="center"/>
    </xf>
    <xf numFmtId="164" fontId="11" fillId="10" borderId="86" xfId="0" applyNumberFormat="1" applyFont="1" applyFill="1" applyBorder="1" applyAlignment="1">
      <alignment horizontal="center" vertical="center"/>
    </xf>
    <xf numFmtId="164" fontId="11" fillId="10" borderId="82" xfId="0" applyNumberFormat="1" applyFont="1" applyFill="1" applyBorder="1" applyAlignment="1">
      <alignment horizontal="center" vertical="center"/>
    </xf>
    <xf numFmtId="164" fontId="11" fillId="10" borderId="83" xfId="0" applyNumberFormat="1" applyFont="1" applyFill="1" applyBorder="1" applyAlignment="1">
      <alignment horizontal="center" vertical="center"/>
    </xf>
    <xf numFmtId="164" fontId="11" fillId="10" borderId="21" xfId="0" applyNumberFormat="1" applyFont="1" applyFill="1" applyBorder="1" applyAlignment="1">
      <alignment horizontal="center" vertical="center"/>
    </xf>
    <xf numFmtId="164" fontId="11" fillId="10" borderId="155" xfId="0" applyNumberFormat="1" applyFont="1" applyFill="1" applyBorder="1" applyAlignment="1">
      <alignment horizontal="center" vertical="center" wrapText="1"/>
    </xf>
    <xf numFmtId="164" fontId="11" fillId="10" borderId="141" xfId="0" applyNumberFormat="1" applyFont="1" applyFill="1" applyBorder="1" applyAlignment="1">
      <alignment horizontal="center" vertical="center" wrapText="1"/>
    </xf>
    <xf numFmtId="164" fontId="11" fillId="10" borderId="71" xfId="0" applyNumberFormat="1" applyFont="1" applyFill="1" applyBorder="1" applyAlignment="1">
      <alignment horizontal="center" vertical="center" wrapText="1"/>
    </xf>
    <xf numFmtId="164" fontId="11" fillId="10" borderId="23" xfId="0" applyNumberFormat="1" applyFont="1" applyFill="1" applyBorder="1" applyAlignment="1">
      <alignment horizontal="center" vertical="center"/>
    </xf>
    <xf numFmtId="164" fontId="11" fillId="10" borderId="155" xfId="0" applyNumberFormat="1" applyFont="1" applyFill="1" applyBorder="1" applyAlignment="1">
      <alignment horizontal="center" vertical="center"/>
    </xf>
    <xf numFmtId="164" fontId="11" fillId="10" borderId="39" xfId="0" applyNumberFormat="1" applyFont="1" applyFill="1" applyBorder="1" applyAlignment="1">
      <alignment horizontal="center" vertical="center"/>
    </xf>
    <xf numFmtId="164" fontId="11" fillId="10" borderId="71" xfId="0" applyNumberFormat="1" applyFont="1" applyFill="1" applyBorder="1" applyAlignment="1">
      <alignment horizontal="center" vertical="center"/>
    </xf>
    <xf numFmtId="164" fontId="11" fillId="0" borderId="9" xfId="0" applyNumberFormat="1" applyFont="1" applyBorder="1" applyAlignment="1">
      <alignment horizontal="center" vertical="top"/>
    </xf>
    <xf numFmtId="0" fontId="11" fillId="21" borderId="45" xfId="0" applyFont="1" applyFill="1" applyBorder="1" applyAlignment="1">
      <alignment vertical="center" wrapText="1"/>
    </xf>
    <xf numFmtId="0" fontId="11" fillId="6" borderId="63" xfId="0" applyFont="1" applyFill="1" applyBorder="1" applyAlignment="1">
      <alignment horizontal="center" vertical="center" wrapText="1"/>
    </xf>
    <xf numFmtId="164" fontId="11" fillId="6" borderId="115" xfId="0" applyNumberFormat="1" applyFont="1" applyFill="1" applyBorder="1" applyAlignment="1">
      <alignment horizontal="center" vertical="center"/>
    </xf>
    <xf numFmtId="164" fontId="11" fillId="6" borderId="169" xfId="0" applyNumberFormat="1" applyFont="1" applyFill="1" applyBorder="1" applyAlignment="1">
      <alignment horizontal="center" vertical="center"/>
    </xf>
    <xf numFmtId="164" fontId="11" fillId="6" borderId="23" xfId="0" applyNumberFormat="1" applyFont="1" applyFill="1" applyBorder="1" applyAlignment="1">
      <alignment horizontal="center" vertical="center"/>
    </xf>
    <xf numFmtId="164" fontId="11" fillId="6" borderId="71" xfId="0" applyNumberFormat="1" applyFont="1" applyFill="1" applyBorder="1" applyAlignment="1">
      <alignment horizontal="center" vertical="center"/>
    </xf>
    <xf numFmtId="164" fontId="11" fillId="0" borderId="67" xfId="0" applyNumberFormat="1" applyFont="1" applyFill="1" applyBorder="1" applyAlignment="1">
      <alignment horizontal="center" vertical="center"/>
    </xf>
    <xf numFmtId="164" fontId="11" fillId="6" borderId="13" xfId="0" applyNumberFormat="1" applyFont="1" applyFill="1" applyBorder="1" applyAlignment="1">
      <alignment horizontal="center" vertical="center" wrapText="1"/>
    </xf>
    <xf numFmtId="164" fontId="11" fillId="6" borderId="88" xfId="0" applyNumberFormat="1" applyFont="1" applyFill="1" applyBorder="1" applyAlignment="1">
      <alignment horizontal="center" vertical="center" wrapText="1"/>
    </xf>
    <xf numFmtId="164" fontId="11" fillId="6" borderId="9" xfId="0" applyNumberFormat="1" applyFont="1" applyFill="1" applyBorder="1" applyAlignment="1">
      <alignment horizontal="center" vertical="center" wrapText="1"/>
    </xf>
    <xf numFmtId="164" fontId="11" fillId="6" borderId="81" xfId="0" applyNumberFormat="1" applyFont="1" applyFill="1" applyBorder="1" applyAlignment="1">
      <alignment horizontal="center" vertical="center" wrapText="1"/>
    </xf>
    <xf numFmtId="164" fontId="11" fillId="6" borderId="11" xfId="0" applyNumberFormat="1" applyFont="1" applyFill="1" applyBorder="1" applyAlignment="1">
      <alignment horizontal="center" vertical="center" wrapText="1"/>
    </xf>
    <xf numFmtId="164" fontId="11" fillId="6" borderId="75" xfId="0" applyNumberFormat="1" applyFont="1" applyFill="1" applyBorder="1" applyAlignment="1">
      <alignment horizontal="center" vertical="center" wrapText="1"/>
    </xf>
    <xf numFmtId="164" fontId="11" fillId="0" borderId="41" xfId="0" applyNumberFormat="1" applyFont="1" applyFill="1" applyBorder="1" applyAlignment="1">
      <alignment horizontal="center" vertical="center"/>
    </xf>
    <xf numFmtId="164" fontId="11" fillId="0" borderId="42" xfId="0" applyNumberFormat="1" applyFont="1" applyFill="1" applyBorder="1" applyAlignment="1">
      <alignment horizontal="center" vertical="center"/>
    </xf>
    <xf numFmtId="164" fontId="11" fillId="0" borderId="43" xfId="0" applyNumberFormat="1" applyFont="1" applyFill="1" applyBorder="1" applyAlignment="1">
      <alignment horizontal="center" vertical="center"/>
    </xf>
    <xf numFmtId="164" fontId="11" fillId="0" borderId="72" xfId="0" applyNumberFormat="1" applyFont="1" applyFill="1" applyBorder="1" applyAlignment="1">
      <alignment horizontal="center" vertical="center" wrapText="1"/>
    </xf>
    <xf numFmtId="164" fontId="11" fillId="0" borderId="38" xfId="0" applyNumberFormat="1" applyFont="1" applyFill="1" applyBorder="1" applyAlignment="1">
      <alignment horizontal="center" vertical="center"/>
    </xf>
    <xf numFmtId="164" fontId="11" fillId="0" borderId="9" xfId="0" applyNumberFormat="1" applyFont="1" applyFill="1" applyBorder="1" applyAlignment="1">
      <alignment horizontal="center" vertical="center" wrapText="1"/>
    </xf>
    <xf numFmtId="164" fontId="11" fillId="0" borderId="81" xfId="0" applyNumberFormat="1" applyFont="1" applyFill="1" applyBorder="1" applyAlignment="1">
      <alignment horizontal="center" vertical="center" wrapText="1"/>
    </xf>
    <xf numFmtId="164" fontId="11" fillId="0" borderId="76" xfId="0" applyNumberFormat="1" applyFont="1" applyFill="1" applyBorder="1" applyAlignment="1">
      <alignment horizontal="center" vertical="center"/>
    </xf>
    <xf numFmtId="164" fontId="11" fillId="0" borderId="95" xfId="0" applyNumberFormat="1" applyFont="1" applyFill="1" applyBorder="1" applyAlignment="1">
      <alignment horizontal="center" vertical="center"/>
    </xf>
    <xf numFmtId="164" fontId="11" fillId="0" borderId="140" xfId="0" applyNumberFormat="1" applyFont="1" applyFill="1" applyBorder="1" applyAlignment="1">
      <alignment horizontal="center" vertical="center"/>
    </xf>
    <xf numFmtId="164" fontId="11" fillId="10" borderId="18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/>
    <xf numFmtId="164" fontId="11" fillId="11" borderId="214" xfId="0" applyNumberFormat="1" applyFont="1" applyFill="1" applyBorder="1" applyAlignment="1">
      <alignment horizontal="center" vertical="center"/>
    </xf>
    <xf numFmtId="164" fontId="11" fillId="11" borderId="215" xfId="0" applyNumberFormat="1" applyFont="1" applyFill="1" applyBorder="1" applyAlignment="1">
      <alignment horizontal="center" vertical="center"/>
    </xf>
    <xf numFmtId="164" fontId="11" fillId="11" borderId="81" xfId="0" applyNumberFormat="1" applyFont="1" applyFill="1" applyBorder="1" applyAlignment="1">
      <alignment horizontal="center" vertical="center" wrapText="1"/>
    </xf>
    <xf numFmtId="164" fontId="11" fillId="11" borderId="169" xfId="0" applyNumberFormat="1" applyFont="1" applyFill="1" applyBorder="1" applyAlignment="1">
      <alignment horizontal="center" vertical="center"/>
    </xf>
    <xf numFmtId="164" fontId="11" fillId="10" borderId="76" xfId="0" applyNumberFormat="1" applyFont="1" applyFill="1" applyBorder="1" applyAlignment="1">
      <alignment horizontal="center" vertical="center"/>
    </xf>
    <xf numFmtId="164" fontId="11" fillId="10" borderId="78" xfId="0" applyNumberFormat="1" applyFont="1" applyFill="1" applyBorder="1" applyAlignment="1">
      <alignment horizontal="center" vertical="center" wrapText="1"/>
    </xf>
    <xf numFmtId="164" fontId="11" fillId="10" borderId="23" xfId="0" applyNumberFormat="1" applyFont="1" applyFill="1" applyBorder="1" applyAlignment="1">
      <alignment horizontal="center" vertical="center" wrapText="1"/>
    </xf>
    <xf numFmtId="164" fontId="11" fillId="10" borderId="215" xfId="0" applyNumberFormat="1" applyFont="1" applyFill="1" applyBorder="1" applyAlignment="1">
      <alignment horizontal="center" vertical="center" wrapText="1"/>
    </xf>
    <xf numFmtId="164" fontId="12" fillId="14" borderId="41" xfId="0" applyNumberFormat="1" applyFont="1" applyFill="1" applyBorder="1" applyAlignment="1">
      <alignment horizontal="center" vertical="top"/>
    </xf>
    <xf numFmtId="164" fontId="12" fillId="14" borderId="42" xfId="0" applyNumberFormat="1" applyFont="1" applyFill="1" applyBorder="1" applyAlignment="1">
      <alignment horizontal="center" vertical="top"/>
    </xf>
    <xf numFmtId="164" fontId="12" fillId="14" borderId="43" xfId="0" applyNumberFormat="1" applyFont="1" applyFill="1" applyBorder="1" applyAlignment="1">
      <alignment horizontal="center" vertical="top"/>
    </xf>
    <xf numFmtId="164" fontId="11" fillId="0" borderId="71" xfId="0" applyNumberFormat="1" applyFont="1" applyFill="1" applyBorder="1" applyAlignment="1">
      <alignment horizontal="center" vertical="center"/>
    </xf>
    <xf numFmtId="164" fontId="12" fillId="20" borderId="140" xfId="0" applyNumberFormat="1" applyFont="1" applyFill="1" applyBorder="1" applyAlignment="1">
      <alignment horizontal="center" vertical="top"/>
    </xf>
    <xf numFmtId="164" fontId="12" fillId="20" borderId="162" xfId="0" applyNumberFormat="1" applyFont="1" applyFill="1" applyBorder="1" applyAlignment="1">
      <alignment horizontal="center" vertical="top"/>
    </xf>
    <xf numFmtId="164" fontId="12" fillId="20" borderId="141" xfId="0" applyNumberFormat="1" applyFont="1" applyFill="1" applyBorder="1" applyAlignment="1">
      <alignment horizontal="center" vertical="top"/>
    </xf>
    <xf numFmtId="164" fontId="12" fillId="20" borderId="166" xfId="0" applyNumberFormat="1" applyFont="1" applyFill="1" applyBorder="1" applyAlignment="1">
      <alignment horizontal="center" vertical="top"/>
    </xf>
    <xf numFmtId="164" fontId="12" fillId="2" borderId="34" xfId="0" applyNumberFormat="1" applyFont="1" applyFill="1" applyBorder="1" applyAlignment="1">
      <alignment horizontal="center" vertical="center"/>
    </xf>
    <xf numFmtId="164" fontId="12" fillId="2" borderId="35" xfId="0" applyNumberFormat="1" applyFont="1" applyFill="1" applyBorder="1" applyAlignment="1">
      <alignment horizontal="center" vertical="center"/>
    </xf>
    <xf numFmtId="164" fontId="12" fillId="2" borderId="36" xfId="0" applyNumberFormat="1" applyFont="1" applyFill="1" applyBorder="1" applyAlignment="1">
      <alignment horizontal="center" vertical="center"/>
    </xf>
    <xf numFmtId="0" fontId="12" fillId="10" borderId="0" xfId="0" applyFont="1" applyFill="1" applyBorder="1" applyAlignment="1"/>
    <xf numFmtId="0" fontId="11" fillId="10" borderId="0" xfId="0" applyFont="1" applyFill="1" applyBorder="1"/>
    <xf numFmtId="0" fontId="11" fillId="9" borderId="142" xfId="0" applyFont="1" applyFill="1" applyBorder="1" applyAlignment="1">
      <alignment horizontal="center" vertical="center" textRotation="90"/>
    </xf>
    <xf numFmtId="0" fontId="11" fillId="9" borderId="143" xfId="0" applyFont="1" applyFill="1" applyBorder="1" applyAlignment="1">
      <alignment horizontal="center" vertical="center" textRotation="90"/>
    </xf>
    <xf numFmtId="0" fontId="11" fillId="11" borderId="161" xfId="0" applyFont="1" applyFill="1" applyBorder="1" applyAlignment="1">
      <alignment horizontal="left" vertical="top" wrapText="1"/>
    </xf>
    <xf numFmtId="0" fontId="11" fillId="11" borderId="22" xfId="0" applyFont="1" applyFill="1" applyBorder="1" applyAlignment="1">
      <alignment horizontal="center" vertical="top"/>
    </xf>
    <xf numFmtId="0" fontId="11" fillId="11" borderId="95" xfId="0" applyFont="1" applyFill="1" applyBorder="1" applyAlignment="1">
      <alignment vertical="top" wrapText="1"/>
    </xf>
    <xf numFmtId="1" fontId="11" fillId="11" borderId="13" xfId="0" applyNumberFormat="1" applyFont="1" applyFill="1" applyBorder="1" applyAlignment="1">
      <alignment horizontal="center" vertical="top"/>
    </xf>
    <xf numFmtId="1" fontId="11" fillId="11" borderId="88" xfId="0" applyNumberFormat="1" applyFont="1" applyFill="1" applyBorder="1" applyAlignment="1">
      <alignment horizontal="center" vertical="top"/>
    </xf>
    <xf numFmtId="0" fontId="11" fillId="11" borderId="178" xfId="0" applyFont="1" applyFill="1" applyBorder="1" applyAlignment="1">
      <alignment vertical="top" wrapText="1"/>
    </xf>
    <xf numFmtId="1" fontId="11" fillId="11" borderId="115" xfId="0" applyNumberFormat="1" applyFont="1" applyFill="1" applyBorder="1" applyAlignment="1">
      <alignment horizontal="center" vertical="top"/>
    </xf>
    <xf numFmtId="1" fontId="11" fillId="11" borderId="169" xfId="0" applyNumberFormat="1" applyFont="1" applyFill="1" applyBorder="1" applyAlignment="1">
      <alignment horizontal="center" vertical="top"/>
    </xf>
    <xf numFmtId="0" fontId="11" fillId="11" borderId="238" xfId="0" applyFont="1" applyFill="1" applyBorder="1" applyAlignment="1">
      <alignment vertical="top" wrapText="1"/>
    </xf>
    <xf numFmtId="1" fontId="11" fillId="11" borderId="239" xfId="0" applyNumberFormat="1" applyFont="1" applyFill="1" applyBorder="1" applyAlignment="1">
      <alignment horizontal="center" vertical="top"/>
    </xf>
    <xf numFmtId="1" fontId="11" fillId="11" borderId="240" xfId="0" applyNumberFormat="1" applyFont="1" applyFill="1" applyBorder="1" applyAlignment="1">
      <alignment horizontal="center" vertical="top"/>
    </xf>
    <xf numFmtId="0" fontId="11" fillId="11" borderId="67" xfId="0" applyFont="1" applyFill="1" applyBorder="1" applyAlignment="1">
      <alignment vertical="top" wrapText="1"/>
    </xf>
    <xf numFmtId="1" fontId="11" fillId="11" borderId="80" xfId="0" applyNumberFormat="1" applyFont="1" applyFill="1" applyBorder="1" applyAlignment="1">
      <alignment horizontal="center" vertical="top"/>
    </xf>
    <xf numFmtId="1" fontId="11" fillId="11" borderId="72" xfId="0" applyNumberFormat="1" applyFont="1" applyFill="1" applyBorder="1" applyAlignment="1">
      <alignment horizontal="center" vertical="top"/>
    </xf>
    <xf numFmtId="0" fontId="11" fillId="11" borderId="130" xfId="0" applyFont="1" applyFill="1" applyBorder="1" applyAlignment="1">
      <alignment vertical="top" wrapText="1"/>
    </xf>
    <xf numFmtId="1" fontId="11" fillId="11" borderId="142" xfId="0" applyNumberFormat="1" applyFont="1" applyFill="1" applyBorder="1" applyAlignment="1">
      <alignment horizontal="center" vertical="top"/>
    </xf>
    <xf numFmtId="1" fontId="11" fillId="11" borderId="143" xfId="0" applyNumberFormat="1" applyFont="1" applyFill="1" applyBorder="1" applyAlignment="1">
      <alignment horizontal="center" vertical="top"/>
    </xf>
    <xf numFmtId="0" fontId="11" fillId="10" borderId="67" xfId="0" applyFont="1" applyFill="1" applyBorder="1" applyAlignment="1">
      <alignment vertical="top" wrapText="1"/>
    </xf>
    <xf numFmtId="1" fontId="11" fillId="10" borderId="80" xfId="0" applyNumberFormat="1" applyFont="1" applyFill="1" applyBorder="1" applyAlignment="1">
      <alignment horizontal="center" vertical="top" wrapText="1"/>
    </xf>
    <xf numFmtId="1" fontId="11" fillId="10" borderId="80" xfId="0" applyNumberFormat="1" applyFont="1" applyFill="1" applyBorder="1" applyAlignment="1">
      <alignment horizontal="center" vertical="top"/>
    </xf>
    <xf numFmtId="1" fontId="11" fillId="10" borderId="72" xfId="0" applyNumberFormat="1" applyFont="1" applyFill="1" applyBorder="1" applyAlignment="1">
      <alignment horizontal="center" vertical="top"/>
    </xf>
    <xf numFmtId="0" fontId="11" fillId="11" borderId="88" xfId="0" applyFont="1" applyFill="1" applyBorder="1" applyAlignment="1">
      <alignment horizontal="center" vertical="top" wrapText="1"/>
    </xf>
    <xf numFmtId="0" fontId="11" fillId="11" borderId="86" xfId="0" applyFont="1" applyFill="1" applyBorder="1" applyAlignment="1">
      <alignment vertical="top" wrapText="1"/>
    </xf>
    <xf numFmtId="0" fontId="11" fillId="11" borderId="82" xfId="0" applyFont="1" applyFill="1" applyBorder="1" applyAlignment="1">
      <alignment horizontal="center" vertical="top"/>
    </xf>
    <xf numFmtId="0" fontId="11" fillId="11" borderId="83" xfId="0" applyFont="1" applyFill="1" applyBorder="1" applyAlignment="1">
      <alignment horizontal="center" vertical="top"/>
    </xf>
    <xf numFmtId="0" fontId="11" fillId="11" borderId="84" xfId="0" applyFont="1" applyFill="1" applyBorder="1" applyAlignment="1">
      <alignment vertical="top" wrapText="1"/>
    </xf>
    <xf numFmtId="0" fontId="11" fillId="11" borderId="32" xfId="0" applyFont="1" applyFill="1" applyBorder="1" applyAlignment="1">
      <alignment horizontal="center" vertical="top"/>
    </xf>
    <xf numFmtId="0" fontId="11" fillId="11" borderId="85" xfId="0" applyFont="1" applyFill="1" applyBorder="1" applyAlignment="1">
      <alignment horizontal="center" vertical="top"/>
    </xf>
    <xf numFmtId="0" fontId="11" fillId="11" borderId="112" xfId="0" applyFont="1" applyFill="1" applyBorder="1" applyAlignment="1">
      <alignment vertical="top" wrapText="1"/>
    </xf>
    <xf numFmtId="0" fontId="11" fillId="11" borderId="113" xfId="0" applyFont="1" applyFill="1" applyBorder="1" applyAlignment="1">
      <alignment horizontal="center" vertical="top"/>
    </xf>
    <xf numFmtId="0" fontId="11" fillId="11" borderId="167" xfId="0" applyFont="1" applyFill="1" applyBorder="1" applyAlignment="1">
      <alignment horizontal="center" vertical="top"/>
    </xf>
    <xf numFmtId="0" fontId="11" fillId="11" borderId="233" xfId="0" applyFont="1" applyFill="1" applyBorder="1" applyAlignment="1">
      <alignment vertical="top" wrapText="1"/>
    </xf>
    <xf numFmtId="0" fontId="11" fillId="11" borderId="229" xfId="0" applyFont="1" applyFill="1" applyBorder="1" applyAlignment="1">
      <alignment vertical="top" wrapText="1"/>
    </xf>
    <xf numFmtId="0" fontId="11" fillId="11" borderId="234" xfId="0" applyFont="1" applyFill="1" applyBorder="1" applyAlignment="1">
      <alignment vertical="top" wrapText="1"/>
    </xf>
    <xf numFmtId="0" fontId="11" fillId="11" borderId="231" xfId="0" applyFont="1" applyFill="1" applyBorder="1" applyAlignment="1">
      <alignment horizontal="center" vertical="top"/>
    </xf>
    <xf numFmtId="0" fontId="11" fillId="11" borderId="232" xfId="0" applyFont="1" applyFill="1" applyBorder="1" applyAlignment="1">
      <alignment horizontal="center" vertical="top"/>
    </xf>
    <xf numFmtId="0" fontId="11" fillId="11" borderId="0" xfId="0" applyFont="1" applyFill="1" applyBorder="1"/>
    <xf numFmtId="49" fontId="12" fillId="2" borderId="245" xfId="0" applyNumberFormat="1" applyFont="1" applyFill="1" applyBorder="1" applyAlignment="1">
      <alignment horizontal="center" vertical="top"/>
    </xf>
    <xf numFmtId="49" fontId="12" fillId="16" borderId="245" xfId="0" applyNumberFormat="1" applyFont="1" applyFill="1" applyBorder="1" applyAlignment="1">
      <alignment horizontal="center" vertical="top"/>
    </xf>
    <xf numFmtId="49" fontId="12" fillId="16" borderId="51" xfId="0" applyNumberFormat="1" applyFont="1" applyFill="1" applyBorder="1" applyAlignment="1">
      <alignment horizontal="center" vertical="top"/>
    </xf>
    <xf numFmtId="164" fontId="11" fillId="10" borderId="154" xfId="0" applyNumberFormat="1" applyFont="1" applyFill="1" applyBorder="1" applyAlignment="1">
      <alignment horizontal="center" vertical="center" wrapText="1"/>
    </xf>
    <xf numFmtId="164" fontId="11" fillId="10" borderId="156" xfId="0" applyNumberFormat="1" applyFont="1" applyFill="1" applyBorder="1" applyAlignment="1">
      <alignment horizontal="center" vertical="center" wrapText="1"/>
    </xf>
    <xf numFmtId="0" fontId="11" fillId="11" borderId="72" xfId="0" applyFont="1" applyFill="1" applyBorder="1" applyAlignment="1">
      <alignment horizontal="center" vertical="top" wrapText="1"/>
    </xf>
    <xf numFmtId="164" fontId="12" fillId="3" borderId="41" xfId="0" applyNumberFormat="1" applyFont="1" applyFill="1" applyBorder="1" applyAlignment="1">
      <alignment horizontal="center" vertical="center"/>
    </xf>
    <xf numFmtId="164" fontId="12" fillId="3" borderId="42" xfId="0" applyNumberFormat="1" applyFont="1" applyFill="1" applyBorder="1" applyAlignment="1">
      <alignment horizontal="center" vertical="center"/>
    </xf>
    <xf numFmtId="164" fontId="12" fillId="3" borderId="43" xfId="0" applyNumberFormat="1" applyFont="1" applyFill="1" applyBorder="1" applyAlignment="1">
      <alignment horizontal="center" vertical="center"/>
    </xf>
    <xf numFmtId="164" fontId="12" fillId="3" borderId="45" xfId="0" applyNumberFormat="1" applyFont="1" applyFill="1" applyBorder="1" applyAlignment="1">
      <alignment horizontal="center" vertical="center"/>
    </xf>
    <xf numFmtId="0" fontId="11" fillId="11" borderId="97" xfId="0" applyFont="1" applyFill="1" applyBorder="1" applyAlignment="1">
      <alignment horizontal="center" vertical="top"/>
    </xf>
    <xf numFmtId="0" fontId="11" fillId="11" borderId="75" xfId="0" applyFont="1" applyFill="1" applyBorder="1" applyAlignment="1">
      <alignment horizontal="center" vertical="top"/>
    </xf>
    <xf numFmtId="0" fontId="11" fillId="11" borderId="98" xfId="0" applyFont="1" applyFill="1" applyBorder="1" applyAlignment="1">
      <alignment horizontal="center" vertical="top"/>
    </xf>
    <xf numFmtId="0" fontId="11" fillId="11" borderId="246" xfId="0" applyFont="1" applyFill="1" applyBorder="1" applyAlignment="1">
      <alignment vertical="top" wrapText="1"/>
    </xf>
    <xf numFmtId="0" fontId="11" fillId="11" borderId="247" xfId="0" applyFont="1" applyFill="1" applyBorder="1" applyAlignment="1">
      <alignment horizontal="center" vertical="top"/>
    </xf>
    <xf numFmtId="0" fontId="11" fillId="11" borderId="248" xfId="0" applyFont="1" applyFill="1" applyBorder="1" applyAlignment="1">
      <alignment horizontal="center" vertical="top"/>
    </xf>
    <xf numFmtId="0" fontId="11" fillId="11" borderId="0" xfId="0" applyFont="1" applyFill="1" applyBorder="1" applyAlignment="1">
      <alignment horizontal="center" vertical="top"/>
    </xf>
    <xf numFmtId="0" fontId="11" fillId="11" borderId="155" xfId="0" applyFont="1" applyFill="1" applyBorder="1" applyAlignment="1">
      <alignment horizontal="center" vertical="top"/>
    </xf>
    <xf numFmtId="0" fontId="11" fillId="11" borderId="249" xfId="0" applyFont="1" applyFill="1" applyBorder="1" applyAlignment="1">
      <alignment horizontal="left" vertical="top" wrapText="1"/>
    </xf>
    <xf numFmtId="0" fontId="11" fillId="11" borderId="102" xfId="0" applyFont="1" applyFill="1" applyBorder="1" applyAlignment="1">
      <alignment horizontal="center" vertical="top"/>
    </xf>
    <xf numFmtId="0" fontId="11" fillId="11" borderId="250" xfId="0" applyFont="1" applyFill="1" applyBorder="1" applyAlignment="1">
      <alignment horizontal="center" vertical="top"/>
    </xf>
    <xf numFmtId="0" fontId="11" fillId="11" borderId="251" xfId="0" applyFont="1" applyFill="1" applyBorder="1" applyAlignment="1">
      <alignment horizontal="center" vertical="top"/>
    </xf>
    <xf numFmtId="0" fontId="11" fillId="11" borderId="252" xfId="0" applyFont="1" applyFill="1" applyBorder="1" applyAlignment="1">
      <alignment horizontal="left" vertical="top" wrapText="1"/>
    </xf>
    <xf numFmtId="0" fontId="11" fillId="11" borderId="222" xfId="0" applyFont="1" applyFill="1" applyBorder="1" applyAlignment="1">
      <alignment horizontal="center" vertical="top"/>
    </xf>
    <xf numFmtId="0" fontId="11" fillId="11" borderId="254" xfId="0" applyFont="1" applyFill="1" applyBorder="1" applyAlignment="1">
      <alignment horizontal="left" vertical="top" wrapText="1"/>
    </xf>
    <xf numFmtId="0" fontId="11" fillId="11" borderId="8" xfId="0" applyFont="1" applyFill="1" applyBorder="1" applyAlignment="1">
      <alignment horizontal="center" vertical="top"/>
    </xf>
    <xf numFmtId="0" fontId="11" fillId="11" borderId="54" xfId="0" applyFont="1" applyFill="1" applyBorder="1" applyAlignment="1">
      <alignment vertical="top" wrapText="1"/>
    </xf>
    <xf numFmtId="0" fontId="11" fillId="11" borderId="255" xfId="0" applyFont="1" applyFill="1" applyBorder="1" applyAlignment="1">
      <alignment vertical="top" wrapText="1"/>
    </xf>
    <xf numFmtId="0" fontId="11" fillId="11" borderId="256" xfId="0" applyFont="1" applyFill="1" applyBorder="1" applyAlignment="1">
      <alignment horizontal="center" vertical="top"/>
    </xf>
    <xf numFmtId="0" fontId="11" fillId="11" borderId="257" xfId="0" applyFont="1" applyFill="1" applyBorder="1" applyAlignment="1">
      <alignment horizontal="center" vertical="top"/>
    </xf>
    <xf numFmtId="164" fontId="12" fillId="12" borderId="41" xfId="9" applyNumberFormat="1" applyFont="1" applyFill="1" applyBorder="1" applyAlignment="1" applyProtection="1">
      <alignment horizontal="center" vertical="center"/>
    </xf>
    <xf numFmtId="164" fontId="12" fillId="12" borderId="42" xfId="9" applyNumberFormat="1" applyFont="1" applyFill="1" applyBorder="1" applyAlignment="1" applyProtection="1">
      <alignment horizontal="center" vertical="center"/>
    </xf>
    <xf numFmtId="164" fontId="12" fillId="12" borderId="43" xfId="9" applyNumberFormat="1" applyFont="1" applyFill="1" applyBorder="1" applyAlignment="1" applyProtection="1">
      <alignment horizontal="center" vertical="center"/>
    </xf>
    <xf numFmtId="164" fontId="12" fillId="12" borderId="45" xfId="9" applyNumberFormat="1" applyFont="1" applyFill="1" applyBorder="1" applyAlignment="1" applyProtection="1">
      <alignment horizontal="center" vertical="center"/>
    </xf>
    <xf numFmtId="164" fontId="12" fillId="16" borderId="34" xfId="8" applyNumberFormat="1" applyFont="1" applyFill="1" applyBorder="1" applyAlignment="1" applyProtection="1">
      <alignment horizontal="center" vertical="center"/>
    </xf>
    <xf numFmtId="164" fontId="12" fillId="16" borderId="35" xfId="8" applyNumberFormat="1" applyFont="1" applyFill="1" applyBorder="1" applyAlignment="1" applyProtection="1">
      <alignment horizontal="center" vertical="center"/>
    </xf>
    <xf numFmtId="164" fontId="12" fillId="16" borderId="36" xfId="8" applyNumberFormat="1" applyFont="1" applyFill="1" applyBorder="1" applyAlignment="1" applyProtection="1">
      <alignment horizontal="center" vertical="center"/>
    </xf>
    <xf numFmtId="164" fontId="12" fillId="16" borderId="31" xfId="8" applyNumberFormat="1" applyFont="1" applyFill="1" applyBorder="1" applyAlignment="1" applyProtection="1">
      <alignment horizontal="center" vertical="center"/>
    </xf>
    <xf numFmtId="49" fontId="12" fillId="18" borderId="245" xfId="0" applyNumberFormat="1" applyFont="1" applyFill="1" applyBorder="1" applyAlignment="1">
      <alignment horizontal="center" vertical="top" wrapText="1"/>
    </xf>
    <xf numFmtId="49" fontId="12" fillId="17" borderId="245" xfId="0" applyNumberFormat="1" applyFont="1" applyFill="1" applyBorder="1" applyAlignment="1">
      <alignment vertical="top" wrapText="1"/>
    </xf>
    <xf numFmtId="49" fontId="12" fillId="2" borderId="245" xfId="0" applyNumberFormat="1" applyFont="1" applyFill="1" applyBorder="1" applyAlignment="1">
      <alignment vertical="top"/>
    </xf>
    <xf numFmtId="49" fontId="12" fillId="18" borderId="35" xfId="0" applyNumberFormat="1" applyFont="1" applyFill="1" applyBorder="1" applyAlignment="1">
      <alignment horizontal="center" vertical="top"/>
    </xf>
    <xf numFmtId="164" fontId="11" fillId="6" borderId="129" xfId="0" applyNumberFormat="1" applyFont="1" applyFill="1" applyBorder="1" applyAlignment="1">
      <alignment horizontal="center" vertical="center"/>
    </xf>
    <xf numFmtId="164" fontId="11" fillId="0" borderId="82" xfId="0" applyNumberFormat="1" applyFont="1" applyFill="1" applyBorder="1" applyAlignment="1">
      <alignment horizontal="center" vertical="center" wrapText="1"/>
    </xf>
    <xf numFmtId="164" fontId="11" fillId="0" borderId="103" xfId="0" applyNumberFormat="1" applyFont="1" applyFill="1" applyBorder="1" applyAlignment="1">
      <alignment horizontal="center" vertical="center" wrapText="1"/>
    </xf>
    <xf numFmtId="164" fontId="11" fillId="11" borderId="129" xfId="0" applyNumberFormat="1" applyFont="1" applyFill="1" applyBorder="1" applyAlignment="1">
      <alignment horizontal="center" vertical="center"/>
    </xf>
    <xf numFmtId="164" fontId="11" fillId="10" borderId="82" xfId="0" applyNumberFormat="1" applyFont="1" applyFill="1" applyBorder="1" applyAlignment="1">
      <alignment horizontal="center" vertical="center" wrapText="1"/>
    </xf>
    <xf numFmtId="164" fontId="11" fillId="10" borderId="103" xfId="0" applyNumberFormat="1" applyFont="1" applyFill="1" applyBorder="1" applyAlignment="1">
      <alignment horizontal="center" vertical="center" wrapText="1"/>
    </xf>
    <xf numFmtId="164" fontId="11" fillId="0" borderId="135" xfId="0" applyNumberFormat="1" applyFont="1" applyFill="1" applyBorder="1" applyAlignment="1">
      <alignment horizontal="center" vertical="center" wrapText="1"/>
    </xf>
    <xf numFmtId="164" fontId="11" fillId="10" borderId="103" xfId="0" applyNumberFormat="1" applyFont="1" applyFill="1" applyBorder="1" applyAlignment="1">
      <alignment horizontal="center" vertical="center"/>
    </xf>
    <xf numFmtId="164" fontId="11" fillId="0" borderId="129" xfId="0" applyNumberFormat="1" applyFont="1" applyFill="1" applyBorder="1" applyAlignment="1">
      <alignment horizontal="center" vertical="center" wrapText="1"/>
    </xf>
    <xf numFmtId="0" fontId="12" fillId="14" borderId="92" xfId="0" applyFont="1" applyFill="1" applyBorder="1" applyAlignment="1">
      <alignment horizontal="center" vertical="top" wrapText="1"/>
    </xf>
    <xf numFmtId="164" fontId="11" fillId="6" borderId="156" xfId="0" applyNumberFormat="1" applyFont="1" applyFill="1" applyBorder="1" applyAlignment="1">
      <alignment horizontal="center" vertical="center"/>
    </xf>
    <xf numFmtId="164" fontId="11" fillId="6" borderId="21" xfId="0" applyNumberFormat="1" applyFont="1" applyFill="1" applyBorder="1" applyAlignment="1">
      <alignment horizontal="center" vertical="center"/>
    </xf>
    <xf numFmtId="164" fontId="11" fillId="6" borderId="155" xfId="0" applyNumberFormat="1" applyFont="1" applyFill="1" applyBorder="1" applyAlignment="1">
      <alignment horizontal="center" vertical="center"/>
    </xf>
    <xf numFmtId="164" fontId="11" fillId="6" borderId="140" xfId="0" applyNumberFormat="1" applyFont="1" applyFill="1" applyBorder="1" applyAlignment="1">
      <alignment horizontal="center" vertical="center"/>
    </xf>
    <xf numFmtId="164" fontId="11" fillId="6" borderId="154" xfId="0" applyNumberFormat="1" applyFont="1" applyFill="1" applyBorder="1" applyAlignment="1">
      <alignment horizontal="center" vertical="center"/>
    </xf>
    <xf numFmtId="0" fontId="11" fillId="11" borderId="99" xfId="0" applyFont="1" applyFill="1" applyBorder="1" applyAlignment="1">
      <alignment horizontal="left" vertical="top" wrapText="1"/>
    </xf>
    <xf numFmtId="49" fontId="12" fillId="7" borderId="140" xfId="0" applyNumberFormat="1" applyFont="1" applyFill="1" applyBorder="1" applyAlignment="1">
      <alignment vertical="top"/>
    </xf>
    <xf numFmtId="49" fontId="12" fillId="2" borderId="21" xfId="0" applyNumberFormat="1" applyFont="1" applyFill="1" applyBorder="1" applyAlignment="1">
      <alignment horizontal="center" vertical="top"/>
    </xf>
    <xf numFmtId="164" fontId="11" fillId="11" borderId="128" xfId="0" applyNumberFormat="1" applyFont="1" applyFill="1" applyBorder="1" applyAlignment="1">
      <alignment horizontal="center" vertical="center"/>
    </xf>
    <xf numFmtId="164" fontId="11" fillId="11" borderId="76" xfId="0" applyNumberFormat="1" applyFont="1" applyFill="1" applyBorder="1" applyAlignment="1">
      <alignment horizontal="center" vertical="center"/>
    </xf>
    <xf numFmtId="164" fontId="11" fillId="11" borderId="77" xfId="0" applyNumberFormat="1" applyFont="1" applyFill="1" applyBorder="1" applyAlignment="1">
      <alignment horizontal="center" vertical="center"/>
    </xf>
    <xf numFmtId="0" fontId="11" fillId="11" borderId="156" xfId="0" applyFont="1" applyFill="1" applyBorder="1" applyAlignment="1">
      <alignment horizontal="center" vertical="center" wrapText="1"/>
    </xf>
    <xf numFmtId="0" fontId="11" fillId="11" borderId="38" xfId="0" applyFont="1" applyFill="1" applyBorder="1" applyAlignment="1">
      <alignment horizontal="left" vertical="top" wrapText="1"/>
    </xf>
    <xf numFmtId="0" fontId="11" fillId="11" borderId="9" xfId="0" applyFont="1" applyFill="1" applyBorder="1" applyAlignment="1">
      <alignment horizontal="center" vertical="top"/>
    </xf>
    <xf numFmtId="0" fontId="11" fillId="11" borderId="81" xfId="0" applyFont="1" applyFill="1" applyBorder="1" applyAlignment="1">
      <alignment horizontal="center" vertical="top"/>
    </xf>
    <xf numFmtId="0" fontId="11" fillId="6" borderId="17" xfId="0" applyFont="1" applyFill="1" applyBorder="1" applyAlignment="1">
      <alignment horizontal="center" vertical="top" wrapText="1"/>
    </xf>
    <xf numFmtId="164" fontId="11" fillId="21" borderId="41" xfId="0" applyNumberFormat="1" applyFont="1" applyFill="1" applyBorder="1" applyAlignment="1">
      <alignment horizontal="center" vertical="center"/>
    </xf>
    <xf numFmtId="164" fontId="11" fillId="21" borderId="42" xfId="0" applyNumberFormat="1" applyFont="1" applyFill="1" applyBorder="1" applyAlignment="1">
      <alignment horizontal="center" vertical="center"/>
    </xf>
    <xf numFmtId="164" fontId="11" fillId="21" borderId="43" xfId="0" applyNumberFormat="1" applyFont="1" applyFill="1" applyBorder="1" applyAlignment="1">
      <alignment horizontal="center" vertical="center"/>
    </xf>
    <xf numFmtId="164" fontId="11" fillId="21" borderId="45" xfId="0" applyNumberFormat="1" applyFont="1" applyFill="1" applyBorder="1" applyAlignment="1">
      <alignment horizontal="center" vertical="center"/>
    </xf>
    <xf numFmtId="0" fontId="11" fillId="11" borderId="13" xfId="0" applyFont="1" applyFill="1" applyBorder="1" applyAlignment="1">
      <alignment horizontal="center" vertical="top" wrapText="1"/>
    </xf>
    <xf numFmtId="0" fontId="11" fillId="6" borderId="241" xfId="0" applyFont="1" applyFill="1" applyBorder="1" applyAlignment="1">
      <alignment horizontal="center" vertical="top" wrapText="1"/>
    </xf>
    <xf numFmtId="164" fontId="11" fillId="11" borderId="78" xfId="0" applyNumberFormat="1" applyFont="1" applyFill="1" applyBorder="1" applyAlignment="1">
      <alignment horizontal="center" vertical="center"/>
    </xf>
    <xf numFmtId="0" fontId="11" fillId="11" borderId="55" xfId="0" applyFont="1" applyFill="1" applyBorder="1" applyAlignment="1">
      <alignment horizontal="center" vertical="top"/>
    </xf>
    <xf numFmtId="0" fontId="11" fillId="11" borderId="56" xfId="0" applyFont="1" applyFill="1" applyBorder="1" applyAlignment="1">
      <alignment horizontal="center" vertical="top"/>
    </xf>
    <xf numFmtId="164" fontId="11" fillId="11" borderId="156" xfId="0" applyNumberFormat="1" applyFont="1" applyFill="1" applyBorder="1" applyAlignment="1">
      <alignment horizontal="center" vertical="center"/>
    </xf>
    <xf numFmtId="164" fontId="11" fillId="11" borderId="107" xfId="0" applyNumberFormat="1" applyFont="1" applyFill="1" applyBorder="1" applyAlignment="1">
      <alignment horizontal="center" vertical="center"/>
    </xf>
    <xf numFmtId="164" fontId="11" fillId="11" borderId="39" xfId="0" applyNumberFormat="1" applyFont="1" applyFill="1" applyBorder="1" applyAlignment="1">
      <alignment horizontal="center" vertical="center"/>
    </xf>
    <xf numFmtId="164" fontId="11" fillId="11" borderId="79" xfId="0" applyNumberFormat="1" applyFont="1" applyFill="1" applyBorder="1" applyAlignment="1">
      <alignment horizontal="center" vertical="center"/>
    </xf>
    <xf numFmtId="1" fontId="11" fillId="11" borderId="80" xfId="0" applyNumberFormat="1" applyFont="1" applyFill="1" applyBorder="1" applyAlignment="1">
      <alignment horizontal="center" vertical="top" wrapText="1"/>
    </xf>
    <xf numFmtId="1" fontId="11" fillId="11" borderId="142" xfId="0" applyNumberFormat="1" applyFont="1" applyFill="1" applyBorder="1" applyAlignment="1">
      <alignment horizontal="center" vertical="top" wrapText="1"/>
    </xf>
    <xf numFmtId="0" fontId="12" fillId="6" borderId="0" xfId="0" applyFont="1" applyFill="1" applyBorder="1" applyAlignment="1">
      <alignment horizontal="right"/>
    </xf>
    <xf numFmtId="0" fontId="11" fillId="6" borderId="156" xfId="0" applyFont="1" applyFill="1" applyBorder="1" applyAlignment="1">
      <alignment horizontal="center" vertical="center" wrapText="1"/>
    </xf>
    <xf numFmtId="0" fontId="11" fillId="11" borderId="80" xfId="0" applyFont="1" applyFill="1" applyBorder="1" applyAlignment="1">
      <alignment horizontal="center" vertical="top" wrapText="1"/>
    </xf>
    <xf numFmtId="49" fontId="12" fillId="3" borderId="68" xfId="0" applyNumberFormat="1" applyFont="1" applyFill="1" applyBorder="1" applyAlignment="1">
      <alignment horizontal="center" vertical="top"/>
    </xf>
    <xf numFmtId="49" fontId="12" fillId="3" borderId="21" xfId="0" applyNumberFormat="1" applyFont="1" applyFill="1" applyBorder="1" applyAlignment="1">
      <alignment horizontal="center" vertical="top"/>
    </xf>
    <xf numFmtId="164" fontId="11" fillId="6" borderId="154" xfId="0" applyNumberFormat="1" applyFont="1" applyFill="1" applyBorder="1" applyAlignment="1">
      <alignment horizontal="center" vertical="center"/>
    </xf>
    <xf numFmtId="164" fontId="11" fillId="10" borderId="140" xfId="0" applyNumberFormat="1" applyFont="1" applyFill="1" applyBorder="1" applyAlignment="1">
      <alignment horizontal="center" vertical="center"/>
    </xf>
    <xf numFmtId="164" fontId="11" fillId="10" borderId="162" xfId="0" applyNumberFormat="1" applyFont="1" applyFill="1" applyBorder="1" applyAlignment="1">
      <alignment horizontal="center" vertical="center"/>
    </xf>
    <xf numFmtId="164" fontId="11" fillId="10" borderId="46" xfId="0" applyNumberFormat="1" applyFont="1" applyFill="1" applyBorder="1" applyAlignment="1">
      <alignment horizontal="center" vertical="center"/>
    </xf>
    <xf numFmtId="164" fontId="11" fillId="11" borderId="14" xfId="0" applyNumberFormat="1" applyFont="1" applyFill="1" applyBorder="1" applyAlignment="1">
      <alignment horizontal="center" vertical="center"/>
    </xf>
    <xf numFmtId="164" fontId="11" fillId="11" borderId="22" xfId="0" applyNumberFormat="1" applyFont="1" applyFill="1" applyBorder="1" applyAlignment="1">
      <alignment horizontal="center" vertical="center"/>
    </xf>
    <xf numFmtId="164" fontId="11" fillId="11" borderId="0" xfId="0" applyNumberFormat="1" applyFont="1" applyFill="1" applyBorder="1" applyAlignment="1">
      <alignment horizontal="center" vertical="center"/>
    </xf>
    <xf numFmtId="164" fontId="11" fillId="11" borderId="33" xfId="0" applyNumberFormat="1" applyFont="1" applyFill="1" applyBorder="1" applyAlignment="1">
      <alignment horizontal="center" vertical="center"/>
    </xf>
    <xf numFmtId="164" fontId="11" fillId="11" borderId="75" xfId="0" applyNumberFormat="1" applyFont="1" applyFill="1" applyBorder="1" applyAlignment="1">
      <alignment horizontal="center" vertical="center" wrapText="1"/>
    </xf>
    <xf numFmtId="164" fontId="11" fillId="11" borderId="155" xfId="0" applyNumberFormat="1" applyFont="1" applyFill="1" applyBorder="1" applyAlignment="1">
      <alignment horizontal="center" vertical="center"/>
    </xf>
    <xf numFmtId="164" fontId="11" fillId="10" borderId="38" xfId="0" applyNumberFormat="1" applyFont="1" applyFill="1" applyBorder="1" applyAlignment="1">
      <alignment horizontal="center" vertical="center"/>
    </xf>
    <xf numFmtId="164" fontId="11" fillId="10" borderId="41" xfId="0" applyNumberFormat="1" applyFont="1" applyFill="1" applyBorder="1" applyAlignment="1">
      <alignment horizontal="center" vertical="center"/>
    </xf>
    <xf numFmtId="164" fontId="11" fillId="10" borderId="42" xfId="0" applyNumberFormat="1" applyFont="1" applyFill="1" applyBorder="1" applyAlignment="1">
      <alignment horizontal="center" vertical="center"/>
    </xf>
    <xf numFmtId="164" fontId="11" fillId="10" borderId="43" xfId="0" applyNumberFormat="1" applyFont="1" applyFill="1" applyBorder="1" applyAlignment="1">
      <alignment horizontal="center" vertical="center"/>
    </xf>
    <xf numFmtId="164" fontId="11" fillId="10" borderId="81" xfId="0" applyNumberFormat="1" applyFont="1" applyFill="1" applyBorder="1" applyAlignment="1">
      <alignment horizontal="center" vertical="center" wrapText="1"/>
    </xf>
    <xf numFmtId="164" fontId="11" fillId="10" borderId="107" xfId="0" applyNumberFormat="1" applyFont="1" applyFill="1" applyBorder="1" applyAlignment="1">
      <alignment horizontal="center" vertical="center"/>
    </xf>
    <xf numFmtId="164" fontId="11" fillId="10" borderId="128" xfId="0" applyNumberFormat="1" applyFont="1" applyFill="1" applyBorder="1" applyAlignment="1">
      <alignment horizontal="center" vertical="center"/>
    </xf>
    <xf numFmtId="164" fontId="11" fillId="11" borderId="144" xfId="0" applyNumberFormat="1" applyFont="1" applyFill="1" applyBorder="1" applyAlignment="1">
      <alignment horizontal="center" vertical="center"/>
    </xf>
    <xf numFmtId="164" fontId="11" fillId="10" borderId="166" xfId="0" applyNumberFormat="1" applyFont="1" applyFill="1" applyBorder="1" applyAlignment="1">
      <alignment horizontal="center" vertical="center" wrapText="1"/>
    </xf>
    <xf numFmtId="164" fontId="11" fillId="11" borderId="162" xfId="0" applyNumberFormat="1" applyFont="1" applyFill="1" applyBorder="1" applyAlignment="1">
      <alignment horizontal="center" vertical="center"/>
    </xf>
    <xf numFmtId="164" fontId="11" fillId="10" borderId="162" xfId="0" applyNumberFormat="1" applyFont="1" applyFill="1" applyBorder="1" applyAlignment="1">
      <alignment horizontal="center" vertical="center" wrapText="1"/>
    </xf>
    <xf numFmtId="164" fontId="11" fillId="10" borderId="157" xfId="0" applyNumberFormat="1" applyFont="1" applyFill="1" applyBorder="1" applyAlignment="1">
      <alignment horizontal="center" vertical="center" wrapText="1"/>
    </xf>
    <xf numFmtId="164" fontId="11" fillId="10" borderId="110" xfId="0" applyNumberFormat="1" applyFont="1" applyFill="1" applyBorder="1" applyAlignment="1">
      <alignment horizontal="center" vertical="center"/>
    </xf>
    <xf numFmtId="164" fontId="11" fillId="10" borderId="137" xfId="0" applyNumberFormat="1" applyFont="1" applyFill="1" applyBorder="1" applyAlignment="1">
      <alignment horizontal="center" vertical="center"/>
    </xf>
    <xf numFmtId="164" fontId="11" fillId="10" borderId="138" xfId="0" applyNumberFormat="1" applyFont="1" applyFill="1" applyBorder="1" applyAlignment="1">
      <alignment horizontal="center" vertical="center"/>
    </xf>
    <xf numFmtId="164" fontId="11" fillId="11" borderId="23" xfId="0" applyNumberFormat="1" applyFont="1" applyFill="1" applyBorder="1" applyAlignment="1">
      <alignment horizontal="center" vertical="center"/>
    </xf>
    <xf numFmtId="164" fontId="11" fillId="11" borderId="83" xfId="0" applyNumberFormat="1" applyFont="1" applyFill="1" applyBorder="1" applyAlignment="1">
      <alignment horizontal="center" vertical="center"/>
    </xf>
    <xf numFmtId="164" fontId="11" fillId="10" borderId="112" xfId="0" applyNumberFormat="1" applyFont="1" applyFill="1" applyBorder="1" applyAlignment="1">
      <alignment horizontal="center" vertical="center"/>
    </xf>
    <xf numFmtId="164" fontId="11" fillId="10" borderId="113" xfId="0" applyNumberFormat="1" applyFont="1" applyFill="1" applyBorder="1" applyAlignment="1">
      <alignment horizontal="center" vertical="center"/>
    </xf>
    <xf numFmtId="164" fontId="11" fillId="11" borderId="167" xfId="0" applyNumberFormat="1" applyFont="1" applyFill="1" applyBorder="1" applyAlignment="1">
      <alignment horizontal="center" vertical="center"/>
    </xf>
    <xf numFmtId="49" fontId="12" fillId="18" borderId="68" xfId="0" applyNumberFormat="1" applyFont="1" applyFill="1" applyBorder="1" applyAlignment="1">
      <alignment horizontal="center" vertical="top"/>
    </xf>
    <xf numFmtId="164" fontId="11" fillId="6" borderId="47" xfId="0" applyNumberFormat="1" applyFont="1" applyFill="1" applyBorder="1" applyAlignment="1">
      <alignment horizontal="center" vertical="center"/>
    </xf>
    <xf numFmtId="164" fontId="11" fillId="0" borderId="51" xfId="0" applyNumberFormat="1" applyFont="1" applyFill="1" applyBorder="1" applyAlignment="1">
      <alignment horizontal="center" vertical="center" wrapText="1"/>
    </xf>
    <xf numFmtId="164" fontId="11" fillId="0" borderId="48" xfId="0" applyNumberFormat="1" applyFont="1" applyFill="1" applyBorder="1" applyAlignment="1">
      <alignment horizontal="center" vertical="center" wrapText="1"/>
    </xf>
    <xf numFmtId="164" fontId="11" fillId="0" borderId="91" xfId="0" applyNumberFormat="1" applyFont="1" applyFill="1" applyBorder="1" applyAlignment="1">
      <alignment horizontal="center" vertical="center" wrapText="1"/>
    </xf>
    <xf numFmtId="49" fontId="12" fillId="18" borderId="48" xfId="0" applyNumberFormat="1" applyFont="1" applyFill="1" applyBorder="1" applyAlignment="1">
      <alignment horizontal="center" vertical="top"/>
    </xf>
    <xf numFmtId="164" fontId="11" fillId="11" borderId="249" xfId="0" applyNumberFormat="1" applyFont="1" applyFill="1" applyBorder="1" applyAlignment="1">
      <alignment horizontal="center" vertical="center"/>
    </xf>
    <xf numFmtId="164" fontId="11" fillId="10" borderId="250" xfId="0" applyNumberFormat="1" applyFont="1" applyFill="1" applyBorder="1" applyAlignment="1">
      <alignment horizontal="center" vertical="center"/>
    </xf>
    <xf numFmtId="164" fontId="11" fillId="10" borderId="251" xfId="0" applyNumberFormat="1" applyFont="1" applyFill="1" applyBorder="1" applyAlignment="1">
      <alignment horizontal="center" vertical="center"/>
    </xf>
    <xf numFmtId="164" fontId="11" fillId="0" borderId="246" xfId="0" applyNumberFormat="1" applyFont="1" applyFill="1" applyBorder="1" applyAlignment="1">
      <alignment horizontal="center" vertical="center"/>
    </xf>
    <xf numFmtId="164" fontId="11" fillId="0" borderId="247" xfId="0" applyNumberFormat="1" applyFont="1" applyFill="1" applyBorder="1" applyAlignment="1">
      <alignment horizontal="center" vertical="center" wrapText="1"/>
    </xf>
    <xf numFmtId="164" fontId="11" fillId="0" borderId="248" xfId="0" applyNumberFormat="1" applyFont="1" applyFill="1" applyBorder="1" applyAlignment="1">
      <alignment horizontal="center" vertical="center" wrapText="1"/>
    </xf>
    <xf numFmtId="164" fontId="11" fillId="11" borderId="246" xfId="0" applyNumberFormat="1" applyFont="1" applyFill="1" applyBorder="1" applyAlignment="1">
      <alignment horizontal="center" vertical="center"/>
    </xf>
    <xf numFmtId="164" fontId="11" fillId="10" borderId="247" xfId="0" applyNumberFormat="1" applyFont="1" applyFill="1" applyBorder="1" applyAlignment="1">
      <alignment horizontal="center" vertical="center" wrapText="1"/>
    </xf>
    <xf numFmtId="164" fontId="11" fillId="10" borderId="247" xfId="0" applyNumberFormat="1" applyFont="1" applyFill="1" applyBorder="1" applyAlignment="1">
      <alignment horizontal="center" vertical="center"/>
    </xf>
    <xf numFmtId="164" fontId="11" fillId="10" borderId="248" xfId="0" applyNumberFormat="1" applyFont="1" applyFill="1" applyBorder="1" applyAlignment="1">
      <alignment horizontal="center" vertical="center"/>
    </xf>
    <xf numFmtId="164" fontId="11" fillId="10" borderId="246" xfId="0" applyNumberFormat="1" applyFont="1" applyFill="1" applyBorder="1" applyAlignment="1">
      <alignment horizontal="center" vertical="center"/>
    </xf>
    <xf numFmtId="164" fontId="11" fillId="10" borderId="248" xfId="0" applyNumberFormat="1" applyFont="1" applyFill="1" applyBorder="1" applyAlignment="1">
      <alignment horizontal="center" vertical="center" wrapText="1"/>
    </xf>
    <xf numFmtId="164" fontId="11" fillId="6" borderId="246" xfId="0" applyNumberFormat="1" applyFont="1" applyFill="1" applyBorder="1" applyAlignment="1">
      <alignment horizontal="center" vertical="center"/>
    </xf>
    <xf numFmtId="164" fontId="11" fillId="0" borderId="247" xfId="0" applyNumberFormat="1" applyFont="1" applyFill="1" applyBorder="1" applyAlignment="1">
      <alignment horizontal="center" vertical="center"/>
    </xf>
    <xf numFmtId="164" fontId="11" fillId="0" borderId="261" xfId="0" applyNumberFormat="1" applyFont="1" applyFill="1" applyBorder="1" applyAlignment="1">
      <alignment horizontal="center" vertical="center"/>
    </xf>
    <xf numFmtId="164" fontId="11" fillId="0" borderId="260" xfId="0" applyNumberFormat="1" applyFont="1" applyFill="1" applyBorder="1" applyAlignment="1">
      <alignment horizontal="center" vertical="center"/>
    </xf>
    <xf numFmtId="164" fontId="11" fillId="0" borderId="256" xfId="0" applyNumberFormat="1" applyFont="1" applyFill="1" applyBorder="1" applyAlignment="1">
      <alignment horizontal="center" vertical="center"/>
    </xf>
    <xf numFmtId="0" fontId="11" fillId="0" borderId="260" xfId="0" applyFont="1" applyFill="1" applyBorder="1" applyAlignment="1">
      <alignment horizontal="center" vertical="center" wrapText="1"/>
    </xf>
    <xf numFmtId="0" fontId="17" fillId="0" borderId="156" xfId="0" applyFont="1" applyFill="1" applyBorder="1" applyAlignment="1">
      <alignment horizontal="center" vertical="center" wrapText="1"/>
    </xf>
    <xf numFmtId="164" fontId="17" fillId="0" borderId="74" xfId="0" applyNumberFormat="1" applyFont="1" applyFill="1" applyBorder="1" applyAlignment="1">
      <alignment horizontal="center" vertical="center"/>
    </xf>
    <xf numFmtId="164" fontId="17" fillId="0" borderId="256" xfId="0" applyNumberFormat="1" applyFont="1" applyFill="1" applyBorder="1" applyAlignment="1">
      <alignment horizontal="center" vertical="center" wrapText="1"/>
    </xf>
    <xf numFmtId="164" fontId="17" fillId="0" borderId="71" xfId="0" applyNumberFormat="1" applyFont="1" applyFill="1" applyBorder="1" applyAlignment="1">
      <alignment horizontal="center" vertical="center" wrapText="1"/>
    </xf>
    <xf numFmtId="164" fontId="17" fillId="11" borderId="74" xfId="0" applyNumberFormat="1" applyFont="1" applyFill="1" applyBorder="1" applyAlignment="1">
      <alignment horizontal="center" vertical="center"/>
    </xf>
    <xf numFmtId="164" fontId="17" fillId="10" borderId="256" xfId="0" applyNumberFormat="1" applyFont="1" applyFill="1" applyBorder="1" applyAlignment="1">
      <alignment horizontal="center" vertical="center" wrapText="1"/>
    </xf>
    <xf numFmtId="164" fontId="17" fillId="10" borderId="256" xfId="0" applyNumberFormat="1" applyFont="1" applyFill="1" applyBorder="1" applyAlignment="1">
      <alignment horizontal="center" vertical="center"/>
    </xf>
    <xf numFmtId="164" fontId="17" fillId="10" borderId="71" xfId="0" applyNumberFormat="1" applyFont="1" applyFill="1" applyBorder="1" applyAlignment="1">
      <alignment horizontal="center" vertical="center"/>
    </xf>
    <xf numFmtId="164" fontId="17" fillId="10" borderId="74" xfId="0" applyNumberFormat="1" applyFont="1" applyFill="1" applyBorder="1" applyAlignment="1">
      <alignment horizontal="center" vertical="center"/>
    </xf>
    <xf numFmtId="164" fontId="17" fillId="10" borderId="71" xfId="0" applyNumberFormat="1" applyFont="1" applyFill="1" applyBorder="1" applyAlignment="1">
      <alignment horizontal="center" vertical="center" wrapText="1"/>
    </xf>
    <xf numFmtId="0" fontId="17" fillId="10" borderId="156" xfId="0" applyFont="1" applyFill="1" applyBorder="1" applyAlignment="1">
      <alignment horizontal="center" vertical="center" wrapText="1"/>
    </xf>
    <xf numFmtId="164" fontId="17" fillId="11" borderId="95" xfId="0" applyNumberFormat="1" applyFont="1" applyFill="1" applyBorder="1" applyAlignment="1">
      <alignment horizontal="center" vertical="center"/>
    </xf>
    <xf numFmtId="164" fontId="17" fillId="10" borderId="14" xfId="0" applyNumberFormat="1" applyFont="1" applyFill="1" applyBorder="1" applyAlignment="1">
      <alignment horizontal="center" vertical="center" wrapText="1"/>
    </xf>
    <xf numFmtId="164" fontId="17" fillId="10" borderId="13" xfId="0" applyNumberFormat="1" applyFont="1" applyFill="1" applyBorder="1" applyAlignment="1">
      <alignment horizontal="center" vertical="center" wrapText="1"/>
    </xf>
    <xf numFmtId="164" fontId="17" fillId="10" borderId="88" xfId="0" applyNumberFormat="1" applyFont="1" applyFill="1" applyBorder="1" applyAlignment="1">
      <alignment horizontal="center" vertical="center" wrapText="1"/>
    </xf>
    <xf numFmtId="164" fontId="17" fillId="10" borderId="95" xfId="0" applyNumberFormat="1" applyFont="1" applyFill="1" applyBorder="1" applyAlignment="1">
      <alignment horizontal="center" vertical="center"/>
    </xf>
    <xf numFmtId="164" fontId="17" fillId="10" borderId="14" xfId="0" applyNumberFormat="1" applyFont="1" applyFill="1" applyBorder="1" applyAlignment="1">
      <alignment horizontal="center" vertical="center"/>
    </xf>
    <xf numFmtId="164" fontId="17" fillId="10" borderId="88" xfId="0" applyNumberFormat="1" applyFont="1" applyFill="1" applyBorder="1" applyAlignment="1">
      <alignment horizontal="center" vertical="center"/>
    </xf>
    <xf numFmtId="164" fontId="17" fillId="10" borderId="73" xfId="0" applyNumberFormat="1" applyFont="1" applyFill="1" applyBorder="1" applyAlignment="1">
      <alignment horizontal="center" vertical="center"/>
    </xf>
    <xf numFmtId="164" fontId="17" fillId="0" borderId="154" xfId="0" applyNumberFormat="1" applyFont="1" applyFill="1" applyBorder="1" applyAlignment="1">
      <alignment horizontal="center" vertical="center"/>
    </xf>
    <xf numFmtId="164" fontId="17" fillId="0" borderId="21" xfId="0" applyNumberFormat="1" applyFont="1" applyFill="1" applyBorder="1" applyAlignment="1">
      <alignment horizontal="center" vertical="center"/>
    </xf>
    <xf numFmtId="164" fontId="17" fillId="0" borderId="155" xfId="0" applyNumberFormat="1" applyFont="1" applyFill="1" applyBorder="1" applyAlignment="1">
      <alignment horizontal="center" vertical="center"/>
    </xf>
    <xf numFmtId="164" fontId="17" fillId="11" borderId="154" xfId="0" applyNumberFormat="1" applyFont="1" applyFill="1" applyBorder="1" applyAlignment="1">
      <alignment horizontal="center" vertical="center"/>
    </xf>
    <xf numFmtId="164" fontId="17" fillId="10" borderId="21" xfId="0" applyNumberFormat="1" applyFont="1" applyFill="1" applyBorder="1" applyAlignment="1">
      <alignment horizontal="center" vertical="center"/>
    </xf>
    <xf numFmtId="164" fontId="17" fillId="10" borderId="154" xfId="0" applyNumberFormat="1" applyFont="1" applyFill="1" applyBorder="1" applyAlignment="1">
      <alignment horizontal="center" vertical="center"/>
    </xf>
    <xf numFmtId="164" fontId="17" fillId="10" borderId="155" xfId="0" applyNumberFormat="1" applyFont="1" applyFill="1" applyBorder="1" applyAlignment="1">
      <alignment horizontal="center" vertical="center"/>
    </xf>
    <xf numFmtId="0" fontId="17" fillId="0" borderId="60" xfId="0" applyFont="1" applyFill="1" applyBorder="1" applyAlignment="1">
      <alignment horizontal="center" vertical="center" wrapText="1"/>
    </xf>
    <xf numFmtId="164" fontId="17" fillId="6" borderId="38" xfId="0" applyNumberFormat="1" applyFont="1" applyFill="1" applyBorder="1" applyAlignment="1">
      <alignment horizontal="center" vertical="center"/>
    </xf>
    <xf numFmtId="164" fontId="17" fillId="6" borderId="9" xfId="0" applyNumberFormat="1" applyFont="1" applyFill="1" applyBorder="1" applyAlignment="1">
      <alignment horizontal="center" vertical="center" wrapText="1"/>
    </xf>
    <xf numFmtId="164" fontId="17" fillId="6" borderId="81" xfId="0" applyNumberFormat="1" applyFont="1" applyFill="1" applyBorder="1" applyAlignment="1">
      <alignment horizontal="center" vertical="center" wrapText="1"/>
    </xf>
    <xf numFmtId="164" fontId="17" fillId="11" borderId="38" xfId="0" applyNumberFormat="1" applyFont="1" applyFill="1" applyBorder="1" applyAlignment="1">
      <alignment horizontal="center" vertical="center"/>
    </xf>
    <xf numFmtId="164" fontId="17" fillId="11" borderId="9" xfId="0" applyNumberFormat="1" applyFont="1" applyFill="1" applyBorder="1" applyAlignment="1">
      <alignment horizontal="center" vertical="center" wrapText="1"/>
    </xf>
    <xf numFmtId="164" fontId="17" fillId="11" borderId="81" xfId="0" applyNumberFormat="1" applyFont="1" applyFill="1" applyBorder="1" applyAlignment="1">
      <alignment horizontal="center" vertical="center"/>
    </xf>
    <xf numFmtId="164" fontId="17" fillId="11" borderId="81" xfId="0" applyNumberFormat="1" applyFont="1" applyFill="1" applyBorder="1" applyAlignment="1">
      <alignment horizontal="center" vertical="center" wrapText="1"/>
    </xf>
    <xf numFmtId="164" fontId="11" fillId="6" borderId="140" xfId="0" applyNumberFormat="1" applyFont="1" applyFill="1" applyBorder="1" applyAlignment="1">
      <alignment horizontal="center" vertical="center"/>
    </xf>
    <xf numFmtId="0" fontId="12" fillId="6" borderId="0" xfId="0" applyFont="1" applyFill="1" applyBorder="1" applyAlignment="1">
      <alignment horizontal="right"/>
    </xf>
    <xf numFmtId="0" fontId="11" fillId="24" borderId="135" xfId="0" applyFont="1" applyFill="1" applyBorder="1" applyAlignment="1">
      <alignment horizontal="center" vertical="center" wrapText="1"/>
    </xf>
    <xf numFmtId="164" fontId="11" fillId="24" borderId="86" xfId="0" applyNumberFormat="1" applyFont="1" applyFill="1" applyBorder="1" applyAlignment="1">
      <alignment horizontal="center" vertical="center"/>
    </xf>
    <xf numFmtId="164" fontId="11" fillId="24" borderId="82" xfId="0" applyNumberFormat="1" applyFont="1" applyFill="1" applyBorder="1" applyAlignment="1">
      <alignment horizontal="center" vertical="center"/>
    </xf>
    <xf numFmtId="164" fontId="11" fillId="24" borderId="83" xfId="0" applyNumberFormat="1" applyFont="1" applyFill="1" applyBorder="1" applyAlignment="1">
      <alignment horizontal="center" vertical="center"/>
    </xf>
    <xf numFmtId="164" fontId="11" fillId="24" borderId="135" xfId="0" applyNumberFormat="1" applyFont="1" applyFill="1" applyBorder="1" applyAlignment="1">
      <alignment horizontal="center" vertical="center"/>
    </xf>
    <xf numFmtId="0" fontId="11" fillId="24" borderId="156" xfId="0" applyFont="1" applyFill="1" applyBorder="1" applyAlignment="1">
      <alignment horizontal="center" vertical="center" wrapText="1"/>
    </xf>
    <xf numFmtId="164" fontId="11" fillId="24" borderId="154" xfId="0" applyNumberFormat="1" applyFont="1" applyFill="1" applyBorder="1" applyAlignment="1">
      <alignment horizontal="center" vertical="center"/>
    </xf>
    <xf numFmtId="164" fontId="11" fillId="24" borderId="21" xfId="0" applyNumberFormat="1" applyFont="1" applyFill="1" applyBorder="1" applyAlignment="1">
      <alignment horizontal="center" vertical="center" wrapText="1"/>
    </xf>
    <xf numFmtId="164" fontId="11" fillId="24" borderId="155" xfId="0" applyNumberFormat="1" applyFont="1" applyFill="1" applyBorder="1" applyAlignment="1">
      <alignment horizontal="center" vertical="center" wrapText="1"/>
    </xf>
    <xf numFmtId="164" fontId="11" fillId="24" borderId="21" xfId="0" applyNumberFormat="1" applyFont="1" applyFill="1" applyBorder="1" applyAlignment="1">
      <alignment horizontal="center" vertical="center"/>
    </xf>
    <xf numFmtId="164" fontId="11" fillId="24" borderId="156" xfId="0" applyNumberFormat="1" applyFont="1" applyFill="1" applyBorder="1" applyAlignment="1">
      <alignment horizontal="center" vertical="center"/>
    </xf>
    <xf numFmtId="0" fontId="12" fillId="24" borderId="31" xfId="0" applyFont="1" applyFill="1" applyBorder="1" applyAlignment="1">
      <alignment horizontal="center" vertical="top" wrapText="1"/>
    </xf>
    <xf numFmtId="164" fontId="12" fillId="24" borderId="34" xfId="0" applyNumberFormat="1" applyFont="1" applyFill="1" applyBorder="1" applyAlignment="1">
      <alignment horizontal="center" vertical="top"/>
    </xf>
    <xf numFmtId="164" fontId="12" fillId="24" borderId="35" xfId="0" applyNumberFormat="1" applyFont="1" applyFill="1" applyBorder="1" applyAlignment="1">
      <alignment horizontal="center" vertical="top"/>
    </xf>
    <xf numFmtId="164" fontId="12" fillId="24" borderId="36" xfId="0" applyNumberFormat="1" applyFont="1" applyFill="1" applyBorder="1" applyAlignment="1">
      <alignment horizontal="center" vertical="top"/>
    </xf>
    <xf numFmtId="164" fontId="12" fillId="24" borderId="31" xfId="0" applyNumberFormat="1" applyFont="1" applyFill="1" applyBorder="1" applyAlignment="1">
      <alignment horizontal="center" vertical="top"/>
    </xf>
    <xf numFmtId="0" fontId="11" fillId="24" borderId="57" xfId="0" applyFont="1" applyFill="1" applyBorder="1" applyAlignment="1">
      <alignment horizontal="center" vertical="center" wrapText="1"/>
    </xf>
    <xf numFmtId="164" fontId="11" fillId="24" borderId="67" xfId="0" applyNumberFormat="1" applyFont="1" applyFill="1" applyBorder="1" applyAlignment="1">
      <alignment horizontal="center" vertical="center"/>
    </xf>
    <xf numFmtId="164" fontId="11" fillId="24" borderId="80" xfId="0" applyNumberFormat="1" applyFont="1" applyFill="1" applyBorder="1" applyAlignment="1">
      <alignment horizontal="center" vertical="center" wrapText="1"/>
    </xf>
    <xf numFmtId="164" fontId="11" fillId="24" borderId="72" xfId="0" applyNumberFormat="1" applyFont="1" applyFill="1" applyBorder="1" applyAlignment="1">
      <alignment horizontal="center" vertical="center" wrapText="1"/>
    </xf>
    <xf numFmtId="164" fontId="11" fillId="25" borderId="67" xfId="0" applyNumberFormat="1" applyFont="1" applyFill="1" applyBorder="1" applyAlignment="1">
      <alignment horizontal="center" vertical="center"/>
    </xf>
    <xf numFmtId="164" fontId="11" fillId="24" borderId="80" xfId="0" applyNumberFormat="1" applyFont="1" applyFill="1" applyBorder="1" applyAlignment="1">
      <alignment horizontal="center" vertical="center"/>
    </xf>
    <xf numFmtId="164" fontId="11" fillId="24" borderId="72" xfId="0" applyNumberFormat="1" applyFont="1" applyFill="1" applyBorder="1" applyAlignment="1">
      <alignment horizontal="center" vertical="center"/>
    </xf>
    <xf numFmtId="164" fontId="11" fillId="24" borderId="87" xfId="0" applyNumberFormat="1" applyFont="1" applyFill="1" applyBorder="1" applyAlignment="1">
      <alignment horizontal="center" vertical="center"/>
    </xf>
    <xf numFmtId="164" fontId="11" fillId="24" borderId="57" xfId="0" applyNumberFormat="1" applyFont="1" applyFill="1" applyBorder="1" applyAlignment="1">
      <alignment horizontal="center" vertical="center"/>
    </xf>
    <xf numFmtId="0" fontId="11" fillId="24" borderId="58" xfId="0" applyFont="1" applyFill="1" applyBorder="1" applyAlignment="1">
      <alignment horizontal="center" vertical="center" wrapText="1"/>
    </xf>
    <xf numFmtId="164" fontId="11" fillId="24" borderId="38" xfId="0" applyNumberFormat="1" applyFont="1" applyFill="1" applyBorder="1" applyAlignment="1">
      <alignment horizontal="center" vertical="center"/>
    </xf>
    <xf numFmtId="164" fontId="11" fillId="24" borderId="11" xfId="0" applyNumberFormat="1" applyFont="1" applyFill="1" applyBorder="1" applyAlignment="1">
      <alignment horizontal="center" vertical="center" wrapText="1"/>
    </xf>
    <xf numFmtId="164" fontId="11" fillId="24" borderId="75" xfId="0" applyNumberFormat="1" applyFont="1" applyFill="1" applyBorder="1" applyAlignment="1">
      <alignment horizontal="center" vertical="center" wrapText="1"/>
    </xf>
    <xf numFmtId="164" fontId="11" fillId="25" borderId="38" xfId="0" applyNumberFormat="1" applyFont="1" applyFill="1" applyBorder="1" applyAlignment="1">
      <alignment horizontal="center" vertical="center"/>
    </xf>
    <xf numFmtId="164" fontId="11" fillId="24" borderId="11" xfId="0" applyNumberFormat="1" applyFont="1" applyFill="1" applyBorder="1" applyAlignment="1">
      <alignment horizontal="center" vertical="center"/>
    </xf>
    <xf numFmtId="164" fontId="11" fillId="24" borderId="75" xfId="0" applyNumberFormat="1" applyFont="1" applyFill="1" applyBorder="1" applyAlignment="1">
      <alignment horizontal="center" vertical="center"/>
    </xf>
    <xf numFmtId="164" fontId="11" fillId="24" borderId="46" xfId="0" applyNumberFormat="1" applyFont="1" applyFill="1" applyBorder="1" applyAlignment="1">
      <alignment horizontal="center" vertical="center"/>
    </xf>
    <xf numFmtId="164" fontId="11" fillId="24" borderId="70" xfId="0" applyNumberFormat="1" applyFont="1" applyFill="1" applyBorder="1" applyAlignment="1">
      <alignment horizontal="center" vertical="center"/>
    </xf>
    <xf numFmtId="164" fontId="11" fillId="24" borderId="58" xfId="0" applyNumberFormat="1" applyFont="1" applyFill="1" applyBorder="1" applyAlignment="1">
      <alignment horizontal="center" vertical="center"/>
    </xf>
    <xf numFmtId="0" fontId="12" fillId="26" borderId="31" xfId="0" applyFont="1" applyFill="1" applyBorder="1" applyAlignment="1">
      <alignment horizontal="center" vertical="top" wrapText="1"/>
    </xf>
    <xf numFmtId="164" fontId="12" fillId="26" borderId="47" xfId="0" applyNumberFormat="1" applyFont="1" applyFill="1" applyBorder="1" applyAlignment="1">
      <alignment horizontal="center" vertical="top"/>
    </xf>
    <xf numFmtId="164" fontId="12" fillId="26" borderId="51" xfId="0" applyNumberFormat="1" applyFont="1" applyFill="1" applyBorder="1" applyAlignment="1">
      <alignment horizontal="center" vertical="top"/>
    </xf>
    <xf numFmtId="164" fontId="12" fillId="26" borderId="44" xfId="0" applyNumberFormat="1" applyFont="1" applyFill="1" applyBorder="1" applyAlignment="1">
      <alignment horizontal="center" vertical="top"/>
    </xf>
    <xf numFmtId="164" fontId="12" fillId="26" borderId="31" xfId="0" applyNumberFormat="1" applyFont="1" applyFill="1" applyBorder="1" applyAlignment="1">
      <alignment horizontal="center" vertical="top"/>
    </xf>
    <xf numFmtId="164" fontId="11" fillId="24" borderId="107" xfId="0" applyNumberFormat="1" applyFont="1" applyFill="1" applyBorder="1" applyAlignment="1">
      <alignment horizontal="center" vertical="center"/>
    </xf>
    <xf numFmtId="164" fontId="11" fillId="24" borderId="39" xfId="0" applyNumberFormat="1" applyFont="1" applyFill="1" applyBorder="1" applyAlignment="1">
      <alignment horizontal="center" vertical="center"/>
    </xf>
    <xf numFmtId="164" fontId="11" fillId="24" borderId="128" xfId="0" applyNumberFormat="1" applyFont="1" applyFill="1" applyBorder="1" applyAlignment="1">
      <alignment horizontal="center" vertical="center"/>
    </xf>
    <xf numFmtId="0" fontId="11" fillId="24" borderId="136" xfId="0" applyFont="1" applyFill="1" applyBorder="1" applyAlignment="1">
      <alignment horizontal="center" vertical="center" wrapText="1"/>
    </xf>
    <xf numFmtId="164" fontId="11" fillId="24" borderId="110" xfId="0" applyNumberFormat="1" applyFont="1" applyFill="1" applyBorder="1" applyAlignment="1">
      <alignment horizontal="center" vertical="center"/>
    </xf>
    <xf numFmtId="164" fontId="11" fillId="24" borderId="137" xfId="0" applyNumberFormat="1" applyFont="1" applyFill="1" applyBorder="1" applyAlignment="1">
      <alignment horizontal="center" vertical="center"/>
    </xf>
    <xf numFmtId="164" fontId="11" fillId="24" borderId="138" xfId="0" applyNumberFormat="1" applyFont="1" applyFill="1" applyBorder="1" applyAlignment="1">
      <alignment horizontal="center" vertical="center"/>
    </xf>
    <xf numFmtId="164" fontId="11" fillId="24" borderId="136" xfId="0" applyNumberFormat="1" applyFont="1" applyFill="1" applyBorder="1" applyAlignment="1">
      <alignment horizontal="center" vertical="center"/>
    </xf>
    <xf numFmtId="0" fontId="12" fillId="24" borderId="92" xfId="0" applyFont="1" applyFill="1" applyBorder="1" applyAlignment="1">
      <alignment horizontal="center" vertical="top" wrapText="1"/>
    </xf>
    <xf numFmtId="164" fontId="12" fillId="12" borderId="41" xfId="0" applyNumberFormat="1" applyFont="1" applyFill="1" applyBorder="1" applyAlignment="1">
      <alignment horizontal="center" vertical="center"/>
    </xf>
    <xf numFmtId="164" fontId="12" fillId="12" borderId="42" xfId="0" applyNumberFormat="1" applyFont="1" applyFill="1" applyBorder="1" applyAlignment="1">
      <alignment horizontal="center" vertical="center"/>
    </xf>
    <xf numFmtId="164" fontId="12" fillId="12" borderId="43" xfId="0" applyNumberFormat="1" applyFont="1" applyFill="1" applyBorder="1" applyAlignment="1">
      <alignment horizontal="center" vertical="center"/>
    </xf>
    <xf numFmtId="0" fontId="11" fillId="24" borderId="45" xfId="0" applyFont="1" applyFill="1" applyBorder="1" applyAlignment="1">
      <alignment horizontal="center" vertical="center" wrapText="1"/>
    </xf>
    <xf numFmtId="164" fontId="11" fillId="25" borderId="140" xfId="0" applyNumberFormat="1" applyFont="1" applyFill="1" applyBorder="1" applyAlignment="1">
      <alignment horizontal="center" vertical="center"/>
    </xf>
    <xf numFmtId="164" fontId="11" fillId="24" borderId="68" xfId="0" applyNumberFormat="1" applyFont="1" applyFill="1" applyBorder="1" applyAlignment="1">
      <alignment horizontal="center" vertical="center" wrapText="1"/>
    </xf>
    <xf numFmtId="164" fontId="11" fillId="24" borderId="162" xfId="0" applyNumberFormat="1" applyFont="1" applyFill="1" applyBorder="1" applyAlignment="1">
      <alignment horizontal="center" vertical="center" wrapText="1"/>
    </xf>
    <xf numFmtId="164" fontId="11" fillId="24" borderId="141" xfId="0" applyNumberFormat="1" applyFont="1" applyFill="1" applyBorder="1" applyAlignment="1">
      <alignment horizontal="center" vertical="center" wrapText="1"/>
    </xf>
    <xf numFmtId="164" fontId="11" fillId="24" borderId="162" xfId="0" applyNumberFormat="1" applyFont="1" applyFill="1" applyBorder="1" applyAlignment="1">
      <alignment horizontal="center" vertical="center"/>
    </xf>
    <xf numFmtId="164" fontId="11" fillId="24" borderId="157" xfId="0" applyNumberFormat="1" applyFont="1" applyFill="1" applyBorder="1" applyAlignment="1">
      <alignment horizontal="center" vertical="center"/>
    </xf>
    <xf numFmtId="164" fontId="11" fillId="24" borderId="141" xfId="0" applyNumberFormat="1" applyFont="1" applyFill="1" applyBorder="1" applyAlignment="1">
      <alignment horizontal="center" vertical="center"/>
    </xf>
    <xf numFmtId="164" fontId="11" fillId="25" borderId="162" xfId="0" applyNumberFormat="1" applyFont="1" applyFill="1" applyBorder="1" applyAlignment="1">
      <alignment horizontal="center" vertical="center"/>
    </xf>
    <xf numFmtId="164" fontId="11" fillId="24" borderId="157" xfId="0" applyNumberFormat="1" applyFont="1" applyFill="1" applyBorder="1" applyAlignment="1">
      <alignment horizontal="center" vertical="center" wrapText="1"/>
    </xf>
    <xf numFmtId="164" fontId="11" fillId="24" borderId="140" xfId="0" applyNumberFormat="1" applyFont="1" applyFill="1" applyBorder="1" applyAlignment="1">
      <alignment horizontal="center" vertical="center" wrapText="1"/>
    </xf>
    <xf numFmtId="164" fontId="11" fillId="24" borderId="45" xfId="0" applyNumberFormat="1" applyFont="1" applyFill="1" applyBorder="1" applyAlignment="1">
      <alignment horizontal="center" vertical="center" wrapText="1"/>
    </xf>
    <xf numFmtId="0" fontId="11" fillId="24" borderId="249" xfId="0" applyFont="1" applyFill="1" applyBorder="1" applyAlignment="1">
      <alignment horizontal="left" vertical="top" wrapText="1"/>
    </xf>
    <xf numFmtId="0" fontId="11" fillId="24" borderId="80" xfId="0" applyFont="1" applyFill="1" applyBorder="1" applyAlignment="1">
      <alignment horizontal="center" vertical="top"/>
    </xf>
    <xf numFmtId="0" fontId="11" fillId="24" borderId="72" xfId="0" applyFont="1" applyFill="1" applyBorder="1" applyAlignment="1">
      <alignment horizontal="center" vertical="top"/>
    </xf>
    <xf numFmtId="0" fontId="11" fillId="24" borderId="163" xfId="0" applyFont="1" applyFill="1" applyBorder="1" applyAlignment="1">
      <alignment horizontal="center" vertical="center" wrapText="1"/>
    </xf>
    <xf numFmtId="164" fontId="11" fillId="25" borderId="76" xfId="0" applyNumberFormat="1" applyFont="1" applyFill="1" applyBorder="1" applyAlignment="1">
      <alignment horizontal="center" vertical="center"/>
    </xf>
    <xf numFmtId="164" fontId="11" fillId="24" borderId="77" xfId="0" applyNumberFormat="1" applyFont="1" applyFill="1" applyBorder="1" applyAlignment="1">
      <alignment horizontal="center" vertical="center" wrapText="1"/>
    </xf>
    <xf numFmtId="164" fontId="11" fillId="24" borderId="78" xfId="0" applyNumberFormat="1" applyFont="1" applyFill="1" applyBorder="1" applyAlignment="1">
      <alignment horizontal="center" vertical="center" wrapText="1"/>
    </xf>
    <xf numFmtId="164" fontId="11" fillId="24" borderId="77" xfId="0" applyNumberFormat="1" applyFont="1" applyFill="1" applyBorder="1" applyAlignment="1">
      <alignment horizontal="center" vertical="center"/>
    </xf>
    <xf numFmtId="164" fontId="11" fillId="24" borderId="78" xfId="0" applyNumberFormat="1" applyFont="1" applyFill="1" applyBorder="1" applyAlignment="1">
      <alignment horizontal="center" vertical="center"/>
    </xf>
    <xf numFmtId="164" fontId="11" fillId="25" borderId="214" xfId="0" applyNumberFormat="1" applyFont="1" applyFill="1" applyBorder="1" applyAlignment="1">
      <alignment horizontal="center" vertical="center"/>
    </xf>
    <xf numFmtId="164" fontId="11" fillId="24" borderId="215" xfId="0" applyNumberFormat="1" applyFont="1" applyFill="1" applyBorder="1" applyAlignment="1">
      <alignment horizontal="center" vertical="center" wrapText="1"/>
    </xf>
    <xf numFmtId="164" fontId="11" fillId="24" borderId="76" xfId="0" applyNumberFormat="1" applyFont="1" applyFill="1" applyBorder="1" applyAlignment="1">
      <alignment horizontal="center" vertical="center" wrapText="1"/>
    </xf>
    <xf numFmtId="164" fontId="11" fillId="24" borderId="79" xfId="0" applyNumberFormat="1" applyFont="1" applyFill="1" applyBorder="1" applyAlignment="1">
      <alignment horizontal="center" vertical="center" wrapText="1"/>
    </xf>
    <xf numFmtId="0" fontId="11" fillId="24" borderId="238" xfId="0" applyFont="1" applyFill="1" applyBorder="1" applyAlignment="1">
      <alignment vertical="top" wrapText="1"/>
    </xf>
    <xf numFmtId="0" fontId="11" fillId="24" borderId="21" xfId="0" applyFont="1" applyFill="1" applyBorder="1" applyAlignment="1">
      <alignment horizontal="center" vertical="top"/>
    </xf>
    <xf numFmtId="0" fontId="11" fillId="24" borderId="155" xfId="0" applyFont="1" applyFill="1" applyBorder="1" applyAlignment="1">
      <alignment horizontal="center" vertical="top"/>
    </xf>
    <xf numFmtId="0" fontId="12" fillId="26" borderId="132" xfId="0" applyFont="1" applyFill="1" applyBorder="1" applyAlignment="1">
      <alignment horizontal="center" vertical="top" wrapText="1"/>
    </xf>
    <xf numFmtId="164" fontId="12" fillId="26" borderId="41" xfId="0" applyNumberFormat="1" applyFont="1" applyFill="1" applyBorder="1" applyAlignment="1">
      <alignment horizontal="center" vertical="top"/>
    </xf>
    <xf numFmtId="164" fontId="12" fillId="26" borderId="42" xfId="0" applyNumberFormat="1" applyFont="1" applyFill="1" applyBorder="1" applyAlignment="1">
      <alignment horizontal="center" vertical="top"/>
    </xf>
    <xf numFmtId="164" fontId="12" fillId="26" borderId="43" xfId="0" applyNumberFormat="1" applyFont="1" applyFill="1" applyBorder="1" applyAlignment="1">
      <alignment horizontal="center" vertical="top"/>
    </xf>
    <xf numFmtId="164" fontId="12" fillId="26" borderId="45" xfId="0" applyNumberFormat="1" applyFont="1" applyFill="1" applyBorder="1" applyAlignment="1">
      <alignment horizontal="center" vertical="top"/>
    </xf>
    <xf numFmtId="0" fontId="11" fillId="24" borderId="99" xfId="0" applyFont="1" applyFill="1" applyBorder="1" applyAlignment="1">
      <alignment vertical="top" wrapText="1"/>
    </xf>
    <xf numFmtId="0" fontId="11" fillId="24" borderId="142" xfId="0" applyFont="1" applyFill="1" applyBorder="1" applyAlignment="1">
      <alignment horizontal="center" vertical="top"/>
    </xf>
    <xf numFmtId="0" fontId="11" fillId="24" borderId="143" xfId="0" applyFont="1" applyFill="1" applyBorder="1" applyAlignment="1">
      <alignment horizontal="center" vertical="top"/>
    </xf>
    <xf numFmtId="0" fontId="11" fillId="10" borderId="67" xfId="0" applyFont="1" applyFill="1" applyBorder="1" applyAlignment="1">
      <alignment horizontal="left" vertical="top" wrapText="1"/>
    </xf>
    <xf numFmtId="0" fontId="11" fillId="10" borderId="130" xfId="0" applyFont="1" applyFill="1" applyBorder="1" applyAlignment="1">
      <alignment horizontal="left" vertical="top" wrapText="1"/>
    </xf>
    <xf numFmtId="49" fontId="11" fillId="0" borderId="57" xfId="0" applyNumberFormat="1" applyFont="1" applyFill="1" applyBorder="1" applyAlignment="1">
      <alignment horizontal="center" vertical="top"/>
    </xf>
    <xf numFmtId="49" fontId="11" fillId="0" borderId="65" xfId="0" applyNumberFormat="1" applyFont="1" applyFill="1" applyBorder="1" applyAlignment="1">
      <alignment horizontal="center" vertical="top"/>
    </xf>
    <xf numFmtId="0" fontId="11" fillId="10" borderId="140" xfId="0" applyFont="1" applyFill="1" applyBorder="1" applyAlignment="1">
      <alignment horizontal="left" vertical="top" wrapText="1"/>
    </xf>
    <xf numFmtId="0" fontId="11" fillId="10" borderId="96" xfId="0" applyFont="1" applyFill="1" applyBorder="1" applyAlignment="1">
      <alignment horizontal="left" vertical="top" wrapText="1"/>
    </xf>
    <xf numFmtId="0" fontId="11" fillId="10" borderId="68" xfId="0" applyFont="1" applyFill="1" applyBorder="1" applyAlignment="1">
      <alignment horizontal="center" vertical="top"/>
    </xf>
    <xf numFmtId="0" fontId="11" fillId="10" borderId="97" xfId="0" applyFont="1" applyFill="1" applyBorder="1" applyAlignment="1">
      <alignment horizontal="center" vertical="top"/>
    </xf>
    <xf numFmtId="0" fontId="11" fillId="10" borderId="141" xfId="0" applyFont="1" applyFill="1" applyBorder="1" applyAlignment="1">
      <alignment horizontal="center" vertical="top"/>
    </xf>
    <xf numFmtId="0" fontId="11" fillId="10" borderId="98" xfId="0" applyFont="1" applyFill="1" applyBorder="1" applyAlignment="1">
      <alignment horizontal="center" vertical="top"/>
    </xf>
    <xf numFmtId="0" fontId="11" fillId="10" borderId="80" xfId="0" applyFont="1" applyFill="1" applyBorder="1" applyAlignment="1">
      <alignment horizontal="center" vertical="top" textRotation="90"/>
    </xf>
    <xf numFmtId="0" fontId="11" fillId="10" borderId="11" xfId="0" applyFont="1" applyFill="1" applyBorder="1" applyAlignment="1">
      <alignment horizontal="center" vertical="top" textRotation="90"/>
    </xf>
    <xf numFmtId="0" fontId="11" fillId="10" borderId="72" xfId="0" applyFont="1" applyFill="1" applyBorder="1" applyAlignment="1">
      <alignment horizontal="center" vertical="top"/>
    </xf>
    <xf numFmtId="0" fontId="11" fillId="10" borderId="143" xfId="0" applyFont="1" applyFill="1" applyBorder="1" applyAlignment="1">
      <alignment horizontal="center" vertical="top"/>
    </xf>
    <xf numFmtId="0" fontId="11" fillId="10" borderId="80" xfId="0" applyFont="1" applyFill="1" applyBorder="1" applyAlignment="1">
      <alignment horizontal="center" vertical="top"/>
    </xf>
    <xf numFmtId="0" fontId="11" fillId="10" borderId="142" xfId="0" applyFont="1" applyFill="1" applyBorder="1" applyAlignment="1">
      <alignment horizontal="center" vertical="top"/>
    </xf>
    <xf numFmtId="49" fontId="11" fillId="24" borderId="57" xfId="0" applyNumberFormat="1" applyFont="1" applyFill="1" applyBorder="1" applyAlignment="1">
      <alignment horizontal="center" vertical="center" textRotation="90" wrapText="1"/>
    </xf>
    <xf numFmtId="49" fontId="11" fillId="24" borderId="156" xfId="0" applyNumberFormat="1" applyFont="1" applyFill="1" applyBorder="1" applyAlignment="1">
      <alignment horizontal="center" vertical="center" textRotation="90" wrapText="1"/>
    </xf>
    <xf numFmtId="49" fontId="11" fillId="24" borderId="65" xfId="0" applyNumberFormat="1" applyFont="1" applyFill="1" applyBorder="1" applyAlignment="1">
      <alignment horizontal="center" vertical="center" textRotation="90" wrapText="1"/>
    </xf>
    <xf numFmtId="49" fontId="11" fillId="24" borderId="144" xfId="0" applyNumberFormat="1" applyFont="1" applyFill="1" applyBorder="1" applyAlignment="1">
      <alignment horizontal="center" vertical="top"/>
    </xf>
    <xf numFmtId="49" fontId="11" fillId="24" borderId="74" xfId="0" applyNumberFormat="1" applyFont="1" applyFill="1" applyBorder="1" applyAlignment="1">
      <alignment horizontal="center" vertical="top"/>
    </xf>
    <xf numFmtId="49" fontId="11" fillId="24" borderId="63" xfId="0" applyNumberFormat="1" applyFont="1" applyFill="1" applyBorder="1" applyAlignment="1">
      <alignment horizontal="center" vertical="top"/>
    </xf>
    <xf numFmtId="49" fontId="11" fillId="10" borderId="87" xfId="0" applyNumberFormat="1" applyFont="1" applyFill="1" applyBorder="1" applyAlignment="1">
      <alignment horizontal="center" vertical="center" textRotation="90"/>
    </xf>
    <xf numFmtId="49" fontId="11" fillId="10" borderId="70" xfId="0" applyNumberFormat="1" applyFont="1" applyFill="1" applyBorder="1" applyAlignment="1">
      <alignment horizontal="center" vertical="center" textRotation="90"/>
    </xf>
    <xf numFmtId="49" fontId="11" fillId="24" borderId="141" xfId="0" applyNumberFormat="1" applyFont="1" applyFill="1" applyBorder="1" applyAlignment="1">
      <alignment horizontal="center" vertical="center" textRotation="90" wrapText="1"/>
    </xf>
    <xf numFmtId="49" fontId="11" fillId="24" borderId="155" xfId="0" applyNumberFormat="1" applyFont="1" applyFill="1" applyBorder="1" applyAlignment="1">
      <alignment horizontal="center" vertical="center" textRotation="90" wrapText="1"/>
    </xf>
    <xf numFmtId="49" fontId="11" fillId="24" borderId="98" xfId="0" applyNumberFormat="1" applyFont="1" applyFill="1" applyBorder="1" applyAlignment="1">
      <alignment horizontal="center" vertical="center" textRotation="90" wrapText="1"/>
    </xf>
    <xf numFmtId="0" fontId="11" fillId="0" borderId="80" xfId="0" applyFont="1" applyFill="1" applyBorder="1" applyAlignment="1">
      <alignment horizontal="center" vertical="top" textRotation="90"/>
    </xf>
    <xf numFmtId="0" fontId="11" fillId="0" borderId="11" xfId="0" applyFont="1" applyFill="1" applyBorder="1" applyAlignment="1">
      <alignment horizontal="center" vertical="top" textRotation="90"/>
    </xf>
    <xf numFmtId="49" fontId="11" fillId="10" borderId="45" xfId="0" applyNumberFormat="1" applyFont="1" applyFill="1" applyBorder="1" applyAlignment="1">
      <alignment horizontal="center" vertical="top"/>
    </xf>
    <xf numFmtId="49" fontId="11" fillId="10" borderId="63" xfId="0" applyNumberFormat="1" applyFont="1" applyFill="1" applyBorder="1" applyAlignment="1">
      <alignment horizontal="center" vertical="top"/>
    </xf>
    <xf numFmtId="0" fontId="11" fillId="10" borderId="259" xfId="0" applyFont="1" applyFill="1" applyBorder="1" applyAlignment="1">
      <alignment horizontal="left" vertical="top" wrapText="1"/>
    </xf>
    <xf numFmtId="0" fontId="11" fillId="10" borderId="42" xfId="0" applyFont="1" applyFill="1" applyBorder="1" applyAlignment="1">
      <alignment horizontal="center" vertical="top" wrapText="1"/>
    </xf>
    <xf numFmtId="0" fontId="11" fillId="10" borderId="39" xfId="0" applyFont="1" applyFill="1" applyBorder="1" applyAlignment="1">
      <alignment horizontal="center" vertical="top" wrapText="1"/>
    </xf>
    <xf numFmtId="0" fontId="11" fillId="10" borderId="55" xfId="0" applyFont="1" applyFill="1" applyBorder="1" applyAlignment="1">
      <alignment horizontal="center" vertical="top" wrapText="1"/>
    </xf>
    <xf numFmtId="49" fontId="12" fillId="17" borderId="49" xfId="0" applyNumberFormat="1" applyFont="1" applyFill="1" applyBorder="1" applyAlignment="1">
      <alignment horizontal="left" vertical="top" wrapText="1"/>
    </xf>
    <xf numFmtId="49" fontId="12" fillId="17" borderId="44" xfId="0" applyNumberFormat="1" applyFont="1" applyFill="1" applyBorder="1" applyAlignment="1">
      <alignment horizontal="left" vertical="top" wrapText="1"/>
    </xf>
    <xf numFmtId="164" fontId="11" fillId="11" borderId="42" xfId="0" applyNumberFormat="1" applyFont="1" applyFill="1" applyBorder="1" applyAlignment="1">
      <alignment horizontal="center" vertical="center"/>
    </xf>
    <xf numFmtId="164" fontId="11" fillId="11" borderId="39" xfId="0" applyNumberFormat="1" applyFont="1" applyFill="1" applyBorder="1" applyAlignment="1">
      <alignment horizontal="center" vertical="center"/>
    </xf>
    <xf numFmtId="164" fontId="11" fillId="11" borderId="55" xfId="0" applyNumberFormat="1" applyFont="1" applyFill="1" applyBorder="1" applyAlignment="1">
      <alignment horizontal="center" vertical="center"/>
    </xf>
    <xf numFmtId="164" fontId="11" fillId="11" borderId="43" xfId="0" applyNumberFormat="1" applyFont="1" applyFill="1" applyBorder="1" applyAlignment="1">
      <alignment horizontal="center" vertical="center"/>
    </xf>
    <xf numFmtId="164" fontId="11" fillId="11" borderId="128" xfId="0" applyNumberFormat="1" applyFont="1" applyFill="1" applyBorder="1" applyAlignment="1">
      <alignment horizontal="center" vertical="center"/>
    </xf>
    <xf numFmtId="164" fontId="11" fillId="11" borderId="56" xfId="0" applyNumberFormat="1" applyFont="1" applyFill="1" applyBorder="1" applyAlignment="1">
      <alignment horizontal="center" vertical="center"/>
    </xf>
    <xf numFmtId="164" fontId="11" fillId="11" borderId="41" xfId="0" applyNumberFormat="1" applyFont="1" applyFill="1" applyBorder="1" applyAlignment="1">
      <alignment horizontal="center" vertical="center"/>
    </xf>
    <xf numFmtId="164" fontId="11" fillId="11" borderId="107" xfId="0" applyNumberFormat="1" applyFont="1" applyFill="1" applyBorder="1" applyAlignment="1">
      <alignment horizontal="center" vertical="center"/>
    </xf>
    <xf numFmtId="164" fontId="11" fillId="11" borderId="54" xfId="0" applyNumberFormat="1" applyFont="1" applyFill="1" applyBorder="1" applyAlignment="1">
      <alignment horizontal="center" vertical="center"/>
    </xf>
    <xf numFmtId="49" fontId="11" fillId="11" borderId="57" xfId="0" applyNumberFormat="1" applyFont="1" applyFill="1" applyBorder="1" applyAlignment="1">
      <alignment horizontal="center" vertical="top" textRotation="90" wrapText="1"/>
    </xf>
    <xf numFmtId="49" fontId="11" fillId="11" borderId="65" xfId="0" applyNumberFormat="1" applyFont="1" applyFill="1" applyBorder="1" applyAlignment="1">
      <alignment horizontal="center" vertical="top" textRotation="90" wrapText="1"/>
    </xf>
    <xf numFmtId="49" fontId="11" fillId="0" borderId="45" xfId="0" applyNumberFormat="1" applyFont="1" applyFill="1" applyBorder="1" applyAlignment="1">
      <alignment horizontal="center" vertical="top" wrapText="1"/>
    </xf>
    <xf numFmtId="49" fontId="11" fillId="0" borderId="156" xfId="0" applyNumberFormat="1" applyFont="1" applyFill="1" applyBorder="1" applyAlignment="1">
      <alignment horizontal="center" vertical="top" wrapText="1"/>
    </xf>
    <xf numFmtId="49" fontId="12" fillId="2" borderId="90" xfId="0" applyNumberFormat="1" applyFont="1" applyFill="1" applyBorder="1" applyAlignment="1">
      <alignment horizontal="center" vertical="top"/>
    </xf>
    <xf numFmtId="49" fontId="12" fillId="2" borderId="8" xfId="0" applyNumberFormat="1" applyFont="1" applyFill="1" applyBorder="1" applyAlignment="1">
      <alignment horizontal="center" vertical="top"/>
    </xf>
    <xf numFmtId="49" fontId="12" fillId="2" borderId="18" xfId="0" applyNumberFormat="1" applyFont="1" applyFill="1" applyBorder="1" applyAlignment="1">
      <alignment horizontal="center" vertical="top"/>
    </xf>
    <xf numFmtId="0" fontId="11" fillId="10" borderId="80" xfId="0" applyFont="1" applyFill="1" applyBorder="1" applyAlignment="1">
      <alignment horizontal="center" vertical="top" wrapText="1"/>
    </xf>
    <xf numFmtId="0" fontId="11" fillId="10" borderId="9" xfId="0" applyFont="1" applyFill="1" applyBorder="1" applyAlignment="1">
      <alignment horizontal="center" vertical="top" wrapText="1"/>
    </xf>
    <xf numFmtId="0" fontId="11" fillId="10" borderId="11" xfId="0" applyFont="1" applyFill="1" applyBorder="1" applyAlignment="1">
      <alignment horizontal="center" vertical="top" wrapText="1"/>
    </xf>
    <xf numFmtId="49" fontId="12" fillId="19" borderId="80" xfId="0" applyNumberFormat="1" applyFont="1" applyFill="1" applyBorder="1" applyAlignment="1">
      <alignment horizontal="center" vertical="top"/>
    </xf>
    <xf numFmtId="49" fontId="12" fillId="19" borderId="11" xfId="0" applyNumberFormat="1" applyFont="1" applyFill="1" applyBorder="1" applyAlignment="1">
      <alignment horizontal="center" vertical="top"/>
    </xf>
    <xf numFmtId="49" fontId="12" fillId="2" borderId="80" xfId="0" applyNumberFormat="1" applyFont="1" applyFill="1" applyBorder="1" applyAlignment="1">
      <alignment horizontal="center" vertical="top"/>
    </xf>
    <xf numFmtId="49" fontId="12" fillId="2" borderId="21" xfId="0" applyNumberFormat="1" applyFont="1" applyFill="1" applyBorder="1" applyAlignment="1">
      <alignment horizontal="center" vertical="top"/>
    </xf>
    <xf numFmtId="49" fontId="12" fillId="2" borderId="142" xfId="0" applyNumberFormat="1" applyFont="1" applyFill="1" applyBorder="1" applyAlignment="1">
      <alignment horizontal="center" vertical="top"/>
    </xf>
    <xf numFmtId="49" fontId="12" fillId="19" borderId="21" xfId="0" applyNumberFormat="1" applyFont="1" applyFill="1" applyBorder="1" applyAlignment="1">
      <alignment horizontal="center" vertical="top"/>
    </xf>
    <xf numFmtId="49" fontId="12" fillId="19" borderId="142" xfId="0" applyNumberFormat="1" applyFont="1" applyFill="1" applyBorder="1" applyAlignment="1">
      <alignment horizontal="center" vertical="top"/>
    </xf>
    <xf numFmtId="49" fontId="11" fillId="0" borderId="72" xfId="0" applyNumberFormat="1" applyFont="1" applyFill="1" applyBorder="1" applyAlignment="1">
      <alignment horizontal="center" vertical="center" textRotation="90"/>
    </xf>
    <xf numFmtId="49" fontId="11" fillId="0" borderId="143" xfId="0" applyNumberFormat="1" applyFont="1" applyFill="1" applyBorder="1" applyAlignment="1">
      <alignment horizontal="center" vertical="center" textRotation="90"/>
    </xf>
    <xf numFmtId="49" fontId="12" fillId="3" borderId="80" xfId="0" applyNumberFormat="1" applyFont="1" applyFill="1" applyBorder="1" applyAlignment="1">
      <alignment horizontal="center" vertical="top"/>
    </xf>
    <xf numFmtId="49" fontId="12" fillId="3" borderId="142" xfId="0" applyNumberFormat="1" applyFont="1" applyFill="1" applyBorder="1" applyAlignment="1">
      <alignment horizontal="center" vertical="top"/>
    </xf>
    <xf numFmtId="0" fontId="11" fillId="0" borderId="80" xfId="0" applyFont="1" applyFill="1" applyBorder="1" applyAlignment="1">
      <alignment horizontal="left" vertical="top" wrapText="1"/>
    </xf>
    <xf numFmtId="0" fontId="11" fillId="0" borderId="21" xfId="0" applyFont="1" applyFill="1" applyBorder="1" applyAlignment="1">
      <alignment horizontal="left" vertical="top" wrapText="1"/>
    </xf>
    <xf numFmtId="0" fontId="11" fillId="0" borderId="142" xfId="0" applyFont="1" applyFill="1" applyBorder="1" applyAlignment="1">
      <alignment horizontal="left" vertical="top" wrapText="1"/>
    </xf>
    <xf numFmtId="49" fontId="12" fillId="7" borderId="67" xfId="0" applyNumberFormat="1" applyFont="1" applyFill="1" applyBorder="1" applyAlignment="1">
      <alignment vertical="top"/>
    </xf>
    <xf numFmtId="49" fontId="12" fillId="7" borderId="38" xfId="0" applyNumberFormat="1" applyFont="1" applyFill="1" applyBorder="1" applyAlignment="1">
      <alignment vertical="top"/>
    </xf>
    <xf numFmtId="49" fontId="12" fillId="7" borderId="130" xfId="0" applyNumberFormat="1" applyFont="1" applyFill="1" applyBorder="1" applyAlignment="1">
      <alignment vertical="top"/>
    </xf>
    <xf numFmtId="49" fontId="12" fillId="2" borderId="131" xfId="0" applyNumberFormat="1" applyFont="1" applyFill="1" applyBorder="1" applyAlignment="1">
      <alignment horizontal="center" vertical="top"/>
    </xf>
    <xf numFmtId="49" fontId="12" fillId="3" borderId="9" xfId="0" applyNumberFormat="1" applyFont="1" applyFill="1" applyBorder="1" applyAlignment="1">
      <alignment horizontal="center" vertical="top"/>
    </xf>
    <xf numFmtId="49" fontId="12" fillId="6" borderId="80" xfId="0" applyNumberFormat="1" applyFont="1" applyFill="1" applyBorder="1" applyAlignment="1">
      <alignment horizontal="center" vertical="top"/>
    </xf>
    <xf numFmtId="49" fontId="12" fillId="6" borderId="9" xfId="0" applyNumberFormat="1" applyFont="1" applyFill="1" applyBorder="1" applyAlignment="1">
      <alignment horizontal="center" vertical="top"/>
    </xf>
    <xf numFmtId="49" fontId="12" fillId="6" borderId="142" xfId="0" applyNumberFormat="1" applyFont="1" applyFill="1" applyBorder="1" applyAlignment="1">
      <alignment horizontal="center" vertical="top"/>
    </xf>
    <xf numFmtId="0" fontId="11" fillId="6" borderId="80" xfId="0" applyFont="1" applyFill="1" applyBorder="1" applyAlignment="1">
      <alignment horizontal="left" vertical="top" wrapText="1"/>
    </xf>
    <xf numFmtId="0" fontId="11" fillId="6" borderId="9" xfId="0" applyFont="1" applyFill="1" applyBorder="1" applyAlignment="1">
      <alignment horizontal="left" vertical="top" wrapText="1"/>
    </xf>
    <xf numFmtId="0" fontId="11" fillId="6" borderId="142" xfId="0" applyFont="1" applyFill="1" applyBorder="1" applyAlignment="1">
      <alignment horizontal="left" vertical="top" wrapText="1"/>
    </xf>
    <xf numFmtId="0" fontId="11" fillId="6" borderId="80" xfId="0" applyFont="1" applyFill="1" applyBorder="1" applyAlignment="1">
      <alignment horizontal="center" vertical="top"/>
    </xf>
    <xf numFmtId="0" fontId="11" fillId="6" borderId="9" xfId="0" applyFont="1" applyFill="1" applyBorder="1" applyAlignment="1">
      <alignment horizontal="center" vertical="top"/>
    </xf>
    <xf numFmtId="0" fontId="11" fillId="6" borderId="142" xfId="0" applyFont="1" applyFill="1" applyBorder="1" applyAlignment="1">
      <alignment horizontal="center" vertical="top"/>
    </xf>
    <xf numFmtId="49" fontId="11" fillId="6" borderId="72" xfId="0" applyNumberFormat="1" applyFont="1" applyFill="1" applyBorder="1" applyAlignment="1">
      <alignment horizontal="center" vertical="center" textRotation="90"/>
    </xf>
    <xf numFmtId="49" fontId="11" fillId="6" borderId="81" xfId="0" applyNumberFormat="1" applyFont="1" applyFill="1" applyBorder="1" applyAlignment="1">
      <alignment horizontal="center" vertical="center" textRotation="90"/>
    </xf>
    <xf numFmtId="49" fontId="11" fillId="6" borderId="143" xfId="0" applyNumberFormat="1" applyFont="1" applyFill="1" applyBorder="1" applyAlignment="1">
      <alignment horizontal="center" vertical="center" textRotation="90"/>
    </xf>
    <xf numFmtId="49" fontId="12" fillId="7" borderId="46" xfId="0" applyNumberFormat="1" applyFont="1" applyFill="1" applyBorder="1" applyAlignment="1">
      <alignment vertical="top"/>
    </xf>
    <xf numFmtId="49" fontId="12" fillId="7" borderId="154" xfId="0" applyNumberFormat="1" applyFont="1" applyFill="1" applyBorder="1" applyAlignment="1">
      <alignment vertical="top"/>
    </xf>
    <xf numFmtId="49" fontId="12" fillId="2" borderId="23" xfId="0" applyNumberFormat="1" applyFont="1" applyFill="1" applyBorder="1" applyAlignment="1">
      <alignment horizontal="center" vertical="top"/>
    </xf>
    <xf numFmtId="49" fontId="12" fillId="3" borderId="158" xfId="0" applyNumberFormat="1" applyFont="1" applyFill="1" applyBorder="1" applyAlignment="1">
      <alignment horizontal="center" vertical="top"/>
    </xf>
    <xf numFmtId="49" fontId="12" fillId="3" borderId="33" xfId="0" applyNumberFormat="1" applyFont="1" applyFill="1" applyBorder="1" applyAlignment="1">
      <alignment horizontal="center" vertical="top"/>
    </xf>
    <xf numFmtId="49" fontId="12" fillId="3" borderId="159" xfId="0" applyNumberFormat="1" applyFont="1" applyFill="1" applyBorder="1" applyAlignment="1">
      <alignment horizontal="center" vertical="top"/>
    </xf>
    <xf numFmtId="49" fontId="12" fillId="0" borderId="68" xfId="0" applyNumberFormat="1" applyFont="1" applyFill="1" applyBorder="1" applyAlignment="1">
      <alignment horizontal="center" vertical="top"/>
    </xf>
    <xf numFmtId="49" fontId="12" fillId="0" borderId="97" xfId="0" applyNumberFormat="1" applyFont="1" applyFill="1" applyBorder="1" applyAlignment="1">
      <alignment horizontal="center" vertical="top"/>
    </xf>
    <xf numFmtId="0" fontId="11" fillId="0" borderId="68" xfId="0" applyFont="1" applyFill="1" applyBorder="1" applyAlignment="1">
      <alignment horizontal="left" vertical="top" wrapText="1"/>
    </xf>
    <xf numFmtId="49" fontId="12" fillId="2" borderId="158" xfId="0" applyNumberFormat="1" applyFont="1" applyFill="1" applyBorder="1" applyAlignment="1">
      <alignment horizontal="center" vertical="top"/>
    </xf>
    <xf numFmtId="49" fontId="12" fillId="2" borderId="24" xfId="0" applyNumberFormat="1" applyFont="1" applyFill="1" applyBorder="1" applyAlignment="1">
      <alignment horizontal="center" vertical="top"/>
    </xf>
    <xf numFmtId="0" fontId="11" fillId="0" borderId="195" xfId="0" applyFont="1" applyFill="1" applyBorder="1" applyAlignment="1">
      <alignment horizontal="left" vertical="top" wrapText="1"/>
    </xf>
    <xf numFmtId="0" fontId="11" fillId="0" borderId="176" xfId="0" applyFont="1" applyFill="1" applyBorder="1" applyAlignment="1">
      <alignment horizontal="left" vertical="top" wrapText="1"/>
    </xf>
    <xf numFmtId="49" fontId="12" fillId="3" borderId="82" xfId="0" applyNumberFormat="1" applyFont="1" applyFill="1" applyBorder="1" applyAlignment="1">
      <alignment horizontal="center" vertical="top"/>
    </xf>
    <xf numFmtId="49" fontId="12" fillId="3" borderId="77" xfId="0" applyNumberFormat="1" applyFont="1" applyFill="1" applyBorder="1" applyAlignment="1">
      <alignment horizontal="center" vertical="top"/>
    </xf>
    <xf numFmtId="49" fontId="12" fillId="2" borderId="159" xfId="0" applyNumberFormat="1" applyFont="1" applyFill="1" applyBorder="1" applyAlignment="1">
      <alignment horizontal="center" vertical="top"/>
    </xf>
    <xf numFmtId="0" fontId="11" fillId="0" borderId="68" xfId="0" applyFont="1" applyFill="1" applyBorder="1" applyAlignment="1">
      <alignment horizontal="center" vertical="top"/>
    </xf>
    <xf numFmtId="0" fontId="11" fillId="0" borderId="97" xfId="0" applyFont="1" applyFill="1" applyBorder="1" applyAlignment="1">
      <alignment horizontal="center" vertical="top"/>
    </xf>
    <xf numFmtId="49" fontId="12" fillId="3" borderId="113" xfId="0" applyNumberFormat="1" applyFont="1" applyFill="1" applyBorder="1" applyAlignment="1">
      <alignment horizontal="center" vertical="top"/>
    </xf>
    <xf numFmtId="0" fontId="11" fillId="0" borderId="68" xfId="0" applyFont="1" applyFill="1" applyBorder="1" applyAlignment="1">
      <alignment horizontal="center" vertical="top" textRotation="90"/>
    </xf>
    <xf numFmtId="0" fontId="11" fillId="0" borderId="142" xfId="0" applyFont="1" applyFill="1" applyBorder="1" applyAlignment="1">
      <alignment horizontal="center" vertical="top" textRotation="90"/>
    </xf>
    <xf numFmtId="0" fontId="11" fillId="0" borderId="21" xfId="0" applyFont="1" applyFill="1" applyBorder="1" applyAlignment="1">
      <alignment horizontal="center" vertical="top" textRotation="90"/>
    </xf>
    <xf numFmtId="0" fontId="11" fillId="0" borderId="97" xfId="0" applyFont="1" applyFill="1" applyBorder="1" applyAlignment="1">
      <alignment horizontal="center" vertical="top" textRotation="90"/>
    </xf>
    <xf numFmtId="49" fontId="12" fillId="0" borderId="201" xfId="0" applyNumberFormat="1" applyFont="1" applyFill="1" applyBorder="1" applyAlignment="1">
      <alignment horizontal="center" vertical="top"/>
    </xf>
    <xf numFmtId="49" fontId="12" fillId="0" borderId="202" xfId="0" applyNumberFormat="1" applyFont="1" applyFill="1" applyBorder="1" applyAlignment="1">
      <alignment horizontal="center" vertical="top"/>
    </xf>
    <xf numFmtId="49" fontId="12" fillId="3" borderId="149" xfId="0" applyNumberFormat="1" applyFont="1" applyFill="1" applyBorder="1" applyAlignment="1">
      <alignment horizontal="center" vertical="top"/>
    </xf>
    <xf numFmtId="49" fontId="12" fillId="3" borderId="21" xfId="0" applyNumberFormat="1" applyFont="1" applyFill="1" applyBorder="1" applyAlignment="1">
      <alignment horizontal="center" vertical="top"/>
    </xf>
    <xf numFmtId="0" fontId="11" fillId="0" borderId="171" xfId="10" applyNumberFormat="1" applyFont="1" applyFill="1" applyBorder="1" applyAlignment="1" applyProtection="1">
      <alignment horizontal="left" vertical="top" wrapText="1"/>
    </xf>
    <xf numFmtId="0" fontId="11" fillId="0" borderId="123" xfId="10" applyNumberFormat="1" applyFont="1" applyFill="1" applyBorder="1" applyAlignment="1" applyProtection="1">
      <alignment horizontal="left" vertical="top" wrapText="1"/>
    </xf>
    <xf numFmtId="49" fontId="11" fillId="11" borderId="72" xfId="0" applyNumberFormat="1" applyFont="1" applyFill="1" applyBorder="1" applyAlignment="1">
      <alignment horizontal="center" vertical="top" textRotation="90"/>
    </xf>
    <xf numFmtId="49" fontId="11" fillId="11" borderId="143" xfId="0" applyNumberFormat="1" applyFont="1" applyFill="1" applyBorder="1" applyAlignment="1">
      <alignment horizontal="center" vertical="top" textRotation="90"/>
    </xf>
    <xf numFmtId="49" fontId="11" fillId="11" borderId="45" xfId="0" applyNumberFormat="1" applyFont="1" applyFill="1" applyBorder="1" applyAlignment="1">
      <alignment horizontal="center" vertical="top" textRotation="90" wrapText="1"/>
    </xf>
    <xf numFmtId="49" fontId="11" fillId="11" borderId="156" xfId="0" applyNumberFormat="1" applyFont="1" applyFill="1" applyBorder="1" applyAlignment="1">
      <alignment horizontal="center" vertical="top" textRotation="90" wrapText="1"/>
    </xf>
    <xf numFmtId="49" fontId="11" fillId="11" borderId="58" xfId="0" applyNumberFormat="1" applyFont="1" applyFill="1" applyBorder="1" applyAlignment="1">
      <alignment horizontal="center" vertical="top" textRotation="90" wrapText="1"/>
    </xf>
    <xf numFmtId="0" fontId="11" fillId="6" borderId="11" xfId="0" applyFont="1" applyFill="1" applyBorder="1" applyAlignment="1">
      <alignment horizontal="left" vertical="top" wrapText="1"/>
    </xf>
    <xf numFmtId="164" fontId="11" fillId="21" borderId="231" xfId="0" applyNumberFormat="1" applyFont="1" applyFill="1" applyBorder="1" applyAlignment="1">
      <alignment horizontal="center" vertical="center"/>
    </xf>
    <xf numFmtId="164" fontId="11" fillId="21" borderId="55" xfId="0" applyNumberFormat="1" applyFont="1" applyFill="1" applyBorder="1" applyAlignment="1">
      <alignment horizontal="center" vertical="center"/>
    </xf>
    <xf numFmtId="164" fontId="11" fillId="21" borderId="170" xfId="0" applyNumberFormat="1" applyFont="1" applyFill="1" applyBorder="1" applyAlignment="1">
      <alignment horizontal="center" vertical="center"/>
    </xf>
    <xf numFmtId="164" fontId="11" fillId="21" borderId="100" xfId="0" applyNumberFormat="1" applyFont="1" applyFill="1" applyBorder="1" applyAlignment="1">
      <alignment horizontal="center" vertical="center"/>
    </xf>
    <xf numFmtId="0" fontId="12" fillId="19" borderId="120" xfId="0" applyFont="1" applyFill="1" applyBorder="1" applyAlignment="1">
      <alignment horizontal="left" vertical="top" wrapText="1"/>
    </xf>
    <xf numFmtId="0" fontId="12" fillId="19" borderId="49" xfId="0" applyFont="1" applyFill="1" applyBorder="1" applyAlignment="1">
      <alignment horizontal="left" vertical="top" wrapText="1"/>
    </xf>
    <xf numFmtId="0" fontId="12" fillId="19" borderId="44" xfId="0" applyFont="1" applyFill="1" applyBorder="1" applyAlignment="1">
      <alignment horizontal="left" vertical="top" wrapText="1"/>
    </xf>
    <xf numFmtId="1" fontId="11" fillId="11" borderId="21" xfId="0" applyNumberFormat="1" applyFont="1" applyFill="1" applyBorder="1" applyAlignment="1">
      <alignment horizontal="center" vertical="top"/>
    </xf>
    <xf numFmtId="1" fontId="11" fillId="11" borderId="97" xfId="0" applyNumberFormat="1" applyFont="1" applyFill="1" applyBorder="1" applyAlignment="1">
      <alignment horizontal="center" vertical="top"/>
    </xf>
    <xf numFmtId="164" fontId="11" fillId="11" borderId="110" xfId="0" applyNumberFormat="1" applyFont="1" applyFill="1" applyBorder="1" applyAlignment="1">
      <alignment horizontal="center" vertical="center"/>
    </xf>
    <xf numFmtId="164" fontId="11" fillId="11" borderId="84" xfId="0" applyNumberFormat="1" applyFont="1" applyFill="1" applyBorder="1" applyAlignment="1">
      <alignment horizontal="center" vertical="center"/>
    </xf>
    <xf numFmtId="164" fontId="11" fillId="11" borderId="230" xfId="0" applyNumberFormat="1" applyFont="1" applyFill="1" applyBorder="1" applyAlignment="1">
      <alignment horizontal="center" vertical="center"/>
    </xf>
    <xf numFmtId="164" fontId="11" fillId="11" borderId="76" xfId="0" applyNumberFormat="1" applyFont="1" applyFill="1" applyBorder="1" applyAlignment="1">
      <alignment horizontal="center" vertical="center"/>
    </xf>
    <xf numFmtId="164" fontId="11" fillId="11" borderId="138" xfId="0" applyNumberFormat="1" applyFont="1" applyFill="1" applyBorder="1" applyAlignment="1">
      <alignment horizontal="center" vertical="center"/>
    </xf>
    <xf numFmtId="164" fontId="11" fillId="11" borderId="85" xfId="0" applyNumberFormat="1" applyFont="1" applyFill="1" applyBorder="1" applyAlignment="1">
      <alignment horizontal="center" vertical="center"/>
    </xf>
    <xf numFmtId="164" fontId="11" fillId="11" borderId="232" xfId="0" applyNumberFormat="1" applyFont="1" applyFill="1" applyBorder="1" applyAlignment="1">
      <alignment horizontal="center" vertical="center"/>
    </xf>
    <xf numFmtId="164" fontId="11" fillId="11" borderId="78" xfId="0" applyNumberFormat="1" applyFont="1" applyFill="1" applyBorder="1" applyAlignment="1">
      <alignment horizontal="center" vertical="center"/>
    </xf>
    <xf numFmtId="164" fontId="11" fillId="11" borderId="137" xfId="0" applyNumberFormat="1" applyFont="1" applyFill="1" applyBorder="1" applyAlignment="1">
      <alignment horizontal="center" vertical="center"/>
    </xf>
    <xf numFmtId="164" fontId="11" fillId="11" borderId="32" xfId="0" applyNumberFormat="1" applyFont="1" applyFill="1" applyBorder="1" applyAlignment="1">
      <alignment horizontal="center" vertical="center"/>
    </xf>
    <xf numFmtId="164" fontId="11" fillId="11" borderId="231" xfId="0" applyNumberFormat="1" applyFont="1" applyFill="1" applyBorder="1" applyAlignment="1">
      <alignment horizontal="center" vertical="center"/>
    </xf>
    <xf numFmtId="164" fontId="11" fillId="11" borderId="77" xfId="0" applyNumberFormat="1" applyFont="1" applyFill="1" applyBorder="1" applyAlignment="1">
      <alignment horizontal="center" vertical="center"/>
    </xf>
    <xf numFmtId="49" fontId="11" fillId="11" borderId="141" xfId="0" applyNumberFormat="1" applyFont="1" applyFill="1" applyBorder="1" applyAlignment="1">
      <alignment horizontal="center" vertical="top" textRotation="90"/>
    </xf>
    <xf numFmtId="49" fontId="11" fillId="11" borderId="155" xfId="0" applyNumberFormat="1" applyFont="1" applyFill="1" applyBorder="1" applyAlignment="1">
      <alignment horizontal="center" vertical="top" textRotation="90"/>
    </xf>
    <xf numFmtId="49" fontId="11" fillId="11" borderId="75" xfId="0" applyNumberFormat="1" applyFont="1" applyFill="1" applyBorder="1" applyAlignment="1">
      <alignment horizontal="center" vertical="top" textRotation="90"/>
    </xf>
    <xf numFmtId="0" fontId="11" fillId="17" borderId="146" xfId="0" applyFont="1" applyFill="1" applyBorder="1" applyAlignment="1">
      <alignment horizontal="center" vertical="top" wrapText="1"/>
    </xf>
    <xf numFmtId="0" fontId="11" fillId="17" borderId="176" xfId="0" applyFont="1" applyFill="1" applyBorder="1" applyAlignment="1">
      <alignment horizontal="center" vertical="top" wrapText="1"/>
    </xf>
    <xf numFmtId="0" fontId="11" fillId="17" borderId="206" xfId="0" applyFont="1" applyFill="1" applyBorder="1" applyAlignment="1">
      <alignment horizontal="center" vertical="top" wrapText="1"/>
    </xf>
    <xf numFmtId="0" fontId="11" fillId="11" borderId="80" xfId="0" applyFont="1" applyFill="1" applyBorder="1" applyAlignment="1">
      <alignment horizontal="left" vertical="top" wrapText="1"/>
    </xf>
    <xf numFmtId="0" fontId="11" fillId="11" borderId="13" xfId="0" applyFont="1" applyFill="1" applyBorder="1" applyAlignment="1">
      <alignment horizontal="left" vertical="top" wrapText="1"/>
    </xf>
    <xf numFmtId="0" fontId="11" fillId="11" borderId="9" xfId="0" applyFont="1" applyFill="1" applyBorder="1" applyAlignment="1">
      <alignment horizontal="left" vertical="top" wrapText="1"/>
    </xf>
    <xf numFmtId="0" fontId="11" fillId="11" borderId="253" xfId="0" applyFont="1" applyFill="1" applyBorder="1" applyAlignment="1">
      <alignment horizontal="left" vertical="top" wrapText="1"/>
    </xf>
    <xf numFmtId="0" fontId="11" fillId="11" borderId="142" xfId="0" applyFont="1" applyFill="1" applyBorder="1" applyAlignment="1">
      <alignment horizontal="left" vertical="top" wrapText="1"/>
    </xf>
    <xf numFmtId="49" fontId="11" fillId="6" borderId="57" xfId="0" applyNumberFormat="1" applyFont="1" applyFill="1" applyBorder="1" applyAlignment="1">
      <alignment horizontal="center" vertical="center" textRotation="90"/>
    </xf>
    <xf numFmtId="49" fontId="11" fillId="6" borderId="60" xfId="0" applyNumberFormat="1" applyFont="1" applyFill="1" applyBorder="1" applyAlignment="1">
      <alignment horizontal="center" vertical="center" textRotation="90"/>
    </xf>
    <xf numFmtId="49" fontId="11" fillId="6" borderId="65" xfId="0" applyNumberFormat="1" applyFont="1" applyFill="1" applyBorder="1" applyAlignment="1">
      <alignment horizontal="center" vertical="center" textRotation="90"/>
    </xf>
    <xf numFmtId="49" fontId="11" fillId="11" borderId="57" xfId="0" applyNumberFormat="1" applyFont="1" applyFill="1" applyBorder="1" applyAlignment="1">
      <alignment horizontal="center" vertical="top" textRotation="90"/>
    </xf>
    <xf numFmtId="49" fontId="11" fillId="11" borderId="156" xfId="0" applyNumberFormat="1" applyFont="1" applyFill="1" applyBorder="1" applyAlignment="1">
      <alignment horizontal="center" vertical="top" textRotation="90"/>
    </xf>
    <xf numFmtId="49" fontId="11" fillId="11" borderId="65" xfId="0" applyNumberFormat="1" applyFont="1" applyFill="1" applyBorder="1" applyAlignment="1">
      <alignment horizontal="center" vertical="top" textRotation="90"/>
    </xf>
    <xf numFmtId="49" fontId="12" fillId="7" borderId="89" xfId="0" applyNumberFormat="1" applyFont="1" applyFill="1" applyBorder="1" applyAlignment="1">
      <alignment horizontal="center" vertical="top"/>
    </xf>
    <xf numFmtId="49" fontId="12" fillId="7" borderId="74" xfId="0" applyNumberFormat="1" applyFont="1" applyFill="1" applyBorder="1" applyAlignment="1">
      <alignment horizontal="center" vertical="top"/>
    </xf>
    <xf numFmtId="49" fontId="12" fillId="7" borderId="146" xfId="0" applyNumberFormat="1" applyFont="1" applyFill="1" applyBorder="1" applyAlignment="1">
      <alignment horizontal="center" vertical="top"/>
    </xf>
    <xf numFmtId="49" fontId="12" fillId="7" borderId="67" xfId="0" applyNumberFormat="1" applyFont="1" applyFill="1" applyBorder="1" applyAlignment="1">
      <alignment horizontal="center" vertical="top"/>
    </xf>
    <xf numFmtId="49" fontId="12" fillId="7" borderId="130" xfId="0" applyNumberFormat="1" applyFont="1" applyFill="1" applyBorder="1" applyAlignment="1">
      <alignment horizontal="center" vertical="top"/>
    </xf>
    <xf numFmtId="49" fontId="12" fillId="0" borderId="90" xfId="0" applyNumberFormat="1" applyFont="1" applyFill="1" applyBorder="1" applyAlignment="1">
      <alignment horizontal="center" vertical="top"/>
    </xf>
    <xf numFmtId="49" fontId="12" fillId="0" borderId="18" xfId="0" applyNumberFormat="1" applyFont="1" applyFill="1" applyBorder="1" applyAlignment="1">
      <alignment horizontal="center" vertical="top"/>
    </xf>
    <xf numFmtId="49" fontId="12" fillId="7" borderId="46" xfId="0" applyNumberFormat="1" applyFont="1" applyFill="1" applyBorder="1" applyAlignment="1">
      <alignment horizontal="center" vertical="top"/>
    </xf>
    <xf numFmtId="49" fontId="12" fillId="10" borderId="90" xfId="0" applyNumberFormat="1" applyFont="1" applyFill="1" applyBorder="1" applyAlignment="1">
      <alignment horizontal="center" vertical="top"/>
    </xf>
    <xf numFmtId="49" fontId="12" fillId="10" borderId="18" xfId="0" applyNumberFormat="1" applyFont="1" applyFill="1" applyBorder="1" applyAlignment="1">
      <alignment horizontal="center" vertical="top"/>
    </xf>
    <xf numFmtId="49" fontId="12" fillId="0" borderId="131" xfId="0" applyNumberFormat="1" applyFont="1" applyFill="1" applyBorder="1" applyAlignment="1">
      <alignment horizontal="center" vertical="top"/>
    </xf>
    <xf numFmtId="0" fontId="11" fillId="0" borderId="203" xfId="10" applyNumberFormat="1" applyFont="1" applyFill="1" applyBorder="1" applyAlignment="1" applyProtection="1">
      <alignment horizontal="left" vertical="top" wrapText="1"/>
    </xf>
    <xf numFmtId="0" fontId="11" fillId="0" borderId="204" xfId="10" applyNumberFormat="1" applyFont="1" applyFill="1" applyBorder="1" applyAlignment="1" applyProtection="1">
      <alignment horizontal="left" vertical="top" wrapText="1"/>
    </xf>
    <xf numFmtId="0" fontId="11" fillId="10" borderId="171" xfId="10" applyNumberFormat="1" applyFont="1" applyFill="1" applyBorder="1" applyAlignment="1" applyProtection="1">
      <alignment horizontal="left" vertical="top" wrapText="1"/>
    </xf>
    <xf numFmtId="0" fontId="11" fillId="10" borderId="123" xfId="10" applyNumberFormat="1" applyFont="1" applyFill="1" applyBorder="1" applyAlignment="1" applyProtection="1">
      <alignment horizontal="left" vertical="top" wrapText="1"/>
    </xf>
    <xf numFmtId="49" fontId="12" fillId="2" borderId="33" xfId="0" applyNumberFormat="1" applyFont="1" applyFill="1" applyBorder="1" applyAlignment="1">
      <alignment horizontal="center" vertical="top"/>
    </xf>
    <xf numFmtId="49" fontId="12" fillId="7" borderId="154" xfId="0" applyNumberFormat="1" applyFont="1" applyFill="1" applyBorder="1" applyAlignment="1">
      <alignment horizontal="center" vertical="top"/>
    </xf>
    <xf numFmtId="49" fontId="12" fillId="3" borderId="39" xfId="0" applyNumberFormat="1" applyFont="1" applyFill="1" applyBorder="1" applyAlignment="1">
      <alignment horizontal="center" vertical="top"/>
    </xf>
    <xf numFmtId="49" fontId="12" fillId="7" borderId="140" xfId="0" applyNumberFormat="1" applyFont="1" applyFill="1" applyBorder="1" applyAlignment="1">
      <alignment horizontal="center" vertical="top" wrapText="1"/>
    </xf>
    <xf numFmtId="49" fontId="12" fillId="7" borderId="154" xfId="0" applyNumberFormat="1" applyFont="1" applyFill="1" applyBorder="1" applyAlignment="1">
      <alignment horizontal="center" vertical="top" wrapText="1"/>
    </xf>
    <xf numFmtId="49" fontId="12" fillId="2" borderId="68" xfId="0" applyNumberFormat="1" applyFont="1" applyFill="1" applyBorder="1" applyAlignment="1">
      <alignment horizontal="center" vertical="top"/>
    </xf>
    <xf numFmtId="49" fontId="12" fillId="3" borderId="68" xfId="0" applyNumberFormat="1" applyFont="1" applyFill="1" applyBorder="1" applyAlignment="1">
      <alignment horizontal="center" vertical="top"/>
    </xf>
    <xf numFmtId="49" fontId="12" fillId="0" borderId="21" xfId="0" applyNumberFormat="1" applyFont="1" applyFill="1" applyBorder="1" applyAlignment="1">
      <alignment horizontal="center" vertical="top"/>
    </xf>
    <xf numFmtId="0" fontId="11" fillId="0" borderId="68" xfId="10" applyNumberFormat="1" applyFont="1" applyFill="1" applyBorder="1" applyAlignment="1" applyProtection="1">
      <alignment horizontal="left" vertical="top" wrapText="1"/>
    </xf>
    <xf numFmtId="0" fontId="11" fillId="0" borderId="21" xfId="10" applyNumberFormat="1" applyFont="1" applyFill="1" applyBorder="1" applyAlignment="1" applyProtection="1">
      <alignment horizontal="left" vertical="top" wrapText="1"/>
    </xf>
    <xf numFmtId="0" fontId="11" fillId="10" borderId="80" xfId="0" applyFont="1" applyFill="1" applyBorder="1" applyAlignment="1">
      <alignment horizontal="left" vertical="top" wrapText="1"/>
    </xf>
    <xf numFmtId="0" fontId="11" fillId="10" borderId="142" xfId="0" applyFont="1" applyFill="1" applyBorder="1" applyAlignment="1">
      <alignment horizontal="left" vertical="top" wrapText="1"/>
    </xf>
    <xf numFmtId="49" fontId="11" fillId="0" borderId="57" xfId="0" applyNumberFormat="1" applyFont="1" applyFill="1" applyBorder="1" applyAlignment="1">
      <alignment horizontal="center" vertical="center" textRotation="90" wrapText="1"/>
    </xf>
    <xf numFmtId="49" fontId="11" fillId="0" borderId="65" xfId="0" applyNumberFormat="1" applyFont="1" applyFill="1" applyBorder="1" applyAlignment="1">
      <alignment horizontal="center" vertical="center" textRotation="90" wrapText="1"/>
    </xf>
    <xf numFmtId="49" fontId="11" fillId="0" borderId="155" xfId="0" applyNumberFormat="1" applyFont="1" applyFill="1" applyBorder="1" applyAlignment="1">
      <alignment horizontal="center" vertical="center" textRotation="90"/>
    </xf>
    <xf numFmtId="49" fontId="12" fillId="0" borderId="80" xfId="0" applyNumberFormat="1" applyFont="1" applyFill="1" applyBorder="1" applyAlignment="1">
      <alignment horizontal="center" vertical="top"/>
    </xf>
    <xf numFmtId="49" fontId="12" fillId="0" borderId="142" xfId="0" applyNumberFormat="1" applyFont="1" applyFill="1" applyBorder="1" applyAlignment="1">
      <alignment horizontal="center" vertical="top"/>
    </xf>
    <xf numFmtId="0" fontId="11" fillId="0" borderId="97" xfId="10" applyNumberFormat="1" applyFont="1" applyFill="1" applyBorder="1" applyAlignment="1" applyProtection="1">
      <alignment horizontal="left" vertical="top" wrapText="1"/>
    </xf>
    <xf numFmtId="49" fontId="11" fillId="0" borderId="141" xfId="0" applyNumberFormat="1" applyFont="1" applyFill="1" applyBorder="1" applyAlignment="1">
      <alignment horizontal="center" vertical="center" textRotation="90" wrapText="1"/>
    </xf>
    <xf numFmtId="49" fontId="11" fillId="0" borderId="155" xfId="0" applyNumberFormat="1" applyFont="1" applyFill="1" applyBorder="1" applyAlignment="1">
      <alignment horizontal="center" vertical="center" textRotation="90" wrapText="1"/>
    </xf>
    <xf numFmtId="49" fontId="12" fillId="0" borderId="80" xfId="0" applyNumberFormat="1" applyFont="1" applyFill="1" applyBorder="1" applyAlignment="1">
      <alignment horizontal="center" vertical="top" wrapText="1"/>
    </xf>
    <xf numFmtId="49" fontId="12" fillId="0" borderId="9" xfId="0" applyNumberFormat="1" applyFont="1" applyFill="1" applyBorder="1" applyAlignment="1">
      <alignment horizontal="center" vertical="top" wrapText="1"/>
    </xf>
    <xf numFmtId="49" fontId="12" fillId="0" borderId="11" xfId="0" applyNumberFormat="1" applyFont="1" applyFill="1" applyBorder="1" applyAlignment="1">
      <alignment horizontal="center" vertical="top" wrapText="1"/>
    </xf>
    <xf numFmtId="49" fontId="12" fillId="0" borderId="9" xfId="0" applyNumberFormat="1" applyFont="1" applyFill="1" applyBorder="1" applyAlignment="1">
      <alignment horizontal="center" vertical="top"/>
    </xf>
    <xf numFmtId="49" fontId="12" fillId="3" borderId="164" xfId="0" applyNumberFormat="1" applyFont="1" applyFill="1" applyBorder="1" applyAlignment="1">
      <alignment horizontal="right" vertical="center"/>
    </xf>
    <xf numFmtId="49" fontId="12" fillId="3" borderId="157" xfId="0" applyNumberFormat="1" applyFont="1" applyFill="1" applyBorder="1" applyAlignment="1">
      <alignment horizontal="right" vertical="center"/>
    </xf>
    <xf numFmtId="0" fontId="11" fillId="0" borderId="21" xfId="0" applyFont="1" applyFill="1" applyBorder="1" applyAlignment="1">
      <alignment horizontal="center" vertical="top"/>
    </xf>
    <xf numFmtId="49" fontId="12" fillId="3" borderId="50" xfId="0" applyNumberFormat="1" applyFont="1" applyFill="1" applyBorder="1" applyAlignment="1">
      <alignment horizontal="right" vertical="center"/>
    </xf>
    <xf numFmtId="49" fontId="12" fillId="3" borderId="91" xfId="0" applyNumberFormat="1" applyFont="1" applyFill="1" applyBorder="1" applyAlignment="1">
      <alignment horizontal="right" vertical="center"/>
    </xf>
    <xf numFmtId="49" fontId="11" fillId="24" borderId="57" xfId="0" applyNumberFormat="1" applyFont="1" applyFill="1" applyBorder="1" applyAlignment="1">
      <alignment horizontal="center" vertical="center" textRotation="90"/>
    </xf>
    <xf numFmtId="49" fontId="11" fillId="24" borderId="60" xfId="0" applyNumberFormat="1" applyFont="1" applyFill="1" applyBorder="1" applyAlignment="1">
      <alignment horizontal="center" vertical="center" textRotation="90"/>
    </xf>
    <xf numFmtId="49" fontId="11" fillId="24" borderId="65" xfId="0" applyNumberFormat="1" applyFont="1" applyFill="1" applyBorder="1" applyAlignment="1">
      <alignment horizontal="center" vertical="center" textRotation="90"/>
    </xf>
    <xf numFmtId="49" fontId="12" fillId="7" borderId="96" xfId="0" applyNumberFormat="1" applyFont="1" applyFill="1" applyBorder="1" applyAlignment="1">
      <alignment horizontal="center" vertical="top" wrapText="1"/>
    </xf>
    <xf numFmtId="49" fontId="12" fillId="2" borderId="97" xfId="0" applyNumberFormat="1" applyFont="1" applyFill="1" applyBorder="1" applyAlignment="1">
      <alignment horizontal="center" vertical="top"/>
    </xf>
    <xf numFmtId="49" fontId="12" fillId="3" borderId="97" xfId="0" applyNumberFormat="1" applyFont="1" applyFill="1" applyBorder="1" applyAlignment="1">
      <alignment horizontal="center" vertical="top"/>
    </xf>
    <xf numFmtId="0" fontId="11" fillId="24" borderId="80" xfId="0" applyFont="1" applyFill="1" applyBorder="1" applyAlignment="1">
      <alignment horizontal="left" vertical="top" wrapText="1"/>
    </xf>
    <xf numFmtId="0" fontId="11" fillId="24" borderId="9" xfId="0" applyFont="1" applyFill="1" applyBorder="1" applyAlignment="1">
      <alignment horizontal="left" vertical="top" wrapText="1"/>
    </xf>
    <xf numFmtId="0" fontId="11" fillId="24" borderId="142" xfId="0" applyFont="1" applyFill="1" applyBorder="1" applyAlignment="1">
      <alignment horizontal="left" vertical="top" wrapText="1"/>
    </xf>
    <xf numFmtId="49" fontId="11" fillId="0" borderId="98" xfId="0" applyNumberFormat="1" applyFont="1" applyFill="1" applyBorder="1" applyAlignment="1">
      <alignment horizontal="center" vertical="center" textRotation="90" wrapText="1"/>
    </xf>
    <xf numFmtId="0" fontId="11" fillId="24" borderId="80" xfId="0" applyFont="1" applyFill="1" applyBorder="1" applyAlignment="1">
      <alignment horizontal="center" vertical="top"/>
    </xf>
    <xf numFmtId="0" fontId="11" fillId="24" borderId="9" xfId="0" applyFont="1" applyFill="1" applyBorder="1" applyAlignment="1">
      <alignment horizontal="center" vertical="top"/>
    </xf>
    <xf numFmtId="0" fontId="11" fillId="24" borderId="142" xfId="0" applyFont="1" applyFill="1" applyBorder="1" applyAlignment="1">
      <alignment horizontal="center" vertical="top"/>
    </xf>
    <xf numFmtId="49" fontId="11" fillId="0" borderId="45" xfId="0" applyNumberFormat="1" applyFont="1" applyFill="1" applyBorder="1" applyAlignment="1">
      <alignment horizontal="center" vertical="center" textRotation="90"/>
    </xf>
    <xf numFmtId="49" fontId="11" fillId="0" borderId="63" xfId="0" applyNumberFormat="1" applyFont="1" applyFill="1" applyBorder="1" applyAlignment="1">
      <alignment horizontal="center" vertical="center" textRotation="90"/>
    </xf>
    <xf numFmtId="0" fontId="11" fillId="18" borderId="69" xfId="0" applyFont="1" applyFill="1" applyBorder="1" applyAlignment="1">
      <alignment horizontal="center" vertical="top"/>
    </xf>
    <xf numFmtId="0" fontId="11" fillId="18" borderId="7" xfId="0" applyFont="1" applyFill="1" applyBorder="1" applyAlignment="1">
      <alignment horizontal="center" vertical="top"/>
    </xf>
    <xf numFmtId="0" fontId="11" fillId="18" borderId="61" xfId="0" applyFont="1" applyFill="1" applyBorder="1" applyAlignment="1">
      <alignment horizontal="center" vertical="top"/>
    </xf>
    <xf numFmtId="49" fontId="12" fillId="17" borderId="120" xfId="0" applyNumberFormat="1" applyFont="1" applyFill="1" applyBorder="1" applyAlignment="1">
      <alignment horizontal="left" vertical="top"/>
    </xf>
    <xf numFmtId="49" fontId="12" fillId="17" borderId="49" xfId="0" applyNumberFormat="1" applyFont="1" applyFill="1" applyBorder="1" applyAlignment="1">
      <alignment horizontal="left" vertical="top"/>
    </xf>
    <xf numFmtId="49" fontId="12" fillId="17" borderId="133" xfId="0" applyNumberFormat="1" applyFont="1" applyFill="1" applyBorder="1" applyAlignment="1">
      <alignment horizontal="left" vertical="top"/>
    </xf>
    <xf numFmtId="49" fontId="12" fillId="17" borderId="44" xfId="0" applyNumberFormat="1" applyFont="1" applyFill="1" applyBorder="1" applyAlignment="1">
      <alignment horizontal="left" vertical="top"/>
    </xf>
    <xf numFmtId="49" fontId="12" fillId="0" borderId="258" xfId="0" applyNumberFormat="1" applyFont="1" applyFill="1" applyBorder="1" applyAlignment="1">
      <alignment horizontal="center" vertical="top"/>
    </xf>
    <xf numFmtId="0" fontId="11" fillId="10" borderId="80" xfId="10" applyNumberFormat="1" applyFont="1" applyFill="1" applyBorder="1" applyAlignment="1" applyProtection="1">
      <alignment horizontal="left" vertical="top" wrapText="1"/>
    </xf>
    <xf numFmtId="0" fontId="11" fillId="10" borderId="21" xfId="10" applyNumberFormat="1" applyFont="1" applyFill="1" applyBorder="1" applyAlignment="1" applyProtection="1">
      <alignment horizontal="left" vertical="top" wrapText="1"/>
    </xf>
    <xf numFmtId="0" fontId="11" fillId="10" borderId="142" xfId="10" applyNumberFormat="1" applyFont="1" applyFill="1" applyBorder="1" applyAlignment="1" applyProtection="1">
      <alignment horizontal="left" vertical="top" wrapText="1"/>
    </xf>
    <xf numFmtId="0" fontId="11" fillId="11" borderId="90" xfId="0" applyFont="1" applyFill="1" applyBorder="1" applyAlignment="1">
      <alignment horizontal="center" vertical="top"/>
    </xf>
    <xf numFmtId="0" fontId="11" fillId="11" borderId="23" xfId="0" applyFont="1" applyFill="1" applyBorder="1" applyAlignment="1">
      <alignment horizontal="center" vertical="top"/>
    </xf>
    <xf numFmtId="0" fontId="11" fillId="11" borderId="131" xfId="0" applyFont="1" applyFill="1" applyBorder="1" applyAlignment="1">
      <alignment horizontal="center" vertical="top"/>
    </xf>
    <xf numFmtId="49" fontId="12" fillId="19" borderId="119" xfId="0" applyNumberFormat="1" applyFont="1" applyFill="1" applyBorder="1" applyAlignment="1">
      <alignment horizontal="left" vertical="top"/>
    </xf>
    <xf numFmtId="49" fontId="12" fillId="19" borderId="91" xfId="0" applyNumberFormat="1" applyFont="1" applyFill="1" applyBorder="1" applyAlignment="1">
      <alignment horizontal="left" vertical="top"/>
    </xf>
    <xf numFmtId="49" fontId="12" fillId="2" borderId="120" xfId="8" applyNumberFormat="1" applyFont="1" applyFill="1" applyBorder="1" applyAlignment="1" applyProtection="1">
      <alignment horizontal="right" vertical="center"/>
    </xf>
    <xf numFmtId="49" fontId="12" fillId="2" borderId="49" xfId="8" applyNumberFormat="1" applyFont="1" applyFill="1" applyBorder="1" applyAlignment="1" applyProtection="1">
      <alignment horizontal="right" vertical="center"/>
    </xf>
    <xf numFmtId="49" fontId="12" fillId="2" borderId="44" xfId="8" applyNumberFormat="1" applyFont="1" applyFill="1" applyBorder="1" applyAlignment="1" applyProtection="1">
      <alignment horizontal="right" vertical="center"/>
    </xf>
    <xf numFmtId="0" fontId="11" fillId="11" borderId="80" xfId="0" applyFont="1" applyFill="1" applyBorder="1" applyAlignment="1">
      <alignment horizontal="center" vertical="top" wrapText="1"/>
    </xf>
    <xf numFmtId="0" fontId="11" fillId="11" borderId="21" xfId="0" applyFont="1" applyFill="1" applyBorder="1" applyAlignment="1">
      <alignment horizontal="center" vertical="top" wrapText="1"/>
    </xf>
    <xf numFmtId="0" fontId="11" fillId="11" borderId="142" xfId="0" applyFont="1" applyFill="1" applyBorder="1" applyAlignment="1">
      <alignment horizontal="center" vertical="top" wrapText="1"/>
    </xf>
    <xf numFmtId="49" fontId="11" fillId="11" borderId="80" xfId="0" applyNumberFormat="1" applyFont="1" applyFill="1" applyBorder="1" applyAlignment="1">
      <alignment horizontal="center" vertical="top" wrapText="1"/>
    </xf>
    <xf numFmtId="49" fontId="11" fillId="11" borderId="21" xfId="0" applyNumberFormat="1" applyFont="1" applyFill="1" applyBorder="1" applyAlignment="1">
      <alignment horizontal="center" vertical="top" wrapText="1"/>
    </xf>
    <xf numFmtId="49" fontId="11" fillId="11" borderId="142" xfId="0" applyNumberFormat="1" applyFont="1" applyFill="1" applyBorder="1" applyAlignment="1">
      <alignment horizontal="center" vertical="top" wrapText="1"/>
    </xf>
    <xf numFmtId="49" fontId="11" fillId="6" borderId="155" xfId="0" applyNumberFormat="1" applyFont="1" applyFill="1" applyBorder="1" applyAlignment="1">
      <alignment horizontal="center" vertical="center" textRotation="90"/>
    </xf>
    <xf numFmtId="49" fontId="11" fillId="6" borderId="98" xfId="0" applyNumberFormat="1" applyFont="1" applyFill="1" applyBorder="1" applyAlignment="1">
      <alignment horizontal="center" vertical="center" textRotation="90"/>
    </xf>
    <xf numFmtId="49" fontId="11" fillId="6" borderId="156" xfId="0" applyNumberFormat="1" applyFont="1" applyFill="1" applyBorder="1" applyAlignment="1">
      <alignment horizontal="center" vertical="center" textRotation="90"/>
    </xf>
    <xf numFmtId="49" fontId="11" fillId="6" borderId="63" xfId="0" applyNumberFormat="1" applyFont="1" applyFill="1" applyBorder="1" applyAlignment="1">
      <alignment horizontal="center" vertical="center" textRotation="90"/>
    </xf>
    <xf numFmtId="49" fontId="11" fillId="6" borderId="57" xfId="0" applyNumberFormat="1" applyFont="1" applyFill="1" applyBorder="1" applyAlignment="1">
      <alignment horizontal="center" vertical="top"/>
    </xf>
    <xf numFmtId="49" fontId="11" fillId="6" borderId="156" xfId="0" applyNumberFormat="1" applyFont="1" applyFill="1" applyBorder="1" applyAlignment="1">
      <alignment horizontal="center" vertical="top"/>
    </xf>
    <xf numFmtId="49" fontId="11" fillId="6" borderId="63" xfId="0" applyNumberFormat="1" applyFont="1" applyFill="1" applyBorder="1" applyAlignment="1">
      <alignment horizontal="center" vertical="top"/>
    </xf>
    <xf numFmtId="0" fontId="11" fillId="17" borderId="124" xfId="0" applyFont="1" applyFill="1" applyBorder="1" applyAlignment="1">
      <alignment horizontal="center" vertical="top" wrapText="1"/>
    </xf>
    <xf numFmtId="0" fontId="11" fillId="17" borderId="19" xfId="0" applyFont="1" applyFill="1" applyBorder="1" applyAlignment="1">
      <alignment horizontal="center" vertical="top" wrapText="1"/>
    </xf>
    <xf numFmtId="49" fontId="12" fillId="3" borderId="120" xfId="0" applyNumberFormat="1" applyFont="1" applyFill="1" applyBorder="1" applyAlignment="1">
      <alignment horizontal="right" vertical="center"/>
    </xf>
    <xf numFmtId="49" fontId="12" fillId="3" borderId="49" xfId="0" applyNumberFormat="1" applyFont="1" applyFill="1" applyBorder="1" applyAlignment="1">
      <alignment horizontal="right" vertical="center"/>
    </xf>
    <xf numFmtId="0" fontId="11" fillId="10" borderId="41" xfId="0" applyFont="1" applyFill="1" applyBorder="1" applyAlignment="1">
      <alignment horizontal="left" vertical="top" wrapText="1"/>
    </xf>
    <xf numFmtId="0" fontId="11" fillId="10" borderId="107" xfId="0" applyFont="1" applyFill="1" applyBorder="1" applyAlignment="1">
      <alignment horizontal="left" vertical="top" wrapText="1"/>
    </xf>
    <xf numFmtId="0" fontId="11" fillId="10" borderId="54" xfId="0" applyFont="1" applyFill="1" applyBorder="1" applyAlignment="1">
      <alignment horizontal="left" vertical="top" wrapText="1"/>
    </xf>
    <xf numFmtId="49" fontId="12" fillId="2" borderId="173" xfId="0" applyNumberFormat="1" applyFont="1" applyFill="1" applyBorder="1" applyAlignment="1">
      <alignment horizontal="center" vertical="top"/>
    </xf>
    <xf numFmtId="49" fontId="12" fillId="2" borderId="39" xfId="0" applyNumberFormat="1" applyFont="1" applyFill="1" applyBorder="1" applyAlignment="1">
      <alignment horizontal="center" vertical="top"/>
    </xf>
    <xf numFmtId="49" fontId="12" fillId="2" borderId="174" xfId="0" applyNumberFormat="1" applyFont="1" applyFill="1" applyBorder="1" applyAlignment="1">
      <alignment horizontal="center" vertical="top"/>
    </xf>
    <xf numFmtId="0" fontId="11" fillId="24" borderId="80" xfId="0" applyFont="1" applyFill="1" applyBorder="1" applyAlignment="1">
      <alignment horizontal="center" vertical="top" textRotation="90"/>
    </xf>
    <xf numFmtId="0" fontId="11" fillId="24" borderId="21" xfId="0" applyFont="1" applyFill="1" applyBorder="1" applyAlignment="1">
      <alignment horizontal="center" vertical="top" textRotation="90"/>
    </xf>
    <xf numFmtId="0" fontId="11" fillId="24" borderId="142" xfId="0" applyFont="1" applyFill="1" applyBorder="1" applyAlignment="1">
      <alignment horizontal="center" vertical="top" textRotation="90"/>
    </xf>
    <xf numFmtId="164" fontId="11" fillId="6" borderId="141" xfId="0" applyNumberFormat="1" applyFont="1" applyFill="1" applyBorder="1" applyAlignment="1">
      <alignment horizontal="center" vertical="center"/>
    </xf>
    <xf numFmtId="164" fontId="11" fillId="6" borderId="155" xfId="0" applyNumberFormat="1" applyFont="1" applyFill="1" applyBorder="1" applyAlignment="1">
      <alignment horizontal="center" vertical="center"/>
    </xf>
    <xf numFmtId="164" fontId="11" fillId="6" borderId="237" xfId="0" applyNumberFormat="1" applyFont="1" applyFill="1" applyBorder="1" applyAlignment="1">
      <alignment horizontal="center" vertical="center"/>
    </xf>
    <xf numFmtId="164" fontId="11" fillId="11" borderId="136" xfId="0" applyNumberFormat="1" applyFont="1" applyFill="1" applyBorder="1" applyAlignment="1">
      <alignment horizontal="center" vertical="center"/>
    </xf>
    <xf numFmtId="164" fontId="11" fillId="11" borderId="139" xfId="0" applyNumberFormat="1" applyFont="1" applyFill="1" applyBorder="1" applyAlignment="1">
      <alignment horizontal="center" vertical="center"/>
    </xf>
    <xf numFmtId="164" fontId="11" fillId="11" borderId="235" xfId="0" applyNumberFormat="1" applyFont="1" applyFill="1" applyBorder="1" applyAlignment="1">
      <alignment horizontal="center" vertical="center"/>
    </xf>
    <xf numFmtId="164" fontId="11" fillId="11" borderId="79" xfId="0" applyNumberFormat="1" applyFont="1" applyFill="1" applyBorder="1" applyAlignment="1">
      <alignment horizontal="center" vertical="center"/>
    </xf>
    <xf numFmtId="49" fontId="12" fillId="13" borderId="120" xfId="0" applyNumberFormat="1" applyFont="1" applyFill="1" applyBorder="1" applyAlignment="1">
      <alignment horizontal="left" vertical="top"/>
    </xf>
    <xf numFmtId="49" fontId="12" fillId="13" borderId="49" xfId="0" applyNumberFormat="1" applyFont="1" applyFill="1" applyBorder="1" applyAlignment="1">
      <alignment horizontal="left" vertical="top"/>
    </xf>
    <xf numFmtId="49" fontId="12" fillId="13" borderId="44" xfId="0" applyNumberFormat="1" applyFont="1" applyFill="1" applyBorder="1" applyAlignment="1">
      <alignment horizontal="left" vertical="top"/>
    </xf>
    <xf numFmtId="49" fontId="11" fillId="0" borderId="57" xfId="0" applyNumberFormat="1" applyFont="1" applyFill="1" applyBorder="1" applyAlignment="1">
      <alignment horizontal="center" vertical="center" textRotation="90"/>
    </xf>
    <xf numFmtId="49" fontId="11" fillId="0" borderId="65" xfId="0" applyNumberFormat="1" applyFont="1" applyFill="1" applyBorder="1" applyAlignment="1">
      <alignment horizontal="center" vertical="center" textRotation="90"/>
    </xf>
    <xf numFmtId="0" fontId="11" fillId="10" borderId="9" xfId="0" applyFont="1" applyFill="1" applyBorder="1" applyAlignment="1">
      <alignment horizontal="left" vertical="top" wrapText="1"/>
    </xf>
    <xf numFmtId="0" fontId="11" fillId="10" borderId="11" xfId="0" applyFont="1" applyFill="1" applyBorder="1" applyAlignment="1">
      <alignment horizontal="left" vertical="top" wrapText="1"/>
    </xf>
    <xf numFmtId="49" fontId="12" fillId="12" borderId="80" xfId="0" applyNumberFormat="1" applyFont="1" applyFill="1" applyBorder="1" applyAlignment="1">
      <alignment horizontal="center" vertical="top"/>
    </xf>
    <xf numFmtId="49" fontId="12" fillId="12" borderId="9" xfId="0" applyNumberFormat="1" applyFont="1" applyFill="1" applyBorder="1" applyAlignment="1">
      <alignment horizontal="center" vertical="top"/>
    </xf>
    <xf numFmtId="49" fontId="12" fillId="12" borderId="11" xfId="0" applyNumberFormat="1" applyFont="1" applyFill="1" applyBorder="1" applyAlignment="1">
      <alignment horizontal="center" vertical="top"/>
    </xf>
    <xf numFmtId="164" fontId="11" fillId="23" borderId="243" xfId="0" applyNumberFormat="1" applyFont="1" applyFill="1" applyBorder="1" applyAlignment="1">
      <alignment horizontal="center" vertical="top"/>
    </xf>
    <xf numFmtId="164" fontId="11" fillId="23" borderId="176" xfId="0" applyNumberFormat="1" applyFont="1" applyFill="1" applyBorder="1" applyAlignment="1">
      <alignment horizontal="center" vertical="top"/>
    </xf>
    <xf numFmtId="164" fontId="11" fillId="23" borderId="64" xfId="0" applyNumberFormat="1" applyFont="1" applyFill="1" applyBorder="1" applyAlignment="1">
      <alignment horizontal="center" vertical="top"/>
    </xf>
    <xf numFmtId="49" fontId="12" fillId="3" borderId="120" xfId="0" applyNumberFormat="1" applyFont="1" applyFill="1" applyBorder="1" applyAlignment="1">
      <alignment horizontal="right" vertical="top" wrapText="1"/>
    </xf>
    <xf numFmtId="49" fontId="12" fillId="3" borderId="49" xfId="0" applyNumberFormat="1" applyFont="1" applyFill="1" applyBorder="1" applyAlignment="1">
      <alignment horizontal="right" vertical="top" wrapText="1"/>
    </xf>
    <xf numFmtId="164" fontId="11" fillId="6" borderId="140" xfId="0" applyNumberFormat="1" applyFont="1" applyFill="1" applyBorder="1" applyAlignment="1">
      <alignment horizontal="center" vertical="center"/>
    </xf>
    <xf numFmtId="164" fontId="11" fillId="6" borderId="154" xfId="0" applyNumberFormat="1" applyFont="1" applyFill="1" applyBorder="1" applyAlignment="1">
      <alignment horizontal="center" vertical="center"/>
    </xf>
    <xf numFmtId="164" fontId="11" fillId="6" borderId="177" xfId="0" applyNumberFormat="1" applyFont="1" applyFill="1" applyBorder="1" applyAlignment="1">
      <alignment horizontal="center" vertical="center"/>
    </xf>
    <xf numFmtId="49" fontId="12" fillId="6" borderId="11" xfId="0" applyNumberFormat="1" applyFont="1" applyFill="1" applyBorder="1" applyAlignment="1">
      <alignment horizontal="center" vertical="top"/>
    </xf>
    <xf numFmtId="0" fontId="11" fillId="6" borderId="80" xfId="0" applyFont="1" applyFill="1" applyBorder="1" applyAlignment="1">
      <alignment horizontal="center" vertical="top" wrapText="1"/>
    </xf>
    <xf numFmtId="0" fontId="11" fillId="6" borderId="11" xfId="0" applyFont="1" applyFill="1" applyBorder="1" applyAlignment="1">
      <alignment horizontal="center" vertical="top" wrapText="1"/>
    </xf>
    <xf numFmtId="49" fontId="11" fillId="6" borderId="75" xfId="0" applyNumberFormat="1" applyFont="1" applyFill="1" applyBorder="1" applyAlignment="1">
      <alignment horizontal="center" vertical="center" textRotation="90"/>
    </xf>
    <xf numFmtId="49" fontId="11" fillId="6" borderId="65" xfId="0" applyNumberFormat="1" applyFont="1" applyFill="1" applyBorder="1" applyAlignment="1">
      <alignment horizontal="center" vertical="top"/>
    </xf>
    <xf numFmtId="0" fontId="11" fillId="10" borderId="242" xfId="0" applyFont="1" applyFill="1" applyBorder="1" applyAlignment="1">
      <alignment horizontal="center" vertical="top" wrapText="1"/>
    </xf>
    <xf numFmtId="0" fontId="11" fillId="10" borderId="243" xfId="0" applyFont="1" applyFill="1" applyBorder="1" applyAlignment="1">
      <alignment horizontal="center" vertical="top" wrapText="1"/>
    </xf>
    <xf numFmtId="0" fontId="11" fillId="10" borderId="244" xfId="0" applyFont="1" applyFill="1" applyBorder="1" applyAlignment="1">
      <alignment horizontal="center" vertical="top" wrapText="1"/>
    </xf>
    <xf numFmtId="0" fontId="11" fillId="6" borderId="9" xfId="0" applyFont="1" applyFill="1" applyBorder="1" applyAlignment="1">
      <alignment horizontal="center" vertical="top" wrapText="1"/>
    </xf>
    <xf numFmtId="0" fontId="11" fillId="6" borderId="142" xfId="0" applyFont="1" applyFill="1" applyBorder="1" applyAlignment="1">
      <alignment horizontal="center" vertical="top" wrapText="1"/>
    </xf>
    <xf numFmtId="49" fontId="11" fillId="6" borderId="57" xfId="0" applyNumberFormat="1" applyFont="1" applyFill="1" applyBorder="1" applyAlignment="1">
      <alignment horizontal="center" vertical="top" wrapText="1"/>
    </xf>
    <xf numFmtId="49" fontId="11" fillId="6" borderId="60" xfId="0" applyNumberFormat="1" applyFont="1" applyFill="1" applyBorder="1" applyAlignment="1">
      <alignment horizontal="center" vertical="top" wrapText="1"/>
    </xf>
    <xf numFmtId="49" fontId="11" fillId="6" borderId="65" xfId="0" applyNumberFormat="1" applyFont="1" applyFill="1" applyBorder="1" applyAlignment="1">
      <alignment horizontal="center" vertical="top" wrapText="1"/>
    </xf>
    <xf numFmtId="0" fontId="11" fillId="6" borderId="42" xfId="0" applyFont="1" applyFill="1" applyBorder="1" applyAlignment="1">
      <alignment horizontal="left" vertical="top" wrapText="1"/>
    </xf>
    <xf numFmtId="0" fontId="11" fillId="6" borderId="39" xfId="0" applyFont="1" applyFill="1" applyBorder="1" applyAlignment="1">
      <alignment horizontal="left" vertical="top" wrapText="1"/>
    </xf>
    <xf numFmtId="0" fontId="11" fillId="6" borderId="55" xfId="0" applyFont="1" applyFill="1" applyBorder="1" applyAlignment="1">
      <alignment horizontal="left" vertical="top" wrapText="1"/>
    </xf>
    <xf numFmtId="164" fontId="11" fillId="21" borderId="232" xfId="0" applyNumberFormat="1" applyFont="1" applyFill="1" applyBorder="1" applyAlignment="1">
      <alignment horizontal="center" vertical="center"/>
    </xf>
    <xf numFmtId="164" fontId="11" fillId="21" borderId="56" xfId="0" applyNumberFormat="1" applyFont="1" applyFill="1" applyBorder="1" applyAlignment="1">
      <alignment horizontal="center" vertical="center"/>
    </xf>
    <xf numFmtId="164" fontId="11" fillId="21" borderId="230" xfId="0" applyNumberFormat="1" applyFont="1" applyFill="1" applyBorder="1" applyAlignment="1">
      <alignment horizontal="center" vertical="center"/>
    </xf>
    <xf numFmtId="164" fontId="11" fillId="21" borderId="54" xfId="0" applyNumberFormat="1" applyFont="1" applyFill="1" applyBorder="1" applyAlignment="1">
      <alignment horizontal="center" vertical="center"/>
    </xf>
    <xf numFmtId="164" fontId="12" fillId="7" borderId="92" xfId="0" applyNumberFormat="1" applyFont="1" applyFill="1" applyBorder="1" applyAlignment="1">
      <alignment horizontal="right" vertical="center"/>
    </xf>
    <xf numFmtId="164" fontId="12" fillId="7" borderId="49" xfId="0" applyNumberFormat="1" applyFont="1" applyFill="1" applyBorder="1" applyAlignment="1">
      <alignment horizontal="right" vertical="center"/>
    </xf>
    <xf numFmtId="49" fontId="11" fillId="0" borderId="57" xfId="0" applyNumberFormat="1" applyFont="1" applyFill="1" applyBorder="1" applyAlignment="1">
      <alignment horizontal="center" vertical="top" textRotation="90"/>
    </xf>
    <xf numFmtId="49" fontId="11" fillId="0" borderId="63" xfId="0" applyNumberFormat="1" applyFont="1" applyFill="1" applyBorder="1" applyAlignment="1">
      <alignment horizontal="center" vertical="top" textRotation="90"/>
    </xf>
    <xf numFmtId="49" fontId="11" fillId="0" borderId="63" xfId="0" applyNumberFormat="1" applyFont="1" applyFill="1" applyBorder="1" applyAlignment="1">
      <alignment horizontal="center" vertical="center" textRotation="90" wrapText="1"/>
    </xf>
    <xf numFmtId="49" fontId="12" fillId="7" borderId="96" xfId="0" applyNumberFormat="1" applyFont="1" applyFill="1" applyBorder="1" applyAlignment="1">
      <alignment horizontal="center" vertical="top"/>
    </xf>
    <xf numFmtId="49" fontId="12" fillId="6" borderId="80" xfId="0" applyNumberFormat="1" applyFont="1" applyFill="1" applyBorder="1" applyAlignment="1">
      <alignment horizontal="center" vertical="top" wrapText="1"/>
    </xf>
    <xf numFmtId="49" fontId="12" fillId="6" borderId="9" xfId="0" applyNumberFormat="1" applyFont="1" applyFill="1" applyBorder="1" applyAlignment="1">
      <alignment horizontal="center" vertical="top" wrapText="1"/>
    </xf>
    <xf numFmtId="49" fontId="12" fillId="6" borderId="142" xfId="0" applyNumberFormat="1" applyFont="1" applyFill="1" applyBorder="1" applyAlignment="1">
      <alignment horizontal="center" vertical="top" wrapText="1"/>
    </xf>
    <xf numFmtId="0" fontId="11" fillId="6" borderId="42" xfId="0" applyFont="1" applyFill="1" applyBorder="1" applyAlignment="1">
      <alignment horizontal="center" vertical="top"/>
    </xf>
    <xf numFmtId="0" fontId="11" fillId="6" borderId="39" xfId="0" applyFont="1" applyFill="1" applyBorder="1" applyAlignment="1">
      <alignment horizontal="center" vertical="top"/>
    </xf>
    <xf numFmtId="0" fontId="11" fillId="6" borderId="55" xfId="0" applyFont="1" applyFill="1" applyBorder="1" applyAlignment="1">
      <alignment horizontal="center" vertical="top"/>
    </xf>
    <xf numFmtId="0" fontId="11" fillId="21" borderId="235" xfId="0" applyFont="1" applyFill="1" applyBorder="1" applyAlignment="1">
      <alignment horizontal="center" vertical="center" wrapText="1"/>
    </xf>
    <xf numFmtId="0" fontId="11" fillId="21" borderId="63" xfId="0" applyFont="1" applyFill="1" applyBorder="1" applyAlignment="1">
      <alignment horizontal="center" vertical="center" wrapText="1"/>
    </xf>
    <xf numFmtId="0" fontId="11" fillId="10" borderId="155" xfId="0" applyFont="1" applyFill="1" applyBorder="1" applyAlignment="1">
      <alignment horizontal="center" vertical="top"/>
    </xf>
    <xf numFmtId="49" fontId="12" fillId="3" borderId="11" xfId="0" applyNumberFormat="1" applyFont="1" applyFill="1" applyBorder="1" applyAlignment="1">
      <alignment horizontal="center" vertical="top"/>
    </xf>
    <xf numFmtId="0" fontId="11" fillId="11" borderId="90" xfId="0" applyFont="1" applyFill="1" applyBorder="1" applyAlignment="1">
      <alignment horizontal="left" vertical="top" wrapText="1"/>
    </xf>
    <xf numFmtId="0" fontId="11" fillId="11" borderId="23" xfId="0" applyFont="1" applyFill="1" applyBorder="1" applyAlignment="1">
      <alignment horizontal="left" vertical="top" wrapText="1"/>
    </xf>
    <xf numFmtId="0" fontId="11" fillId="11" borderId="131" xfId="0" applyFont="1" applyFill="1" applyBorder="1" applyAlignment="1">
      <alignment horizontal="left" vertical="top" wrapText="1"/>
    </xf>
    <xf numFmtId="49" fontId="12" fillId="2" borderId="49" xfId="0" applyNumberFormat="1" applyFont="1" applyFill="1" applyBorder="1" applyAlignment="1">
      <alignment horizontal="right" vertical="center"/>
    </xf>
    <xf numFmtId="49" fontId="12" fillId="2" borderId="44" xfId="0" applyNumberFormat="1" applyFont="1" applyFill="1" applyBorder="1" applyAlignment="1">
      <alignment horizontal="right" vertical="center"/>
    </xf>
    <xf numFmtId="49" fontId="11" fillId="11" borderId="72" xfId="0" applyNumberFormat="1" applyFont="1" applyFill="1" applyBorder="1" applyAlignment="1">
      <alignment horizontal="center" vertical="top" wrapText="1"/>
    </xf>
    <xf numFmtId="49" fontId="11" fillId="11" borderId="155" xfId="0" applyNumberFormat="1" applyFont="1" applyFill="1" applyBorder="1" applyAlignment="1">
      <alignment horizontal="center" vertical="top" wrapText="1"/>
    </xf>
    <xf numFmtId="49" fontId="11" fillId="11" borderId="143" xfId="0" applyNumberFormat="1" applyFont="1" applyFill="1" applyBorder="1" applyAlignment="1">
      <alignment horizontal="center" vertical="top" wrapText="1"/>
    </xf>
    <xf numFmtId="49" fontId="12" fillId="12" borderId="120" xfId="9" applyNumberFormat="1" applyFont="1" applyFill="1" applyBorder="1" applyAlignment="1" applyProtection="1">
      <alignment horizontal="right" vertical="center"/>
    </xf>
    <xf numFmtId="49" fontId="12" fillId="12" borderId="49" xfId="9" applyNumberFormat="1" applyFont="1" applyFill="1" applyBorder="1" applyAlignment="1" applyProtection="1">
      <alignment horizontal="right" vertical="center"/>
    </xf>
    <xf numFmtId="0" fontId="11" fillId="10" borderId="42" xfId="0" applyFont="1" applyFill="1" applyBorder="1" applyAlignment="1">
      <alignment horizontal="center" vertical="top"/>
    </xf>
    <xf numFmtId="0" fontId="11" fillId="10" borderId="39" xfId="0" applyFont="1" applyFill="1" applyBorder="1" applyAlignment="1">
      <alignment horizontal="center" vertical="top"/>
    </xf>
    <xf numFmtId="0" fontId="11" fillId="10" borderId="55" xfId="0" applyFont="1" applyFill="1" applyBorder="1" applyAlignment="1">
      <alignment horizontal="center" vertical="top"/>
    </xf>
    <xf numFmtId="0" fontId="11" fillId="19" borderId="0" xfId="0" applyFont="1" applyFill="1" applyBorder="1" applyAlignment="1">
      <alignment horizontal="center" vertical="top" wrapText="1"/>
    </xf>
    <xf numFmtId="0" fontId="11" fillId="19" borderId="28" xfId="0" applyFont="1" applyFill="1" applyBorder="1" applyAlignment="1">
      <alignment horizontal="center" vertical="top" wrapText="1"/>
    </xf>
    <xf numFmtId="49" fontId="11" fillId="6" borderId="58" xfId="0" applyNumberFormat="1" applyFont="1" applyFill="1" applyBorder="1" applyAlignment="1">
      <alignment horizontal="center" vertical="center" textRotation="90"/>
    </xf>
    <xf numFmtId="49" fontId="11" fillId="6" borderId="60" xfId="0" applyNumberFormat="1" applyFont="1" applyFill="1" applyBorder="1" applyAlignment="1">
      <alignment horizontal="center" vertical="top"/>
    </xf>
    <xf numFmtId="49" fontId="11" fillId="6" borderId="58" xfId="0" applyNumberFormat="1" applyFont="1" applyFill="1" applyBorder="1" applyAlignment="1">
      <alignment horizontal="center" vertical="top"/>
    </xf>
    <xf numFmtId="49" fontId="11" fillId="0" borderId="45" xfId="0" applyNumberFormat="1" applyFont="1" applyFill="1" applyBorder="1" applyAlignment="1">
      <alignment horizontal="center" vertical="top"/>
    </xf>
    <xf numFmtId="49" fontId="11" fillId="0" borderId="63" xfId="0" applyNumberFormat="1" applyFont="1" applyFill="1" applyBorder="1" applyAlignment="1">
      <alignment horizontal="center" vertical="top"/>
    </xf>
    <xf numFmtId="49" fontId="11" fillId="10" borderId="72" xfId="0" applyNumberFormat="1" applyFont="1" applyFill="1" applyBorder="1" applyAlignment="1">
      <alignment horizontal="center" vertical="center" textRotation="90"/>
    </xf>
    <xf numFmtId="49" fontId="11" fillId="10" borderId="81" xfId="0" applyNumberFormat="1" applyFont="1" applyFill="1" applyBorder="1" applyAlignment="1">
      <alignment horizontal="center" vertical="center" textRotation="90"/>
    </xf>
    <xf numFmtId="49" fontId="11" fillId="10" borderId="75" xfId="0" applyNumberFormat="1" applyFont="1" applyFill="1" applyBorder="1" applyAlignment="1">
      <alignment horizontal="center" vertical="center" textRotation="90"/>
    </xf>
    <xf numFmtId="49" fontId="11" fillId="10" borderId="57" xfId="0" applyNumberFormat="1" applyFont="1" applyFill="1" applyBorder="1" applyAlignment="1">
      <alignment horizontal="center" vertical="center" textRotation="90"/>
    </xf>
    <xf numFmtId="49" fontId="11" fillId="10" borderId="60" xfId="0" applyNumberFormat="1" applyFont="1" applyFill="1" applyBorder="1" applyAlignment="1">
      <alignment horizontal="center" vertical="center" textRotation="90"/>
    </xf>
    <xf numFmtId="49" fontId="11" fillId="10" borderId="58" xfId="0" applyNumberFormat="1" applyFont="1" applyFill="1" applyBorder="1" applyAlignment="1">
      <alignment horizontal="center" vertical="center" textRotation="90"/>
    </xf>
    <xf numFmtId="0" fontId="11" fillId="6" borderId="45" xfId="0" applyFont="1" applyFill="1" applyBorder="1" applyAlignment="1">
      <alignment horizontal="center" vertical="center" wrapText="1"/>
    </xf>
    <xf numFmtId="0" fontId="11" fillId="6" borderId="156" xfId="0" applyFont="1" applyFill="1" applyBorder="1" applyAlignment="1">
      <alignment horizontal="center" vertical="center" wrapText="1"/>
    </xf>
    <xf numFmtId="0" fontId="11" fillId="6" borderId="136" xfId="0" applyFont="1" applyFill="1" applyBorder="1" applyAlignment="1">
      <alignment horizontal="center" vertical="center" wrapText="1"/>
    </xf>
    <xf numFmtId="0" fontId="11" fillId="10" borderId="68" xfId="0" applyFont="1" applyFill="1" applyBorder="1" applyAlignment="1">
      <alignment horizontal="center" vertical="top" wrapText="1"/>
    </xf>
    <xf numFmtId="0" fontId="11" fillId="10" borderId="97" xfId="0" applyFont="1" applyFill="1" applyBorder="1" applyAlignment="1">
      <alignment horizontal="center" vertical="top" wrapText="1"/>
    </xf>
    <xf numFmtId="49" fontId="11" fillId="24" borderId="72" xfId="0" applyNumberFormat="1" applyFont="1" applyFill="1" applyBorder="1" applyAlignment="1">
      <alignment horizontal="center" vertical="center" textRotation="90" wrapText="1"/>
    </xf>
    <xf numFmtId="49" fontId="11" fillId="24" borderId="81" xfId="0" applyNumberFormat="1" applyFont="1" applyFill="1" applyBorder="1" applyAlignment="1">
      <alignment horizontal="center" vertical="center" textRotation="90" wrapText="1"/>
    </xf>
    <xf numFmtId="49" fontId="11" fillId="24" borderId="143" xfId="0" applyNumberFormat="1" applyFont="1" applyFill="1" applyBorder="1" applyAlignment="1">
      <alignment horizontal="center" vertical="center" textRotation="90" wrapText="1"/>
    </xf>
    <xf numFmtId="0" fontId="11" fillId="24" borderId="140" xfId="0" applyFont="1" applyFill="1" applyBorder="1" applyAlignment="1">
      <alignment horizontal="left" vertical="top" wrapText="1"/>
    </xf>
    <xf numFmtId="0" fontId="11" fillId="24" borderId="154" xfId="0" applyFont="1" applyFill="1" applyBorder="1" applyAlignment="1">
      <alignment horizontal="left" vertical="top" wrapText="1"/>
    </xf>
    <xf numFmtId="0" fontId="11" fillId="24" borderId="99" xfId="0" applyFont="1" applyFill="1" applyBorder="1" applyAlignment="1">
      <alignment horizontal="left" vertical="top" wrapText="1"/>
    </xf>
    <xf numFmtId="49" fontId="11" fillId="0" borderId="156" xfId="0" applyNumberFormat="1" applyFont="1" applyFill="1" applyBorder="1" applyAlignment="1">
      <alignment horizontal="center" vertical="center" textRotation="90"/>
    </xf>
    <xf numFmtId="49" fontId="11" fillId="0" borderId="60" xfId="0" applyNumberFormat="1" applyFont="1" applyFill="1" applyBorder="1" applyAlignment="1">
      <alignment horizontal="center" vertical="top"/>
    </xf>
    <xf numFmtId="0" fontId="11" fillId="24" borderId="68" xfId="0" applyFont="1" applyFill="1" applyBorder="1" applyAlignment="1">
      <alignment horizontal="center" vertical="top"/>
    </xf>
    <xf numFmtId="0" fontId="11" fillId="24" borderId="21" xfId="0" applyFont="1" applyFill="1" applyBorder="1" applyAlignment="1">
      <alignment horizontal="center" vertical="top"/>
    </xf>
    <xf numFmtId="0" fontId="11" fillId="24" borderId="97" xfId="0" applyFont="1" applyFill="1" applyBorder="1" applyAlignment="1">
      <alignment horizontal="center" vertical="top"/>
    </xf>
    <xf numFmtId="0" fontId="11" fillId="0" borderId="80" xfId="0" applyFont="1" applyFill="1" applyBorder="1" applyAlignment="1">
      <alignment horizontal="center" vertical="top" wrapText="1"/>
    </xf>
    <xf numFmtId="0" fontId="11" fillId="0" borderId="142" xfId="0" applyFont="1" applyFill="1" applyBorder="1" applyAlignment="1">
      <alignment horizontal="center" vertical="top" wrapText="1"/>
    </xf>
    <xf numFmtId="0" fontId="11" fillId="19" borderId="148" xfId="0" applyFont="1" applyFill="1" applyBorder="1" applyAlignment="1">
      <alignment horizontal="center" vertical="top"/>
    </xf>
    <xf numFmtId="0" fontId="11" fillId="19" borderId="198" xfId="0" applyFont="1" applyFill="1" applyBorder="1" applyAlignment="1">
      <alignment horizontal="center" vertical="top"/>
    </xf>
    <xf numFmtId="0" fontId="11" fillId="19" borderId="53" xfId="0" applyFont="1" applyFill="1" applyBorder="1" applyAlignment="1">
      <alignment horizontal="center" vertical="top"/>
    </xf>
    <xf numFmtId="0" fontId="11" fillId="10" borderId="162" xfId="0" applyFont="1" applyFill="1" applyBorder="1" applyAlignment="1">
      <alignment horizontal="left" vertical="top" wrapText="1"/>
    </xf>
    <xf numFmtId="0" fontId="11" fillId="10" borderId="23" xfId="0" applyFont="1" applyFill="1" applyBorder="1" applyAlignment="1">
      <alignment horizontal="left" vertical="top" wrapText="1"/>
    </xf>
    <xf numFmtId="0" fontId="11" fillId="10" borderId="99" xfId="0" applyFont="1" applyFill="1" applyBorder="1" applyAlignment="1">
      <alignment horizontal="left" vertical="top" wrapText="1"/>
    </xf>
    <xf numFmtId="0" fontId="11" fillId="24" borderId="68" xfId="10" applyNumberFormat="1" applyFont="1" applyFill="1" applyBorder="1" applyAlignment="1" applyProtection="1">
      <alignment horizontal="left" vertical="top" wrapText="1"/>
    </xf>
    <xf numFmtId="0" fontId="11" fillId="24" borderId="21" xfId="10" applyNumberFormat="1" applyFont="1" applyFill="1" applyBorder="1" applyAlignment="1" applyProtection="1">
      <alignment horizontal="left" vertical="top" wrapText="1"/>
    </xf>
    <xf numFmtId="0" fontId="11" fillId="19" borderId="28" xfId="0" applyFont="1" applyFill="1" applyBorder="1" applyAlignment="1">
      <alignment horizontal="center" vertical="top"/>
    </xf>
    <xf numFmtId="0" fontId="11" fillId="19" borderId="179" xfId="0" applyFont="1" applyFill="1" applyBorder="1" applyAlignment="1">
      <alignment horizontal="center" vertical="top"/>
    </xf>
    <xf numFmtId="49" fontId="11" fillId="0" borderId="60" xfId="0" applyNumberFormat="1" applyFont="1" applyFill="1" applyBorder="1" applyAlignment="1">
      <alignment horizontal="center" vertical="center" textRotation="90"/>
    </xf>
    <xf numFmtId="49" fontId="11" fillId="0" borderId="58" xfId="0" applyNumberFormat="1" applyFont="1" applyFill="1" applyBorder="1" applyAlignment="1">
      <alignment horizontal="center" vertical="center" textRotation="90"/>
    </xf>
    <xf numFmtId="49" fontId="11" fillId="0" borderId="89" xfId="0" applyNumberFormat="1" applyFont="1" applyFill="1" applyBorder="1" applyAlignment="1">
      <alignment horizontal="center" vertical="top" textRotation="90" wrapText="1"/>
    </xf>
    <xf numFmtId="49" fontId="11" fillId="0" borderId="69" xfId="0" applyNumberFormat="1" applyFont="1" applyFill="1" applyBorder="1" applyAlignment="1">
      <alignment horizontal="center" vertical="top" textRotation="90" wrapText="1"/>
    </xf>
    <xf numFmtId="49" fontId="11" fillId="0" borderId="161" xfId="0" applyNumberFormat="1" applyFont="1" applyFill="1" applyBorder="1" applyAlignment="1">
      <alignment horizontal="center" vertical="top" textRotation="90" wrapText="1"/>
    </xf>
    <xf numFmtId="49" fontId="11" fillId="0" borderId="65" xfId="0" applyNumberFormat="1" applyFont="1" applyFill="1" applyBorder="1" applyAlignment="1">
      <alignment horizontal="center" vertical="top" textRotation="90" wrapText="1"/>
    </xf>
    <xf numFmtId="0" fontId="11" fillId="0" borderId="9" xfId="0" applyFont="1" applyFill="1" applyBorder="1" applyAlignment="1">
      <alignment horizontal="center" vertical="top" wrapText="1"/>
    </xf>
    <xf numFmtId="49" fontId="12" fillId="12" borderId="120" xfId="0" applyNumberFormat="1" applyFont="1" applyFill="1" applyBorder="1" applyAlignment="1">
      <alignment horizontal="left" vertical="top"/>
    </xf>
    <xf numFmtId="49" fontId="12" fillId="12" borderId="49" xfId="0" applyNumberFormat="1" applyFont="1" applyFill="1" applyBorder="1" applyAlignment="1">
      <alignment horizontal="left" vertical="top"/>
    </xf>
    <xf numFmtId="49" fontId="12" fillId="12" borderId="133" xfId="0" applyNumberFormat="1" applyFont="1" applyFill="1" applyBorder="1" applyAlignment="1">
      <alignment horizontal="left" vertical="top"/>
    </xf>
    <xf numFmtId="49" fontId="12" fillId="12" borderId="44" xfId="0" applyNumberFormat="1" applyFont="1" applyFill="1" applyBorder="1" applyAlignment="1">
      <alignment horizontal="left" vertical="top"/>
    </xf>
    <xf numFmtId="0" fontId="11" fillId="10" borderId="21" xfId="0" applyFont="1" applyFill="1" applyBorder="1" applyAlignment="1">
      <alignment horizontal="center" vertical="top" wrapText="1"/>
    </xf>
    <xf numFmtId="0" fontId="11" fillId="10" borderId="141" xfId="0" applyFont="1" applyFill="1" applyBorder="1" applyAlignment="1">
      <alignment horizontal="center" vertical="top" wrapText="1"/>
    </xf>
    <xf numFmtId="0" fontId="11" fillId="10" borderId="155" xfId="0" applyFont="1" applyFill="1" applyBorder="1" applyAlignment="1">
      <alignment horizontal="center" vertical="top" wrapText="1"/>
    </xf>
    <xf numFmtId="0" fontId="11" fillId="10" borderId="98" xfId="0" applyFont="1" applyFill="1" applyBorder="1" applyAlignment="1">
      <alignment horizontal="center" vertical="top" wrapText="1"/>
    </xf>
    <xf numFmtId="164" fontId="11" fillId="11" borderId="145" xfId="0" applyNumberFormat="1" applyFont="1" applyFill="1" applyBorder="1" applyAlignment="1">
      <alignment horizontal="left" vertical="top" wrapText="1"/>
    </xf>
    <xf numFmtId="164" fontId="11" fillId="11" borderId="147" xfId="0" applyNumberFormat="1" applyFont="1" applyFill="1" applyBorder="1" applyAlignment="1">
      <alignment horizontal="left" vertical="top" wrapText="1"/>
    </xf>
    <xf numFmtId="164" fontId="11" fillId="11" borderId="132" xfId="0" applyNumberFormat="1" applyFont="1" applyFill="1" applyBorder="1" applyAlignment="1">
      <alignment horizontal="left" vertical="top" wrapText="1"/>
    </xf>
    <xf numFmtId="1" fontId="11" fillId="11" borderId="68" xfId="0" applyNumberFormat="1" applyFont="1" applyFill="1" applyBorder="1" applyAlignment="1">
      <alignment horizontal="center" vertical="top" wrapText="1"/>
    </xf>
    <xf numFmtId="1" fontId="11" fillId="11" borderId="21" xfId="0" applyNumberFormat="1" applyFont="1" applyFill="1" applyBorder="1" applyAlignment="1">
      <alignment horizontal="center" vertical="top" wrapText="1"/>
    </xf>
    <xf numFmtId="1" fontId="11" fillId="11" borderId="97" xfId="0" applyNumberFormat="1" applyFont="1" applyFill="1" applyBorder="1" applyAlignment="1">
      <alignment horizontal="center" vertical="top" wrapText="1"/>
    </xf>
    <xf numFmtId="0" fontId="11" fillId="10" borderId="158" xfId="0" applyFont="1" applyFill="1" applyBorder="1" applyAlignment="1">
      <alignment horizontal="center" vertical="top" wrapText="1"/>
    </xf>
    <xf numFmtId="0" fontId="11" fillId="10" borderId="15" xfId="0" applyFont="1" applyFill="1" applyBorder="1" applyAlignment="1">
      <alignment horizontal="center" vertical="top" wrapText="1"/>
    </xf>
    <xf numFmtId="0" fontId="11" fillId="10" borderId="24" xfId="0" applyFont="1" applyFill="1" applyBorder="1" applyAlignment="1">
      <alignment horizontal="center" vertical="top" wrapText="1"/>
    </xf>
    <xf numFmtId="0" fontId="11" fillId="10" borderId="159" xfId="0" applyFont="1" applyFill="1" applyBorder="1" applyAlignment="1">
      <alignment horizontal="center" vertical="top" wrapText="1"/>
    </xf>
    <xf numFmtId="0" fontId="11" fillId="10" borderId="142" xfId="0" applyFont="1" applyFill="1" applyBorder="1" applyAlignment="1">
      <alignment horizontal="center" vertical="top" wrapText="1"/>
    </xf>
    <xf numFmtId="0" fontId="11" fillId="10" borderId="75" xfId="0" applyFont="1" applyFill="1" applyBorder="1" applyAlignment="1">
      <alignment horizontal="center" vertical="top" wrapText="1"/>
    </xf>
    <xf numFmtId="0" fontId="11" fillId="10" borderId="143" xfId="0" applyFont="1" applyFill="1" applyBorder="1" applyAlignment="1">
      <alignment horizontal="center" vertical="top" wrapText="1"/>
    </xf>
    <xf numFmtId="0" fontId="11" fillId="0" borderId="9" xfId="0" applyFont="1" applyFill="1" applyBorder="1" applyAlignment="1">
      <alignment horizontal="left" vertical="top" wrapText="1"/>
    </xf>
    <xf numFmtId="0" fontId="11" fillId="0" borderId="11" xfId="0" applyFont="1" applyFill="1" applyBorder="1" applyAlignment="1">
      <alignment horizontal="left" vertical="top" wrapText="1"/>
    </xf>
    <xf numFmtId="49" fontId="12" fillId="2" borderId="9" xfId="0" applyNumberFormat="1" applyFont="1" applyFill="1" applyBorder="1" applyAlignment="1">
      <alignment horizontal="center" vertical="top"/>
    </xf>
    <xf numFmtId="49" fontId="12" fillId="2" borderId="11" xfId="0" applyNumberFormat="1" applyFont="1" applyFill="1" applyBorder="1" applyAlignment="1">
      <alignment horizontal="center" vertical="top"/>
    </xf>
    <xf numFmtId="49" fontId="11" fillId="0" borderId="81" xfId="0" applyNumberFormat="1" applyFont="1" applyFill="1" applyBorder="1" applyAlignment="1">
      <alignment horizontal="center" vertical="center" textRotation="90"/>
    </xf>
    <xf numFmtId="49" fontId="11" fillId="0" borderId="75" xfId="0" applyNumberFormat="1" applyFont="1" applyFill="1" applyBorder="1" applyAlignment="1">
      <alignment horizontal="center" vertical="center" textRotation="90"/>
    </xf>
    <xf numFmtId="0" fontId="11" fillId="0" borderId="11" xfId="0" applyFont="1" applyFill="1" applyBorder="1" applyAlignment="1">
      <alignment horizontal="center" vertical="top" wrapText="1"/>
    </xf>
    <xf numFmtId="0" fontId="12" fillId="3" borderId="52" xfId="0" applyFont="1" applyFill="1" applyBorder="1" applyAlignment="1">
      <alignment horizontal="right" vertical="center"/>
    </xf>
    <xf numFmtId="0" fontId="12" fillId="3" borderId="49" xfId="0" applyFont="1" applyFill="1" applyBorder="1" applyAlignment="1">
      <alignment horizontal="right" vertical="center"/>
    </xf>
    <xf numFmtId="0" fontId="11" fillId="19" borderId="211" xfId="0" applyFont="1" applyFill="1" applyBorder="1" applyAlignment="1">
      <alignment horizontal="center" vertical="top" wrapText="1"/>
    </xf>
    <xf numFmtId="0" fontId="11" fillId="19" borderId="198" xfId="0" applyFont="1" applyFill="1" applyBorder="1" applyAlignment="1">
      <alignment horizontal="center" vertical="top" wrapText="1"/>
    </xf>
    <xf numFmtId="0" fontId="11" fillId="19" borderId="53" xfId="0" applyFont="1" applyFill="1" applyBorder="1" applyAlignment="1">
      <alignment horizontal="center" vertical="top" wrapText="1"/>
    </xf>
    <xf numFmtId="49" fontId="11" fillId="0" borderId="45" xfId="0" applyNumberFormat="1" applyFont="1" applyFill="1" applyBorder="1" applyAlignment="1">
      <alignment horizontal="center" vertical="top" textRotation="90"/>
    </xf>
    <xf numFmtId="49" fontId="11" fillId="0" borderId="156" xfId="0" applyNumberFormat="1" applyFont="1" applyFill="1" applyBorder="1" applyAlignment="1">
      <alignment horizontal="center" vertical="top" textRotation="90"/>
    </xf>
    <xf numFmtId="0" fontId="11" fillId="0" borderId="13" xfId="0" applyFont="1" applyFill="1" applyBorder="1" applyAlignment="1">
      <alignment horizontal="left" vertical="top" wrapText="1"/>
    </xf>
    <xf numFmtId="0" fontId="11" fillId="0" borderId="13" xfId="0" applyFont="1" applyFill="1" applyBorder="1" applyAlignment="1">
      <alignment horizontal="center" vertical="top" wrapText="1"/>
    </xf>
    <xf numFmtId="49" fontId="11" fillId="0" borderId="88" xfId="0" applyNumberFormat="1" applyFont="1" applyFill="1" applyBorder="1" applyAlignment="1">
      <alignment horizontal="center" vertical="center" textRotation="90"/>
    </xf>
    <xf numFmtId="0" fontId="11" fillId="10" borderId="13" xfId="0" applyFont="1" applyFill="1" applyBorder="1" applyAlignment="1">
      <alignment horizontal="center" vertical="top" wrapText="1"/>
    </xf>
    <xf numFmtId="0" fontId="11" fillId="10" borderId="72" xfId="0" applyFont="1" applyFill="1" applyBorder="1" applyAlignment="1">
      <alignment horizontal="center" vertical="top" wrapText="1"/>
    </xf>
    <xf numFmtId="0" fontId="11" fillId="10" borderId="88" xfId="0" applyFont="1" applyFill="1" applyBorder="1" applyAlignment="1">
      <alignment horizontal="center" vertical="top" wrapText="1"/>
    </xf>
    <xf numFmtId="0" fontId="11" fillId="10" borderId="81" xfId="0" applyFont="1" applyFill="1" applyBorder="1" applyAlignment="1">
      <alignment horizontal="center" vertical="top" wrapText="1"/>
    </xf>
    <xf numFmtId="49" fontId="12" fillId="0" borderId="11" xfId="0" applyNumberFormat="1" applyFont="1" applyFill="1" applyBorder="1" applyAlignment="1">
      <alignment horizontal="center" vertical="top"/>
    </xf>
    <xf numFmtId="49" fontId="11" fillId="10" borderId="59" xfId="0" applyNumberFormat="1" applyFont="1" applyFill="1" applyBorder="1" applyAlignment="1">
      <alignment horizontal="center" vertical="center" textRotation="90"/>
    </xf>
    <xf numFmtId="49" fontId="11" fillId="10" borderId="63" xfId="0" applyNumberFormat="1" applyFont="1" applyFill="1" applyBorder="1" applyAlignment="1">
      <alignment horizontal="center" vertical="center" textRotation="90"/>
    </xf>
    <xf numFmtId="49" fontId="11" fillId="0" borderId="156" xfId="0" applyNumberFormat="1" applyFont="1" applyFill="1" applyBorder="1" applyAlignment="1">
      <alignment horizontal="center" vertical="top"/>
    </xf>
    <xf numFmtId="0" fontId="11" fillId="0" borderId="0" xfId="0" applyFont="1" applyFill="1" applyBorder="1" applyAlignment="1">
      <alignment horizontal="left"/>
    </xf>
    <xf numFmtId="0" fontId="12" fillId="7" borderId="92" xfId="0" applyFont="1" applyFill="1" applyBorder="1" applyAlignment="1">
      <alignment horizontal="left" vertical="top" wrapText="1"/>
    </xf>
    <xf numFmtId="0" fontId="12" fillId="7" borderId="49" xfId="0" applyFont="1" applyFill="1" applyBorder="1" applyAlignment="1">
      <alignment horizontal="left" vertical="top" wrapText="1"/>
    </xf>
    <xf numFmtId="0" fontId="12" fillId="7" borderId="44" xfId="0" applyFont="1" applyFill="1" applyBorder="1" applyAlignment="1">
      <alignment horizontal="left" vertical="top" wrapText="1"/>
    </xf>
    <xf numFmtId="0" fontId="12" fillId="22" borderId="40" xfId="0" applyFont="1" applyFill="1" applyBorder="1" applyAlignment="1">
      <alignment horizontal="left" vertical="top"/>
    </xf>
    <xf numFmtId="0" fontId="12" fillId="22" borderId="49" xfId="0" applyFont="1" applyFill="1" applyBorder="1" applyAlignment="1">
      <alignment horizontal="left" vertical="top"/>
    </xf>
    <xf numFmtId="0" fontId="12" fillId="22" borderId="44" xfId="0" applyFont="1" applyFill="1" applyBorder="1" applyAlignment="1">
      <alignment horizontal="left" vertical="top"/>
    </xf>
    <xf numFmtId="0" fontId="12" fillId="2" borderId="40" xfId="0" applyFont="1" applyFill="1" applyBorder="1" applyAlignment="1">
      <alignment horizontal="left" vertical="top"/>
    </xf>
    <xf numFmtId="0" fontId="12" fillId="2" borderId="49" xfId="0" applyFont="1" applyFill="1" applyBorder="1" applyAlignment="1">
      <alignment horizontal="left" vertical="top"/>
    </xf>
    <xf numFmtId="0" fontId="12" fillId="2" borderId="44" xfId="0" applyFont="1" applyFill="1" applyBorder="1" applyAlignment="1">
      <alignment horizontal="left" vertical="top"/>
    </xf>
    <xf numFmtId="0" fontId="11" fillId="0" borderId="9" xfId="0" applyFont="1" applyFill="1" applyBorder="1" applyAlignment="1">
      <alignment horizontal="center" vertical="center"/>
    </xf>
    <xf numFmtId="0" fontId="11" fillId="0" borderId="194" xfId="0" applyFont="1" applyFill="1" applyBorder="1" applyAlignment="1">
      <alignment horizontal="center" vertical="center" textRotation="90" wrapText="1"/>
    </xf>
    <xf numFmtId="0" fontId="11" fillId="0" borderId="143" xfId="0" applyFont="1" applyFill="1" applyBorder="1" applyAlignment="1">
      <alignment horizontal="center" vertical="center" textRotation="90" wrapText="1"/>
    </xf>
    <xf numFmtId="0" fontId="11" fillId="0" borderId="193" xfId="0" applyFont="1" applyFill="1" applyBorder="1" applyAlignment="1">
      <alignment horizontal="center" vertical="center" textRotation="90" wrapText="1"/>
    </xf>
    <xf numFmtId="0" fontId="11" fillId="0" borderId="130" xfId="0" applyFont="1" applyFill="1" applyBorder="1" applyAlignment="1">
      <alignment horizontal="center" vertical="center" textRotation="90" wrapText="1"/>
    </xf>
    <xf numFmtId="0" fontId="12" fillId="10" borderId="190" xfId="0" applyFont="1" applyFill="1" applyBorder="1" applyAlignment="1">
      <alignment horizontal="center" vertical="center" textRotation="90" wrapText="1"/>
    </xf>
    <xf numFmtId="0" fontId="12" fillId="10" borderId="191" xfId="0" applyFont="1" applyFill="1" applyBorder="1" applyAlignment="1">
      <alignment horizontal="center" vertical="center" textRotation="90" wrapText="1"/>
    </xf>
    <xf numFmtId="0" fontId="12" fillId="10" borderId="192" xfId="0" applyFont="1" applyFill="1" applyBorder="1" applyAlignment="1">
      <alignment horizontal="center" vertical="center" textRotation="90" wrapText="1"/>
    </xf>
    <xf numFmtId="0" fontId="12" fillId="13" borderId="120" xfId="0" applyFont="1" applyFill="1" applyBorder="1" applyAlignment="1">
      <alignment horizontal="left" vertical="top" wrapText="1"/>
    </xf>
    <xf numFmtId="0" fontId="12" fillId="13" borderId="49" xfId="0" applyFont="1" applyFill="1" applyBorder="1" applyAlignment="1">
      <alignment horizontal="left" vertical="top" wrapText="1"/>
    </xf>
    <xf numFmtId="0" fontId="12" fillId="13" borderId="44" xfId="0" applyFont="1" applyFill="1" applyBorder="1" applyAlignment="1">
      <alignment horizontal="left" vertical="top" wrapText="1"/>
    </xf>
    <xf numFmtId="49" fontId="12" fillId="0" borderId="92" xfId="0" applyNumberFormat="1" applyFont="1" applyFill="1" applyBorder="1" applyAlignment="1">
      <alignment horizontal="left" vertical="top" wrapText="1"/>
    </xf>
    <xf numFmtId="49" fontId="12" fillId="0" borderId="49" xfId="0" applyNumberFormat="1" applyFont="1" applyFill="1" applyBorder="1" applyAlignment="1">
      <alignment horizontal="left" vertical="top" wrapText="1"/>
    </xf>
    <xf numFmtId="49" fontId="12" fillId="0" borderId="44" xfId="0" applyNumberFormat="1" applyFont="1" applyFill="1" applyBorder="1" applyAlignment="1">
      <alignment horizontal="left" vertical="top" wrapText="1"/>
    </xf>
    <xf numFmtId="0" fontId="11" fillId="9" borderId="194" xfId="0" applyFont="1" applyFill="1" applyBorder="1" applyAlignment="1">
      <alignment horizontal="center" vertical="center" textRotation="90" wrapText="1"/>
    </xf>
    <xf numFmtId="0" fontId="11" fillId="9" borderId="143" xfId="0" applyFont="1" applyFill="1" applyBorder="1" applyAlignment="1">
      <alignment horizontal="center" vertical="center" textRotation="90" wrapText="1"/>
    </xf>
    <xf numFmtId="1" fontId="11" fillId="11" borderId="80" xfId="0" applyNumberFormat="1" applyFont="1" applyFill="1" applyBorder="1" applyAlignment="1">
      <alignment horizontal="center" vertical="top" wrapText="1"/>
    </xf>
    <xf numFmtId="1" fontId="11" fillId="11" borderId="9" xfId="0" applyNumberFormat="1" applyFont="1" applyFill="1" applyBorder="1" applyAlignment="1">
      <alignment horizontal="center" vertical="top" wrapText="1"/>
    </xf>
    <xf numFmtId="1" fontId="11" fillId="11" borderId="11" xfId="0" applyNumberFormat="1" applyFont="1" applyFill="1" applyBorder="1" applyAlignment="1">
      <alignment horizontal="center" vertical="top" wrapText="1"/>
    </xf>
    <xf numFmtId="1" fontId="11" fillId="11" borderId="142" xfId="0" applyNumberFormat="1" applyFont="1" applyFill="1" applyBorder="1" applyAlignment="1">
      <alignment horizontal="center" vertical="top" wrapText="1"/>
    </xf>
    <xf numFmtId="0" fontId="11" fillId="10" borderId="95" xfId="0" applyFont="1" applyFill="1" applyBorder="1" applyAlignment="1">
      <alignment horizontal="left" vertical="top" wrapText="1"/>
    </xf>
    <xf numFmtId="0" fontId="11" fillId="10" borderId="38" xfId="0" applyFont="1" applyFill="1" applyBorder="1" applyAlignment="1">
      <alignment horizontal="left" vertical="top" wrapText="1"/>
    </xf>
    <xf numFmtId="49" fontId="11" fillId="0" borderId="144" xfId="0" applyNumberFormat="1" applyFont="1" applyFill="1" applyBorder="1" applyAlignment="1">
      <alignment horizontal="center" vertical="top" textRotation="90"/>
    </xf>
    <xf numFmtId="49" fontId="11" fillId="0" borderId="74" xfId="0" applyNumberFormat="1" applyFont="1" applyFill="1" applyBorder="1" applyAlignment="1">
      <alignment horizontal="center" vertical="top" textRotation="90"/>
    </xf>
    <xf numFmtId="49" fontId="12" fillId="7" borderId="95" xfId="0" applyNumberFormat="1" applyFont="1" applyFill="1" applyBorder="1" applyAlignment="1">
      <alignment vertical="top"/>
    </xf>
    <xf numFmtId="49" fontId="12" fillId="2" borderId="14" xfId="0" applyNumberFormat="1" applyFont="1" applyFill="1" applyBorder="1" applyAlignment="1">
      <alignment horizontal="center" vertical="top"/>
    </xf>
    <xf numFmtId="49" fontId="12" fillId="3" borderId="13" xfId="0" applyNumberFormat="1" applyFont="1" applyFill="1" applyBorder="1" applyAlignment="1">
      <alignment horizontal="center" vertical="top"/>
    </xf>
    <xf numFmtId="49" fontId="12" fillId="0" borderId="13" xfId="0" applyNumberFormat="1" applyFont="1" applyFill="1" applyBorder="1" applyAlignment="1">
      <alignment horizontal="center" vertical="top"/>
    </xf>
    <xf numFmtId="0" fontId="12" fillId="12" borderId="120" xfId="0" applyFont="1" applyFill="1" applyBorder="1" applyAlignment="1">
      <alignment horizontal="left" vertical="top" wrapText="1"/>
    </xf>
    <xf numFmtId="0" fontId="12" fillId="12" borderId="49" xfId="0" applyFont="1" applyFill="1" applyBorder="1" applyAlignment="1">
      <alignment horizontal="left" vertical="top" wrapText="1"/>
    </xf>
    <xf numFmtId="0" fontId="12" fillId="12" borderId="44" xfId="0" applyFont="1" applyFill="1" applyBorder="1" applyAlignment="1">
      <alignment horizontal="left" vertical="top" wrapText="1"/>
    </xf>
    <xf numFmtId="0" fontId="11" fillId="6" borderId="0" xfId="0" applyFont="1" applyFill="1" applyBorder="1" applyAlignment="1">
      <alignment horizontal="left"/>
    </xf>
    <xf numFmtId="0" fontId="11" fillId="10" borderId="10" xfId="0" applyFont="1" applyFill="1" applyBorder="1" applyAlignment="1">
      <alignment horizontal="center" vertical="top"/>
    </xf>
    <xf numFmtId="0" fontId="11" fillId="10" borderId="81" xfId="0" applyFont="1" applyFill="1" applyBorder="1" applyAlignment="1">
      <alignment horizontal="center" vertical="top"/>
    </xf>
    <xf numFmtId="0" fontId="12" fillId="10" borderId="196" xfId="0" applyFont="1" applyFill="1" applyBorder="1" applyAlignment="1">
      <alignment horizontal="center" vertical="top"/>
    </xf>
    <xf numFmtId="0" fontId="12" fillId="10" borderId="197" xfId="0" applyFont="1" applyFill="1" applyBorder="1" applyAlignment="1">
      <alignment horizontal="center" vertical="top"/>
    </xf>
    <xf numFmtId="0" fontId="12" fillId="10" borderId="94" xfId="0" applyFont="1" applyFill="1" applyBorder="1" applyAlignment="1">
      <alignment horizontal="center" vertical="top"/>
    </xf>
    <xf numFmtId="0" fontId="11" fillId="0" borderId="190" xfId="0" applyFont="1" applyFill="1" applyBorder="1" applyAlignment="1">
      <alignment horizontal="center" vertical="center" textRotation="90" wrapText="1"/>
    </xf>
    <xf numFmtId="0" fontId="11" fillId="0" borderId="191" xfId="0" applyFont="1" applyFill="1" applyBorder="1" applyAlignment="1">
      <alignment horizontal="center" vertical="center" textRotation="90" wrapText="1"/>
    </xf>
    <xf numFmtId="0" fontId="11" fillId="0" borderId="192" xfId="0" applyFont="1" applyFill="1" applyBorder="1" applyAlignment="1">
      <alignment horizontal="center" vertical="center" textRotation="90" wrapText="1"/>
    </xf>
    <xf numFmtId="0" fontId="12" fillId="9" borderId="168" xfId="0" applyFont="1" applyFill="1" applyBorder="1" applyAlignment="1">
      <alignment horizontal="center" vertical="top" wrapText="1"/>
    </xf>
    <xf numFmtId="0" fontId="12" fillId="9" borderId="93" xfId="0" applyFont="1" applyFill="1" applyBorder="1" applyAlignment="1">
      <alignment horizontal="center" vertical="top" wrapText="1"/>
    </xf>
    <xf numFmtId="0" fontId="12" fillId="9" borderId="94" xfId="0" applyFont="1" applyFill="1" applyBorder="1" applyAlignment="1">
      <alignment horizontal="center" vertical="top" wrapText="1"/>
    </xf>
    <xf numFmtId="0" fontId="12" fillId="10" borderId="168" xfId="0" applyFont="1" applyFill="1" applyBorder="1" applyAlignment="1">
      <alignment horizontal="center" vertical="top" wrapText="1"/>
    </xf>
    <xf numFmtId="0" fontId="12" fillId="10" borderId="93" xfId="0" applyFont="1" applyFill="1" applyBorder="1" applyAlignment="1">
      <alignment horizontal="center" vertical="top" wrapText="1"/>
    </xf>
    <xf numFmtId="0" fontId="12" fillId="10" borderId="94" xfId="0" applyFont="1" applyFill="1" applyBorder="1" applyAlignment="1">
      <alignment horizontal="center" vertical="top" wrapText="1"/>
    </xf>
    <xf numFmtId="0" fontId="11" fillId="19" borderId="148" xfId="0" applyFont="1" applyFill="1" applyBorder="1" applyAlignment="1">
      <alignment horizontal="center" vertical="top" wrapText="1"/>
    </xf>
    <xf numFmtId="0" fontId="12" fillId="3" borderId="44" xfId="0" applyFont="1" applyFill="1" applyBorder="1" applyAlignment="1">
      <alignment horizontal="right" vertical="center"/>
    </xf>
    <xf numFmtId="0" fontId="12" fillId="6" borderId="0" xfId="0" applyFont="1" applyFill="1" applyBorder="1" applyAlignment="1">
      <alignment horizontal="right"/>
    </xf>
    <xf numFmtId="0" fontId="11" fillId="6" borderId="0" xfId="0" applyFont="1" applyFill="1" applyBorder="1" applyAlignment="1">
      <alignment horizontal="center" vertical="top" wrapText="1"/>
    </xf>
    <xf numFmtId="0" fontId="12" fillId="6" borderId="0" xfId="0" applyFont="1" applyFill="1" applyBorder="1" applyAlignment="1">
      <alignment horizontal="center" vertical="top" wrapText="1"/>
    </xf>
    <xf numFmtId="0" fontId="11" fillId="7" borderId="145" xfId="0" applyFont="1" applyFill="1" applyBorder="1" applyAlignment="1" applyProtection="1">
      <alignment horizontal="center" vertical="center" textRotation="90" wrapText="1"/>
      <protection locked="0"/>
    </xf>
    <xf numFmtId="0" fontId="11" fillId="7" borderId="186" xfId="0" applyFont="1" applyFill="1" applyBorder="1" applyAlignment="1" applyProtection="1">
      <alignment horizontal="center" vertical="center" textRotation="90" wrapText="1"/>
      <protection locked="0"/>
    </xf>
    <xf numFmtId="0" fontId="11" fillId="7" borderId="188" xfId="0" applyFont="1" applyFill="1" applyBorder="1" applyAlignment="1" applyProtection="1">
      <alignment horizontal="center" vertical="center" textRotation="90" wrapText="1"/>
      <protection locked="0"/>
    </xf>
    <xf numFmtId="0" fontId="11" fillId="2" borderId="185" xfId="0" applyFont="1" applyFill="1" applyBorder="1" applyAlignment="1">
      <alignment horizontal="center" vertical="center" textRotation="90" wrapText="1"/>
    </xf>
    <xf numFmtId="0" fontId="11" fillId="2" borderId="184" xfId="0" applyFont="1" applyFill="1" applyBorder="1" applyAlignment="1">
      <alignment horizontal="center" vertical="center" textRotation="90" wrapText="1"/>
    </xf>
    <xf numFmtId="0" fontId="11" fillId="2" borderId="189" xfId="0" applyFont="1" applyFill="1" applyBorder="1" applyAlignment="1">
      <alignment horizontal="center" vertical="center" textRotation="90" wrapText="1"/>
    </xf>
    <xf numFmtId="0" fontId="11" fillId="3" borderId="180" xfId="0" applyFont="1" applyFill="1" applyBorder="1" applyAlignment="1">
      <alignment horizontal="center" vertical="center" textRotation="90" wrapText="1"/>
    </xf>
    <xf numFmtId="0" fontId="11" fillId="3" borderId="121" xfId="0" applyFont="1" applyFill="1" applyBorder="1" applyAlignment="1">
      <alignment horizontal="center" vertical="center" textRotation="90" wrapText="1"/>
    </xf>
    <xf numFmtId="0" fontId="11" fillId="3" borderId="152" xfId="0" applyFont="1" applyFill="1" applyBorder="1" applyAlignment="1">
      <alignment horizontal="center" vertical="center" textRotation="90" wrapText="1"/>
    </xf>
    <xf numFmtId="0" fontId="11" fillId="0" borderId="180" xfId="0" applyFont="1" applyFill="1" applyBorder="1" applyAlignment="1">
      <alignment horizontal="center" vertical="center" textRotation="90" wrapText="1"/>
    </xf>
    <xf numFmtId="0" fontId="11" fillId="0" borderId="121" xfId="0" applyFont="1" applyFill="1" applyBorder="1" applyAlignment="1">
      <alignment horizontal="center" vertical="center" textRotation="90" wrapText="1"/>
    </xf>
    <xf numFmtId="0" fontId="11" fillId="0" borderId="152" xfId="0" applyFont="1" applyFill="1" applyBorder="1" applyAlignment="1">
      <alignment horizontal="center" vertical="center" textRotation="90" wrapText="1"/>
    </xf>
    <xf numFmtId="0" fontId="11" fillId="0" borderId="180" xfId="0" applyFont="1" applyFill="1" applyBorder="1" applyAlignment="1">
      <alignment horizontal="center" vertical="center" wrapText="1"/>
    </xf>
    <xf numFmtId="0" fontId="11" fillId="0" borderId="121" xfId="0" applyFont="1" applyFill="1" applyBorder="1" applyAlignment="1">
      <alignment horizontal="center" vertical="center" wrapText="1"/>
    </xf>
    <xf numFmtId="0" fontId="11" fillId="0" borderId="152" xfId="0" applyFont="1" applyFill="1" applyBorder="1" applyAlignment="1">
      <alignment horizontal="center" vertical="center" wrapText="1"/>
    </xf>
    <xf numFmtId="0" fontId="12" fillId="0" borderId="89" xfId="0" applyFont="1" applyFill="1" applyBorder="1" applyAlignment="1">
      <alignment horizontal="center" vertical="top" wrapText="1"/>
    </xf>
    <xf numFmtId="0" fontId="12" fillId="0" borderId="195" xfId="0" applyFont="1" applyFill="1" applyBorder="1" applyAlignment="1">
      <alignment horizontal="center" vertical="top" wrapText="1"/>
    </xf>
    <xf numFmtId="0" fontId="12" fillId="0" borderId="87" xfId="0" applyFont="1" applyFill="1" applyBorder="1" applyAlignment="1">
      <alignment horizontal="center" vertical="top" wrapText="1"/>
    </xf>
    <xf numFmtId="0" fontId="12" fillId="0" borderId="168" xfId="0" applyFont="1" applyFill="1" applyBorder="1" applyAlignment="1">
      <alignment horizontal="center" vertical="top" wrapText="1"/>
    </xf>
    <xf numFmtId="0" fontId="12" fillId="0" borderId="93" xfId="0" applyFont="1" applyFill="1" applyBorder="1" applyAlignment="1">
      <alignment horizontal="center" vertical="top" wrapText="1"/>
    </xf>
    <xf numFmtId="0" fontId="12" fillId="0" borderId="94" xfId="0" applyFont="1" applyFill="1" applyBorder="1" applyAlignment="1">
      <alignment horizontal="center" vertical="top" wrapText="1"/>
    </xf>
    <xf numFmtId="0" fontId="11" fillId="0" borderId="181" xfId="0" applyFont="1" applyFill="1" applyBorder="1" applyAlignment="1">
      <alignment horizontal="center" vertical="center" textRotation="90" wrapText="1"/>
    </xf>
    <xf numFmtId="0" fontId="11" fillId="0" borderId="187" xfId="0" applyFont="1" applyFill="1" applyBorder="1" applyAlignment="1">
      <alignment horizontal="center" vertical="center" textRotation="90" wrapText="1"/>
    </xf>
    <xf numFmtId="0" fontId="11" fillId="0" borderId="153" xfId="0" applyFont="1" applyFill="1" applyBorder="1" applyAlignment="1">
      <alignment horizontal="center" vertical="center" textRotation="90" wrapText="1"/>
    </xf>
    <xf numFmtId="0" fontId="12" fillId="10" borderId="0" xfId="0" applyFont="1" applyFill="1" applyBorder="1" applyAlignment="1">
      <alignment horizontal="right"/>
    </xf>
    <xf numFmtId="0" fontId="11" fillId="9" borderId="193" xfId="0" applyFont="1" applyFill="1" applyBorder="1" applyAlignment="1">
      <alignment horizontal="center" vertical="center" textRotation="90" wrapText="1"/>
    </xf>
    <xf numFmtId="0" fontId="11" fillId="9" borderId="130" xfId="0" applyFont="1" applyFill="1" applyBorder="1" applyAlignment="1">
      <alignment horizontal="center" vertical="center" textRotation="90" wrapText="1"/>
    </xf>
    <xf numFmtId="0" fontId="11" fillId="9" borderId="9" xfId="0" applyFont="1" applyFill="1" applyBorder="1" applyAlignment="1">
      <alignment horizontal="center" vertical="center"/>
    </xf>
    <xf numFmtId="0" fontId="11" fillId="10" borderId="38" xfId="0" applyFont="1" applyFill="1" applyBorder="1" applyAlignment="1">
      <alignment horizontal="center" vertical="center" wrapText="1"/>
    </xf>
    <xf numFmtId="0" fontId="11" fillId="10" borderId="130" xfId="0" applyFont="1" applyFill="1" applyBorder="1" applyAlignment="1">
      <alignment horizontal="center" vertical="center" wrapText="1"/>
    </xf>
    <xf numFmtId="49" fontId="11" fillId="0" borderId="199" xfId="0" applyNumberFormat="1" applyFont="1" applyFill="1" applyBorder="1" applyAlignment="1">
      <alignment horizontal="center" vertical="center" textRotation="90"/>
    </xf>
    <xf numFmtId="49" fontId="11" fillId="0" borderId="200" xfId="0" applyNumberFormat="1" applyFont="1" applyFill="1" applyBorder="1" applyAlignment="1">
      <alignment horizontal="center" vertical="center" textRotation="90"/>
    </xf>
    <xf numFmtId="49" fontId="11" fillId="0" borderId="192" xfId="0" applyNumberFormat="1" applyFont="1" applyFill="1" applyBorder="1" applyAlignment="1">
      <alignment horizontal="center" vertical="center" textRotation="90"/>
    </xf>
    <xf numFmtId="49" fontId="11" fillId="0" borderId="199" xfId="0" applyNumberFormat="1" applyFont="1" applyFill="1" applyBorder="1" applyAlignment="1">
      <alignment horizontal="center" vertical="top" textRotation="90" wrapText="1"/>
    </xf>
    <xf numFmtId="49" fontId="11" fillId="0" borderId="200" xfId="0" applyNumberFormat="1" applyFont="1" applyFill="1" applyBorder="1" applyAlignment="1">
      <alignment horizontal="center" vertical="top" textRotation="90" wrapText="1"/>
    </xf>
    <xf numFmtId="49" fontId="11" fillId="0" borderId="192" xfId="0" applyNumberFormat="1" applyFont="1" applyFill="1" applyBorder="1" applyAlignment="1">
      <alignment horizontal="center" vertical="top" textRotation="90" wrapText="1"/>
    </xf>
    <xf numFmtId="1" fontId="11" fillId="11" borderId="141" xfId="0" applyNumberFormat="1" applyFont="1" applyFill="1" applyBorder="1" applyAlignment="1">
      <alignment horizontal="center" vertical="top" wrapText="1"/>
    </xf>
    <xf numFmtId="1" fontId="11" fillId="11" borderId="155" xfId="0" applyNumberFormat="1" applyFont="1" applyFill="1" applyBorder="1" applyAlignment="1">
      <alignment horizontal="center" vertical="top" wrapText="1"/>
    </xf>
    <xf numFmtId="1" fontId="11" fillId="11" borderId="98" xfId="0" applyNumberFormat="1" applyFont="1" applyFill="1" applyBorder="1" applyAlignment="1">
      <alignment horizontal="center" vertical="top" wrapText="1"/>
    </xf>
    <xf numFmtId="49" fontId="11" fillId="0" borderId="59" xfId="0" applyNumberFormat="1" applyFont="1" applyFill="1" applyBorder="1" applyAlignment="1">
      <alignment horizontal="center" vertical="center" textRotation="90"/>
    </xf>
    <xf numFmtId="164" fontId="11" fillId="11" borderId="212" xfId="0" applyNumberFormat="1" applyFont="1" applyFill="1" applyBorder="1" applyAlignment="1">
      <alignment horizontal="left" vertical="top" wrapText="1"/>
    </xf>
    <xf numFmtId="164" fontId="11" fillId="11" borderId="213" xfId="0" applyNumberFormat="1" applyFont="1" applyFill="1" applyBorder="1" applyAlignment="1">
      <alignment horizontal="left" vertical="top" wrapText="1"/>
    </xf>
    <xf numFmtId="164" fontId="11" fillId="11" borderId="66" xfId="0" applyNumberFormat="1" applyFont="1" applyFill="1" applyBorder="1" applyAlignment="1">
      <alignment horizontal="left" vertical="top" wrapText="1"/>
    </xf>
    <xf numFmtId="164" fontId="11" fillId="11" borderId="176" xfId="0" applyNumberFormat="1" applyFont="1" applyFill="1" applyBorder="1" applyAlignment="1">
      <alignment horizontal="left" vertical="top" wrapText="1"/>
    </xf>
    <xf numFmtId="1" fontId="11" fillId="11" borderId="72" xfId="0" applyNumberFormat="1" applyFont="1" applyFill="1" applyBorder="1" applyAlignment="1">
      <alignment horizontal="center" vertical="top" wrapText="1"/>
    </xf>
    <xf numFmtId="1" fontId="11" fillId="11" borderId="81" xfId="0" applyNumberFormat="1" applyFont="1" applyFill="1" applyBorder="1" applyAlignment="1">
      <alignment horizontal="center" vertical="top" wrapText="1"/>
    </xf>
    <xf numFmtId="1" fontId="11" fillId="11" borderId="75" xfId="0" applyNumberFormat="1" applyFont="1" applyFill="1" applyBorder="1" applyAlignment="1">
      <alignment horizontal="center" vertical="top" wrapText="1"/>
    </xf>
    <xf numFmtId="1" fontId="11" fillId="11" borderId="143" xfId="0" applyNumberFormat="1" applyFont="1" applyFill="1" applyBorder="1" applyAlignment="1">
      <alignment horizontal="center" vertical="top" wrapText="1"/>
    </xf>
    <xf numFmtId="49" fontId="12" fillId="2" borderId="13" xfId="0" applyNumberFormat="1" applyFont="1" applyFill="1" applyBorder="1" applyAlignment="1">
      <alignment horizontal="center" vertical="top"/>
    </xf>
    <xf numFmtId="49" fontId="11" fillId="10" borderId="45" xfId="0" applyNumberFormat="1" applyFont="1" applyFill="1" applyBorder="1" applyAlignment="1">
      <alignment horizontal="center" vertical="top" textRotation="90"/>
    </xf>
    <xf numFmtId="49" fontId="11" fillId="10" borderId="156" xfId="0" applyNumberFormat="1" applyFont="1" applyFill="1" applyBorder="1" applyAlignment="1">
      <alignment horizontal="center" vertical="top" textRotation="90"/>
    </xf>
    <xf numFmtId="49" fontId="11" fillId="10" borderId="63" xfId="0" applyNumberFormat="1" applyFont="1" applyFill="1" applyBorder="1" applyAlignment="1">
      <alignment horizontal="center" vertical="top" textRotation="90"/>
    </xf>
    <xf numFmtId="49" fontId="12" fillId="0" borderId="142" xfId="0" applyNumberFormat="1" applyFont="1" applyFill="1" applyBorder="1" applyAlignment="1">
      <alignment horizontal="center" vertical="top" wrapText="1"/>
    </xf>
    <xf numFmtId="49" fontId="12" fillId="10" borderId="80" xfId="0" applyNumberFormat="1" applyFont="1" applyFill="1" applyBorder="1" applyAlignment="1">
      <alignment horizontal="center" vertical="top"/>
    </xf>
    <xf numFmtId="49" fontId="12" fillId="10" borderId="9" xfId="0" applyNumberFormat="1" applyFont="1" applyFill="1" applyBorder="1" applyAlignment="1">
      <alignment horizontal="center" vertical="top"/>
    </xf>
    <xf numFmtId="49" fontId="12" fillId="10" borderId="11" xfId="0" applyNumberFormat="1" applyFont="1" applyFill="1" applyBorder="1" applyAlignment="1">
      <alignment horizontal="center" vertical="top"/>
    </xf>
    <xf numFmtId="1" fontId="11" fillId="11" borderId="149" xfId="0" applyNumberFormat="1" applyFont="1" applyFill="1" applyBorder="1" applyAlignment="1">
      <alignment horizontal="center" vertical="top" wrapText="1"/>
    </xf>
    <xf numFmtId="1" fontId="11" fillId="11" borderId="122" xfId="0" applyNumberFormat="1" applyFont="1" applyFill="1" applyBorder="1" applyAlignment="1">
      <alignment horizontal="center" vertical="top" wrapText="1"/>
    </xf>
    <xf numFmtId="1" fontId="11" fillId="11" borderId="152" xfId="0" applyNumberFormat="1" applyFont="1" applyFill="1" applyBorder="1" applyAlignment="1">
      <alignment horizontal="center" vertical="top" wrapText="1"/>
    </xf>
    <xf numFmtId="1" fontId="11" fillId="11" borderId="150" xfId="0" applyNumberFormat="1" applyFont="1" applyFill="1" applyBorder="1" applyAlignment="1">
      <alignment horizontal="center" vertical="top" wrapText="1"/>
    </xf>
    <xf numFmtId="1" fontId="11" fillId="11" borderId="151" xfId="0" applyNumberFormat="1" applyFont="1" applyFill="1" applyBorder="1" applyAlignment="1">
      <alignment horizontal="center" vertical="top" wrapText="1"/>
    </xf>
    <xf numFmtId="1" fontId="11" fillId="11" borderId="153" xfId="0" applyNumberFormat="1" applyFont="1" applyFill="1" applyBorder="1" applyAlignment="1">
      <alignment horizontal="center" vertical="top" wrapText="1"/>
    </xf>
    <xf numFmtId="0" fontId="11" fillId="24" borderId="141" xfId="0" applyFont="1" applyFill="1" applyBorder="1" applyAlignment="1">
      <alignment horizontal="center" vertical="top"/>
    </xf>
    <xf numFmtId="0" fontId="11" fillId="24" borderId="155" xfId="0" applyFont="1" applyFill="1" applyBorder="1" applyAlignment="1">
      <alignment horizontal="center" vertical="top"/>
    </xf>
    <xf numFmtId="0" fontId="11" fillId="24" borderId="98" xfId="0" applyFont="1" applyFill="1" applyBorder="1" applyAlignment="1">
      <alignment horizontal="center" vertical="top"/>
    </xf>
    <xf numFmtId="49" fontId="11" fillId="24" borderId="45" xfId="0" applyNumberFormat="1" applyFont="1" applyFill="1" applyBorder="1" applyAlignment="1">
      <alignment horizontal="center" vertical="center" textRotation="90"/>
    </xf>
    <xf numFmtId="49" fontId="11" fillId="24" borderId="156" xfId="0" applyNumberFormat="1" applyFont="1" applyFill="1" applyBorder="1" applyAlignment="1">
      <alignment horizontal="center" vertical="center" textRotation="90"/>
    </xf>
    <xf numFmtId="49" fontId="11" fillId="24" borderId="63" xfId="0" applyNumberFormat="1" applyFont="1" applyFill="1" applyBorder="1" applyAlignment="1">
      <alignment horizontal="center" vertical="center" textRotation="90"/>
    </xf>
    <xf numFmtId="0" fontId="11" fillId="10" borderId="154" xfId="0" applyFont="1" applyFill="1" applyBorder="1" applyAlignment="1">
      <alignment horizontal="left" vertical="top" wrapText="1"/>
    </xf>
    <xf numFmtId="0" fontId="11" fillId="10" borderId="21" xfId="0" applyFont="1" applyFill="1" applyBorder="1" applyAlignment="1">
      <alignment horizontal="center" vertical="top"/>
    </xf>
    <xf numFmtId="49" fontId="12" fillId="24" borderId="90" xfId="0" applyNumberFormat="1" applyFont="1" applyFill="1" applyBorder="1" applyAlignment="1">
      <alignment horizontal="center" vertical="top"/>
    </xf>
    <xf numFmtId="49" fontId="12" fillId="24" borderId="23" xfId="0" applyNumberFormat="1" applyFont="1" applyFill="1" applyBorder="1" applyAlignment="1">
      <alignment horizontal="center" vertical="top"/>
    </xf>
    <xf numFmtId="49" fontId="12" fillId="24" borderId="131" xfId="0" applyNumberFormat="1" applyFont="1" applyFill="1" applyBorder="1" applyAlignment="1">
      <alignment horizontal="center" vertical="top"/>
    </xf>
    <xf numFmtId="0" fontId="11" fillId="24" borderId="171" xfId="10" applyNumberFormat="1" applyFont="1" applyFill="1" applyBorder="1" applyAlignment="1" applyProtection="1">
      <alignment horizontal="left" vertical="top" wrapText="1"/>
    </xf>
    <xf numFmtId="0" fontId="11" fillId="24" borderId="217" xfId="10" applyNumberFormat="1" applyFont="1" applyFill="1" applyBorder="1" applyAlignment="1" applyProtection="1">
      <alignment horizontal="left" vertical="top" wrapText="1"/>
    </xf>
    <xf numFmtId="0" fontId="11" fillId="24" borderId="172" xfId="10" applyNumberFormat="1" applyFont="1" applyFill="1" applyBorder="1" applyAlignment="1" applyProtection="1">
      <alignment horizontal="left" vertical="top" wrapText="1"/>
    </xf>
    <xf numFmtId="164" fontId="11" fillId="25" borderId="145" xfId="0" applyNumberFormat="1" applyFont="1" applyFill="1" applyBorder="1" applyAlignment="1">
      <alignment horizontal="left" vertical="top" wrapText="1"/>
    </xf>
    <xf numFmtId="164" fontId="11" fillId="25" borderId="147" xfId="0" applyNumberFormat="1" applyFont="1" applyFill="1" applyBorder="1" applyAlignment="1">
      <alignment horizontal="left" vertical="top" wrapText="1"/>
    </xf>
    <xf numFmtId="164" fontId="11" fillId="25" borderId="132" xfId="0" applyNumberFormat="1" applyFont="1" applyFill="1" applyBorder="1" applyAlignment="1">
      <alignment horizontal="left" vertical="top" wrapText="1"/>
    </xf>
    <xf numFmtId="49" fontId="11" fillId="24" borderId="57" xfId="0" applyNumberFormat="1" applyFont="1" applyFill="1" applyBorder="1" applyAlignment="1">
      <alignment horizontal="center" vertical="top"/>
    </xf>
    <xf numFmtId="49" fontId="11" fillId="24" borderId="60" xfId="0" applyNumberFormat="1" applyFont="1" applyFill="1" applyBorder="1" applyAlignment="1">
      <alignment horizontal="center" vertical="top"/>
    </xf>
    <xf numFmtId="49" fontId="11" fillId="24" borderId="65" xfId="0" applyNumberFormat="1" applyFont="1" applyFill="1" applyBorder="1" applyAlignment="1">
      <alignment horizontal="center" vertical="top"/>
    </xf>
    <xf numFmtId="0" fontId="11" fillId="24" borderId="97" xfId="10" applyNumberFormat="1" applyFont="1" applyFill="1" applyBorder="1" applyAlignment="1" applyProtection="1">
      <alignment horizontal="left" vertical="top" wrapText="1"/>
    </xf>
    <xf numFmtId="49" fontId="11" fillId="0" borderId="156" xfId="0" applyNumberFormat="1" applyFont="1" applyFill="1" applyBorder="1" applyAlignment="1">
      <alignment horizontal="center" vertical="center" textRotation="90" wrapText="1"/>
    </xf>
    <xf numFmtId="49" fontId="12" fillId="19" borderId="120" xfId="0" applyNumberFormat="1" applyFont="1" applyFill="1" applyBorder="1" applyAlignment="1">
      <alignment horizontal="left" vertical="top"/>
    </xf>
    <xf numFmtId="49" fontId="12" fillId="19" borderId="49" xfId="0" applyNumberFormat="1" applyFont="1" applyFill="1" applyBorder="1" applyAlignment="1">
      <alignment horizontal="left" vertical="top"/>
    </xf>
    <xf numFmtId="49" fontId="12" fillId="19" borderId="133" xfId="0" applyNumberFormat="1" applyFont="1" applyFill="1" applyBorder="1" applyAlignment="1">
      <alignment horizontal="left" vertical="top"/>
    </xf>
    <xf numFmtId="49" fontId="12" fillId="19" borderId="44" xfId="0" applyNumberFormat="1" applyFont="1" applyFill="1" applyBorder="1" applyAlignment="1">
      <alignment horizontal="left" vertical="top"/>
    </xf>
    <xf numFmtId="49" fontId="11" fillId="11" borderId="45" xfId="0" applyNumberFormat="1" applyFont="1" applyFill="1" applyBorder="1" applyAlignment="1">
      <alignment horizontal="center" vertical="top" textRotation="90"/>
    </xf>
    <xf numFmtId="49" fontId="11" fillId="11" borderId="58" xfId="0" applyNumberFormat="1" applyFont="1" applyFill="1" applyBorder="1" applyAlignment="1">
      <alignment horizontal="center" vertical="top" textRotation="90"/>
    </xf>
    <xf numFmtId="0" fontId="11" fillId="6" borderId="17" xfId="0" applyFont="1" applyFill="1" applyBorder="1" applyAlignment="1">
      <alignment horizontal="center" vertical="top" wrapText="1"/>
    </xf>
    <xf numFmtId="0" fontId="11" fillId="11" borderId="162" xfId="0" applyFont="1" applyFill="1" applyBorder="1" applyAlignment="1">
      <alignment horizontal="center" vertical="top"/>
    </xf>
    <xf numFmtId="0" fontId="11" fillId="11" borderId="18" xfId="0" applyFont="1" applyFill="1" applyBorder="1" applyAlignment="1">
      <alignment horizontal="center" vertical="top"/>
    </xf>
    <xf numFmtId="0" fontId="11" fillId="13" borderId="49" xfId="0" applyFont="1" applyFill="1" applyBorder="1" applyAlignment="1">
      <alignment horizontal="center" vertical="top" wrapText="1"/>
    </xf>
    <xf numFmtId="0" fontId="11" fillId="13" borderId="44" xfId="0" applyFont="1" applyFill="1" applyBorder="1" applyAlignment="1">
      <alignment horizontal="center" vertical="top" wrapText="1"/>
    </xf>
    <xf numFmtId="0" fontId="11" fillId="16" borderId="124" xfId="0" applyFont="1" applyFill="1" applyBorder="1" applyAlignment="1">
      <alignment horizontal="center" vertical="top"/>
    </xf>
    <xf numFmtId="0" fontId="11" fillId="16" borderId="19" xfId="0" applyFont="1" applyFill="1" applyBorder="1" applyAlignment="1">
      <alignment horizontal="center" vertical="top"/>
    </xf>
    <xf numFmtId="49" fontId="11" fillId="0" borderId="87" xfId="0" applyNumberFormat="1" applyFont="1" applyFill="1" applyBorder="1" applyAlignment="1">
      <alignment horizontal="center" vertical="center" textRotation="90"/>
    </xf>
    <xf numFmtId="49" fontId="11" fillId="0" borderId="70" xfId="0" applyNumberFormat="1" applyFont="1" applyFill="1" applyBorder="1" applyAlignment="1">
      <alignment horizontal="center" vertical="center" textRotation="90"/>
    </xf>
    <xf numFmtId="49" fontId="11" fillId="10" borderId="57" xfId="0" applyNumberFormat="1" applyFont="1" applyFill="1" applyBorder="1" applyAlignment="1">
      <alignment horizontal="center" vertical="center" textRotation="90" wrapText="1"/>
    </xf>
    <xf numFmtId="49" fontId="11" fillId="10" borderId="65" xfId="0" applyNumberFormat="1" applyFont="1" applyFill="1" applyBorder="1" applyAlignment="1">
      <alignment horizontal="center" vertical="center" textRotation="90" wrapText="1"/>
    </xf>
    <xf numFmtId="49" fontId="12" fillId="6" borderId="21" xfId="0" applyNumberFormat="1" applyFont="1" applyFill="1" applyBorder="1" applyAlignment="1">
      <alignment horizontal="center" vertical="top"/>
    </xf>
    <xf numFmtId="49" fontId="12" fillId="6" borderId="97" xfId="0" applyNumberFormat="1" applyFont="1" applyFill="1" applyBorder="1" applyAlignment="1">
      <alignment horizontal="center" vertical="top"/>
    </xf>
    <xf numFmtId="0" fontId="11" fillId="6" borderId="21" xfId="0" applyFont="1" applyFill="1" applyBorder="1" applyAlignment="1">
      <alignment horizontal="left" vertical="top" wrapText="1"/>
    </xf>
    <xf numFmtId="0" fontId="11" fillId="6" borderId="97" xfId="0" applyFont="1" applyFill="1" applyBorder="1" applyAlignment="1">
      <alignment horizontal="left" vertical="top" wrapText="1"/>
    </xf>
    <xf numFmtId="0" fontId="11" fillId="6" borderId="241" xfId="0" applyFont="1" applyFill="1" applyBorder="1" applyAlignment="1">
      <alignment horizontal="center" vertical="top" wrapText="1"/>
    </xf>
    <xf numFmtId="164" fontId="11" fillId="6" borderId="45" xfId="0" applyNumberFormat="1" applyFont="1" applyFill="1" applyBorder="1" applyAlignment="1">
      <alignment horizontal="center" vertical="center"/>
    </xf>
    <xf numFmtId="164" fontId="11" fillId="6" borderId="156" xfId="0" applyNumberFormat="1" applyFont="1" applyFill="1" applyBorder="1" applyAlignment="1">
      <alignment horizontal="center" vertical="center"/>
    </xf>
    <xf numFmtId="164" fontId="11" fillId="6" borderId="136" xfId="0" applyNumberFormat="1" applyFont="1" applyFill="1" applyBorder="1" applyAlignment="1">
      <alignment horizontal="center" vertical="center"/>
    </xf>
    <xf numFmtId="164" fontId="11" fillId="6" borderId="68" xfId="0" applyNumberFormat="1" applyFont="1" applyFill="1" applyBorder="1" applyAlignment="1">
      <alignment horizontal="center" vertical="center"/>
    </xf>
    <xf numFmtId="164" fontId="11" fillId="6" borderId="21" xfId="0" applyNumberFormat="1" applyFont="1" applyFill="1" applyBorder="1" applyAlignment="1">
      <alignment horizontal="center" vertical="center"/>
    </xf>
    <xf numFmtId="164" fontId="11" fillId="6" borderId="236" xfId="0" applyNumberFormat="1" applyFont="1" applyFill="1" applyBorder="1" applyAlignment="1">
      <alignment horizontal="center" vertical="center"/>
    </xf>
    <xf numFmtId="0" fontId="11" fillId="11" borderId="41" xfId="0" applyFont="1" applyFill="1" applyBorder="1" applyAlignment="1">
      <alignment horizontal="left" vertical="top" wrapText="1"/>
    </xf>
    <xf numFmtId="0" fontId="11" fillId="11" borderId="54" xfId="0" applyFont="1" applyFill="1" applyBorder="1" applyAlignment="1">
      <alignment horizontal="left" vertical="top" wrapText="1"/>
    </xf>
    <xf numFmtId="0" fontId="11" fillId="11" borderId="42" xfId="0" applyFont="1" applyFill="1" applyBorder="1" applyAlignment="1">
      <alignment horizontal="center" vertical="top"/>
    </xf>
    <xf numFmtId="0" fontId="11" fillId="11" borderId="55" xfId="0" applyFont="1" applyFill="1" applyBorder="1" applyAlignment="1">
      <alignment horizontal="center" vertical="top"/>
    </xf>
    <xf numFmtId="0" fontId="11" fillId="11" borderId="43" xfId="0" applyFont="1" applyFill="1" applyBorder="1" applyAlignment="1">
      <alignment horizontal="center" vertical="top"/>
    </xf>
    <xf numFmtId="0" fontId="11" fillId="11" borderId="56" xfId="0" applyFont="1" applyFill="1" applyBorder="1" applyAlignment="1">
      <alignment horizontal="center" vertical="top"/>
    </xf>
    <xf numFmtId="164" fontId="11" fillId="11" borderId="45" xfId="0" applyNumberFormat="1" applyFont="1" applyFill="1" applyBorder="1" applyAlignment="1">
      <alignment horizontal="center" vertical="center"/>
    </xf>
    <xf numFmtId="164" fontId="11" fillId="11" borderId="156" xfId="0" applyNumberFormat="1" applyFont="1" applyFill="1" applyBorder="1" applyAlignment="1">
      <alignment horizontal="center" vertical="center"/>
    </xf>
    <xf numFmtId="164" fontId="11" fillId="11" borderId="63" xfId="0" applyNumberFormat="1" applyFont="1" applyFill="1" applyBorder="1" applyAlignment="1">
      <alignment horizontal="center" vertical="center"/>
    </xf>
    <xf numFmtId="0" fontId="11" fillId="11" borderId="14" xfId="0" applyFont="1" applyFill="1" applyBorder="1" applyAlignment="1">
      <alignment horizontal="left" vertical="top" wrapText="1"/>
    </xf>
    <xf numFmtId="0" fontId="11" fillId="11" borderId="13" xfId="0" applyFont="1" applyFill="1" applyBorder="1" applyAlignment="1">
      <alignment horizontal="center" vertical="top" wrapText="1"/>
    </xf>
    <xf numFmtId="49" fontId="11" fillId="11" borderId="13" xfId="0" applyNumberFormat="1" applyFont="1" applyFill="1" applyBorder="1" applyAlignment="1">
      <alignment horizontal="center" vertical="top" wrapText="1"/>
    </xf>
    <xf numFmtId="49" fontId="11" fillId="11" borderId="88" xfId="0" applyNumberFormat="1" applyFont="1" applyFill="1" applyBorder="1" applyAlignment="1">
      <alignment horizontal="center" vertical="top" wrapText="1"/>
    </xf>
    <xf numFmtId="0" fontId="11" fillId="11" borderId="8" xfId="0" applyFont="1" applyFill="1" applyBorder="1" applyAlignment="1">
      <alignment horizontal="left" vertical="top" wrapText="1"/>
    </xf>
    <xf numFmtId="0" fontId="11" fillId="11" borderId="13" xfId="0" applyFont="1" applyFill="1" applyBorder="1" applyAlignment="1">
      <alignment horizontal="center" vertical="top"/>
    </xf>
    <xf numFmtId="0" fontId="11" fillId="11" borderId="9" xfId="0" applyFont="1" applyFill="1" applyBorder="1" applyAlignment="1">
      <alignment horizontal="center" vertical="top"/>
    </xf>
    <xf numFmtId="0" fontId="11" fillId="11" borderId="142" xfId="0" applyFont="1" applyFill="1" applyBorder="1" applyAlignment="1">
      <alignment horizontal="center" vertical="top"/>
    </xf>
    <xf numFmtId="0" fontId="11" fillId="11" borderId="88" xfId="0" applyFont="1" applyFill="1" applyBorder="1" applyAlignment="1">
      <alignment horizontal="center" vertical="top"/>
    </xf>
    <xf numFmtId="0" fontId="11" fillId="11" borderId="81" xfId="0" applyFont="1" applyFill="1" applyBorder="1" applyAlignment="1">
      <alignment horizontal="center" vertical="top"/>
    </xf>
    <xf numFmtId="0" fontId="11" fillId="11" borderId="143" xfId="0" applyFont="1" applyFill="1" applyBorder="1" applyAlignment="1">
      <alignment horizontal="center" vertical="top"/>
    </xf>
    <xf numFmtId="49" fontId="12" fillId="6" borderId="11" xfId="0" applyNumberFormat="1" applyFont="1" applyFill="1" applyBorder="1" applyAlignment="1">
      <alignment horizontal="center" vertical="top" wrapText="1"/>
    </xf>
    <xf numFmtId="49" fontId="12" fillId="3" borderId="44" xfId="0" applyNumberFormat="1" applyFont="1" applyFill="1" applyBorder="1" applyAlignment="1">
      <alignment horizontal="right" vertical="center"/>
    </xf>
    <xf numFmtId="0" fontId="11" fillId="13" borderId="30" xfId="0" applyFont="1" applyFill="1" applyBorder="1" applyAlignment="1">
      <alignment horizontal="center" vertical="top" wrapText="1"/>
    </xf>
    <xf numFmtId="0" fontId="11" fillId="13" borderId="12" xfId="0" applyFont="1" applyFill="1" applyBorder="1" applyAlignment="1">
      <alignment horizontal="center" vertical="top" wrapText="1"/>
    </xf>
    <xf numFmtId="0" fontId="11" fillId="0" borderId="217" xfId="10" applyNumberFormat="1" applyFont="1" applyFill="1" applyBorder="1" applyAlignment="1" applyProtection="1">
      <alignment horizontal="left" vertical="top" wrapText="1"/>
    </xf>
    <xf numFmtId="0" fontId="11" fillId="0" borderId="172" xfId="10" applyNumberFormat="1" applyFont="1" applyFill="1" applyBorder="1" applyAlignment="1" applyProtection="1">
      <alignment horizontal="left" vertical="top" wrapText="1"/>
    </xf>
    <xf numFmtId="0" fontId="11" fillId="6" borderId="21" xfId="0" applyFont="1" applyFill="1" applyBorder="1" applyAlignment="1">
      <alignment horizontal="center" vertical="top" wrapText="1"/>
    </xf>
    <xf numFmtId="0" fontId="11" fillId="6" borderId="97" xfId="0" applyFont="1" applyFill="1" applyBorder="1" applyAlignment="1">
      <alignment horizontal="center" vertical="top" wrapText="1"/>
    </xf>
    <xf numFmtId="0" fontId="11" fillId="18" borderId="124" xfId="0" applyFont="1" applyFill="1" applyBorder="1" applyAlignment="1">
      <alignment horizontal="center" vertical="top"/>
    </xf>
    <xf numFmtId="0" fontId="11" fillId="18" borderId="19" xfId="0" applyFont="1" applyFill="1" applyBorder="1" applyAlignment="1">
      <alignment horizontal="center" vertical="top"/>
    </xf>
    <xf numFmtId="49" fontId="11" fillId="6" borderId="43" xfId="0" applyNumberFormat="1" applyFont="1" applyFill="1" applyBorder="1" applyAlignment="1">
      <alignment horizontal="center" vertical="center" textRotation="90"/>
    </xf>
    <xf numFmtId="49" fontId="11" fillId="6" borderId="128" xfId="0" applyNumberFormat="1" applyFont="1" applyFill="1" applyBorder="1" applyAlignment="1">
      <alignment horizontal="center" vertical="center" textRotation="90"/>
    </xf>
    <xf numFmtId="49" fontId="11" fillId="6" borderId="56" xfId="0" applyNumberFormat="1" applyFont="1" applyFill="1" applyBorder="1" applyAlignment="1">
      <alignment horizontal="center" vertical="center" textRotation="90"/>
    </xf>
    <xf numFmtId="49" fontId="11" fillId="6" borderId="45" xfId="0" applyNumberFormat="1" applyFont="1" applyFill="1" applyBorder="1" applyAlignment="1">
      <alignment horizontal="center" vertical="center" textRotation="90"/>
    </xf>
    <xf numFmtId="49" fontId="11" fillId="6" borderId="144" xfId="0" applyNumberFormat="1" applyFont="1" applyFill="1" applyBorder="1" applyAlignment="1">
      <alignment horizontal="center" vertical="top"/>
    </xf>
    <xf numFmtId="49" fontId="11" fillId="6" borderId="74" xfId="0" applyNumberFormat="1" applyFont="1" applyFill="1" applyBorder="1" applyAlignment="1">
      <alignment horizontal="center" vertical="top"/>
    </xf>
    <xf numFmtId="49" fontId="12" fillId="6" borderId="42" xfId="0" applyNumberFormat="1" applyFont="1" applyFill="1" applyBorder="1" applyAlignment="1">
      <alignment horizontal="center" vertical="top"/>
    </xf>
    <xf numFmtId="49" fontId="12" fillId="6" borderId="39" xfId="0" applyNumberFormat="1" applyFont="1" applyFill="1" applyBorder="1" applyAlignment="1">
      <alignment horizontal="center" vertical="top"/>
    </xf>
    <xf numFmtId="49" fontId="12" fillId="6" borderId="55" xfId="0" applyNumberFormat="1" applyFont="1" applyFill="1" applyBorder="1" applyAlignment="1">
      <alignment horizontal="center" vertical="top"/>
    </xf>
    <xf numFmtId="49" fontId="12" fillId="13" borderId="133" xfId="0" applyNumberFormat="1" applyFont="1" applyFill="1" applyBorder="1" applyAlignment="1">
      <alignment horizontal="left" vertical="top"/>
    </xf>
    <xf numFmtId="49" fontId="11" fillId="6" borderId="45" xfId="0" applyNumberFormat="1" applyFont="1" applyFill="1" applyBorder="1" applyAlignment="1">
      <alignment horizontal="center" vertical="top"/>
    </xf>
    <xf numFmtId="164" fontId="11" fillId="21" borderId="43" xfId="0" applyNumberFormat="1" applyFont="1" applyFill="1" applyBorder="1" applyAlignment="1">
      <alignment horizontal="center" vertical="center"/>
    </xf>
    <xf numFmtId="164" fontId="11" fillId="21" borderId="41" xfId="0" applyNumberFormat="1" applyFont="1" applyFill="1" applyBorder="1" applyAlignment="1">
      <alignment horizontal="center" vertical="center"/>
    </xf>
    <xf numFmtId="164" fontId="11" fillId="21" borderId="42" xfId="0" applyNumberFormat="1" applyFont="1" applyFill="1" applyBorder="1" applyAlignment="1">
      <alignment horizontal="center" vertical="center"/>
    </xf>
    <xf numFmtId="0" fontId="11" fillId="11" borderId="46" xfId="0" applyFont="1" applyFill="1" applyBorder="1" applyAlignment="1">
      <alignment horizontal="left" vertical="top" wrapText="1"/>
    </xf>
    <xf numFmtId="0" fontId="11" fillId="11" borderId="96" xfId="0" applyFont="1" applyFill="1" applyBorder="1" applyAlignment="1">
      <alignment horizontal="left" vertical="top" wrapText="1"/>
    </xf>
    <xf numFmtId="0" fontId="11" fillId="19" borderId="30" xfId="0" applyFont="1" applyFill="1" applyBorder="1" applyAlignment="1">
      <alignment horizontal="center" vertical="top"/>
    </xf>
    <xf numFmtId="0" fontId="11" fillId="19" borderId="12" xfId="0" applyFont="1" applyFill="1" applyBorder="1" applyAlignment="1">
      <alignment horizontal="center" vertical="top"/>
    </xf>
    <xf numFmtId="49" fontId="12" fillId="7" borderId="140" xfId="0" applyNumberFormat="1" applyFont="1" applyFill="1" applyBorder="1" applyAlignment="1">
      <alignment horizontal="center" vertical="top"/>
    </xf>
    <xf numFmtId="49" fontId="12" fillId="3" borderId="157" xfId="0" applyNumberFormat="1" applyFont="1" applyFill="1" applyBorder="1" applyAlignment="1">
      <alignment horizontal="center" vertical="top"/>
    </xf>
    <xf numFmtId="49" fontId="12" fillId="3" borderId="134" xfId="0" applyNumberFormat="1" applyFont="1" applyFill="1" applyBorder="1" applyAlignment="1">
      <alignment horizontal="center" vertical="top"/>
    </xf>
    <xf numFmtId="164" fontId="11" fillId="21" borderId="45" xfId="0" applyNumberFormat="1" applyFont="1" applyFill="1" applyBorder="1" applyAlignment="1">
      <alignment horizontal="center" vertical="center"/>
    </xf>
    <xf numFmtId="164" fontId="11" fillId="21" borderId="63" xfId="0" applyNumberFormat="1" applyFont="1" applyFill="1" applyBorder="1" applyAlignment="1">
      <alignment horizontal="center" vertical="center"/>
    </xf>
    <xf numFmtId="164" fontId="11" fillId="21" borderId="144" xfId="0" applyNumberFormat="1" applyFont="1" applyFill="1" applyBorder="1" applyAlignment="1">
      <alignment horizontal="center" vertical="center"/>
    </xf>
    <xf numFmtId="164" fontId="11" fillId="21" borderId="132" xfId="0" applyNumberFormat="1" applyFont="1" applyFill="1" applyBorder="1" applyAlignment="1">
      <alignment horizontal="center" vertical="center"/>
    </xf>
    <xf numFmtId="0" fontId="11" fillId="21" borderId="45" xfId="0" applyFont="1" applyFill="1" applyBorder="1" applyAlignment="1">
      <alignment horizontal="center" vertical="center" wrapText="1"/>
    </xf>
    <xf numFmtId="0" fontId="11" fillId="18" borderId="146" xfId="0" applyFont="1" applyFill="1" applyBorder="1" applyAlignment="1">
      <alignment horizontal="center" vertical="top"/>
    </xf>
    <xf numFmtId="0" fontId="11" fillId="18" borderId="176" xfId="0" applyFont="1" applyFill="1" applyBorder="1" applyAlignment="1">
      <alignment horizontal="center" vertical="top"/>
    </xf>
    <xf numFmtId="0" fontId="11" fillId="18" borderId="64" xfId="0" applyFont="1" applyFill="1" applyBorder="1" applyAlignment="1">
      <alignment horizontal="center" vertical="top"/>
    </xf>
    <xf numFmtId="0" fontId="11" fillId="19" borderId="205" xfId="0" applyFont="1" applyFill="1" applyBorder="1" applyAlignment="1">
      <alignment horizontal="center" vertical="top"/>
    </xf>
    <xf numFmtId="0" fontId="11" fillId="19" borderId="197" xfId="0" applyFont="1" applyFill="1" applyBorder="1" applyAlignment="1">
      <alignment horizontal="center" vertical="top"/>
    </xf>
    <xf numFmtId="0" fontId="11" fillId="19" borderId="94" xfId="0" applyFont="1" applyFill="1" applyBorder="1" applyAlignment="1">
      <alignment horizontal="center" vertical="top"/>
    </xf>
    <xf numFmtId="0" fontId="11" fillId="11" borderId="67" xfId="0" applyFont="1" applyFill="1" applyBorder="1" applyAlignment="1">
      <alignment horizontal="left" vertical="top" wrapText="1"/>
    </xf>
    <xf numFmtId="0" fontId="11" fillId="11" borderId="130" xfId="0" applyFont="1" applyFill="1" applyBorder="1" applyAlignment="1">
      <alignment horizontal="left" vertical="top" wrapText="1"/>
    </xf>
    <xf numFmtId="0" fontId="11" fillId="11" borderId="80" xfId="0" applyFont="1" applyFill="1" applyBorder="1" applyAlignment="1">
      <alignment horizontal="center" vertical="top"/>
    </xf>
    <xf numFmtId="49" fontId="12" fillId="7" borderId="140" xfId="0" applyNumberFormat="1" applyFont="1" applyFill="1" applyBorder="1" applyAlignment="1">
      <alignment vertical="top"/>
    </xf>
    <xf numFmtId="0" fontId="11" fillId="0" borderId="133" xfId="0" applyFont="1" applyFill="1" applyBorder="1" applyAlignment="1">
      <alignment horizontal="left" vertical="top" wrapText="1"/>
    </xf>
    <xf numFmtId="49" fontId="12" fillId="2" borderId="134" xfId="0" applyNumberFormat="1" applyFont="1" applyFill="1" applyBorder="1" applyAlignment="1">
      <alignment horizontal="center" vertical="top"/>
    </xf>
    <xf numFmtId="0" fontId="11" fillId="19" borderId="196" xfId="0" applyFont="1" applyFill="1" applyBorder="1" applyAlignment="1">
      <alignment horizontal="center" vertical="top"/>
    </xf>
    <xf numFmtId="49" fontId="12" fillId="0" borderId="99" xfId="0" applyNumberFormat="1" applyFont="1" applyFill="1" applyBorder="1" applyAlignment="1">
      <alignment horizontal="center" vertical="top"/>
    </xf>
    <xf numFmtId="49" fontId="12" fillId="13" borderId="33" xfId="0" applyNumberFormat="1" applyFont="1" applyFill="1" applyBorder="1" applyAlignment="1">
      <alignment horizontal="left" vertical="top"/>
    </xf>
    <xf numFmtId="49" fontId="12" fillId="13" borderId="0" xfId="0" applyNumberFormat="1" applyFont="1" applyFill="1" applyBorder="1" applyAlignment="1">
      <alignment horizontal="left" vertical="top"/>
    </xf>
    <xf numFmtId="49" fontId="12" fillId="13" borderId="23" xfId="0" applyNumberFormat="1" applyFont="1" applyFill="1" applyBorder="1" applyAlignment="1">
      <alignment horizontal="left" vertical="top"/>
    </xf>
    <xf numFmtId="49" fontId="12" fillId="2" borderId="157" xfId="8" applyNumberFormat="1" applyFont="1" applyFill="1" applyBorder="1" applyAlignment="1" applyProtection="1">
      <alignment horizontal="right" vertical="center"/>
    </xf>
    <xf numFmtId="49" fontId="12" fillId="2" borderId="160" xfId="8" applyNumberFormat="1" applyFont="1" applyFill="1" applyBorder="1" applyAlignment="1" applyProtection="1">
      <alignment horizontal="right" vertical="center"/>
    </xf>
    <xf numFmtId="49" fontId="12" fillId="2" borderId="166" xfId="8" applyNumberFormat="1" applyFont="1" applyFill="1" applyBorder="1" applyAlignment="1" applyProtection="1">
      <alignment horizontal="right" vertical="center"/>
    </xf>
    <xf numFmtId="49" fontId="12" fillId="18" borderId="40" xfId="0" applyNumberFormat="1" applyFont="1" applyFill="1" applyBorder="1" applyAlignment="1">
      <alignment horizontal="left" vertical="top"/>
    </xf>
    <xf numFmtId="49" fontId="12" fillId="18" borderId="49" xfId="0" applyNumberFormat="1" applyFont="1" applyFill="1" applyBorder="1" applyAlignment="1">
      <alignment horizontal="left" vertical="top"/>
    </xf>
    <xf numFmtId="49" fontId="12" fillId="18" borderId="44" xfId="0" applyNumberFormat="1" applyFont="1" applyFill="1" applyBorder="1" applyAlignment="1">
      <alignment horizontal="left" vertical="top"/>
    </xf>
    <xf numFmtId="49" fontId="11" fillId="0" borderId="62" xfId="0" applyNumberFormat="1" applyFont="1" applyFill="1" applyBorder="1" applyAlignment="1">
      <alignment horizontal="center" vertical="center" textRotation="90"/>
    </xf>
    <xf numFmtId="0" fontId="11" fillId="11" borderId="72" xfId="0" applyFont="1" applyFill="1" applyBorder="1" applyAlignment="1">
      <alignment horizontal="center" vertical="top"/>
    </xf>
    <xf numFmtId="0" fontId="11" fillId="11" borderId="95" xfId="0" applyFont="1" applyFill="1" applyBorder="1" applyAlignment="1">
      <alignment horizontal="left" vertical="top" wrapText="1"/>
    </xf>
    <xf numFmtId="0" fontId="11" fillId="11" borderId="38" xfId="0" applyFont="1" applyFill="1" applyBorder="1" applyAlignment="1">
      <alignment horizontal="left" vertical="top" wrapText="1"/>
    </xf>
    <xf numFmtId="49" fontId="12" fillId="2" borderId="120" xfId="0" applyNumberFormat="1" applyFont="1" applyFill="1" applyBorder="1" applyAlignment="1">
      <alignment horizontal="right" vertical="center" wrapText="1"/>
    </xf>
    <xf numFmtId="49" fontId="12" fillId="2" borderId="49" xfId="0" applyNumberFormat="1" applyFont="1" applyFill="1" applyBorder="1" applyAlignment="1">
      <alignment horizontal="right" vertical="center" wrapText="1"/>
    </xf>
    <xf numFmtId="49" fontId="12" fillId="2" borderId="44" xfId="0" applyNumberFormat="1" applyFont="1" applyFill="1" applyBorder="1" applyAlignment="1">
      <alignment horizontal="right" vertical="center" wrapText="1"/>
    </xf>
    <xf numFmtId="0" fontId="11" fillId="13" borderId="20" xfId="0" applyFont="1" applyFill="1" applyBorder="1" applyAlignment="1">
      <alignment horizontal="center" vertical="top"/>
    </xf>
    <xf numFmtId="0" fontId="11" fillId="13" borderId="30" xfId="0" applyFont="1" applyFill="1" applyBorder="1" applyAlignment="1">
      <alignment horizontal="center" vertical="top"/>
    </xf>
    <xf numFmtId="0" fontId="11" fillId="11" borderId="11" xfId="0" applyFont="1" applyFill="1" applyBorder="1" applyAlignment="1">
      <alignment horizontal="center" vertical="top" wrapText="1"/>
    </xf>
    <xf numFmtId="0" fontId="11" fillId="11" borderId="97" xfId="0" applyFont="1" applyFill="1" applyBorder="1" applyAlignment="1">
      <alignment horizontal="center" vertical="top" wrapText="1"/>
    </xf>
    <xf numFmtId="0" fontId="11" fillId="11" borderId="75" xfId="0" applyFont="1" applyFill="1" applyBorder="1" applyAlignment="1">
      <alignment horizontal="center" vertical="top" wrapText="1"/>
    </xf>
    <xf numFmtId="0" fontId="11" fillId="11" borderId="98" xfId="0" applyFont="1" applyFill="1" applyBorder="1" applyAlignment="1">
      <alignment horizontal="center" vertical="top" wrapText="1"/>
    </xf>
    <xf numFmtId="0" fontId="12" fillId="12" borderId="120" xfId="0" applyFont="1" applyFill="1" applyBorder="1" applyAlignment="1">
      <alignment horizontal="right" vertical="center" wrapText="1"/>
    </xf>
    <xf numFmtId="0" fontId="12" fillId="12" borderId="49" xfId="0" applyFont="1" applyFill="1" applyBorder="1" applyAlignment="1">
      <alignment horizontal="right" vertical="center" wrapText="1"/>
    </xf>
    <xf numFmtId="0" fontId="12" fillId="12" borderId="44" xfId="0" applyFont="1" applyFill="1" applyBorder="1" applyAlignment="1">
      <alignment horizontal="right" vertical="center" wrapText="1"/>
    </xf>
    <xf numFmtId="0" fontId="11" fillId="13" borderId="92" xfId="0" applyFont="1" applyFill="1" applyBorder="1" applyAlignment="1">
      <alignment horizontal="center" vertical="top" wrapText="1"/>
    </xf>
    <xf numFmtId="49" fontId="12" fillId="11" borderId="158" xfId="0" applyNumberFormat="1" applyFont="1" applyFill="1" applyBorder="1" applyAlignment="1">
      <alignment horizontal="center" vertical="top"/>
    </xf>
    <xf numFmtId="49" fontId="12" fillId="11" borderId="159" xfId="0" applyNumberFormat="1" applyFont="1" applyFill="1" applyBorder="1" applyAlignment="1">
      <alignment horizontal="center" vertical="top"/>
    </xf>
    <xf numFmtId="0" fontId="11" fillId="11" borderId="45" xfId="0" applyFont="1" applyFill="1" applyBorder="1" applyAlignment="1">
      <alignment horizontal="center" vertical="center" wrapText="1"/>
    </xf>
    <xf numFmtId="0" fontId="11" fillId="11" borderId="156" xfId="0" applyFont="1" applyFill="1" applyBorder="1" applyAlignment="1">
      <alignment horizontal="center" vertical="center" wrapText="1"/>
    </xf>
    <xf numFmtId="0" fontId="11" fillId="11" borderId="63" xfId="0" applyFont="1" applyFill="1" applyBorder="1" applyAlignment="1">
      <alignment horizontal="center" vertical="center" wrapText="1"/>
    </xf>
    <xf numFmtId="49" fontId="11" fillId="6" borderId="89" xfId="0" applyNumberFormat="1" applyFont="1" applyFill="1" applyBorder="1" applyAlignment="1">
      <alignment horizontal="center" vertical="top"/>
    </xf>
    <xf numFmtId="0" fontId="12" fillId="13" borderId="160" xfId="0" applyFont="1" applyFill="1" applyBorder="1" applyAlignment="1">
      <alignment horizontal="left" vertical="top" wrapText="1"/>
    </xf>
    <xf numFmtId="0" fontId="12" fillId="18" borderId="49" xfId="0" applyFont="1" applyFill="1" applyBorder="1" applyAlignment="1">
      <alignment horizontal="left" vertical="top" wrapText="1"/>
    </xf>
    <xf numFmtId="0" fontId="12" fillId="18" borderId="133" xfId="0" applyFont="1" applyFill="1" applyBorder="1" applyAlignment="1">
      <alignment horizontal="left" vertical="top" wrapText="1"/>
    </xf>
    <xf numFmtId="0" fontId="12" fillId="18" borderId="44" xfId="0" applyFont="1" applyFill="1" applyBorder="1" applyAlignment="1">
      <alignment horizontal="left" vertical="top" wrapText="1"/>
    </xf>
    <xf numFmtId="49" fontId="12" fillId="16" borderId="157" xfId="8" applyNumberFormat="1" applyFont="1" applyFill="1" applyBorder="1" applyAlignment="1" applyProtection="1">
      <alignment horizontal="right" vertical="center"/>
    </xf>
    <xf numFmtId="49" fontId="12" fillId="16" borderId="160" xfId="8" applyNumberFormat="1" applyFont="1" applyFill="1" applyBorder="1" applyAlignment="1" applyProtection="1">
      <alignment horizontal="right" vertical="center"/>
    </xf>
    <xf numFmtId="0" fontId="11" fillId="18" borderId="66" xfId="0" applyFont="1" applyFill="1" applyBorder="1" applyAlignment="1">
      <alignment horizontal="center" vertical="top" wrapText="1"/>
    </xf>
    <xf numFmtId="0" fontId="11" fillId="18" borderId="124" xfId="0" applyFont="1" applyFill="1" applyBorder="1" applyAlignment="1">
      <alignment horizontal="center" vertical="top" wrapText="1"/>
    </xf>
    <xf numFmtId="49" fontId="12" fillId="11" borderId="33" xfId="0" applyNumberFormat="1" applyFont="1" applyFill="1" applyBorder="1" applyAlignment="1">
      <alignment horizontal="center" vertical="top"/>
    </xf>
    <xf numFmtId="49" fontId="12" fillId="2" borderId="157" xfId="0" applyNumberFormat="1" applyFont="1" applyFill="1" applyBorder="1" applyAlignment="1">
      <alignment horizontal="right" vertical="center"/>
    </xf>
    <xf numFmtId="49" fontId="12" fillId="2" borderId="160" xfId="0" applyNumberFormat="1" applyFont="1" applyFill="1" applyBorder="1" applyAlignment="1">
      <alignment horizontal="right" vertical="center"/>
    </xf>
    <xf numFmtId="164" fontId="11" fillId="21" borderId="235" xfId="0" applyNumberFormat="1" applyFont="1" applyFill="1" applyBorder="1" applyAlignment="1">
      <alignment horizontal="center" vertical="center"/>
    </xf>
    <xf numFmtId="49" fontId="12" fillId="2" borderId="120" xfId="0" applyNumberFormat="1" applyFont="1" applyFill="1" applyBorder="1" applyAlignment="1">
      <alignment horizontal="right" vertical="center"/>
    </xf>
    <xf numFmtId="0" fontId="11" fillId="10" borderId="43" xfId="0" applyFont="1" applyFill="1" applyBorder="1" applyAlignment="1">
      <alignment horizontal="center" vertical="top"/>
    </xf>
    <xf numFmtId="0" fontId="11" fillId="10" borderId="128" xfId="0" applyFont="1" applyFill="1" applyBorder="1" applyAlignment="1">
      <alignment horizontal="center" vertical="top"/>
    </xf>
    <xf numFmtId="0" fontId="11" fillId="10" borderId="56" xfId="0" applyFont="1" applyFill="1" applyBorder="1" applyAlignment="1">
      <alignment horizontal="center" vertical="top"/>
    </xf>
    <xf numFmtId="49" fontId="11" fillId="0" borderId="141" xfId="0" applyNumberFormat="1" applyFont="1" applyFill="1" applyBorder="1" applyAlignment="1">
      <alignment horizontal="center" vertical="center" textRotation="90"/>
    </xf>
    <xf numFmtId="49" fontId="12" fillId="2" borderId="120" xfId="0" applyNumberFormat="1" applyFont="1" applyFill="1" applyBorder="1" applyAlignment="1">
      <alignment horizontal="right" vertical="top" wrapText="1"/>
    </xf>
    <xf numFmtId="49" fontId="12" fillId="2" borderId="49" xfId="0" applyNumberFormat="1" applyFont="1" applyFill="1" applyBorder="1" applyAlignment="1">
      <alignment horizontal="right" vertical="top" wrapText="1"/>
    </xf>
    <xf numFmtId="49" fontId="12" fillId="2" borderId="44" xfId="0" applyNumberFormat="1" applyFont="1" applyFill="1" applyBorder="1" applyAlignment="1">
      <alignment horizontal="right" vertical="top" wrapText="1"/>
    </xf>
    <xf numFmtId="1" fontId="11" fillId="11" borderId="155" xfId="0" applyNumberFormat="1" applyFont="1" applyFill="1" applyBorder="1" applyAlignment="1">
      <alignment horizontal="center" vertical="top"/>
    </xf>
    <xf numFmtId="1" fontId="11" fillId="11" borderId="98" xfId="0" applyNumberFormat="1" applyFont="1" applyFill="1" applyBorder="1" applyAlignment="1">
      <alignment horizontal="center" vertical="top"/>
    </xf>
    <xf numFmtId="0" fontId="11" fillId="11" borderId="154" xfId="0" applyFont="1" applyFill="1" applyBorder="1" applyAlignment="1">
      <alignment horizontal="left" vertical="top" wrapText="1"/>
    </xf>
    <xf numFmtId="0" fontId="11" fillId="11" borderId="99" xfId="0" applyFont="1" applyFill="1" applyBorder="1" applyAlignment="1">
      <alignment horizontal="left" vertical="top" wrapText="1"/>
    </xf>
    <xf numFmtId="49" fontId="11" fillId="24" borderId="156" xfId="0" applyNumberFormat="1" applyFont="1" applyFill="1" applyBorder="1" applyAlignment="1">
      <alignment horizontal="center" vertical="top"/>
    </xf>
    <xf numFmtId="0" fontId="12" fillId="19" borderId="119" xfId="0" applyFont="1" applyFill="1" applyBorder="1" applyAlignment="1">
      <alignment horizontal="left" vertical="top"/>
    </xf>
    <xf numFmtId="0" fontId="12" fillId="19" borderId="91" xfId="0" applyFont="1" applyFill="1" applyBorder="1" applyAlignment="1">
      <alignment horizontal="left" vertical="top"/>
    </xf>
    <xf numFmtId="0" fontId="11" fillId="13" borderId="195" xfId="0" applyFont="1" applyFill="1" applyBorder="1" applyAlignment="1">
      <alignment horizontal="center" vertical="top" wrapText="1"/>
    </xf>
    <xf numFmtId="0" fontId="11" fillId="13" borderId="205" xfId="0" applyFont="1" applyFill="1" applyBorder="1" applyAlignment="1">
      <alignment horizontal="center" vertical="top" wrapText="1"/>
    </xf>
    <xf numFmtId="49" fontId="11" fillId="0" borderId="64" xfId="0" applyNumberFormat="1" applyFont="1" applyFill="1" applyBorder="1" applyAlignment="1">
      <alignment horizontal="center" vertical="center" textRotation="90"/>
    </xf>
    <xf numFmtId="49" fontId="12" fillId="19" borderId="9" xfId="0" applyNumberFormat="1" applyFont="1" applyFill="1" applyBorder="1" applyAlignment="1">
      <alignment horizontal="center" vertical="top"/>
    </xf>
    <xf numFmtId="0" fontId="12" fillId="13" borderId="133" xfId="0" applyFont="1" applyFill="1" applyBorder="1" applyAlignment="1">
      <alignment horizontal="left" vertical="top" wrapText="1"/>
    </xf>
    <xf numFmtId="49" fontId="12" fillId="19" borderId="68" xfId="0" applyNumberFormat="1" applyFont="1" applyFill="1" applyBorder="1" applyAlignment="1">
      <alignment horizontal="center" vertical="top"/>
    </xf>
    <xf numFmtId="49" fontId="12" fillId="11" borderId="157" xfId="0" applyNumberFormat="1" applyFont="1" applyFill="1" applyBorder="1" applyAlignment="1">
      <alignment horizontal="center" vertical="top"/>
    </xf>
    <xf numFmtId="49" fontId="12" fillId="11" borderId="24" xfId="0" applyNumberFormat="1" applyFont="1" applyFill="1" applyBorder="1" applyAlignment="1">
      <alignment horizontal="center" vertical="top"/>
    </xf>
    <xf numFmtId="49" fontId="12" fillId="0" borderId="23" xfId="0" applyNumberFormat="1" applyFont="1" applyFill="1" applyBorder="1" applyAlignment="1">
      <alignment horizontal="center" vertical="top"/>
    </xf>
    <xf numFmtId="0" fontId="12" fillId="18" borderId="120" xfId="0" applyFont="1" applyFill="1" applyBorder="1" applyAlignment="1">
      <alignment horizontal="left" vertical="top" wrapText="1"/>
    </xf>
    <xf numFmtId="0" fontId="11" fillId="11" borderId="57" xfId="0" applyFont="1" applyFill="1" applyBorder="1" applyAlignment="1">
      <alignment horizontal="center" vertical="center"/>
    </xf>
    <xf numFmtId="0" fontId="11" fillId="11" borderId="59" xfId="0" applyFont="1" applyFill="1" applyBorder="1" applyAlignment="1">
      <alignment horizontal="center" vertical="center"/>
    </xf>
    <xf numFmtId="0" fontId="11" fillId="11" borderId="156" xfId="0" applyFont="1" applyFill="1" applyBorder="1" applyAlignment="1">
      <alignment horizontal="center" vertical="center"/>
    </xf>
    <xf numFmtId="49" fontId="11" fillId="0" borderId="45" xfId="0" applyNumberFormat="1" applyFont="1" applyFill="1" applyBorder="1" applyAlignment="1">
      <alignment horizontal="center" vertical="center" textRotation="90" wrapText="1"/>
    </xf>
    <xf numFmtId="49" fontId="11" fillId="0" borderId="60" xfId="0" applyNumberFormat="1" applyFont="1" applyFill="1" applyBorder="1" applyAlignment="1">
      <alignment horizontal="center" vertical="top" textRotation="90"/>
    </xf>
    <xf numFmtId="49" fontId="11" fillId="0" borderId="65" xfId="0" applyNumberFormat="1" applyFont="1" applyFill="1" applyBorder="1" applyAlignment="1">
      <alignment horizontal="center" vertical="top" textRotation="90"/>
    </xf>
    <xf numFmtId="49" fontId="11" fillId="10" borderId="65" xfId="0" applyNumberFormat="1" applyFont="1" applyFill="1" applyBorder="1" applyAlignment="1">
      <alignment horizontal="center" vertical="center" textRotation="90"/>
    </xf>
    <xf numFmtId="49" fontId="11" fillId="10" borderId="45" xfId="0" applyNumberFormat="1" applyFont="1" applyFill="1" applyBorder="1" applyAlignment="1">
      <alignment horizontal="center" vertical="top" textRotation="90" wrapText="1"/>
    </xf>
    <xf numFmtId="49" fontId="11" fillId="10" borderId="156" xfId="0" applyNumberFormat="1" applyFont="1" applyFill="1" applyBorder="1" applyAlignment="1">
      <alignment horizontal="center" vertical="top" textRotation="90" wrapText="1"/>
    </xf>
    <xf numFmtId="49" fontId="11" fillId="10" borderId="63" xfId="0" applyNumberFormat="1" applyFont="1" applyFill="1" applyBorder="1" applyAlignment="1">
      <alignment horizontal="center" vertical="top" textRotation="90" wrapText="1"/>
    </xf>
    <xf numFmtId="49" fontId="11" fillId="0" borderId="71" xfId="0" applyNumberFormat="1" applyFont="1" applyFill="1" applyBorder="1" applyAlignment="1">
      <alignment horizontal="center" vertical="center" textRotation="90"/>
    </xf>
    <xf numFmtId="49" fontId="11" fillId="0" borderId="57" xfId="0" applyNumberFormat="1" applyFont="1" applyFill="1" applyBorder="1" applyAlignment="1">
      <alignment horizontal="center" vertical="top" textRotation="90" wrapText="1"/>
    </xf>
    <xf numFmtId="49" fontId="11" fillId="0" borderId="60" xfId="0" applyNumberFormat="1" applyFont="1" applyFill="1" applyBorder="1" applyAlignment="1">
      <alignment horizontal="center" vertical="top" textRotation="90" wrapText="1"/>
    </xf>
    <xf numFmtId="0" fontId="16" fillId="0" borderId="0" xfId="0" applyFont="1" applyAlignment="1" applyProtection="1">
      <alignment horizontal="right"/>
      <protection locked="0"/>
    </xf>
    <xf numFmtId="0" fontId="12" fillId="0" borderId="129" xfId="0" applyFont="1" applyBorder="1" applyAlignment="1" applyProtection="1">
      <alignment horizontal="center" vertical="top" wrapText="1"/>
      <protection locked="0"/>
    </xf>
    <xf numFmtId="0" fontId="12" fillId="0" borderId="102" xfId="0" applyFont="1" applyBorder="1" applyAlignment="1" applyProtection="1">
      <alignment horizontal="center" vertical="top" wrapText="1"/>
      <protection locked="0"/>
    </xf>
    <xf numFmtId="0" fontId="12" fillId="0" borderId="103" xfId="0" applyFont="1" applyBorder="1" applyAlignment="1" applyProtection="1">
      <alignment horizontal="center" vertical="top" wrapText="1"/>
      <protection locked="0"/>
    </xf>
    <xf numFmtId="0" fontId="11" fillId="0" borderId="126" xfId="0" applyFont="1" applyBorder="1" applyAlignment="1" applyProtection="1">
      <alignment horizontal="center" vertical="center"/>
      <protection locked="0"/>
    </xf>
    <xf numFmtId="0" fontId="11" fillId="0" borderId="127" xfId="0" applyFont="1" applyBorder="1" applyAlignment="1" applyProtection="1">
      <alignment horizontal="center" vertical="center"/>
      <protection locked="0"/>
    </xf>
    <xf numFmtId="0" fontId="11" fillId="0" borderId="78" xfId="0" applyFont="1" applyBorder="1" applyAlignment="1" applyProtection="1">
      <alignment horizontal="center" vertical="center" textRotation="90" wrapText="1"/>
      <protection locked="0"/>
    </xf>
    <xf numFmtId="0" fontId="11" fillId="0" borderId="56" xfId="0" applyFont="1" applyBorder="1" applyAlignment="1" applyProtection="1">
      <alignment horizontal="center" vertical="center" textRotation="90" wrapText="1"/>
      <protection locked="0"/>
    </xf>
    <xf numFmtId="0" fontId="12" fillId="0" borderId="129" xfId="0" applyFont="1" applyBorder="1" applyAlignment="1" applyProtection="1">
      <alignment horizontal="center" vertical="top"/>
      <protection locked="0"/>
    </xf>
    <xf numFmtId="0" fontId="12" fillId="0" borderId="102" xfId="0" applyFont="1" applyBorder="1" applyAlignment="1" applyProtection="1">
      <alignment horizontal="center" vertical="top"/>
      <protection locked="0"/>
    </xf>
    <xf numFmtId="0" fontId="12" fillId="0" borderId="103" xfId="0" applyFont="1" applyBorder="1" applyAlignment="1" applyProtection="1">
      <alignment horizontal="center" vertical="top"/>
      <protection locked="0"/>
    </xf>
    <xf numFmtId="0" fontId="11" fillId="0" borderId="76" xfId="0" applyFont="1" applyBorder="1" applyAlignment="1" applyProtection="1">
      <alignment horizontal="center" vertical="center" textRotation="90" wrapText="1"/>
      <protection locked="0"/>
    </xf>
    <xf numFmtId="0" fontId="11" fillId="0" borderId="54" xfId="0" applyFont="1" applyBorder="1" applyAlignment="1" applyProtection="1">
      <alignment horizontal="center" vertical="center" textRotation="90" wrapText="1"/>
      <protection locked="0"/>
    </xf>
    <xf numFmtId="0" fontId="12" fillId="20" borderId="92" xfId="0" applyFont="1" applyFill="1" applyBorder="1" applyAlignment="1">
      <alignment horizontal="right" vertical="top"/>
    </xf>
    <xf numFmtId="0" fontId="12" fillId="20" borderId="49" xfId="0" applyFont="1" applyFill="1" applyBorder="1" applyAlignment="1">
      <alignment horizontal="right" vertical="top"/>
    </xf>
    <xf numFmtId="0" fontId="12" fillId="20" borderId="44" xfId="0" applyFont="1" applyFill="1" applyBorder="1" applyAlignment="1">
      <alignment horizontal="right" vertical="top"/>
    </xf>
    <xf numFmtId="0" fontId="11" fillId="0" borderId="76" xfId="0" applyFont="1" applyBorder="1" applyAlignment="1" applyProtection="1">
      <alignment horizontal="center" vertical="center" textRotation="90"/>
      <protection locked="0"/>
    </xf>
    <xf numFmtId="0" fontId="11" fillId="0" borderId="54" xfId="0" applyFont="1" applyBorder="1" applyAlignment="1" applyProtection="1">
      <alignment horizontal="center" vertical="center" textRotation="90"/>
      <protection locked="0"/>
    </xf>
    <xf numFmtId="0" fontId="11" fillId="0" borderId="41" xfId="0" applyFont="1" applyBorder="1" applyAlignment="1" applyProtection="1">
      <alignment horizontal="center" vertical="center" textRotation="90"/>
      <protection locked="0"/>
    </xf>
    <xf numFmtId="0" fontId="11" fillId="0" borderId="107" xfId="0" applyFont="1" applyBorder="1" applyAlignment="1" applyProtection="1">
      <alignment horizontal="center" vertical="center" textRotation="90"/>
      <protection locked="0"/>
    </xf>
    <xf numFmtId="0" fontId="11" fillId="0" borderId="42" xfId="0" applyFont="1" applyBorder="1" applyAlignment="1" applyProtection="1">
      <alignment horizontal="center" vertical="center" textRotation="90"/>
      <protection locked="0"/>
    </xf>
    <xf numFmtId="0" fontId="11" fillId="0" borderId="39" xfId="0" applyFont="1" applyBorder="1" applyAlignment="1" applyProtection="1">
      <alignment horizontal="center" vertical="center" textRotation="90"/>
      <protection locked="0"/>
    </xf>
    <xf numFmtId="0" fontId="11" fillId="0" borderId="55" xfId="0" applyFont="1" applyBorder="1" applyAlignment="1" applyProtection="1">
      <alignment horizontal="center" vertical="center" textRotation="90"/>
      <protection locked="0"/>
    </xf>
    <xf numFmtId="0" fontId="11" fillId="0" borderId="43" xfId="0" applyFont="1" applyBorder="1" applyAlignment="1" applyProtection="1">
      <alignment horizontal="center" vertical="center" textRotation="90"/>
      <protection locked="0"/>
    </xf>
    <xf numFmtId="0" fontId="11" fillId="0" borderId="128" xfId="0" applyFont="1" applyBorder="1" applyAlignment="1" applyProtection="1">
      <alignment horizontal="center" vertical="center" textRotation="90"/>
      <protection locked="0"/>
    </xf>
    <xf numFmtId="0" fontId="11" fillId="0" borderId="56" xfId="0" applyFont="1" applyBorder="1" applyAlignment="1" applyProtection="1">
      <alignment horizontal="center" vertical="center" textRotation="90"/>
      <protection locked="0"/>
    </xf>
    <xf numFmtId="0" fontId="12" fillId="20" borderId="47" xfId="0" applyFont="1" applyFill="1" applyBorder="1" applyAlignment="1">
      <alignment horizontal="center" vertical="center"/>
    </xf>
    <xf numFmtId="0" fontId="12" fillId="20" borderId="207" xfId="0" applyFont="1" applyFill="1" applyBorder="1" applyAlignment="1">
      <alignment horizontal="center" vertical="center"/>
    </xf>
    <xf numFmtId="0" fontId="12" fillId="20" borderId="120" xfId="0" applyFont="1" applyFill="1" applyBorder="1" applyAlignment="1">
      <alignment horizontal="center" vertical="center" wrapText="1"/>
    </xf>
    <xf numFmtId="0" fontId="12" fillId="20" borderId="50" xfId="0" applyFont="1" applyFill="1" applyBorder="1" applyAlignment="1">
      <alignment horizontal="center" vertical="center" wrapText="1"/>
    </xf>
    <xf numFmtId="0" fontId="12" fillId="20" borderId="91" xfId="0" applyFont="1" applyFill="1" applyBorder="1" applyAlignment="1">
      <alignment horizontal="center" vertical="center" wrapText="1"/>
    </xf>
    <xf numFmtId="0" fontId="11" fillId="0" borderId="218" xfId="0" applyFont="1" applyBorder="1" applyAlignment="1">
      <alignment horizontal="left"/>
    </xf>
    <xf numFmtId="164" fontId="11" fillId="0" borderId="158" xfId="0" applyNumberFormat="1" applyFont="1" applyBorder="1" applyAlignment="1">
      <alignment horizontal="center"/>
    </xf>
    <xf numFmtId="164" fontId="11" fillId="0" borderId="208" xfId="0" applyNumberFormat="1" applyFont="1" applyBorder="1" applyAlignment="1">
      <alignment horizontal="center"/>
    </xf>
    <xf numFmtId="164" fontId="11" fillId="0" borderId="72" xfId="0" applyNumberFormat="1" applyFont="1" applyBorder="1" applyAlignment="1">
      <alignment horizontal="center"/>
    </xf>
    <xf numFmtId="0" fontId="11" fillId="0" borderId="219" xfId="0" applyFont="1" applyBorder="1" applyAlignment="1">
      <alignment horizontal="left"/>
    </xf>
    <xf numFmtId="164" fontId="11" fillId="0" borderId="15" xfId="0" applyNumberFormat="1" applyFont="1" applyBorder="1" applyAlignment="1">
      <alignment horizontal="center"/>
    </xf>
    <xf numFmtId="164" fontId="11" fillId="0" borderId="16" xfId="0" applyNumberFormat="1" applyFont="1" applyBorder="1" applyAlignment="1">
      <alignment horizontal="center"/>
    </xf>
    <xf numFmtId="164" fontId="11" fillId="0" borderId="81" xfId="0" applyNumberFormat="1" applyFont="1" applyBorder="1" applyAlignment="1">
      <alignment horizontal="center"/>
    </xf>
    <xf numFmtId="164" fontId="11" fillId="0" borderId="9" xfId="0" applyNumberFormat="1" applyFont="1" applyBorder="1" applyAlignment="1">
      <alignment horizontal="center"/>
    </xf>
    <xf numFmtId="0" fontId="11" fillId="0" borderId="220" xfId="0" applyFont="1" applyBorder="1" applyAlignment="1">
      <alignment horizontal="left"/>
    </xf>
    <xf numFmtId="0" fontId="11" fillId="0" borderId="221" xfId="0" applyFont="1" applyBorder="1" applyAlignment="1">
      <alignment horizontal="left"/>
    </xf>
    <xf numFmtId="0" fontId="11" fillId="0" borderId="222" xfId="0" applyFont="1" applyBorder="1" applyAlignment="1">
      <alignment horizontal="left"/>
    </xf>
    <xf numFmtId="164" fontId="11" fillId="0" borderId="9" xfId="0" applyNumberFormat="1" applyFont="1" applyBorder="1" applyAlignment="1">
      <alignment horizontal="center" vertical="top"/>
    </xf>
    <xf numFmtId="164" fontId="11" fillId="0" borderId="16" xfId="0" applyNumberFormat="1" applyFont="1" applyBorder="1" applyAlignment="1">
      <alignment horizontal="center" vertical="top"/>
    </xf>
    <xf numFmtId="164" fontId="11" fillId="0" borderId="81" xfId="0" applyNumberFormat="1" applyFont="1" applyBorder="1" applyAlignment="1">
      <alignment horizontal="center" vertical="top"/>
    </xf>
    <xf numFmtId="164" fontId="11" fillId="0" borderId="223" xfId="0" applyNumberFormat="1" applyFont="1" applyBorder="1" applyAlignment="1">
      <alignment horizontal="left" wrapText="1"/>
    </xf>
    <xf numFmtId="164" fontId="11" fillId="0" borderId="224" xfId="0" applyNumberFormat="1" applyFont="1" applyBorder="1" applyAlignment="1">
      <alignment horizontal="left" wrapText="1"/>
    </xf>
    <xf numFmtId="0" fontId="11" fillId="0" borderId="225" xfId="0" applyFont="1" applyBorder="1" applyAlignment="1">
      <alignment horizontal="left"/>
    </xf>
    <xf numFmtId="0" fontId="11" fillId="0" borderId="226" xfId="0" applyFont="1" applyBorder="1" applyAlignment="1">
      <alignment horizontal="left"/>
    </xf>
    <xf numFmtId="0" fontId="11" fillId="0" borderId="227" xfId="0" applyFont="1" applyBorder="1" applyAlignment="1">
      <alignment horizontal="left"/>
    </xf>
    <xf numFmtId="0" fontId="11" fillId="0" borderId="228" xfId="0" applyFont="1" applyBorder="1" applyAlignment="1">
      <alignment horizontal="left"/>
    </xf>
    <xf numFmtId="0" fontId="12" fillId="20" borderId="130" xfId="0" applyFont="1" applyFill="1" applyBorder="1" applyAlignment="1">
      <alignment horizontal="right"/>
    </xf>
    <xf numFmtId="0" fontId="12" fillId="20" borderId="182" xfId="0" applyFont="1" applyFill="1" applyBorder="1" applyAlignment="1">
      <alignment horizontal="right"/>
    </xf>
    <xf numFmtId="164" fontId="12" fillId="20" borderId="159" xfId="0" applyNumberFormat="1" applyFont="1" applyFill="1" applyBorder="1" applyAlignment="1">
      <alignment horizontal="center"/>
    </xf>
    <xf numFmtId="164" fontId="12" fillId="20" borderId="183" xfId="0" applyNumberFormat="1" applyFont="1" applyFill="1" applyBorder="1" applyAlignment="1">
      <alignment horizontal="center"/>
    </xf>
    <xf numFmtId="164" fontId="12" fillId="20" borderId="143" xfId="0" applyNumberFormat="1" applyFont="1" applyFill="1" applyBorder="1" applyAlignment="1">
      <alignment horizontal="center"/>
    </xf>
    <xf numFmtId="0" fontId="12" fillId="0" borderId="0" xfId="0" applyFont="1" applyAlignment="1" applyProtection="1">
      <alignment horizontal="center"/>
      <protection locked="0"/>
    </xf>
    <xf numFmtId="0" fontId="11" fillId="0" borderId="0" xfId="0" applyFont="1" applyAlignment="1" applyProtection="1">
      <alignment horizontal="center"/>
      <protection locked="0"/>
    </xf>
    <xf numFmtId="0" fontId="12" fillId="8" borderId="45" xfId="0" applyFont="1" applyFill="1" applyBorder="1" applyAlignment="1" applyProtection="1">
      <alignment horizontal="center" vertical="top" wrapText="1"/>
      <protection locked="0"/>
    </xf>
    <xf numFmtId="0" fontId="12" fillId="8" borderId="156" xfId="0" applyFont="1" applyFill="1" applyBorder="1" applyAlignment="1" applyProtection="1">
      <alignment horizontal="center" vertical="top" wrapText="1"/>
      <protection locked="0"/>
    </xf>
    <xf numFmtId="0" fontId="12" fillId="8" borderId="63" xfId="0" applyFont="1" applyFill="1" applyBorder="1" applyAlignment="1" applyProtection="1">
      <alignment horizontal="center" vertical="top" wrapText="1"/>
      <protection locked="0"/>
    </xf>
    <xf numFmtId="0" fontId="12" fillId="8" borderId="45" xfId="0" applyFont="1" applyFill="1" applyBorder="1" applyAlignment="1" applyProtection="1">
      <alignment horizontal="center" vertical="center" textRotation="90" wrapText="1"/>
      <protection locked="0"/>
    </xf>
    <xf numFmtId="0" fontId="12" fillId="8" borderId="156" xfId="0" applyFont="1" applyFill="1" applyBorder="1" applyAlignment="1" applyProtection="1">
      <alignment horizontal="center" vertical="center" textRotation="90" wrapText="1"/>
      <protection locked="0"/>
    </xf>
    <xf numFmtId="0" fontId="12" fillId="8" borderId="63" xfId="0" applyFont="1" applyFill="1" applyBorder="1" applyAlignment="1" applyProtection="1">
      <alignment horizontal="center" vertical="center" textRotation="90" wrapText="1"/>
      <protection locked="0"/>
    </xf>
    <xf numFmtId="0" fontId="12" fillId="8" borderId="144" xfId="0" applyFont="1" applyFill="1" applyBorder="1" applyAlignment="1" applyProtection="1">
      <alignment horizontal="center" vertical="top" wrapText="1"/>
      <protection locked="0"/>
    </xf>
    <xf numFmtId="0" fontId="12" fillId="8" borderId="160" xfId="0" applyFont="1" applyFill="1" applyBorder="1" applyAlignment="1" applyProtection="1">
      <alignment horizontal="center" vertical="top" wrapText="1"/>
      <protection locked="0"/>
    </xf>
    <xf numFmtId="0" fontId="12" fillId="8" borderId="166" xfId="0" applyFont="1" applyFill="1" applyBorder="1" applyAlignment="1" applyProtection="1">
      <alignment horizontal="center" vertical="top" wrapText="1"/>
      <protection locked="0"/>
    </xf>
    <xf numFmtId="0" fontId="16" fillId="0" borderId="0" xfId="0" applyFont="1" applyBorder="1" applyAlignment="1" applyProtection="1">
      <alignment horizontal="right"/>
      <protection locked="0"/>
    </xf>
    <xf numFmtId="0" fontId="11" fillId="0" borderId="0" xfId="0" applyFont="1" applyAlignment="1" applyProtection="1">
      <alignment horizontal="left"/>
      <protection locked="0"/>
    </xf>
    <xf numFmtId="0" fontId="11" fillId="8" borderId="76" xfId="0" applyFont="1" applyFill="1" applyBorder="1" applyAlignment="1" applyProtection="1">
      <alignment horizontal="center" vertical="top" wrapText="1"/>
      <protection locked="0"/>
    </xf>
    <xf numFmtId="0" fontId="11" fillId="8" borderId="107" xfId="0" applyFont="1" applyFill="1" applyBorder="1" applyAlignment="1" applyProtection="1">
      <alignment horizontal="center" vertical="top" wrapText="1"/>
      <protection locked="0"/>
    </xf>
    <xf numFmtId="0" fontId="11" fillId="8" borderId="54" xfId="0" applyFont="1" applyFill="1" applyBorder="1" applyAlignment="1" applyProtection="1">
      <alignment horizontal="center" vertical="top" wrapText="1"/>
      <protection locked="0"/>
    </xf>
    <xf numFmtId="0" fontId="11" fillId="8" borderId="77" xfId="0" applyFont="1" applyFill="1" applyBorder="1" applyAlignment="1" applyProtection="1">
      <alignment horizontal="left" vertical="top" wrapText="1"/>
      <protection locked="0"/>
    </xf>
    <xf numFmtId="0" fontId="11" fillId="8" borderId="39" xfId="0" applyFont="1" applyFill="1" applyBorder="1" applyAlignment="1" applyProtection="1">
      <alignment horizontal="left" vertical="top" wrapText="1"/>
      <protection locked="0"/>
    </xf>
    <xf numFmtId="0" fontId="11" fillId="8" borderId="55" xfId="0" applyFont="1" applyFill="1" applyBorder="1" applyAlignment="1" applyProtection="1">
      <alignment horizontal="left" vertical="top" wrapText="1"/>
      <protection locked="0"/>
    </xf>
    <xf numFmtId="0" fontId="11" fillId="8" borderId="78" xfId="0" applyFont="1" applyFill="1" applyBorder="1" applyAlignment="1" applyProtection="1">
      <alignment horizontal="center" vertical="top" wrapText="1"/>
      <protection locked="0"/>
    </xf>
    <xf numFmtId="0" fontId="11" fillId="8" borderId="128" xfId="0" applyFont="1" applyFill="1" applyBorder="1" applyAlignment="1" applyProtection="1">
      <alignment horizontal="center" vertical="top" wrapText="1"/>
      <protection locked="0"/>
    </xf>
    <xf numFmtId="0" fontId="11" fillId="8" borderId="56" xfId="0" applyFont="1" applyFill="1" applyBorder="1" applyAlignment="1" applyProtection="1">
      <alignment horizontal="center" vertical="top" wrapText="1"/>
      <protection locked="0"/>
    </xf>
    <xf numFmtId="0" fontId="12" fillId="8" borderId="106" xfId="0" applyFont="1" applyFill="1" applyBorder="1" applyAlignment="1" applyProtection="1">
      <alignment horizontal="center" vertical="top" wrapText="1"/>
      <protection locked="0"/>
    </xf>
    <xf numFmtId="0" fontId="12" fillId="8" borderId="125" xfId="0" applyFont="1" applyFill="1" applyBorder="1" applyAlignment="1" applyProtection="1">
      <alignment horizontal="center" vertical="top" wrapText="1"/>
      <protection locked="0"/>
    </xf>
    <xf numFmtId="0" fontId="12" fillId="8" borderId="105" xfId="0" applyFont="1" applyFill="1" applyBorder="1" applyAlignment="1" applyProtection="1">
      <alignment horizontal="center" vertical="top" wrapText="1"/>
      <protection locked="0"/>
    </xf>
  </cellXfs>
  <cellStyles count="28">
    <cellStyle name="1 antraštė" xfId="1" builtinId="16" customBuiltin="1"/>
    <cellStyle name="2 antraštė" xfId="2" builtinId="17" customBuiltin="1"/>
    <cellStyle name="20% – paryškinimas 3 2" xfId="3"/>
    <cellStyle name="20% – paryškinimas 5 2" xfId="4"/>
    <cellStyle name="3 antraštė" xfId="5" builtinId="18" customBuiltin="1"/>
    <cellStyle name="4 antraštė" xfId="6" builtinId="19" customBuiltin="1"/>
    <cellStyle name="Aiškinamasis tekstas" xfId="7" builtinId="53" customBuiltin="1"/>
    <cellStyle name="Excel_BuiltIn_20% – paryškinimas 3" xfId="8"/>
    <cellStyle name="Excel_BuiltIn_20% – paryškinimas 5" xfId="9"/>
    <cellStyle name="Excel_BuiltIn_Pastaba" xfId="10"/>
    <cellStyle name="Explanatory Text" xfId="11"/>
    <cellStyle name="Geras" xfId="12" builtinId="26" customBuiltin="1"/>
    <cellStyle name="Good 1" xfId="13"/>
    <cellStyle name="Heading 1 1" xfId="14"/>
    <cellStyle name="Heading 2 1" xfId="15"/>
    <cellStyle name="Heading 3" xfId="16"/>
    <cellStyle name="Heading 4" xfId="17"/>
    <cellStyle name="Įprastas" xfId="0" builtinId="0"/>
    <cellStyle name="Įspėjimo tekstas" xfId="18" builtinId="11" customBuiltin="1"/>
    <cellStyle name="Išvestis" xfId="19" builtinId="21" customBuiltin="1"/>
    <cellStyle name="Output" xfId="20"/>
    <cellStyle name="Paprastas_Lapas1" xfId="21"/>
    <cellStyle name="Pastaba 2" xfId="22"/>
    <cellStyle name="Pavadinimas" xfId="23" builtinId="15" customBuiltin="1"/>
    <cellStyle name="Suma" xfId="24" builtinId="25" customBuiltin="1"/>
    <cellStyle name="Title" xfId="25"/>
    <cellStyle name="Total" xfId="26"/>
    <cellStyle name="Warning Text" xfId="27"/>
  </cellStyles>
  <dxfs count="0"/>
  <tableStyles count="0" defaultTableStyle="TableStyleMedium2" defaultPivotStyle="PivotStyleLight16"/>
  <colors>
    <mruColors>
      <color rgb="FFCCFFCC"/>
      <color rgb="FFCCFFFF"/>
      <color rgb="FFFFFF99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374"/>
  <sheetViews>
    <sheetView tabSelected="1" zoomScale="80" zoomScaleNormal="80" zoomScaleSheetLayoutView="80" workbookViewId="0">
      <pane ySplit="19" topLeftCell="A68" activePane="bottomLeft" state="frozen"/>
      <selection pane="bottomLeft" activeCell="E73" sqref="E73:E75"/>
    </sheetView>
  </sheetViews>
  <sheetFormatPr defaultRowHeight="12.75" x14ac:dyDescent="0.2"/>
  <cols>
    <col min="1" max="1" width="3.28515625" style="36" customWidth="1"/>
    <col min="2" max="2" width="3.7109375" style="37" customWidth="1"/>
    <col min="3" max="3" width="3.140625" style="37" customWidth="1"/>
    <col min="4" max="4" width="3.42578125" style="37" customWidth="1"/>
    <col min="5" max="5" width="22.42578125" style="37" customWidth="1"/>
    <col min="6" max="6" width="3.42578125" style="37" customWidth="1"/>
    <col min="7" max="7" width="7.28515625" style="37" customWidth="1"/>
    <col min="8" max="8" width="4.28515625" style="37" customWidth="1"/>
    <col min="9" max="9" width="3.7109375" style="37" customWidth="1"/>
    <col min="10" max="10" width="8" style="37" customWidth="1"/>
    <col min="11" max="11" width="10.28515625" style="37" customWidth="1"/>
    <col min="12" max="12" width="9" style="37" customWidth="1"/>
    <col min="13" max="13" width="6.85546875" style="37" customWidth="1"/>
    <col min="14" max="14" width="9.42578125" style="37" customWidth="1"/>
    <col min="15" max="15" width="9.5703125" style="37" customWidth="1"/>
    <col min="16" max="16" width="8.140625" style="37" customWidth="1"/>
    <col min="17" max="17" width="7.7109375" style="37" customWidth="1"/>
    <col min="18" max="18" width="8.28515625" style="37" customWidth="1"/>
    <col min="19" max="19" width="8.5703125" style="37" customWidth="1"/>
    <col min="20" max="20" width="8.28515625" style="37" customWidth="1"/>
    <col min="21" max="21" width="8.140625" style="37" customWidth="1"/>
    <col min="22" max="22" width="7.28515625" style="37" customWidth="1"/>
    <col min="23" max="24" width="7.85546875" style="37" customWidth="1"/>
    <col min="25" max="25" width="6.5703125" style="37" customWidth="1"/>
    <col min="26" max="27" width="9.7109375" style="37" customWidth="1"/>
    <col min="28" max="28" width="9" style="37" customWidth="1"/>
    <col min="29" max="29" width="21.85546875" style="540" customWidth="1"/>
    <col min="30" max="30" width="5.42578125" style="540" customWidth="1"/>
    <col min="31" max="31" width="5.7109375" style="540" customWidth="1"/>
    <col min="32" max="32" width="6" style="540" customWidth="1"/>
    <col min="33" max="46" width="9" style="37" hidden="1" customWidth="1"/>
    <col min="47" max="16384" width="9.140625" style="36"/>
  </cols>
  <sheetData>
    <row r="1" spans="1:32" ht="0.75" customHeight="1" x14ac:dyDescent="0.2">
      <c r="B1" s="1297" t="s">
        <v>0</v>
      </c>
      <c r="C1" s="1297"/>
      <c r="D1" s="1297"/>
      <c r="E1" s="1297"/>
      <c r="F1" s="1297"/>
      <c r="G1" s="1297"/>
      <c r="H1" s="1297"/>
      <c r="I1" s="1297"/>
      <c r="J1" s="1297"/>
      <c r="K1" s="1297"/>
      <c r="L1" s="1297"/>
      <c r="M1" s="1297"/>
      <c r="N1" s="1297"/>
      <c r="O1" s="1297"/>
      <c r="P1" s="1297"/>
      <c r="Q1" s="1297"/>
      <c r="R1" s="1297"/>
      <c r="S1" s="1297"/>
      <c r="T1" s="1297"/>
      <c r="U1" s="1297"/>
      <c r="V1" s="1297"/>
      <c r="W1" s="1297"/>
      <c r="X1" s="1297"/>
      <c r="Y1" s="1297"/>
      <c r="Z1" s="1297"/>
      <c r="AA1" s="1297"/>
      <c r="AB1" s="1297"/>
      <c r="AC1" s="1297"/>
      <c r="AD1" s="1297"/>
      <c r="AE1" s="1297"/>
      <c r="AF1" s="1297"/>
    </row>
    <row r="2" spans="1:32" ht="12.75" customHeight="1" x14ac:dyDescent="0.2">
      <c r="B2" s="624"/>
      <c r="C2" s="624"/>
      <c r="D2" s="624"/>
      <c r="E2" s="624"/>
      <c r="F2" s="624"/>
      <c r="G2" s="624"/>
      <c r="H2" s="624"/>
      <c r="I2" s="624"/>
      <c r="J2" s="624"/>
      <c r="K2" s="624"/>
      <c r="L2" s="624"/>
      <c r="M2" s="624"/>
      <c r="N2" s="624"/>
      <c r="O2" s="624"/>
      <c r="P2" s="624"/>
      <c r="Q2" s="624"/>
      <c r="R2" s="624"/>
      <c r="S2" s="624"/>
      <c r="T2" s="624"/>
      <c r="U2" s="624"/>
      <c r="V2" s="624"/>
      <c r="W2" s="624"/>
      <c r="X2" s="624"/>
      <c r="Y2" s="624"/>
      <c r="Z2" s="624"/>
      <c r="AA2" s="1280" t="s">
        <v>238</v>
      </c>
      <c r="AB2" s="1280"/>
      <c r="AC2" s="1280"/>
      <c r="AD2" s="1280"/>
      <c r="AE2" s="1280"/>
      <c r="AF2" s="1280"/>
    </row>
    <row r="3" spans="1:32" ht="12.75" customHeight="1" x14ac:dyDescent="0.2">
      <c r="B3" s="624"/>
      <c r="C3" s="624"/>
      <c r="D3" s="624"/>
      <c r="E3" s="624"/>
      <c r="F3" s="624"/>
      <c r="G3" s="624"/>
      <c r="H3" s="624"/>
      <c r="I3" s="624"/>
      <c r="J3" s="624"/>
      <c r="K3" s="624"/>
      <c r="L3" s="624"/>
      <c r="M3" s="624"/>
      <c r="N3" s="624"/>
      <c r="O3" s="624"/>
      <c r="P3" s="624"/>
      <c r="Q3" s="624"/>
      <c r="R3" s="624"/>
      <c r="S3" s="624"/>
      <c r="T3" s="624"/>
      <c r="U3" s="624"/>
      <c r="V3" s="624"/>
      <c r="W3" s="624"/>
      <c r="X3" s="624"/>
      <c r="Y3" s="624"/>
      <c r="Z3" s="624"/>
      <c r="AA3" s="1280" t="s">
        <v>252</v>
      </c>
      <c r="AB3" s="1280"/>
      <c r="AC3" s="1280"/>
      <c r="AD3" s="1280"/>
      <c r="AE3" s="1280"/>
      <c r="AF3" s="1280"/>
    </row>
    <row r="4" spans="1:32" ht="12.75" customHeight="1" x14ac:dyDescent="0.2">
      <c r="B4" s="624"/>
      <c r="C4" s="624"/>
      <c r="D4" s="624"/>
      <c r="E4" s="624"/>
      <c r="F4" s="624"/>
      <c r="G4" s="624"/>
      <c r="H4" s="624"/>
      <c r="I4" s="624"/>
      <c r="J4" s="624"/>
      <c r="K4" s="624"/>
      <c r="L4" s="624"/>
      <c r="M4" s="624"/>
      <c r="N4" s="624"/>
      <c r="O4" s="624"/>
      <c r="P4" s="624"/>
      <c r="Q4" s="624"/>
      <c r="R4" s="624"/>
      <c r="S4" s="624"/>
      <c r="T4" s="624"/>
      <c r="U4" s="624"/>
      <c r="V4" s="624"/>
      <c r="W4" s="624"/>
      <c r="X4" s="624"/>
      <c r="Y4" s="624"/>
      <c r="Z4" s="624"/>
      <c r="AA4" s="1280" t="s">
        <v>293</v>
      </c>
      <c r="AB4" s="1280"/>
      <c r="AC4" s="1280"/>
      <c r="AD4" s="1280"/>
      <c r="AE4" s="1280"/>
      <c r="AF4" s="1280"/>
    </row>
    <row r="5" spans="1:32" ht="12.75" customHeight="1" x14ac:dyDescent="0.2">
      <c r="B5" s="624"/>
      <c r="C5" s="624"/>
      <c r="D5" s="624"/>
      <c r="E5" s="624"/>
      <c r="F5" s="624"/>
      <c r="G5" s="624"/>
      <c r="H5" s="624"/>
      <c r="I5" s="624"/>
      <c r="J5" s="624"/>
      <c r="K5" s="624"/>
      <c r="L5" s="624"/>
      <c r="M5" s="624"/>
      <c r="N5" s="624"/>
      <c r="O5" s="624"/>
      <c r="P5" s="624"/>
      <c r="Q5" s="624"/>
      <c r="R5" s="624"/>
      <c r="S5" s="624"/>
      <c r="T5" s="624"/>
      <c r="U5" s="624"/>
      <c r="V5" s="624"/>
      <c r="W5" s="624"/>
      <c r="X5" s="624"/>
      <c r="Y5" s="624"/>
      <c r="Z5" s="624"/>
      <c r="AA5" s="1280" t="s">
        <v>294</v>
      </c>
      <c r="AB5" s="1280"/>
      <c r="AC5" s="1280"/>
      <c r="AD5" s="1280"/>
      <c r="AE5" s="1280"/>
      <c r="AF5" s="1280"/>
    </row>
    <row r="6" spans="1:32" ht="12.75" customHeight="1" x14ac:dyDescent="0.2">
      <c r="B6" s="624"/>
      <c r="C6" s="624"/>
      <c r="D6" s="624"/>
      <c r="E6" s="624"/>
      <c r="F6" s="624"/>
      <c r="G6" s="624"/>
      <c r="H6" s="624"/>
      <c r="I6" s="624"/>
      <c r="J6" s="624"/>
      <c r="K6" s="624"/>
      <c r="L6" s="624"/>
      <c r="M6" s="624"/>
      <c r="N6" s="624"/>
      <c r="O6" s="624"/>
      <c r="P6" s="624"/>
      <c r="Q6" s="624"/>
      <c r="R6" s="624"/>
      <c r="S6" s="624"/>
      <c r="T6" s="624"/>
      <c r="U6" s="624"/>
      <c r="V6" s="624"/>
      <c r="W6" s="624"/>
      <c r="X6" s="624"/>
      <c r="Y6" s="624"/>
      <c r="Z6" s="624"/>
      <c r="AA6" s="1280" t="s">
        <v>310</v>
      </c>
      <c r="AB6" s="1280"/>
      <c r="AC6" s="1280"/>
      <c r="AD6" s="1280"/>
      <c r="AE6" s="1280"/>
      <c r="AF6" s="1280"/>
    </row>
    <row r="7" spans="1:32" ht="12.75" customHeight="1" x14ac:dyDescent="0.2">
      <c r="B7" s="624"/>
      <c r="C7" s="624"/>
      <c r="D7" s="624"/>
      <c r="E7" s="624"/>
      <c r="F7" s="624"/>
      <c r="G7" s="624"/>
      <c r="H7" s="624"/>
      <c r="I7" s="624"/>
      <c r="J7" s="624"/>
      <c r="K7" s="624"/>
      <c r="L7" s="624"/>
      <c r="M7" s="624"/>
      <c r="N7" s="624"/>
      <c r="O7" s="624"/>
      <c r="P7" s="624"/>
      <c r="Q7" s="624"/>
      <c r="R7" s="624"/>
      <c r="S7" s="624"/>
      <c r="T7" s="624"/>
      <c r="U7" s="624"/>
      <c r="V7" s="624"/>
      <c r="W7" s="624"/>
      <c r="X7" s="624"/>
      <c r="Y7" s="624"/>
      <c r="Z7" s="624"/>
      <c r="AA7" s="1280" t="s">
        <v>297</v>
      </c>
      <c r="AB7" s="1280"/>
      <c r="AC7" s="1280"/>
      <c r="AD7" s="1280"/>
      <c r="AE7" s="1280"/>
      <c r="AF7" s="1280"/>
    </row>
    <row r="8" spans="1:32" ht="12.75" customHeight="1" x14ac:dyDescent="0.2">
      <c r="B8" s="624"/>
      <c r="C8" s="624"/>
      <c r="D8" s="624"/>
      <c r="E8" s="624"/>
      <c r="F8" s="624"/>
      <c r="G8" s="624"/>
      <c r="H8" s="624"/>
      <c r="I8" s="624"/>
      <c r="J8" s="624"/>
      <c r="K8" s="624"/>
      <c r="L8" s="624"/>
      <c r="M8" s="624"/>
      <c r="N8" s="624"/>
      <c r="O8" s="624"/>
      <c r="P8" s="624"/>
      <c r="Q8" s="624"/>
      <c r="R8" s="624"/>
      <c r="S8" s="624"/>
      <c r="T8" s="624"/>
      <c r="U8" s="624"/>
      <c r="V8" s="624"/>
      <c r="W8" s="624"/>
      <c r="X8" s="624"/>
      <c r="Y8" s="624"/>
      <c r="Z8" s="624"/>
      <c r="AA8" s="1280" t="s">
        <v>309</v>
      </c>
      <c r="AB8" s="1280"/>
      <c r="AC8" s="1280"/>
      <c r="AD8" s="1280"/>
      <c r="AE8" s="1280"/>
      <c r="AF8" s="1280"/>
    </row>
    <row r="9" spans="1:32" ht="12.75" customHeight="1" x14ac:dyDescent="0.2">
      <c r="B9" s="718"/>
      <c r="C9" s="718"/>
      <c r="D9" s="718"/>
      <c r="E9" s="718"/>
      <c r="F9" s="718"/>
      <c r="G9" s="718"/>
      <c r="H9" s="718"/>
      <c r="I9" s="718"/>
      <c r="J9" s="718"/>
      <c r="K9" s="718"/>
      <c r="L9" s="718"/>
      <c r="M9" s="718"/>
      <c r="N9" s="718"/>
      <c r="O9" s="718"/>
      <c r="P9" s="718"/>
      <c r="Q9" s="718"/>
      <c r="R9" s="718"/>
      <c r="S9" s="718"/>
      <c r="T9" s="718"/>
      <c r="U9" s="718"/>
      <c r="V9" s="718"/>
      <c r="W9" s="718"/>
      <c r="X9" s="718"/>
      <c r="Y9" s="718"/>
      <c r="Z9" s="718"/>
      <c r="AA9" s="1280" t="s">
        <v>311</v>
      </c>
      <c r="AB9" s="1280"/>
      <c r="AC9" s="1280"/>
      <c r="AD9" s="1280"/>
      <c r="AE9" s="1280"/>
      <c r="AF9" s="1280"/>
    </row>
    <row r="10" spans="1:32" ht="12.75" customHeight="1" x14ac:dyDescent="0.2">
      <c r="B10" s="718"/>
      <c r="C10" s="718"/>
      <c r="D10" s="718"/>
      <c r="E10" s="718"/>
      <c r="F10" s="718"/>
      <c r="G10" s="718"/>
      <c r="H10" s="718"/>
      <c r="I10" s="718"/>
      <c r="J10" s="718"/>
      <c r="K10" s="718"/>
      <c r="L10" s="718"/>
      <c r="M10" s="718"/>
      <c r="N10" s="718"/>
      <c r="O10" s="718"/>
      <c r="P10" s="718"/>
      <c r="Q10" s="718"/>
      <c r="R10" s="718"/>
      <c r="S10" s="718"/>
      <c r="T10" s="718"/>
      <c r="U10" s="718"/>
      <c r="V10" s="718"/>
      <c r="W10" s="718"/>
      <c r="X10" s="718"/>
      <c r="Y10" s="718"/>
      <c r="Z10" s="718"/>
      <c r="AA10" s="1280" t="s">
        <v>312</v>
      </c>
      <c r="AB10" s="1280"/>
      <c r="AC10" s="1280"/>
      <c r="AD10" s="1280"/>
      <c r="AE10" s="1280"/>
      <c r="AF10" s="1280"/>
    </row>
    <row r="11" spans="1:32" ht="12.75" customHeight="1" x14ac:dyDescent="0.2">
      <c r="A11" s="480"/>
      <c r="B11" s="480"/>
      <c r="C11" s="480"/>
      <c r="D11" s="480"/>
      <c r="E11" s="480"/>
      <c r="F11" s="480"/>
      <c r="G11" s="480"/>
      <c r="H11" s="480"/>
      <c r="I11" s="480"/>
      <c r="J11" s="480"/>
      <c r="K11" s="480"/>
      <c r="L11" s="480"/>
      <c r="M11" s="480"/>
      <c r="N11" s="480"/>
      <c r="O11" s="480"/>
      <c r="P11" s="480"/>
      <c r="Q11" s="480"/>
      <c r="R11" s="480"/>
      <c r="S11" s="480"/>
      <c r="T11" s="480"/>
      <c r="U11" s="480"/>
      <c r="V11" s="480"/>
      <c r="W11" s="480"/>
      <c r="X11" s="480"/>
      <c r="Y11" s="480"/>
      <c r="Z11" s="480"/>
      <c r="AA11" s="1239"/>
      <c r="AB11" s="1239"/>
      <c r="AC11" s="500"/>
      <c r="AD11" s="500"/>
      <c r="AE11" s="1324" t="s">
        <v>0</v>
      </c>
      <c r="AF11" s="1324"/>
    </row>
    <row r="12" spans="1:32" ht="12" customHeight="1" x14ac:dyDescent="0.2">
      <c r="B12" s="1298" t="s">
        <v>298</v>
      </c>
      <c r="C12" s="1298"/>
      <c r="D12" s="1298"/>
      <c r="E12" s="1298"/>
      <c r="F12" s="1298"/>
      <c r="G12" s="1298"/>
      <c r="H12" s="1298"/>
      <c r="I12" s="1298"/>
      <c r="J12" s="1298"/>
      <c r="K12" s="1298"/>
      <c r="L12" s="1298"/>
      <c r="M12" s="1298"/>
      <c r="N12" s="1298"/>
      <c r="O12" s="1298"/>
      <c r="P12" s="1298"/>
      <c r="Q12" s="1298"/>
      <c r="R12" s="1298"/>
      <c r="S12" s="1298"/>
      <c r="T12" s="1298"/>
      <c r="U12" s="1298"/>
      <c r="V12" s="1298"/>
      <c r="W12" s="1298"/>
      <c r="X12" s="1298"/>
      <c r="Y12" s="1298"/>
      <c r="Z12" s="1298"/>
      <c r="AA12" s="1298"/>
      <c r="AB12" s="1298"/>
      <c r="AC12" s="1298"/>
      <c r="AD12" s="1298"/>
      <c r="AE12" s="1298"/>
      <c r="AF12" s="1298"/>
    </row>
    <row r="13" spans="1:32" ht="12.75" customHeight="1" x14ac:dyDescent="0.2">
      <c r="B13" s="1299" t="s">
        <v>239</v>
      </c>
      <c r="C13" s="1299"/>
      <c r="D13" s="1299"/>
      <c r="E13" s="1299"/>
      <c r="F13" s="1299"/>
      <c r="G13" s="1299"/>
      <c r="H13" s="1299"/>
      <c r="I13" s="1299"/>
      <c r="J13" s="1299"/>
      <c r="K13" s="1299"/>
      <c r="L13" s="1299"/>
      <c r="M13" s="1299"/>
      <c r="N13" s="1299"/>
      <c r="O13" s="1299"/>
      <c r="P13" s="1299"/>
      <c r="Q13" s="1299"/>
      <c r="R13" s="1299"/>
      <c r="S13" s="1299"/>
      <c r="T13" s="1299"/>
      <c r="U13" s="1299"/>
      <c r="V13" s="1299"/>
      <c r="W13" s="1299"/>
      <c r="X13" s="1299"/>
      <c r="Y13" s="1299"/>
      <c r="Z13" s="1299"/>
      <c r="AA13" s="1299"/>
      <c r="AB13" s="1299"/>
      <c r="AC13" s="1299"/>
      <c r="AD13" s="1299"/>
      <c r="AE13" s="1299"/>
      <c r="AF13" s="1299"/>
    </row>
    <row r="14" spans="1:32" ht="12.75" customHeight="1" x14ac:dyDescent="0.2">
      <c r="B14" s="1299" t="s">
        <v>1</v>
      </c>
      <c r="C14" s="1299"/>
      <c r="D14" s="1299"/>
      <c r="E14" s="1299"/>
      <c r="F14" s="1299"/>
      <c r="G14" s="1299"/>
      <c r="H14" s="1299"/>
      <c r="I14" s="1299"/>
      <c r="J14" s="1299"/>
      <c r="K14" s="1299"/>
      <c r="L14" s="1299"/>
      <c r="M14" s="1299"/>
      <c r="N14" s="1299"/>
      <c r="O14" s="1299"/>
      <c r="P14" s="1299"/>
      <c r="Q14" s="1299"/>
      <c r="R14" s="1299"/>
      <c r="S14" s="1299"/>
      <c r="T14" s="1299"/>
      <c r="U14" s="1299"/>
      <c r="V14" s="1299"/>
      <c r="W14" s="1299"/>
      <c r="X14" s="1299"/>
      <c r="Y14" s="1299"/>
      <c r="Z14" s="1299"/>
      <c r="AA14" s="1299"/>
      <c r="AB14" s="1299"/>
      <c r="AC14" s="1299"/>
      <c r="AD14" s="1299"/>
      <c r="AE14" s="1299"/>
      <c r="AF14" s="1299"/>
    </row>
    <row r="15" spans="1:32" ht="12.75" customHeight="1" x14ac:dyDescent="0.2">
      <c r="B15" s="1298" t="s">
        <v>2</v>
      </c>
      <c r="C15" s="1298"/>
      <c r="D15" s="1298"/>
      <c r="E15" s="1298"/>
      <c r="F15" s="1298"/>
      <c r="G15" s="1298"/>
      <c r="H15" s="1298"/>
      <c r="I15" s="1298"/>
      <c r="J15" s="1298"/>
      <c r="K15" s="1298"/>
      <c r="L15" s="1298"/>
      <c r="M15" s="1298"/>
      <c r="N15" s="1298"/>
      <c r="O15" s="1298"/>
      <c r="P15" s="1298"/>
      <c r="Q15" s="1298"/>
      <c r="R15" s="1298"/>
      <c r="S15" s="1298"/>
      <c r="T15" s="1298"/>
      <c r="U15" s="1298"/>
      <c r="V15" s="1298"/>
      <c r="W15" s="1298"/>
      <c r="X15" s="1298"/>
      <c r="Y15" s="1298"/>
      <c r="Z15" s="1298"/>
      <c r="AA15" s="1298"/>
      <c r="AB15" s="1298"/>
      <c r="AC15" s="1298"/>
      <c r="AD15" s="1298"/>
      <c r="AE15" s="1298"/>
      <c r="AF15" s="1298"/>
    </row>
    <row r="16" spans="1:32" ht="16.5" customHeight="1" thickBot="1" x14ac:dyDescent="0.25"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501"/>
      <c r="AD16" s="1324" t="s">
        <v>163</v>
      </c>
      <c r="AE16" s="1324"/>
      <c r="AF16" s="1324"/>
    </row>
    <row r="17" spans="1:46" ht="26.25" customHeight="1" thickBot="1" x14ac:dyDescent="0.25">
      <c r="A17" s="1300" t="s">
        <v>3</v>
      </c>
      <c r="B17" s="1303" t="s">
        <v>4</v>
      </c>
      <c r="C17" s="1306" t="s">
        <v>5</v>
      </c>
      <c r="D17" s="1309" t="s">
        <v>6</v>
      </c>
      <c r="E17" s="1312" t="s">
        <v>7</v>
      </c>
      <c r="F17" s="1309" t="s">
        <v>8</v>
      </c>
      <c r="G17" s="1321" t="s">
        <v>9</v>
      </c>
      <c r="H17" s="1286" t="s">
        <v>10</v>
      </c>
      <c r="I17" s="1286" t="s">
        <v>11</v>
      </c>
      <c r="J17" s="1286" t="s">
        <v>12</v>
      </c>
      <c r="K17" s="1289" t="s">
        <v>253</v>
      </c>
      <c r="L17" s="1290"/>
      <c r="M17" s="1290"/>
      <c r="N17" s="1291"/>
      <c r="O17" s="1292" t="s">
        <v>254</v>
      </c>
      <c r="P17" s="1293"/>
      <c r="Q17" s="1293"/>
      <c r="R17" s="1294"/>
      <c r="S17" s="1315" t="s">
        <v>255</v>
      </c>
      <c r="T17" s="1316"/>
      <c r="U17" s="1316"/>
      <c r="V17" s="1317"/>
      <c r="W17" s="1318" t="s">
        <v>256</v>
      </c>
      <c r="X17" s="1319"/>
      <c r="Y17" s="1319"/>
      <c r="Z17" s="1320"/>
      <c r="AA17" s="1254" t="s">
        <v>210</v>
      </c>
      <c r="AB17" s="1254" t="s">
        <v>257</v>
      </c>
      <c r="AC17" s="1283" t="s">
        <v>145</v>
      </c>
      <c r="AD17" s="1284"/>
      <c r="AE17" s="1284"/>
      <c r="AF17" s="1285"/>
    </row>
    <row r="18" spans="1:46" ht="13.15" customHeight="1" thickBot="1" x14ac:dyDescent="0.25">
      <c r="A18" s="1301"/>
      <c r="B18" s="1304"/>
      <c r="C18" s="1307"/>
      <c r="D18" s="1310"/>
      <c r="E18" s="1313"/>
      <c r="F18" s="1310"/>
      <c r="G18" s="1322"/>
      <c r="H18" s="1287"/>
      <c r="I18" s="1287"/>
      <c r="J18" s="1287"/>
      <c r="K18" s="1325" t="s">
        <v>13</v>
      </c>
      <c r="L18" s="1327" t="s">
        <v>14</v>
      </c>
      <c r="M18" s="1327"/>
      <c r="N18" s="1263" t="s">
        <v>146</v>
      </c>
      <c r="O18" s="1325" t="s">
        <v>13</v>
      </c>
      <c r="P18" s="1327" t="s">
        <v>14</v>
      </c>
      <c r="Q18" s="1327"/>
      <c r="R18" s="1263" t="s">
        <v>146</v>
      </c>
      <c r="S18" s="1252" t="s">
        <v>13</v>
      </c>
      <c r="T18" s="1249" t="s">
        <v>14</v>
      </c>
      <c r="U18" s="1249"/>
      <c r="V18" s="1250" t="s">
        <v>146</v>
      </c>
      <c r="W18" s="1252" t="s">
        <v>13</v>
      </c>
      <c r="X18" s="1249" t="s">
        <v>14</v>
      </c>
      <c r="Y18" s="1249"/>
      <c r="Z18" s="1250" t="s">
        <v>146</v>
      </c>
      <c r="AA18" s="1255"/>
      <c r="AB18" s="1255"/>
      <c r="AC18" s="1328" t="s">
        <v>147</v>
      </c>
      <c r="AD18" s="1281" t="s">
        <v>148</v>
      </c>
      <c r="AE18" s="1281"/>
      <c r="AF18" s="1282"/>
    </row>
    <row r="19" spans="1:46" ht="127.5" customHeight="1" thickBot="1" x14ac:dyDescent="0.25">
      <c r="A19" s="1302"/>
      <c r="B19" s="1305"/>
      <c r="C19" s="1308"/>
      <c r="D19" s="1311"/>
      <c r="E19" s="1314"/>
      <c r="F19" s="1311"/>
      <c r="G19" s="1323"/>
      <c r="H19" s="1288"/>
      <c r="I19" s="1288"/>
      <c r="J19" s="1288"/>
      <c r="K19" s="1326"/>
      <c r="L19" s="259" t="s">
        <v>13</v>
      </c>
      <c r="M19" s="259" t="s">
        <v>15</v>
      </c>
      <c r="N19" s="1264"/>
      <c r="O19" s="1326"/>
      <c r="P19" s="259" t="s">
        <v>13</v>
      </c>
      <c r="Q19" s="259" t="s">
        <v>15</v>
      </c>
      <c r="R19" s="1264"/>
      <c r="S19" s="1253"/>
      <c r="T19" s="260" t="s">
        <v>13</v>
      </c>
      <c r="U19" s="260" t="s">
        <v>15</v>
      </c>
      <c r="V19" s="1251"/>
      <c r="W19" s="1253"/>
      <c r="X19" s="260" t="s">
        <v>13</v>
      </c>
      <c r="Y19" s="260" t="s">
        <v>15</v>
      </c>
      <c r="Z19" s="1251"/>
      <c r="AA19" s="1256"/>
      <c r="AB19" s="1256"/>
      <c r="AC19" s="1329"/>
      <c r="AD19" s="502" t="s">
        <v>166</v>
      </c>
      <c r="AE19" s="502" t="s">
        <v>211</v>
      </c>
      <c r="AF19" s="503" t="s">
        <v>258</v>
      </c>
    </row>
    <row r="20" spans="1:46" ht="21" customHeight="1" thickBot="1" x14ac:dyDescent="0.25">
      <c r="A20" s="1260" t="s">
        <v>16</v>
      </c>
      <c r="B20" s="1261"/>
      <c r="C20" s="1261"/>
      <c r="D20" s="1261"/>
      <c r="E20" s="1261"/>
      <c r="F20" s="1261"/>
      <c r="G20" s="1261"/>
      <c r="H20" s="1261"/>
      <c r="I20" s="1261"/>
      <c r="J20" s="1261"/>
      <c r="K20" s="1261"/>
      <c r="L20" s="1261"/>
      <c r="M20" s="1261"/>
      <c r="N20" s="1261"/>
      <c r="O20" s="1261"/>
      <c r="P20" s="1261"/>
      <c r="Q20" s="1261"/>
      <c r="R20" s="1261"/>
      <c r="S20" s="1261"/>
      <c r="T20" s="1261"/>
      <c r="U20" s="1261"/>
      <c r="V20" s="1261"/>
      <c r="W20" s="1261"/>
      <c r="X20" s="1261"/>
      <c r="Y20" s="1261"/>
      <c r="Z20" s="1261"/>
      <c r="AA20" s="1261"/>
      <c r="AB20" s="1261"/>
      <c r="AC20" s="1261"/>
      <c r="AD20" s="1261"/>
      <c r="AE20" s="1261"/>
      <c r="AF20" s="1262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</row>
    <row r="21" spans="1:46" ht="20.25" customHeight="1" thickBot="1" x14ac:dyDescent="0.25">
      <c r="A21" s="1240" t="s">
        <v>17</v>
      </c>
      <c r="B21" s="1241"/>
      <c r="C21" s="1241"/>
      <c r="D21" s="1241"/>
      <c r="E21" s="1241"/>
      <c r="F21" s="1241"/>
      <c r="G21" s="1241"/>
      <c r="H21" s="1241"/>
      <c r="I21" s="1241"/>
      <c r="J21" s="1241"/>
      <c r="K21" s="1241"/>
      <c r="L21" s="1241"/>
      <c r="M21" s="1241"/>
      <c r="N21" s="1241"/>
      <c r="O21" s="1241"/>
      <c r="P21" s="1241"/>
      <c r="Q21" s="1241"/>
      <c r="R21" s="1241"/>
      <c r="S21" s="1241"/>
      <c r="T21" s="1241"/>
      <c r="U21" s="1241"/>
      <c r="V21" s="1241"/>
      <c r="W21" s="1241"/>
      <c r="X21" s="1241"/>
      <c r="Y21" s="1241"/>
      <c r="Z21" s="1241"/>
      <c r="AA21" s="1241"/>
      <c r="AB21" s="1241"/>
      <c r="AC21" s="1241"/>
      <c r="AD21" s="1241"/>
      <c r="AE21" s="1241"/>
      <c r="AF21" s="1242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</row>
    <row r="22" spans="1:46" ht="19.5" customHeight="1" thickBot="1" x14ac:dyDescent="0.25">
      <c r="A22" s="35" t="s">
        <v>18</v>
      </c>
      <c r="B22" s="541" t="s">
        <v>19</v>
      </c>
      <c r="C22" s="1246" t="s">
        <v>20</v>
      </c>
      <c r="D22" s="1247"/>
      <c r="E22" s="1247"/>
      <c r="F22" s="1247"/>
      <c r="G22" s="1247"/>
      <c r="H22" s="1247"/>
      <c r="I22" s="1247"/>
      <c r="J22" s="1247"/>
      <c r="K22" s="1247"/>
      <c r="L22" s="1247"/>
      <c r="M22" s="1247"/>
      <c r="N22" s="1247"/>
      <c r="O22" s="1247"/>
      <c r="P22" s="1247"/>
      <c r="Q22" s="1247"/>
      <c r="R22" s="1247"/>
      <c r="S22" s="1247"/>
      <c r="T22" s="1247"/>
      <c r="U22" s="1247"/>
      <c r="V22" s="1247"/>
      <c r="W22" s="1247"/>
      <c r="X22" s="1247"/>
      <c r="Y22" s="1247"/>
      <c r="Z22" s="1247"/>
      <c r="AA22" s="1247"/>
      <c r="AB22" s="1247"/>
      <c r="AC22" s="1247"/>
      <c r="AD22" s="1247"/>
      <c r="AE22" s="1247"/>
      <c r="AF22" s="124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</row>
    <row r="23" spans="1:46" ht="19.5" customHeight="1" thickBot="1" x14ac:dyDescent="0.25">
      <c r="A23" s="261" t="s">
        <v>18</v>
      </c>
      <c r="B23" s="542" t="s">
        <v>19</v>
      </c>
      <c r="C23" s="1243" t="s">
        <v>269</v>
      </c>
      <c r="D23" s="1244"/>
      <c r="E23" s="1244"/>
      <c r="F23" s="1244"/>
      <c r="G23" s="1244"/>
      <c r="H23" s="1244"/>
      <c r="I23" s="1244"/>
      <c r="J23" s="1244"/>
      <c r="K23" s="1244"/>
      <c r="L23" s="1244"/>
      <c r="M23" s="1244"/>
      <c r="N23" s="1244"/>
      <c r="O23" s="1244"/>
      <c r="P23" s="1244"/>
      <c r="Q23" s="1244"/>
      <c r="R23" s="1244"/>
      <c r="S23" s="1244"/>
      <c r="T23" s="1244"/>
      <c r="U23" s="1244"/>
      <c r="V23" s="1244"/>
      <c r="W23" s="1244"/>
      <c r="X23" s="1244"/>
      <c r="Y23" s="1244"/>
      <c r="Z23" s="1244"/>
      <c r="AA23" s="1244"/>
      <c r="AB23" s="1244"/>
      <c r="AC23" s="1244"/>
      <c r="AD23" s="1244"/>
      <c r="AE23" s="1244"/>
      <c r="AF23" s="1245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</row>
    <row r="24" spans="1:46" ht="21" customHeight="1" thickBot="1" x14ac:dyDescent="0.25">
      <c r="A24" s="35" t="s">
        <v>18</v>
      </c>
      <c r="B24" s="543" t="s">
        <v>19</v>
      </c>
      <c r="C24" s="297" t="s">
        <v>19</v>
      </c>
      <c r="D24" s="1257" t="s">
        <v>21</v>
      </c>
      <c r="E24" s="1258"/>
      <c r="F24" s="1258"/>
      <c r="G24" s="1258"/>
      <c r="H24" s="1258"/>
      <c r="I24" s="1258"/>
      <c r="J24" s="1258"/>
      <c r="K24" s="1258"/>
      <c r="L24" s="1258"/>
      <c r="M24" s="1258"/>
      <c r="N24" s="1258"/>
      <c r="O24" s="1258"/>
      <c r="P24" s="1258"/>
      <c r="Q24" s="1258"/>
      <c r="R24" s="1258"/>
      <c r="S24" s="1258"/>
      <c r="T24" s="1258"/>
      <c r="U24" s="1258"/>
      <c r="V24" s="1258"/>
      <c r="W24" s="1258"/>
      <c r="X24" s="1258"/>
      <c r="Y24" s="1258"/>
      <c r="Z24" s="1258"/>
      <c r="AA24" s="1258"/>
      <c r="AB24" s="1258"/>
      <c r="AC24" s="1258"/>
      <c r="AD24" s="1258"/>
      <c r="AE24" s="1258"/>
      <c r="AF24" s="1259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</row>
    <row r="25" spans="1:46" ht="33.75" customHeight="1" thickBot="1" x14ac:dyDescent="0.25">
      <c r="A25" s="877" t="s">
        <v>18</v>
      </c>
      <c r="B25" s="857" t="s">
        <v>19</v>
      </c>
      <c r="C25" s="872" t="s">
        <v>19</v>
      </c>
      <c r="D25" s="997" t="s">
        <v>19</v>
      </c>
      <c r="E25" s="874" t="s">
        <v>270</v>
      </c>
      <c r="F25" s="1174"/>
      <c r="G25" s="870" t="s">
        <v>22</v>
      </c>
      <c r="H25" s="1081" t="s">
        <v>23</v>
      </c>
      <c r="I25" s="1150" t="s">
        <v>42</v>
      </c>
      <c r="J25" s="79" t="s">
        <v>24</v>
      </c>
      <c r="K25" s="596">
        <f>SUM(L25,N25)</f>
        <v>71.8</v>
      </c>
      <c r="L25" s="51">
        <v>71.8</v>
      </c>
      <c r="M25" s="52">
        <v>0</v>
      </c>
      <c r="N25" s="191">
        <v>0</v>
      </c>
      <c r="O25" s="420">
        <f>SUM(P25,R25)</f>
        <v>94</v>
      </c>
      <c r="P25" s="421">
        <v>94</v>
      </c>
      <c r="Q25" s="421">
        <v>0</v>
      </c>
      <c r="R25" s="422">
        <v>0</v>
      </c>
      <c r="S25" s="630">
        <f>T25+V25</f>
        <v>94</v>
      </c>
      <c r="T25" s="631">
        <v>94</v>
      </c>
      <c r="U25" s="421">
        <v>0</v>
      </c>
      <c r="V25" s="422">
        <v>0</v>
      </c>
      <c r="W25" s="596">
        <v>0</v>
      </c>
      <c r="X25" s="52">
        <v>0</v>
      </c>
      <c r="Y25" s="52">
        <v>0</v>
      </c>
      <c r="Z25" s="264">
        <v>0</v>
      </c>
      <c r="AA25" s="89">
        <v>94</v>
      </c>
      <c r="AB25" s="89">
        <v>94</v>
      </c>
      <c r="AC25" s="811" t="s">
        <v>204</v>
      </c>
      <c r="AD25" s="1161">
        <v>2</v>
      </c>
      <c r="AE25" s="1161">
        <v>2</v>
      </c>
      <c r="AF25" s="1198">
        <v>2</v>
      </c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</row>
    <row r="26" spans="1:46" ht="37.5" customHeight="1" thickBot="1" x14ac:dyDescent="0.25">
      <c r="A26" s="894"/>
      <c r="B26" s="859"/>
      <c r="C26" s="1131"/>
      <c r="D26" s="1235"/>
      <c r="E26" s="1215"/>
      <c r="F26" s="1220"/>
      <c r="G26" s="1219"/>
      <c r="H26" s="1082"/>
      <c r="I26" s="1151"/>
      <c r="J26" s="61" t="s">
        <v>25</v>
      </c>
      <c r="K26" s="68">
        <f>SUM(K25)</f>
        <v>71.8</v>
      </c>
      <c r="L26" s="54">
        <f>SUM(L25:L25)</f>
        <v>71.8</v>
      </c>
      <c r="M26" s="54">
        <f>SUM(M25)</f>
        <v>0</v>
      </c>
      <c r="N26" s="70">
        <f>SUM(N25)</f>
        <v>0</v>
      </c>
      <c r="O26" s="68">
        <f>SUM(O25)</f>
        <v>94</v>
      </c>
      <c r="P26" s="54">
        <f>SUM(P25:P25)</f>
        <v>94</v>
      </c>
      <c r="Q26" s="54">
        <v>0</v>
      </c>
      <c r="R26" s="70">
        <v>0</v>
      </c>
      <c r="S26" s="68">
        <f>SUM(S25)</f>
        <v>94</v>
      </c>
      <c r="T26" s="53">
        <f>SUM(T25)</f>
        <v>94</v>
      </c>
      <c r="U26" s="54">
        <v>0</v>
      </c>
      <c r="V26" s="70">
        <v>0</v>
      </c>
      <c r="W26" s="68">
        <v>0</v>
      </c>
      <c r="X26" s="54">
        <v>0</v>
      </c>
      <c r="Y26" s="54">
        <v>0</v>
      </c>
      <c r="Z26" s="69">
        <v>0</v>
      </c>
      <c r="AA26" s="64">
        <f>SUM(AA25:AA25)</f>
        <v>94</v>
      </c>
      <c r="AB26" s="64">
        <f>SUM(AB25:AB25)</f>
        <v>94</v>
      </c>
      <c r="AC26" s="812"/>
      <c r="AD26" s="1162"/>
      <c r="AE26" s="1162"/>
      <c r="AF26" s="1200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</row>
    <row r="27" spans="1:46" ht="23.25" customHeight="1" thickBot="1" x14ac:dyDescent="0.25">
      <c r="A27" s="35" t="s">
        <v>18</v>
      </c>
      <c r="B27" s="5" t="s">
        <v>19</v>
      </c>
      <c r="C27" s="6" t="s">
        <v>19</v>
      </c>
      <c r="D27" s="262"/>
      <c r="E27" s="1221" t="s">
        <v>26</v>
      </c>
      <c r="F27" s="1221"/>
      <c r="G27" s="1221"/>
      <c r="H27" s="1221"/>
      <c r="I27" s="1221"/>
      <c r="J27" s="1296"/>
      <c r="K27" s="7">
        <f t="shared" ref="K27:Q27" si="0">K26</f>
        <v>71.8</v>
      </c>
      <c r="L27" s="8">
        <f t="shared" si="0"/>
        <v>71.8</v>
      </c>
      <c r="M27" s="8">
        <f t="shared" si="0"/>
        <v>0</v>
      </c>
      <c r="N27" s="263">
        <f t="shared" si="0"/>
        <v>0</v>
      </c>
      <c r="O27" s="26">
        <f t="shared" si="0"/>
        <v>94</v>
      </c>
      <c r="P27" s="8">
        <f t="shared" si="0"/>
        <v>94</v>
      </c>
      <c r="Q27" s="8">
        <f t="shared" si="0"/>
        <v>0</v>
      </c>
      <c r="R27" s="263">
        <v>0</v>
      </c>
      <c r="S27" s="26">
        <f>S26</f>
        <v>94</v>
      </c>
      <c r="T27" s="9">
        <f>T26</f>
        <v>94</v>
      </c>
      <c r="U27" s="8">
        <v>0</v>
      </c>
      <c r="V27" s="263">
        <v>0</v>
      </c>
      <c r="W27" s="26">
        <f>W26</f>
        <v>0</v>
      </c>
      <c r="X27" s="8">
        <f>X26</f>
        <v>0</v>
      </c>
      <c r="Y27" s="8">
        <v>0</v>
      </c>
      <c r="Z27" s="263">
        <v>0</v>
      </c>
      <c r="AA27" s="13">
        <f>AA26</f>
        <v>94</v>
      </c>
      <c r="AB27" s="13">
        <f>AB26</f>
        <v>94</v>
      </c>
      <c r="AC27" s="1295"/>
      <c r="AD27" s="1224"/>
      <c r="AE27" s="1224"/>
      <c r="AF27" s="1225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</row>
    <row r="28" spans="1:46" ht="23.25" customHeight="1" thickBot="1" x14ac:dyDescent="0.25">
      <c r="A28" s="35" t="s">
        <v>18</v>
      </c>
      <c r="B28" s="5" t="s">
        <v>19</v>
      </c>
      <c r="C28" s="6" t="s">
        <v>27</v>
      </c>
      <c r="D28" s="1277" t="s">
        <v>188</v>
      </c>
      <c r="E28" s="1278"/>
      <c r="F28" s="1278"/>
      <c r="G28" s="1278"/>
      <c r="H28" s="1278"/>
      <c r="I28" s="1278"/>
      <c r="J28" s="1278"/>
      <c r="K28" s="1278"/>
      <c r="L28" s="1278"/>
      <c r="M28" s="1278"/>
      <c r="N28" s="1278"/>
      <c r="O28" s="1278"/>
      <c r="P28" s="1278"/>
      <c r="Q28" s="1278"/>
      <c r="R28" s="1278"/>
      <c r="S28" s="1278"/>
      <c r="T28" s="1278"/>
      <c r="U28" s="1278"/>
      <c r="V28" s="1278"/>
      <c r="W28" s="1278"/>
      <c r="X28" s="1278"/>
      <c r="Y28" s="1278"/>
      <c r="Z28" s="1278"/>
      <c r="AA28" s="1278"/>
      <c r="AB28" s="1278"/>
      <c r="AC28" s="1278"/>
      <c r="AD28" s="1278"/>
      <c r="AE28" s="1278"/>
      <c r="AF28" s="1279"/>
    </row>
    <row r="29" spans="1:46" ht="25.5" customHeight="1" x14ac:dyDescent="0.2">
      <c r="A29" s="877" t="s">
        <v>18</v>
      </c>
      <c r="B29" s="857" t="s">
        <v>19</v>
      </c>
      <c r="C29" s="872" t="s">
        <v>27</v>
      </c>
      <c r="D29" s="997" t="s">
        <v>19</v>
      </c>
      <c r="E29" s="874" t="s">
        <v>205</v>
      </c>
      <c r="F29" s="1174"/>
      <c r="G29" s="870" t="s">
        <v>192</v>
      </c>
      <c r="H29" s="1024" t="s">
        <v>32</v>
      </c>
      <c r="I29" s="1226" t="s">
        <v>179</v>
      </c>
      <c r="J29" s="87" t="s">
        <v>47</v>
      </c>
      <c r="K29" s="462">
        <f>L29+N29</f>
        <v>599.5</v>
      </c>
      <c r="L29" s="58">
        <v>599.5</v>
      </c>
      <c r="M29" s="58">
        <v>575.20000000000005</v>
      </c>
      <c r="N29" s="266">
        <v>0</v>
      </c>
      <c r="O29" s="665">
        <f>SUM(P29,R29)</f>
        <v>886.8</v>
      </c>
      <c r="P29" s="666">
        <v>886.8</v>
      </c>
      <c r="Q29" s="666">
        <v>855.7</v>
      </c>
      <c r="R29" s="667">
        <v>0</v>
      </c>
      <c r="S29" s="141">
        <f>T29+V29</f>
        <v>717.2</v>
      </c>
      <c r="T29" s="382">
        <v>717.2</v>
      </c>
      <c r="U29" s="382">
        <v>689.5</v>
      </c>
      <c r="V29" s="143">
        <v>0</v>
      </c>
      <c r="W29" s="165">
        <f>+X29+Z29</f>
        <v>0</v>
      </c>
      <c r="X29" s="58">
        <v>0</v>
      </c>
      <c r="Y29" s="58">
        <v>0</v>
      </c>
      <c r="Z29" s="266">
        <v>0</v>
      </c>
      <c r="AA29" s="94">
        <v>975.4</v>
      </c>
      <c r="AB29" s="94">
        <v>1073</v>
      </c>
      <c r="AC29" s="807" t="s">
        <v>191</v>
      </c>
      <c r="AD29" s="860">
        <v>225</v>
      </c>
      <c r="AE29" s="860">
        <v>225</v>
      </c>
      <c r="AF29" s="1232">
        <v>225</v>
      </c>
    </row>
    <row r="30" spans="1:46" ht="25.5" customHeight="1" x14ac:dyDescent="0.2">
      <c r="A30" s="1273"/>
      <c r="B30" s="1274"/>
      <c r="C30" s="1275"/>
      <c r="D30" s="1276"/>
      <c r="E30" s="1228"/>
      <c r="F30" s="1229"/>
      <c r="G30" s="1230"/>
      <c r="H30" s="1169"/>
      <c r="I30" s="1227"/>
      <c r="J30" s="683" t="s">
        <v>49</v>
      </c>
      <c r="K30" s="702">
        <f>L30+N30</f>
        <v>3.2</v>
      </c>
      <c r="L30" s="703">
        <v>3.2</v>
      </c>
      <c r="M30" s="703">
        <v>3.2</v>
      </c>
      <c r="N30" s="704">
        <v>0</v>
      </c>
      <c r="O30" s="705">
        <f>P30+R30</f>
        <v>0</v>
      </c>
      <c r="P30" s="706">
        <v>0</v>
      </c>
      <c r="Q30" s="706">
        <v>0</v>
      </c>
      <c r="R30" s="690">
        <v>0</v>
      </c>
      <c r="S30" s="707">
        <f>T30+V30</f>
        <v>39</v>
      </c>
      <c r="T30" s="706">
        <v>39</v>
      </c>
      <c r="U30" s="706">
        <v>38.4</v>
      </c>
      <c r="V30" s="708">
        <v>0</v>
      </c>
      <c r="W30" s="629">
        <f>X30+Z30</f>
        <v>0</v>
      </c>
      <c r="X30" s="73">
        <v>0</v>
      </c>
      <c r="Y30" s="73">
        <v>0</v>
      </c>
      <c r="Z30" s="74">
        <v>0</v>
      </c>
      <c r="AA30" s="97">
        <v>0</v>
      </c>
      <c r="AB30" s="97">
        <v>0</v>
      </c>
      <c r="AC30" s="1269"/>
      <c r="AD30" s="1231"/>
      <c r="AE30" s="1231"/>
      <c r="AF30" s="1233"/>
    </row>
    <row r="31" spans="1:46" ht="24" customHeight="1" thickBot="1" x14ac:dyDescent="0.25">
      <c r="A31" s="878"/>
      <c r="B31" s="858"/>
      <c r="C31" s="881"/>
      <c r="D31" s="1005"/>
      <c r="E31" s="1214"/>
      <c r="F31" s="1192"/>
      <c r="G31" s="1218"/>
      <c r="H31" s="1169"/>
      <c r="I31" s="1227"/>
      <c r="J31" s="80" t="s">
        <v>29</v>
      </c>
      <c r="K31" s="267">
        <f>+L31+N31</f>
        <v>54.9</v>
      </c>
      <c r="L31" s="59">
        <v>54.9</v>
      </c>
      <c r="M31" s="59">
        <v>28.3</v>
      </c>
      <c r="N31" s="268">
        <v>0</v>
      </c>
      <c r="O31" s="423">
        <f>P31+R31</f>
        <v>58.3</v>
      </c>
      <c r="P31" s="424">
        <v>58.3</v>
      </c>
      <c r="Q31" s="424">
        <v>25.8</v>
      </c>
      <c r="R31" s="425">
        <v>0</v>
      </c>
      <c r="S31" s="632">
        <f>+T31+V31</f>
        <v>55.3</v>
      </c>
      <c r="T31" s="387">
        <v>55.3</v>
      </c>
      <c r="U31" s="387">
        <v>27.8</v>
      </c>
      <c r="V31" s="305">
        <v>0</v>
      </c>
      <c r="W31" s="168">
        <f>+X31+Z31</f>
        <v>0</v>
      </c>
      <c r="X31" s="59">
        <v>0</v>
      </c>
      <c r="Y31" s="59">
        <v>0</v>
      </c>
      <c r="Z31" s="268">
        <v>0</v>
      </c>
      <c r="AA31" s="95">
        <v>64</v>
      </c>
      <c r="AB31" s="95">
        <v>70.400000000000006</v>
      </c>
      <c r="AC31" s="1270"/>
      <c r="AD31" s="861"/>
      <c r="AE31" s="861"/>
      <c r="AF31" s="1234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</row>
    <row r="32" spans="1:46" ht="33" customHeight="1" thickBot="1" x14ac:dyDescent="0.25">
      <c r="A32" s="879"/>
      <c r="B32" s="880"/>
      <c r="C32" s="873"/>
      <c r="D32" s="998"/>
      <c r="E32" s="876"/>
      <c r="F32" s="1175"/>
      <c r="G32" s="871"/>
      <c r="H32" s="1025"/>
      <c r="I32" s="1119"/>
      <c r="J32" s="61" t="s">
        <v>25</v>
      </c>
      <c r="K32" s="62">
        <f>SUM(K29:K31)</f>
        <v>657.6</v>
      </c>
      <c r="L32" s="63">
        <f>SUM(L29:L31)</f>
        <v>657.6</v>
      </c>
      <c r="M32" s="63">
        <f>SUM(M29:M31)</f>
        <v>606.70000000000005</v>
      </c>
      <c r="N32" s="69">
        <f>SUM(N29:N31)</f>
        <v>0</v>
      </c>
      <c r="O32" s="62">
        <f t="shared" ref="O32:AB32" si="1">SUM(O29:O31)</f>
        <v>945.09999999999991</v>
      </c>
      <c r="P32" s="63">
        <f t="shared" si="1"/>
        <v>945.09999999999991</v>
      </c>
      <c r="Q32" s="63">
        <f t="shared" si="1"/>
        <v>881.5</v>
      </c>
      <c r="R32" s="65">
        <f t="shared" si="1"/>
        <v>0</v>
      </c>
      <c r="S32" s="62">
        <f t="shared" si="1"/>
        <v>811.5</v>
      </c>
      <c r="T32" s="63">
        <f t="shared" si="1"/>
        <v>811.5</v>
      </c>
      <c r="U32" s="63">
        <f t="shared" si="1"/>
        <v>755.69999999999993</v>
      </c>
      <c r="V32" s="65">
        <f t="shared" si="1"/>
        <v>0</v>
      </c>
      <c r="W32" s="62">
        <f t="shared" si="1"/>
        <v>0</v>
      </c>
      <c r="X32" s="63">
        <f t="shared" si="1"/>
        <v>0</v>
      </c>
      <c r="Y32" s="63">
        <f t="shared" si="1"/>
        <v>0</v>
      </c>
      <c r="Z32" s="65">
        <f t="shared" si="1"/>
        <v>0</v>
      </c>
      <c r="AA32" s="64">
        <f t="shared" si="1"/>
        <v>1039.4000000000001</v>
      </c>
      <c r="AB32" s="64">
        <f t="shared" si="1"/>
        <v>1143.4000000000001</v>
      </c>
      <c r="AC32" s="808"/>
      <c r="AD32" s="1211"/>
      <c r="AE32" s="1211"/>
      <c r="AF32" s="1213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</row>
    <row r="33" spans="1:48" ht="23.25" customHeight="1" thickBot="1" x14ac:dyDescent="0.25">
      <c r="A33" s="877" t="s">
        <v>18</v>
      </c>
      <c r="B33" s="865" t="s">
        <v>19</v>
      </c>
      <c r="C33" s="872" t="s">
        <v>27</v>
      </c>
      <c r="D33" s="997" t="s">
        <v>18</v>
      </c>
      <c r="E33" s="874" t="s">
        <v>169</v>
      </c>
      <c r="F33" s="1174"/>
      <c r="G33" s="870" t="s">
        <v>192</v>
      </c>
      <c r="H33" s="1024" t="s">
        <v>32</v>
      </c>
      <c r="I33" s="1271" t="s">
        <v>179</v>
      </c>
      <c r="J33" s="87" t="s">
        <v>24</v>
      </c>
      <c r="K33" s="165">
        <f>L33+N33</f>
        <v>197.5</v>
      </c>
      <c r="L33" s="166">
        <v>197.5</v>
      </c>
      <c r="M33" s="166">
        <v>178.6</v>
      </c>
      <c r="N33" s="167">
        <v>0</v>
      </c>
      <c r="O33" s="138">
        <f>SUM(P33,R33)</f>
        <v>232.8</v>
      </c>
      <c r="P33" s="380">
        <v>229.9</v>
      </c>
      <c r="Q33" s="380">
        <v>207.6</v>
      </c>
      <c r="R33" s="381">
        <v>2.9</v>
      </c>
      <c r="S33" s="633">
        <f>+T33</f>
        <v>218.5</v>
      </c>
      <c r="T33" s="428">
        <v>218.5</v>
      </c>
      <c r="U33" s="428">
        <v>197.3</v>
      </c>
      <c r="V33" s="634">
        <v>0</v>
      </c>
      <c r="W33" s="165">
        <f>+X33+Z33</f>
        <v>0</v>
      </c>
      <c r="X33" s="58">
        <v>0</v>
      </c>
      <c r="Y33" s="58">
        <v>0</v>
      </c>
      <c r="Z33" s="266">
        <v>0</v>
      </c>
      <c r="AA33" s="393">
        <v>252.9</v>
      </c>
      <c r="AB33" s="171">
        <v>278</v>
      </c>
      <c r="AC33" s="1340" t="s">
        <v>193</v>
      </c>
      <c r="AD33" s="1265">
        <v>36</v>
      </c>
      <c r="AE33" s="1265">
        <v>36</v>
      </c>
      <c r="AF33" s="1344">
        <v>36</v>
      </c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</row>
    <row r="34" spans="1:48" ht="23.25" customHeight="1" thickBot="1" x14ac:dyDescent="0.25">
      <c r="A34" s="878"/>
      <c r="B34" s="1216"/>
      <c r="C34" s="881"/>
      <c r="D34" s="1005"/>
      <c r="E34" s="1214"/>
      <c r="F34" s="1192"/>
      <c r="G34" s="1218"/>
      <c r="H34" s="1169"/>
      <c r="I34" s="1272"/>
      <c r="J34" s="80" t="s">
        <v>150</v>
      </c>
      <c r="K34" s="120">
        <f>+L34</f>
        <v>9</v>
      </c>
      <c r="L34" s="594">
        <v>9</v>
      </c>
      <c r="M34" s="594">
        <v>0</v>
      </c>
      <c r="N34" s="595">
        <v>0</v>
      </c>
      <c r="O34" s="300">
        <f>SUM(P34,R34)</f>
        <v>10.8</v>
      </c>
      <c r="P34" s="385">
        <v>10.8</v>
      </c>
      <c r="Q34" s="385">
        <v>0</v>
      </c>
      <c r="R34" s="426">
        <v>0</v>
      </c>
      <c r="S34" s="635">
        <f>+T34</f>
        <v>8.1999999999999993</v>
      </c>
      <c r="T34" s="438">
        <v>8.1999999999999993</v>
      </c>
      <c r="U34" s="438">
        <v>0</v>
      </c>
      <c r="V34" s="636">
        <v>0</v>
      </c>
      <c r="W34" s="597">
        <f>+X34</f>
        <v>0</v>
      </c>
      <c r="X34" s="73">
        <v>0</v>
      </c>
      <c r="Y34" s="73">
        <v>0</v>
      </c>
      <c r="Z34" s="74">
        <v>0</v>
      </c>
      <c r="AA34" s="394">
        <v>11.4</v>
      </c>
      <c r="AB34" s="173">
        <v>11.9</v>
      </c>
      <c r="AC34" s="1341"/>
      <c r="AD34" s="1266"/>
      <c r="AE34" s="1266"/>
      <c r="AF34" s="1345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</row>
    <row r="35" spans="1:48" ht="23.25" customHeight="1" thickBot="1" x14ac:dyDescent="0.25">
      <c r="A35" s="894"/>
      <c r="B35" s="1217"/>
      <c r="C35" s="1131"/>
      <c r="D35" s="1235"/>
      <c r="E35" s="1215"/>
      <c r="F35" s="1220"/>
      <c r="G35" s="1219"/>
      <c r="H35" s="1169"/>
      <c r="I35" s="1272"/>
      <c r="J35" s="389" t="s">
        <v>38</v>
      </c>
      <c r="K35" s="160">
        <f>L35+N35</f>
        <v>0</v>
      </c>
      <c r="L35" s="161">
        <v>0</v>
      </c>
      <c r="M35" s="161">
        <v>0</v>
      </c>
      <c r="N35" s="162">
        <v>0</v>
      </c>
      <c r="O35" s="602">
        <f>P35+R35</f>
        <v>0</v>
      </c>
      <c r="P35" s="603">
        <v>0</v>
      </c>
      <c r="Q35" s="603">
        <v>0</v>
      </c>
      <c r="R35" s="615">
        <v>0</v>
      </c>
      <c r="S35" s="481">
        <f>T35+V35</f>
        <v>0</v>
      </c>
      <c r="T35" s="603">
        <v>0</v>
      </c>
      <c r="U35" s="603">
        <v>0</v>
      </c>
      <c r="V35" s="482">
        <v>0</v>
      </c>
      <c r="W35" s="160">
        <f>X35+Z35</f>
        <v>0</v>
      </c>
      <c r="X35" s="397">
        <v>0</v>
      </c>
      <c r="Y35" s="397">
        <v>0</v>
      </c>
      <c r="Z35" s="398">
        <v>0</v>
      </c>
      <c r="AA35" s="399">
        <v>0</v>
      </c>
      <c r="AB35" s="400">
        <v>0</v>
      </c>
      <c r="AC35" s="1342"/>
      <c r="AD35" s="1267"/>
      <c r="AE35" s="1267"/>
      <c r="AF35" s="1346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</row>
    <row r="36" spans="1:48" ht="26.25" customHeight="1" thickBot="1" x14ac:dyDescent="0.25">
      <c r="A36" s="879"/>
      <c r="B36" s="867"/>
      <c r="C36" s="873"/>
      <c r="D36" s="998"/>
      <c r="E36" s="876"/>
      <c r="F36" s="1175"/>
      <c r="G36" s="871"/>
      <c r="H36" s="1025"/>
      <c r="I36" s="1119"/>
      <c r="J36" s="396" t="s">
        <v>25</v>
      </c>
      <c r="K36" s="62">
        <f>SUM(K33:K35)</f>
        <v>206.5</v>
      </c>
      <c r="L36" s="63">
        <f t="shared" ref="L36:AB36" si="2">SUM(L33:L35)</f>
        <v>206.5</v>
      </c>
      <c r="M36" s="63">
        <f t="shared" si="2"/>
        <v>178.6</v>
      </c>
      <c r="N36" s="65">
        <f t="shared" si="2"/>
        <v>0</v>
      </c>
      <c r="O36" s="62">
        <f t="shared" si="2"/>
        <v>243.60000000000002</v>
      </c>
      <c r="P36" s="63">
        <f t="shared" si="2"/>
        <v>240.70000000000002</v>
      </c>
      <c r="Q36" s="63">
        <f t="shared" si="2"/>
        <v>207.6</v>
      </c>
      <c r="R36" s="65">
        <f t="shared" si="2"/>
        <v>2.9</v>
      </c>
      <c r="S36" s="62">
        <f t="shared" si="2"/>
        <v>226.7</v>
      </c>
      <c r="T36" s="63">
        <f t="shared" si="2"/>
        <v>226.7</v>
      </c>
      <c r="U36" s="63">
        <f t="shared" si="2"/>
        <v>197.3</v>
      </c>
      <c r="V36" s="65">
        <f t="shared" si="2"/>
        <v>0</v>
      </c>
      <c r="W36" s="62">
        <f t="shared" si="2"/>
        <v>0</v>
      </c>
      <c r="X36" s="63">
        <f t="shared" si="2"/>
        <v>0</v>
      </c>
      <c r="Y36" s="63">
        <f t="shared" si="2"/>
        <v>0</v>
      </c>
      <c r="Z36" s="65">
        <f t="shared" si="2"/>
        <v>0</v>
      </c>
      <c r="AA36" s="64">
        <f t="shared" si="2"/>
        <v>264.3</v>
      </c>
      <c r="AB36" s="64">
        <f t="shared" si="2"/>
        <v>289.89999999999998</v>
      </c>
      <c r="AC36" s="1343"/>
      <c r="AD36" s="1268"/>
      <c r="AE36" s="1268"/>
      <c r="AF36" s="1347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</row>
    <row r="37" spans="1:48" ht="20.25" customHeight="1" thickBot="1" x14ac:dyDescent="0.25">
      <c r="A37" s="877" t="s">
        <v>18</v>
      </c>
      <c r="B37" s="865" t="s">
        <v>19</v>
      </c>
      <c r="C37" s="872" t="s">
        <v>27</v>
      </c>
      <c r="D37" s="1002" t="s">
        <v>33</v>
      </c>
      <c r="E37" s="874" t="s">
        <v>271</v>
      </c>
      <c r="F37" s="1174"/>
      <c r="G37" s="870" t="s">
        <v>171</v>
      </c>
      <c r="H37" s="1330" t="s">
        <v>32</v>
      </c>
      <c r="I37" s="1333" t="s">
        <v>179</v>
      </c>
      <c r="J37" s="265" t="s">
        <v>47</v>
      </c>
      <c r="K37" s="180">
        <f>+L37</f>
        <v>560.1</v>
      </c>
      <c r="L37" s="463">
        <v>560.1</v>
      </c>
      <c r="M37" s="463">
        <v>0</v>
      </c>
      <c r="N37" s="464">
        <v>0</v>
      </c>
      <c r="O37" s="241">
        <f>SUM(P37,R37)</f>
        <v>600</v>
      </c>
      <c r="P37" s="427">
        <v>600</v>
      </c>
      <c r="Q37" s="428">
        <v>0</v>
      </c>
      <c r="R37" s="429">
        <v>0</v>
      </c>
      <c r="S37" s="245">
        <f>+T37</f>
        <v>350</v>
      </c>
      <c r="T37" s="243">
        <v>350</v>
      </c>
      <c r="U37" s="243">
        <v>0</v>
      </c>
      <c r="V37" s="244">
        <v>0</v>
      </c>
      <c r="W37" s="180">
        <f>+X37+Z37</f>
        <v>0</v>
      </c>
      <c r="X37" s="77">
        <v>0</v>
      </c>
      <c r="Y37" s="77">
        <v>0</v>
      </c>
      <c r="Z37" s="273">
        <v>0</v>
      </c>
      <c r="AA37" s="182">
        <v>610</v>
      </c>
      <c r="AB37" s="182">
        <v>610</v>
      </c>
      <c r="AC37" s="1201" t="s">
        <v>194</v>
      </c>
      <c r="AD37" s="1265">
        <v>65</v>
      </c>
      <c r="AE37" s="1265">
        <v>65</v>
      </c>
      <c r="AF37" s="1344">
        <v>65</v>
      </c>
      <c r="AG37" s="36" t="s">
        <v>34</v>
      </c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</row>
    <row r="38" spans="1:48" ht="20.25" customHeight="1" thickBot="1" x14ac:dyDescent="0.25">
      <c r="A38" s="878"/>
      <c r="B38" s="1216"/>
      <c r="C38" s="881"/>
      <c r="D38" s="1003"/>
      <c r="E38" s="1214"/>
      <c r="F38" s="1192"/>
      <c r="G38" s="1218"/>
      <c r="H38" s="1331"/>
      <c r="I38" s="1334"/>
      <c r="J38" s="709" t="s">
        <v>49</v>
      </c>
      <c r="K38" s="710">
        <f>L38+N38</f>
        <v>172.3</v>
      </c>
      <c r="L38" s="711">
        <v>172.3</v>
      </c>
      <c r="M38" s="711">
        <v>169.8</v>
      </c>
      <c r="N38" s="712">
        <v>0</v>
      </c>
      <c r="O38" s="713">
        <f>SUM(P38,R38)</f>
        <v>260</v>
      </c>
      <c r="P38" s="714">
        <v>260</v>
      </c>
      <c r="Q38" s="714">
        <v>256.2</v>
      </c>
      <c r="R38" s="715">
        <v>0</v>
      </c>
      <c r="S38" s="713">
        <f>T38+V38</f>
        <v>0</v>
      </c>
      <c r="T38" s="714">
        <v>0</v>
      </c>
      <c r="U38" s="714">
        <v>0</v>
      </c>
      <c r="V38" s="716">
        <v>0</v>
      </c>
      <c r="W38" s="269">
        <f>+X38+Z38</f>
        <v>0</v>
      </c>
      <c r="X38" s="78">
        <v>0</v>
      </c>
      <c r="Y38" s="78">
        <v>0</v>
      </c>
      <c r="Z38" s="274">
        <v>0</v>
      </c>
      <c r="AA38" s="276">
        <v>260</v>
      </c>
      <c r="AB38" s="276">
        <v>260</v>
      </c>
      <c r="AC38" s="1202"/>
      <c r="AD38" s="1266"/>
      <c r="AE38" s="1266"/>
      <c r="AF38" s="1345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</row>
    <row r="39" spans="1:48" ht="19.5" customHeight="1" thickBot="1" x14ac:dyDescent="0.25">
      <c r="A39" s="878"/>
      <c r="B39" s="1216"/>
      <c r="C39" s="881"/>
      <c r="D39" s="1003"/>
      <c r="E39" s="1214"/>
      <c r="F39" s="1192"/>
      <c r="G39" s="1218"/>
      <c r="H39" s="1331"/>
      <c r="I39" s="1334"/>
      <c r="J39" s="91" t="s">
        <v>24</v>
      </c>
      <c r="K39" s="269">
        <f>L39+N39</f>
        <v>116.5</v>
      </c>
      <c r="L39" s="465">
        <v>116.5</v>
      </c>
      <c r="M39" s="465">
        <v>109.6</v>
      </c>
      <c r="N39" s="466">
        <v>0</v>
      </c>
      <c r="O39" s="430">
        <f>SUM(P39,R39)</f>
        <v>304.2</v>
      </c>
      <c r="P39" s="431">
        <v>304.2</v>
      </c>
      <c r="Q39" s="433">
        <v>286.10000000000002</v>
      </c>
      <c r="R39" s="432">
        <v>0</v>
      </c>
      <c r="S39" s="430">
        <f>T39+V39</f>
        <v>270.60000000000002</v>
      </c>
      <c r="T39" s="431">
        <v>270.60000000000002</v>
      </c>
      <c r="U39" s="431">
        <v>266.3</v>
      </c>
      <c r="V39" s="483">
        <v>0</v>
      </c>
      <c r="W39" s="269">
        <f>+X39+Z39</f>
        <v>0</v>
      </c>
      <c r="X39" s="78">
        <v>0</v>
      </c>
      <c r="Y39" s="78">
        <v>0</v>
      </c>
      <c r="Z39" s="274">
        <v>0</v>
      </c>
      <c r="AA39" s="276">
        <v>334.7</v>
      </c>
      <c r="AB39" s="276">
        <v>368.3</v>
      </c>
      <c r="AC39" s="1202"/>
      <c r="AD39" s="1266"/>
      <c r="AE39" s="1266"/>
      <c r="AF39" s="1345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</row>
    <row r="40" spans="1:48" ht="18.75" customHeight="1" thickBot="1" x14ac:dyDescent="0.25">
      <c r="A40" s="878"/>
      <c r="B40" s="1216"/>
      <c r="C40" s="881"/>
      <c r="D40" s="1003"/>
      <c r="E40" s="1214"/>
      <c r="F40" s="1192"/>
      <c r="G40" s="1218"/>
      <c r="H40" s="1331"/>
      <c r="I40" s="1334"/>
      <c r="J40" s="80" t="s">
        <v>150</v>
      </c>
      <c r="K40" s="168">
        <f>L40+N40</f>
        <v>61.800000000000004</v>
      </c>
      <c r="L40" s="467">
        <v>54.1</v>
      </c>
      <c r="M40" s="467">
        <v>35.1</v>
      </c>
      <c r="N40" s="468">
        <v>7.7</v>
      </c>
      <c r="O40" s="300">
        <f>SUM(P40,R40)</f>
        <v>81</v>
      </c>
      <c r="P40" s="434">
        <v>81</v>
      </c>
      <c r="Q40" s="385">
        <v>61.9</v>
      </c>
      <c r="R40" s="386">
        <v>0</v>
      </c>
      <c r="S40" s="300">
        <f>T40+V40</f>
        <v>71.400000000000006</v>
      </c>
      <c r="T40" s="434">
        <v>71.400000000000006</v>
      </c>
      <c r="U40" s="434">
        <v>56</v>
      </c>
      <c r="V40" s="637">
        <v>0</v>
      </c>
      <c r="W40" s="168">
        <f>+X40+Z40</f>
        <v>0</v>
      </c>
      <c r="X40" s="59">
        <v>0</v>
      </c>
      <c r="Y40" s="59">
        <v>0</v>
      </c>
      <c r="Z40" s="275">
        <v>0</v>
      </c>
      <c r="AA40" s="173">
        <v>83.9</v>
      </c>
      <c r="AB40" s="173">
        <v>89</v>
      </c>
      <c r="AC40" s="1202"/>
      <c r="AD40" s="1266"/>
      <c r="AE40" s="1266"/>
      <c r="AF40" s="1345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</row>
    <row r="41" spans="1:48" ht="26.25" customHeight="1" thickBot="1" x14ac:dyDescent="0.25">
      <c r="A41" s="879"/>
      <c r="B41" s="867"/>
      <c r="C41" s="873"/>
      <c r="D41" s="1352"/>
      <c r="E41" s="876"/>
      <c r="F41" s="1175"/>
      <c r="G41" s="871"/>
      <c r="H41" s="1332"/>
      <c r="I41" s="1335"/>
      <c r="J41" s="61" t="s">
        <v>25</v>
      </c>
      <c r="K41" s="68">
        <f>K40+K39+K37+K38</f>
        <v>910.7</v>
      </c>
      <c r="L41" s="53">
        <f>L40+L39+L37+L38</f>
        <v>903</v>
      </c>
      <c r="M41" s="53">
        <f>M40+M39+M37+M38</f>
        <v>314.5</v>
      </c>
      <c r="N41" s="69">
        <f>N40+N39+N37+N38</f>
        <v>7.7</v>
      </c>
      <c r="O41" s="68">
        <f t="shared" ref="O41:AB41" si="3">O40+O39+O37+O38</f>
        <v>1245.2</v>
      </c>
      <c r="P41" s="53">
        <f t="shared" si="3"/>
        <v>1245.2</v>
      </c>
      <c r="Q41" s="53">
        <f t="shared" si="3"/>
        <v>604.20000000000005</v>
      </c>
      <c r="R41" s="69">
        <f t="shared" si="3"/>
        <v>0</v>
      </c>
      <c r="S41" s="68">
        <f t="shared" si="3"/>
        <v>692</v>
      </c>
      <c r="T41" s="53">
        <f t="shared" si="3"/>
        <v>692</v>
      </c>
      <c r="U41" s="53">
        <f t="shared" si="3"/>
        <v>322.3</v>
      </c>
      <c r="V41" s="69">
        <f t="shared" si="3"/>
        <v>0</v>
      </c>
      <c r="W41" s="68">
        <f t="shared" si="3"/>
        <v>0</v>
      </c>
      <c r="X41" s="53">
        <f t="shared" si="3"/>
        <v>0</v>
      </c>
      <c r="Y41" s="53">
        <f t="shared" si="3"/>
        <v>0</v>
      </c>
      <c r="Z41" s="69">
        <f t="shared" si="3"/>
        <v>0</v>
      </c>
      <c r="AA41" s="64">
        <f t="shared" si="3"/>
        <v>1288.5999999999999</v>
      </c>
      <c r="AB41" s="64">
        <f t="shared" si="3"/>
        <v>1327.3</v>
      </c>
      <c r="AC41" s="1203"/>
      <c r="AD41" s="1268"/>
      <c r="AE41" s="1268"/>
      <c r="AF41" s="1347"/>
      <c r="AG41" s="36" t="s">
        <v>36</v>
      </c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</row>
    <row r="42" spans="1:48" ht="23.25" customHeight="1" thickBot="1" x14ac:dyDescent="0.25">
      <c r="A42" s="877" t="s">
        <v>18</v>
      </c>
      <c r="B42" s="865" t="s">
        <v>19</v>
      </c>
      <c r="C42" s="872" t="s">
        <v>27</v>
      </c>
      <c r="D42" s="997" t="s">
        <v>40</v>
      </c>
      <c r="E42" s="874" t="s">
        <v>195</v>
      </c>
      <c r="F42" s="1174"/>
      <c r="G42" s="870" t="s">
        <v>171</v>
      </c>
      <c r="H42" s="1330" t="s">
        <v>32</v>
      </c>
      <c r="I42" s="1226" t="s">
        <v>179</v>
      </c>
      <c r="J42" s="265" t="s">
        <v>24</v>
      </c>
      <c r="K42" s="180">
        <f>+L42</f>
        <v>50.1</v>
      </c>
      <c r="L42" s="76">
        <v>50.1</v>
      </c>
      <c r="M42" s="76">
        <v>43.4</v>
      </c>
      <c r="N42" s="181">
        <v>0</v>
      </c>
      <c r="O42" s="241">
        <f>SUM(P42,R42)</f>
        <v>57.5</v>
      </c>
      <c r="P42" s="428">
        <v>57.5</v>
      </c>
      <c r="Q42" s="428">
        <v>49.8</v>
      </c>
      <c r="R42" s="429">
        <v>0</v>
      </c>
      <c r="S42" s="241">
        <f>+T42</f>
        <v>52.9</v>
      </c>
      <c r="T42" s="428">
        <v>52.9</v>
      </c>
      <c r="U42" s="428">
        <v>44.6</v>
      </c>
      <c r="V42" s="429">
        <v>0</v>
      </c>
      <c r="W42" s="180">
        <f>+X42+Z42</f>
        <v>0</v>
      </c>
      <c r="X42" s="77">
        <v>0</v>
      </c>
      <c r="Y42" s="77">
        <v>0</v>
      </c>
      <c r="Z42" s="272">
        <v>0</v>
      </c>
      <c r="AA42" s="182">
        <v>62.1</v>
      </c>
      <c r="AB42" s="182">
        <v>68.400000000000006</v>
      </c>
      <c r="AC42" s="1201" t="s">
        <v>194</v>
      </c>
      <c r="AD42" s="1356">
        <v>34</v>
      </c>
      <c r="AE42" s="1356">
        <v>34</v>
      </c>
      <c r="AF42" s="1359">
        <v>34</v>
      </c>
      <c r="AG42" s="36" t="s">
        <v>41</v>
      </c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</row>
    <row r="43" spans="1:48" ht="24.75" customHeight="1" thickBot="1" x14ac:dyDescent="0.25">
      <c r="A43" s="878"/>
      <c r="B43" s="1216"/>
      <c r="C43" s="881"/>
      <c r="D43" s="1005"/>
      <c r="E43" s="1214"/>
      <c r="F43" s="1192"/>
      <c r="G43" s="1218"/>
      <c r="H43" s="1331"/>
      <c r="I43" s="1227"/>
      <c r="J43" s="80" t="s">
        <v>150</v>
      </c>
      <c r="K43" s="168">
        <f>+L43</f>
        <v>11.1</v>
      </c>
      <c r="L43" s="258">
        <v>11.1</v>
      </c>
      <c r="M43" s="258">
        <v>7.8</v>
      </c>
      <c r="N43" s="169">
        <v>0</v>
      </c>
      <c r="O43" s="300">
        <f>SUM(P43,R43)</f>
        <v>12</v>
      </c>
      <c r="P43" s="385">
        <v>12</v>
      </c>
      <c r="Q43" s="385">
        <v>8.6</v>
      </c>
      <c r="R43" s="426">
        <v>0</v>
      </c>
      <c r="S43" s="300">
        <f>+T43</f>
        <v>11.6</v>
      </c>
      <c r="T43" s="385">
        <v>11.6</v>
      </c>
      <c r="U43" s="385">
        <v>8.3000000000000007</v>
      </c>
      <c r="V43" s="386">
        <v>0</v>
      </c>
      <c r="W43" s="168">
        <f>+X43+Z43</f>
        <v>0</v>
      </c>
      <c r="X43" s="59">
        <v>0</v>
      </c>
      <c r="Y43" s="59">
        <v>0</v>
      </c>
      <c r="Z43" s="268">
        <v>0</v>
      </c>
      <c r="AA43" s="173">
        <v>13</v>
      </c>
      <c r="AB43" s="173">
        <v>14</v>
      </c>
      <c r="AC43" s="1202"/>
      <c r="AD43" s="1357"/>
      <c r="AE43" s="1357"/>
      <c r="AF43" s="1360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</row>
    <row r="44" spans="1:48" ht="24.75" customHeight="1" thickBot="1" x14ac:dyDescent="0.25">
      <c r="A44" s="879"/>
      <c r="B44" s="867"/>
      <c r="C44" s="873"/>
      <c r="D44" s="998"/>
      <c r="E44" s="876"/>
      <c r="F44" s="1175"/>
      <c r="G44" s="871"/>
      <c r="H44" s="1332"/>
      <c r="I44" s="1119"/>
      <c r="J44" s="61" t="s">
        <v>25</v>
      </c>
      <c r="K44" s="68">
        <f>SUM(K42:K43)</f>
        <v>61.2</v>
      </c>
      <c r="L44" s="53">
        <f>SUM(L42:L43)</f>
        <v>61.2</v>
      </c>
      <c r="M44" s="53">
        <f>SUM(M42:M43)</f>
        <v>51.199999999999996</v>
      </c>
      <c r="N44" s="69">
        <f>SUM(N42:N43)</f>
        <v>0</v>
      </c>
      <c r="O44" s="66">
        <f>O42+O43</f>
        <v>69.5</v>
      </c>
      <c r="P44" s="54">
        <f>P42+P43</f>
        <v>69.5</v>
      </c>
      <c r="Q44" s="54">
        <f>Q42+Q43</f>
        <v>58.4</v>
      </c>
      <c r="R44" s="69">
        <f>R42+R43</f>
        <v>0</v>
      </c>
      <c r="S44" s="68">
        <f>SUM(S42:S43)</f>
        <v>64.5</v>
      </c>
      <c r="T44" s="53">
        <f>SUM(T42:T43)</f>
        <v>64.5</v>
      </c>
      <c r="U44" s="53">
        <f>SUM(U42:U43)</f>
        <v>52.900000000000006</v>
      </c>
      <c r="V44" s="69">
        <f>SUM(V42:V43)</f>
        <v>0</v>
      </c>
      <c r="W44" s="68">
        <f>W42</f>
        <v>0</v>
      </c>
      <c r="X44" s="54">
        <f>X42</f>
        <v>0</v>
      </c>
      <c r="Y44" s="54">
        <v>0</v>
      </c>
      <c r="Z44" s="70">
        <v>0</v>
      </c>
      <c r="AA44" s="64">
        <f>AA42+AA43</f>
        <v>75.099999999999994</v>
      </c>
      <c r="AB44" s="64">
        <f>AB42+AB43</f>
        <v>82.4</v>
      </c>
      <c r="AC44" s="1203"/>
      <c r="AD44" s="1358"/>
      <c r="AE44" s="1358"/>
      <c r="AF44" s="1361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</row>
    <row r="45" spans="1:48" ht="20.25" customHeight="1" thickBot="1" x14ac:dyDescent="0.25">
      <c r="A45" s="877" t="s">
        <v>18</v>
      </c>
      <c r="B45" s="865" t="s">
        <v>19</v>
      </c>
      <c r="C45" s="872" t="s">
        <v>27</v>
      </c>
      <c r="D45" s="997" t="s">
        <v>42</v>
      </c>
      <c r="E45" s="874" t="s">
        <v>43</v>
      </c>
      <c r="F45" s="1174"/>
      <c r="G45" s="870" t="s">
        <v>171</v>
      </c>
      <c r="H45" s="1081" t="s">
        <v>32</v>
      </c>
      <c r="I45" s="1226" t="s">
        <v>179</v>
      </c>
      <c r="J45" s="265" t="s">
        <v>24</v>
      </c>
      <c r="K45" s="180">
        <f>+L45</f>
        <v>298.2</v>
      </c>
      <c r="L45" s="76">
        <v>298.2</v>
      </c>
      <c r="M45" s="76">
        <v>285.10000000000002</v>
      </c>
      <c r="N45" s="181">
        <v>0</v>
      </c>
      <c r="O45" s="241">
        <f>SUM(P45,R45)</f>
        <v>396.8</v>
      </c>
      <c r="P45" s="428">
        <v>396.8</v>
      </c>
      <c r="Q45" s="428">
        <v>386.1</v>
      </c>
      <c r="R45" s="429">
        <v>0</v>
      </c>
      <c r="S45" s="241">
        <f>+T45</f>
        <v>382.1</v>
      </c>
      <c r="T45" s="428">
        <v>382.1</v>
      </c>
      <c r="U45" s="428">
        <v>373</v>
      </c>
      <c r="V45" s="429">
        <v>0</v>
      </c>
      <c r="W45" s="180">
        <f>+X45+Z45</f>
        <v>0</v>
      </c>
      <c r="X45" s="77">
        <v>0</v>
      </c>
      <c r="Y45" s="77">
        <v>0</v>
      </c>
      <c r="Z45" s="272">
        <v>0</v>
      </c>
      <c r="AA45" s="182">
        <v>436.4</v>
      </c>
      <c r="AB45" s="182">
        <v>480</v>
      </c>
      <c r="AC45" s="1201" t="s">
        <v>194</v>
      </c>
      <c r="AD45" s="1204">
        <v>150</v>
      </c>
      <c r="AE45" s="1204">
        <v>150</v>
      </c>
      <c r="AF45" s="1336">
        <v>150</v>
      </c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</row>
    <row r="46" spans="1:48" ht="20.25" customHeight="1" thickBot="1" x14ac:dyDescent="0.25">
      <c r="A46" s="1273"/>
      <c r="B46" s="1348"/>
      <c r="C46" s="1275"/>
      <c r="D46" s="1276"/>
      <c r="E46" s="1228"/>
      <c r="F46" s="1229"/>
      <c r="G46" s="1230"/>
      <c r="H46" s="1339"/>
      <c r="I46" s="1227"/>
      <c r="J46" s="71" t="s">
        <v>35</v>
      </c>
      <c r="K46" s="270">
        <f>L46+N46</f>
        <v>0</v>
      </c>
      <c r="L46" s="458">
        <v>0</v>
      </c>
      <c r="M46" s="458">
        <v>0</v>
      </c>
      <c r="N46" s="459">
        <v>0</v>
      </c>
      <c r="O46" s="435">
        <f>P46+R46</f>
        <v>0</v>
      </c>
      <c r="P46" s="436">
        <v>0</v>
      </c>
      <c r="Q46" s="436">
        <v>0</v>
      </c>
      <c r="R46" s="437">
        <v>0</v>
      </c>
      <c r="S46" s="435">
        <f>T46+V46</f>
        <v>0</v>
      </c>
      <c r="T46" s="436">
        <v>0</v>
      </c>
      <c r="U46" s="436">
        <v>0</v>
      </c>
      <c r="V46" s="484">
        <v>0</v>
      </c>
      <c r="W46" s="270">
        <f>X46+Z46</f>
        <v>0</v>
      </c>
      <c r="X46" s="250">
        <v>0</v>
      </c>
      <c r="Y46" s="73">
        <v>0</v>
      </c>
      <c r="Z46" s="74">
        <v>0</v>
      </c>
      <c r="AA46" s="593">
        <v>0</v>
      </c>
      <c r="AB46" s="593">
        <v>0</v>
      </c>
      <c r="AC46" s="1202"/>
      <c r="AD46" s="1205"/>
      <c r="AE46" s="1205"/>
      <c r="AF46" s="1337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V46" s="55"/>
    </row>
    <row r="47" spans="1:48" ht="20.25" customHeight="1" thickBot="1" x14ac:dyDescent="0.25">
      <c r="A47" s="878"/>
      <c r="B47" s="1216"/>
      <c r="C47" s="881"/>
      <c r="D47" s="1005"/>
      <c r="E47" s="1214"/>
      <c r="F47" s="1192"/>
      <c r="G47" s="1218"/>
      <c r="H47" s="1339"/>
      <c r="I47" s="1227"/>
      <c r="J47" s="80" t="s">
        <v>150</v>
      </c>
      <c r="K47" s="597">
        <f>L47+N47</f>
        <v>52.6</v>
      </c>
      <c r="L47" s="594">
        <v>51.1</v>
      </c>
      <c r="M47" s="594">
        <v>32.4</v>
      </c>
      <c r="N47" s="595">
        <v>1.5</v>
      </c>
      <c r="O47" s="291">
        <f>SUM(P47,R47)</f>
        <v>69.599999999999994</v>
      </c>
      <c r="P47" s="438">
        <v>69.599999999999994</v>
      </c>
      <c r="Q47" s="438">
        <v>53.1</v>
      </c>
      <c r="R47" s="439">
        <v>0</v>
      </c>
      <c r="S47" s="291">
        <f>+T47</f>
        <v>62.4</v>
      </c>
      <c r="T47" s="438">
        <v>62.4</v>
      </c>
      <c r="U47" s="438">
        <v>45.9</v>
      </c>
      <c r="V47" s="638">
        <v>0</v>
      </c>
      <c r="W47" s="597">
        <f>+X47+Z47</f>
        <v>0</v>
      </c>
      <c r="X47" s="73">
        <v>0</v>
      </c>
      <c r="Y47" s="59">
        <v>0</v>
      </c>
      <c r="Z47" s="268">
        <v>0</v>
      </c>
      <c r="AA47" s="173">
        <v>75.2</v>
      </c>
      <c r="AB47" s="173">
        <v>78.8</v>
      </c>
      <c r="AC47" s="1202"/>
      <c r="AD47" s="1205"/>
      <c r="AE47" s="1205"/>
      <c r="AF47" s="1337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V47" s="55"/>
    </row>
    <row r="48" spans="1:48" ht="27" customHeight="1" thickBot="1" x14ac:dyDescent="0.25">
      <c r="A48" s="879"/>
      <c r="B48" s="867"/>
      <c r="C48" s="873"/>
      <c r="D48" s="998"/>
      <c r="E48" s="876"/>
      <c r="F48" s="1175"/>
      <c r="G48" s="871"/>
      <c r="H48" s="1025"/>
      <c r="I48" s="1119"/>
      <c r="J48" s="61" t="s">
        <v>25</v>
      </c>
      <c r="K48" s="62">
        <f>SUM(K45:K47)</f>
        <v>350.8</v>
      </c>
      <c r="L48" s="63">
        <f t="shared" ref="L48:AB48" si="4">SUM(L45:L47)</f>
        <v>349.3</v>
      </c>
      <c r="M48" s="63">
        <f t="shared" si="4"/>
        <v>317.5</v>
      </c>
      <c r="N48" s="65">
        <f t="shared" si="4"/>
        <v>1.5</v>
      </c>
      <c r="O48" s="62">
        <f t="shared" si="4"/>
        <v>466.4</v>
      </c>
      <c r="P48" s="63">
        <f t="shared" si="4"/>
        <v>466.4</v>
      </c>
      <c r="Q48" s="63">
        <f t="shared" si="4"/>
        <v>439.20000000000005</v>
      </c>
      <c r="R48" s="65">
        <f t="shared" si="4"/>
        <v>0</v>
      </c>
      <c r="S48" s="62">
        <f t="shared" si="4"/>
        <v>444.5</v>
      </c>
      <c r="T48" s="63">
        <f t="shared" si="4"/>
        <v>444.5</v>
      </c>
      <c r="U48" s="63">
        <f t="shared" si="4"/>
        <v>418.9</v>
      </c>
      <c r="V48" s="65">
        <f t="shared" si="4"/>
        <v>0</v>
      </c>
      <c r="W48" s="62">
        <f t="shared" si="4"/>
        <v>0</v>
      </c>
      <c r="X48" s="63">
        <f t="shared" si="4"/>
        <v>0</v>
      </c>
      <c r="Y48" s="63">
        <f t="shared" si="4"/>
        <v>0</v>
      </c>
      <c r="Z48" s="65">
        <f t="shared" si="4"/>
        <v>0</v>
      </c>
      <c r="AA48" s="64">
        <f t="shared" si="4"/>
        <v>511.59999999999997</v>
      </c>
      <c r="AB48" s="64">
        <f t="shared" si="4"/>
        <v>558.79999999999995</v>
      </c>
      <c r="AC48" s="1203"/>
      <c r="AD48" s="1206"/>
      <c r="AE48" s="1206"/>
      <c r="AF48" s="1338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V48" s="55"/>
    </row>
    <row r="49" spans="1:46" ht="20.25" customHeight="1" thickBot="1" x14ac:dyDescent="0.25">
      <c r="A49" s="877" t="s">
        <v>18</v>
      </c>
      <c r="B49" s="865" t="s">
        <v>19</v>
      </c>
      <c r="C49" s="872" t="s">
        <v>27</v>
      </c>
      <c r="D49" s="997" t="s">
        <v>54</v>
      </c>
      <c r="E49" s="874" t="s">
        <v>170</v>
      </c>
      <c r="F49" s="1174"/>
      <c r="G49" s="870" t="s">
        <v>55</v>
      </c>
      <c r="H49" s="1081" t="s">
        <v>32</v>
      </c>
      <c r="I49" s="1226" t="s">
        <v>179</v>
      </c>
      <c r="J49" s="87" t="s">
        <v>24</v>
      </c>
      <c r="K49" s="165">
        <f>L49+N49</f>
        <v>229</v>
      </c>
      <c r="L49" s="166">
        <v>229</v>
      </c>
      <c r="M49" s="166">
        <v>211.7</v>
      </c>
      <c r="N49" s="167">
        <v>0</v>
      </c>
      <c r="O49" s="138">
        <f>SUM(P49,R49)</f>
        <v>263.79999999999995</v>
      </c>
      <c r="P49" s="380">
        <v>261.89999999999998</v>
      </c>
      <c r="Q49" s="380">
        <v>238.4</v>
      </c>
      <c r="R49" s="381">
        <v>1.9</v>
      </c>
      <c r="S49" s="138">
        <f>+T49</f>
        <v>261.89999999999998</v>
      </c>
      <c r="T49" s="380">
        <v>261.89999999999998</v>
      </c>
      <c r="U49" s="380">
        <v>241.9</v>
      </c>
      <c r="V49" s="381">
        <v>0</v>
      </c>
      <c r="W49" s="165">
        <f>+X49+Z49</f>
        <v>0</v>
      </c>
      <c r="X49" s="58">
        <v>0</v>
      </c>
      <c r="Y49" s="58">
        <v>0</v>
      </c>
      <c r="Z49" s="266">
        <v>0</v>
      </c>
      <c r="AA49" s="171">
        <v>299.7</v>
      </c>
      <c r="AB49" s="171">
        <v>329.7</v>
      </c>
      <c r="AC49" s="1201" t="s">
        <v>189</v>
      </c>
      <c r="AD49" s="1204">
        <v>100</v>
      </c>
      <c r="AE49" s="1204">
        <v>100</v>
      </c>
      <c r="AF49" s="1336">
        <v>100</v>
      </c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</row>
    <row r="50" spans="1:46" ht="20.25" customHeight="1" thickBot="1" x14ac:dyDescent="0.25">
      <c r="A50" s="878"/>
      <c r="B50" s="1216"/>
      <c r="C50" s="881"/>
      <c r="D50" s="1005"/>
      <c r="E50" s="1214"/>
      <c r="F50" s="1192"/>
      <c r="G50" s="1218"/>
      <c r="H50" s="1339"/>
      <c r="I50" s="1227"/>
      <c r="J50" s="80" t="s">
        <v>47</v>
      </c>
      <c r="K50" s="597">
        <f>L50+N50</f>
        <v>46.3</v>
      </c>
      <c r="L50" s="258">
        <v>46.3</v>
      </c>
      <c r="M50" s="258">
        <v>45.6</v>
      </c>
      <c r="N50" s="169">
        <v>0</v>
      </c>
      <c r="O50" s="300">
        <f>SUM(P50,R50)</f>
        <v>47</v>
      </c>
      <c r="P50" s="385">
        <v>47</v>
      </c>
      <c r="Q50" s="385">
        <v>46.3</v>
      </c>
      <c r="R50" s="426">
        <v>0</v>
      </c>
      <c r="S50" s="291">
        <f>+T50</f>
        <v>28</v>
      </c>
      <c r="T50" s="385">
        <v>28</v>
      </c>
      <c r="U50" s="385">
        <v>27.6</v>
      </c>
      <c r="V50" s="386">
        <v>0</v>
      </c>
      <c r="W50" s="168">
        <f>+X50+Z50</f>
        <v>0</v>
      </c>
      <c r="X50" s="59">
        <v>0</v>
      </c>
      <c r="Y50" s="59">
        <v>0</v>
      </c>
      <c r="Z50" s="268">
        <v>0</v>
      </c>
      <c r="AA50" s="173">
        <v>0</v>
      </c>
      <c r="AB50" s="173">
        <v>0</v>
      </c>
      <c r="AC50" s="1202"/>
      <c r="AD50" s="1205"/>
      <c r="AE50" s="1205"/>
      <c r="AF50" s="1337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</row>
    <row r="51" spans="1:46" ht="20.25" customHeight="1" thickBot="1" x14ac:dyDescent="0.25">
      <c r="A51" s="894"/>
      <c r="B51" s="1217"/>
      <c r="C51" s="1131"/>
      <c r="D51" s="1235"/>
      <c r="E51" s="1215"/>
      <c r="F51" s="1220"/>
      <c r="G51" s="1219"/>
      <c r="H51" s="1025"/>
      <c r="I51" s="1119"/>
      <c r="J51" s="61" t="s">
        <v>25</v>
      </c>
      <c r="K51" s="81">
        <f>SUM(K49:K50)</f>
        <v>275.3</v>
      </c>
      <c r="L51" s="82">
        <f>SUM(L49:L50)</f>
        <v>275.3</v>
      </c>
      <c r="M51" s="83">
        <f>SUM(M49:M50)</f>
        <v>257.3</v>
      </c>
      <c r="N51" s="84">
        <f>SUM(N49:N50)</f>
        <v>0</v>
      </c>
      <c r="O51" s="81">
        <f>O49+O50</f>
        <v>310.79999999999995</v>
      </c>
      <c r="P51" s="83">
        <f>P49+P50</f>
        <v>308.89999999999998</v>
      </c>
      <c r="Q51" s="83">
        <f>Q49+Q50</f>
        <v>284.7</v>
      </c>
      <c r="R51" s="84">
        <f>R49+R50</f>
        <v>1.9</v>
      </c>
      <c r="S51" s="81">
        <f>SUM(S49:S50)</f>
        <v>289.89999999999998</v>
      </c>
      <c r="T51" s="82">
        <f>SUM(T49:T50)</f>
        <v>289.89999999999998</v>
      </c>
      <c r="U51" s="83">
        <f>SUM(U49:U50)</f>
        <v>269.5</v>
      </c>
      <c r="V51" s="84">
        <f>SUM(V49:V50)</f>
        <v>0</v>
      </c>
      <c r="W51" s="85">
        <f>W49</f>
        <v>0</v>
      </c>
      <c r="X51" s="82">
        <f>X49</f>
        <v>0</v>
      </c>
      <c r="Y51" s="82">
        <v>0</v>
      </c>
      <c r="Z51" s="84">
        <v>0</v>
      </c>
      <c r="AA51" s="86">
        <f>AA49+AA50</f>
        <v>299.7</v>
      </c>
      <c r="AB51" s="86">
        <f>AB49+AB50</f>
        <v>329.7</v>
      </c>
      <c r="AC51" s="1203"/>
      <c r="AD51" s="1206"/>
      <c r="AE51" s="1206"/>
      <c r="AF51" s="1338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</row>
    <row r="52" spans="1:46" ht="18.75" customHeight="1" thickBot="1" x14ac:dyDescent="0.25">
      <c r="A52" s="877" t="s">
        <v>18</v>
      </c>
      <c r="B52" s="865" t="s">
        <v>19</v>
      </c>
      <c r="C52" s="872" t="s">
        <v>27</v>
      </c>
      <c r="D52" s="1353" t="s">
        <v>208</v>
      </c>
      <c r="E52" s="992" t="s">
        <v>209</v>
      </c>
      <c r="F52" s="860"/>
      <c r="G52" s="1152" t="s">
        <v>48</v>
      </c>
      <c r="H52" s="1155" t="s">
        <v>32</v>
      </c>
      <c r="I52" s="1349" t="s">
        <v>179</v>
      </c>
      <c r="J52" s="298" t="s">
        <v>47</v>
      </c>
      <c r="K52" s="138">
        <f>+L52</f>
        <v>111</v>
      </c>
      <c r="L52" s="380">
        <v>111</v>
      </c>
      <c r="M52" s="380">
        <v>96.7</v>
      </c>
      <c r="N52" s="381">
        <v>0</v>
      </c>
      <c r="O52" s="138">
        <f>SUM(P52,R52)</f>
        <v>150</v>
      </c>
      <c r="P52" s="380">
        <v>150</v>
      </c>
      <c r="Q52" s="380">
        <v>147.80000000000001</v>
      </c>
      <c r="R52" s="381">
        <v>0</v>
      </c>
      <c r="S52" s="138">
        <f>+T52</f>
        <v>176.8</v>
      </c>
      <c r="T52" s="380">
        <v>176.8</v>
      </c>
      <c r="U52" s="380">
        <v>174.4</v>
      </c>
      <c r="V52" s="381">
        <v>0</v>
      </c>
      <c r="W52" s="138">
        <f>+X52+Z52</f>
        <v>0</v>
      </c>
      <c r="X52" s="382">
        <v>0</v>
      </c>
      <c r="Y52" s="382">
        <v>0</v>
      </c>
      <c r="Z52" s="143">
        <v>0</v>
      </c>
      <c r="AA52" s="383">
        <v>150</v>
      </c>
      <c r="AB52" s="383">
        <v>150</v>
      </c>
      <c r="AC52" s="1201" t="s">
        <v>128</v>
      </c>
      <c r="AD52" s="1204">
        <v>21</v>
      </c>
      <c r="AE52" s="1204">
        <v>25</v>
      </c>
      <c r="AF52" s="1336">
        <v>30</v>
      </c>
      <c r="AG52" s="36" t="s">
        <v>44</v>
      </c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</row>
    <row r="53" spans="1:46" ht="19.5" customHeight="1" thickBot="1" x14ac:dyDescent="0.25">
      <c r="A53" s="878"/>
      <c r="B53" s="1216"/>
      <c r="C53" s="881"/>
      <c r="D53" s="1354"/>
      <c r="E53" s="1083"/>
      <c r="F53" s="861"/>
      <c r="G53" s="1153"/>
      <c r="H53" s="1236"/>
      <c r="I53" s="1350"/>
      <c r="J53" s="384" t="s">
        <v>150</v>
      </c>
      <c r="K53" s="291">
        <f>L53+N53</f>
        <v>2.1</v>
      </c>
      <c r="L53" s="385">
        <v>2.1</v>
      </c>
      <c r="M53" s="385">
        <v>0</v>
      </c>
      <c r="N53" s="386">
        <v>0</v>
      </c>
      <c r="O53" s="300">
        <f>SUM(P53,R53)</f>
        <v>8.4</v>
      </c>
      <c r="P53" s="385">
        <v>8.4</v>
      </c>
      <c r="Q53" s="385">
        <v>0</v>
      </c>
      <c r="R53" s="426">
        <v>0</v>
      </c>
      <c r="S53" s="291">
        <f>+T53</f>
        <v>6.4</v>
      </c>
      <c r="T53" s="385">
        <v>6.4</v>
      </c>
      <c r="U53" s="385">
        <v>0</v>
      </c>
      <c r="V53" s="386">
        <v>0</v>
      </c>
      <c r="W53" s="300">
        <f>+X53+Z53</f>
        <v>0</v>
      </c>
      <c r="X53" s="387">
        <v>0</v>
      </c>
      <c r="Y53" s="387">
        <v>0</v>
      </c>
      <c r="Z53" s="305">
        <v>0</v>
      </c>
      <c r="AA53" s="388">
        <v>8.9</v>
      </c>
      <c r="AB53" s="388">
        <v>9.4</v>
      </c>
      <c r="AC53" s="1202"/>
      <c r="AD53" s="1205"/>
      <c r="AE53" s="1205"/>
      <c r="AF53" s="1337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</row>
    <row r="54" spans="1:46" ht="23.25" customHeight="1" thickBot="1" x14ac:dyDescent="0.25">
      <c r="A54" s="894"/>
      <c r="B54" s="1217"/>
      <c r="C54" s="1131"/>
      <c r="D54" s="1355"/>
      <c r="E54" s="1084"/>
      <c r="F54" s="862"/>
      <c r="G54" s="1154"/>
      <c r="H54" s="1237"/>
      <c r="I54" s="1351"/>
      <c r="J54" s="61" t="s">
        <v>25</v>
      </c>
      <c r="K54" s="81">
        <f>SUM(K52:K53)</f>
        <v>113.1</v>
      </c>
      <c r="L54" s="82">
        <f>SUM(L52:L53)</f>
        <v>113.1</v>
      </c>
      <c r="M54" s="83">
        <f>SUM(M52:M53)</f>
        <v>96.7</v>
      </c>
      <c r="N54" s="84">
        <f>SUM(N52:N53)</f>
        <v>0</v>
      </c>
      <c r="O54" s="81">
        <f>O52+O53</f>
        <v>158.4</v>
      </c>
      <c r="P54" s="83">
        <f>P52+P53</f>
        <v>158.4</v>
      </c>
      <c r="Q54" s="83">
        <f>Q52+Q53</f>
        <v>147.80000000000001</v>
      </c>
      <c r="R54" s="84">
        <f>R52+R53</f>
        <v>0</v>
      </c>
      <c r="S54" s="81">
        <f>SUM(S52:S53)</f>
        <v>183.20000000000002</v>
      </c>
      <c r="T54" s="82">
        <f>SUM(T52:T53)</f>
        <v>183.20000000000002</v>
      </c>
      <c r="U54" s="83">
        <f>SUM(U52:U53)</f>
        <v>174.4</v>
      </c>
      <c r="V54" s="84">
        <f>SUM(V52:V53)</f>
        <v>0</v>
      </c>
      <c r="W54" s="85">
        <f>W52</f>
        <v>0</v>
      </c>
      <c r="X54" s="82">
        <f>X52</f>
        <v>0</v>
      </c>
      <c r="Y54" s="82">
        <v>0</v>
      </c>
      <c r="Z54" s="84">
        <v>0</v>
      </c>
      <c r="AA54" s="86">
        <f>AA52+AA53</f>
        <v>158.9</v>
      </c>
      <c r="AB54" s="86">
        <f>AB52+AB53</f>
        <v>159.4</v>
      </c>
      <c r="AC54" s="1203"/>
      <c r="AD54" s="1206"/>
      <c r="AE54" s="1206"/>
      <c r="AF54" s="1338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</row>
    <row r="55" spans="1:46" ht="25.5" customHeight="1" thickBot="1" x14ac:dyDescent="0.25">
      <c r="A55" s="35" t="s">
        <v>18</v>
      </c>
      <c r="B55" s="5" t="s">
        <v>19</v>
      </c>
      <c r="C55" s="6" t="s">
        <v>27</v>
      </c>
      <c r="D55" s="262"/>
      <c r="E55" s="1221" t="s">
        <v>26</v>
      </c>
      <c r="F55" s="1221"/>
      <c r="G55" s="1221"/>
      <c r="H55" s="1221"/>
      <c r="I55" s="1221"/>
      <c r="J55" s="1222"/>
      <c r="K55" s="10">
        <f>K32+K36+K41+K44+K54+K48+K51</f>
        <v>2575.2000000000003</v>
      </c>
      <c r="L55" s="11">
        <f t="shared" ref="L55:AB55" si="5">L32+L36+L41+L44+L54+L48+L51</f>
        <v>2566</v>
      </c>
      <c r="M55" s="11">
        <f t="shared" si="5"/>
        <v>1822.5000000000002</v>
      </c>
      <c r="N55" s="12">
        <f t="shared" si="5"/>
        <v>9.1999999999999993</v>
      </c>
      <c r="O55" s="10">
        <f t="shared" si="5"/>
        <v>3439</v>
      </c>
      <c r="P55" s="11">
        <f t="shared" si="5"/>
        <v>3434.2000000000003</v>
      </c>
      <c r="Q55" s="11">
        <f t="shared" si="5"/>
        <v>2623.3999999999996</v>
      </c>
      <c r="R55" s="12">
        <f t="shared" si="5"/>
        <v>4.8</v>
      </c>
      <c r="S55" s="10">
        <f t="shared" si="5"/>
        <v>2712.3</v>
      </c>
      <c r="T55" s="11">
        <f t="shared" si="5"/>
        <v>2712.3</v>
      </c>
      <c r="U55" s="11">
        <f t="shared" si="5"/>
        <v>2191</v>
      </c>
      <c r="V55" s="12">
        <f t="shared" si="5"/>
        <v>0</v>
      </c>
      <c r="W55" s="10">
        <f t="shared" si="5"/>
        <v>0</v>
      </c>
      <c r="X55" s="11">
        <f t="shared" si="5"/>
        <v>0</v>
      </c>
      <c r="Y55" s="11">
        <f t="shared" si="5"/>
        <v>0</v>
      </c>
      <c r="Z55" s="12">
        <f t="shared" si="5"/>
        <v>0</v>
      </c>
      <c r="AA55" s="13">
        <f t="shared" si="5"/>
        <v>3637.6</v>
      </c>
      <c r="AB55" s="13">
        <f t="shared" si="5"/>
        <v>3890.9000000000005</v>
      </c>
      <c r="AC55" s="1223"/>
      <c r="AD55" s="1224"/>
      <c r="AE55" s="1224"/>
      <c r="AF55" s="1225"/>
    </row>
    <row r="56" spans="1:46" ht="25.5" customHeight="1" thickBot="1" x14ac:dyDescent="0.25">
      <c r="A56" s="35" t="s">
        <v>18</v>
      </c>
      <c r="B56" s="5" t="s">
        <v>19</v>
      </c>
      <c r="C56" s="6" t="s">
        <v>30</v>
      </c>
      <c r="D56" s="1193" t="s">
        <v>187</v>
      </c>
      <c r="E56" s="1194"/>
      <c r="F56" s="1194"/>
      <c r="G56" s="1194"/>
      <c r="H56" s="1194"/>
      <c r="I56" s="1194"/>
      <c r="J56" s="1194"/>
      <c r="K56" s="1195"/>
      <c r="L56" s="1195"/>
      <c r="M56" s="1195"/>
      <c r="N56" s="1195"/>
      <c r="O56" s="1195"/>
      <c r="P56" s="1195"/>
      <c r="Q56" s="1195"/>
      <c r="R56" s="1195"/>
      <c r="S56" s="1195"/>
      <c r="T56" s="1195"/>
      <c r="U56" s="1195"/>
      <c r="V56" s="1195"/>
      <c r="W56" s="1195"/>
      <c r="X56" s="1195"/>
      <c r="Y56" s="1195"/>
      <c r="Z56" s="1195"/>
      <c r="AA56" s="1195"/>
      <c r="AB56" s="1195"/>
      <c r="AC56" s="1194"/>
      <c r="AD56" s="1194"/>
      <c r="AE56" s="1194"/>
      <c r="AF56" s="1196"/>
    </row>
    <row r="57" spans="1:46" ht="21.75" customHeight="1" thickBot="1" x14ac:dyDescent="0.25">
      <c r="A57" s="877" t="s">
        <v>18</v>
      </c>
      <c r="B57" s="865" t="s">
        <v>19</v>
      </c>
      <c r="C57" s="872" t="s">
        <v>30</v>
      </c>
      <c r="D57" s="997" t="s">
        <v>19</v>
      </c>
      <c r="E57" s="874" t="s">
        <v>272</v>
      </c>
      <c r="F57" s="1174"/>
      <c r="G57" s="870" t="s">
        <v>22</v>
      </c>
      <c r="H57" s="1081" t="s">
        <v>23</v>
      </c>
      <c r="I57" s="1150" t="s">
        <v>42</v>
      </c>
      <c r="J57" s="87" t="s">
        <v>45</v>
      </c>
      <c r="K57" s="462">
        <f>L57+N57</f>
        <v>803.9</v>
      </c>
      <c r="L57" s="58">
        <v>803.9</v>
      </c>
      <c r="M57" s="58">
        <v>0</v>
      </c>
      <c r="N57" s="266">
        <v>0</v>
      </c>
      <c r="O57" s="165">
        <f>SUM(P57,R57)</f>
        <v>840</v>
      </c>
      <c r="P57" s="58">
        <v>840</v>
      </c>
      <c r="Q57" s="58">
        <v>0</v>
      </c>
      <c r="R57" s="266">
        <v>0</v>
      </c>
      <c r="S57" s="141">
        <f>T57+V57</f>
        <v>527.5</v>
      </c>
      <c r="T57" s="382">
        <v>527.5</v>
      </c>
      <c r="U57" s="382">
        <v>0</v>
      </c>
      <c r="V57" s="143">
        <v>0</v>
      </c>
      <c r="W57" s="165">
        <v>0</v>
      </c>
      <c r="X57" s="58">
        <v>0</v>
      </c>
      <c r="Y57" s="58">
        <v>0</v>
      </c>
      <c r="Z57" s="266">
        <v>0</v>
      </c>
      <c r="AA57" s="94">
        <v>850</v>
      </c>
      <c r="AB57" s="94">
        <v>850</v>
      </c>
      <c r="AC57" s="1201" t="s">
        <v>196</v>
      </c>
      <c r="AD57" s="1161">
        <v>15</v>
      </c>
      <c r="AE57" s="1161">
        <v>15</v>
      </c>
      <c r="AF57" s="1198">
        <v>15</v>
      </c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  <c r="AR57" s="36"/>
      <c r="AS57" s="36"/>
      <c r="AT57" s="36"/>
    </row>
    <row r="58" spans="1:46" ht="22.5" customHeight="1" thickBot="1" x14ac:dyDescent="0.25">
      <c r="A58" s="878"/>
      <c r="B58" s="1216"/>
      <c r="C58" s="881"/>
      <c r="D58" s="1005"/>
      <c r="E58" s="1214"/>
      <c r="F58" s="1192"/>
      <c r="G58" s="1218"/>
      <c r="H58" s="1186"/>
      <c r="I58" s="1238"/>
      <c r="J58" s="80" t="s">
        <v>24</v>
      </c>
      <c r="K58" s="267">
        <f>L58+N58</f>
        <v>193.9</v>
      </c>
      <c r="L58" s="59">
        <v>193.9</v>
      </c>
      <c r="M58" s="59">
        <v>0</v>
      </c>
      <c r="N58" s="268">
        <v>0</v>
      </c>
      <c r="O58" s="300">
        <f>SUM(P58,R58)</f>
        <v>198</v>
      </c>
      <c r="P58" s="387">
        <v>198</v>
      </c>
      <c r="Q58" s="387">
        <v>0</v>
      </c>
      <c r="R58" s="306">
        <v>0</v>
      </c>
      <c r="S58" s="639">
        <f>T58+V58</f>
        <v>198</v>
      </c>
      <c r="T58" s="387">
        <v>198</v>
      </c>
      <c r="U58" s="387">
        <v>0</v>
      </c>
      <c r="V58" s="305">
        <v>0</v>
      </c>
      <c r="W58" s="168">
        <v>0</v>
      </c>
      <c r="X58" s="59">
        <v>0</v>
      </c>
      <c r="Y58" s="59">
        <v>0</v>
      </c>
      <c r="Z58" s="268">
        <v>0</v>
      </c>
      <c r="AA58" s="95">
        <v>198</v>
      </c>
      <c r="AB58" s="95">
        <v>198</v>
      </c>
      <c r="AC58" s="1202"/>
      <c r="AD58" s="1197"/>
      <c r="AE58" s="1197"/>
      <c r="AF58" s="1199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6"/>
    </row>
    <row r="59" spans="1:46" ht="26.25" customHeight="1" thickBot="1" x14ac:dyDescent="0.25">
      <c r="A59" s="879"/>
      <c r="B59" s="867"/>
      <c r="C59" s="873"/>
      <c r="D59" s="998"/>
      <c r="E59" s="876"/>
      <c r="F59" s="1175"/>
      <c r="G59" s="871"/>
      <c r="H59" s="1082"/>
      <c r="I59" s="1151"/>
      <c r="J59" s="61" t="s">
        <v>25</v>
      </c>
      <c r="K59" s="62">
        <f>SUM(K57:K58)</f>
        <v>997.8</v>
      </c>
      <c r="L59" s="63">
        <f>SUM(L57:L58)</f>
        <v>997.8</v>
      </c>
      <c r="M59" s="63">
        <f>SUM(M57:M58)</f>
        <v>0</v>
      </c>
      <c r="N59" s="65">
        <f>SUM(N57:N58)</f>
        <v>0</v>
      </c>
      <c r="O59" s="62">
        <f t="shared" ref="O59:V59" si="6">SUM(O57:O58)</f>
        <v>1038</v>
      </c>
      <c r="P59" s="63">
        <f t="shared" si="6"/>
        <v>1038</v>
      </c>
      <c r="Q59" s="63">
        <f t="shared" si="6"/>
        <v>0</v>
      </c>
      <c r="R59" s="65">
        <f t="shared" si="6"/>
        <v>0</v>
      </c>
      <c r="S59" s="62">
        <f t="shared" si="6"/>
        <v>725.5</v>
      </c>
      <c r="T59" s="63">
        <f t="shared" si="6"/>
        <v>725.5</v>
      </c>
      <c r="U59" s="63">
        <f t="shared" si="6"/>
        <v>0</v>
      </c>
      <c r="V59" s="65">
        <f t="shared" si="6"/>
        <v>0</v>
      </c>
      <c r="W59" s="62">
        <v>0</v>
      </c>
      <c r="X59" s="63">
        <v>0</v>
      </c>
      <c r="Y59" s="63">
        <v>0</v>
      </c>
      <c r="Z59" s="65">
        <v>0</v>
      </c>
      <c r="AA59" s="64">
        <f>SUM(AA57:AA58)</f>
        <v>1048</v>
      </c>
      <c r="AB59" s="64">
        <f>SUM(AB57:AB58)</f>
        <v>1048</v>
      </c>
      <c r="AC59" s="1203"/>
      <c r="AD59" s="1162"/>
      <c r="AE59" s="1162"/>
      <c r="AF59" s="1200"/>
      <c r="AG59" s="36"/>
      <c r="AH59" s="36"/>
      <c r="AI59" s="36"/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</row>
    <row r="60" spans="1:46" ht="39" customHeight="1" thickBot="1" x14ac:dyDescent="0.25">
      <c r="A60" s="877" t="s">
        <v>18</v>
      </c>
      <c r="B60" s="865" t="s">
        <v>19</v>
      </c>
      <c r="C60" s="872" t="s">
        <v>30</v>
      </c>
      <c r="D60" s="997" t="s">
        <v>27</v>
      </c>
      <c r="E60" s="874" t="s">
        <v>197</v>
      </c>
      <c r="F60" s="1174"/>
      <c r="G60" s="870" t="s">
        <v>22</v>
      </c>
      <c r="H60" s="1081" t="s">
        <v>23</v>
      </c>
      <c r="I60" s="1150" t="s">
        <v>42</v>
      </c>
      <c r="J60" s="71" t="s">
        <v>45</v>
      </c>
      <c r="K60" s="469">
        <f>L60+N60</f>
        <v>42.5</v>
      </c>
      <c r="L60" s="470">
        <v>42.5</v>
      </c>
      <c r="M60" s="470">
        <v>41.9</v>
      </c>
      <c r="N60" s="471">
        <v>0</v>
      </c>
      <c r="O60" s="278">
        <f>SUM(P60,R60)</f>
        <v>51.4</v>
      </c>
      <c r="P60" s="88">
        <v>51.4</v>
      </c>
      <c r="Q60" s="88">
        <v>50.7</v>
      </c>
      <c r="R60" s="235">
        <v>0</v>
      </c>
      <c r="S60" s="640">
        <f>T60+V60</f>
        <v>32</v>
      </c>
      <c r="T60" s="641">
        <v>32</v>
      </c>
      <c r="U60" s="641">
        <v>31.5</v>
      </c>
      <c r="V60" s="642">
        <v>0</v>
      </c>
      <c r="W60" s="278">
        <v>0</v>
      </c>
      <c r="X60" s="88">
        <v>0</v>
      </c>
      <c r="Y60" s="88">
        <v>0</v>
      </c>
      <c r="Z60" s="235">
        <v>0</v>
      </c>
      <c r="AA60" s="89">
        <v>52</v>
      </c>
      <c r="AB60" s="97">
        <v>52</v>
      </c>
      <c r="AC60" s="811" t="s">
        <v>198</v>
      </c>
      <c r="AD60" s="1161">
        <v>100</v>
      </c>
      <c r="AE60" s="1161">
        <v>100</v>
      </c>
      <c r="AF60" s="1198">
        <v>100</v>
      </c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  <c r="AR60" s="36"/>
      <c r="AS60" s="36"/>
      <c r="AT60" s="36"/>
    </row>
    <row r="61" spans="1:46" ht="39" customHeight="1" thickBot="1" x14ac:dyDescent="0.25">
      <c r="A61" s="879"/>
      <c r="B61" s="867"/>
      <c r="C61" s="873"/>
      <c r="D61" s="998"/>
      <c r="E61" s="876"/>
      <c r="F61" s="1175"/>
      <c r="G61" s="871"/>
      <c r="H61" s="1082"/>
      <c r="I61" s="1151"/>
      <c r="J61" s="61" t="s">
        <v>25</v>
      </c>
      <c r="K61" s="62">
        <f>SUM(K60:K60)</f>
        <v>42.5</v>
      </c>
      <c r="L61" s="63">
        <f>SUM(L60:L60)</f>
        <v>42.5</v>
      </c>
      <c r="M61" s="63">
        <f>SUM(M60:M60)</f>
        <v>41.9</v>
      </c>
      <c r="N61" s="65">
        <f>SUM(N60:N60)</f>
        <v>0</v>
      </c>
      <c r="O61" s="62">
        <f t="shared" ref="O61:U61" si="7">SUM(O60:O60)</f>
        <v>51.4</v>
      </c>
      <c r="P61" s="63">
        <f t="shared" si="7"/>
        <v>51.4</v>
      </c>
      <c r="Q61" s="63">
        <f t="shared" si="7"/>
        <v>50.7</v>
      </c>
      <c r="R61" s="65">
        <f t="shared" si="7"/>
        <v>0</v>
      </c>
      <c r="S61" s="62">
        <f t="shared" si="7"/>
        <v>32</v>
      </c>
      <c r="T61" s="63">
        <f t="shared" si="7"/>
        <v>32</v>
      </c>
      <c r="U61" s="63">
        <f t="shared" si="7"/>
        <v>31.5</v>
      </c>
      <c r="V61" s="65">
        <f>SUM(V60:V60)</f>
        <v>0</v>
      </c>
      <c r="W61" s="62">
        <v>0</v>
      </c>
      <c r="X61" s="63">
        <v>0</v>
      </c>
      <c r="Y61" s="63">
        <v>0</v>
      </c>
      <c r="Z61" s="65">
        <v>0</v>
      </c>
      <c r="AA61" s="64">
        <f>SUM(AA60:AA60)</f>
        <v>52</v>
      </c>
      <c r="AB61" s="64">
        <f>SUM(AB60:AB60)</f>
        <v>52</v>
      </c>
      <c r="AC61" s="812"/>
      <c r="AD61" s="1162"/>
      <c r="AE61" s="1162"/>
      <c r="AF61" s="1200"/>
      <c r="AG61" s="36"/>
      <c r="AH61" s="36"/>
      <c r="AI61" s="36"/>
      <c r="AJ61" s="36"/>
      <c r="AK61" s="36"/>
      <c r="AL61" s="36"/>
      <c r="AM61" s="36"/>
      <c r="AN61" s="36"/>
      <c r="AO61" s="36"/>
      <c r="AP61" s="36"/>
      <c r="AQ61" s="36"/>
      <c r="AR61" s="36"/>
      <c r="AS61" s="36"/>
      <c r="AT61" s="36"/>
    </row>
    <row r="62" spans="1:46" ht="21.75" customHeight="1" x14ac:dyDescent="0.2">
      <c r="A62" s="877" t="s">
        <v>18</v>
      </c>
      <c r="B62" s="857" t="s">
        <v>19</v>
      </c>
      <c r="C62" s="872" t="s">
        <v>30</v>
      </c>
      <c r="D62" s="1002" t="s">
        <v>30</v>
      </c>
      <c r="E62" s="874" t="s">
        <v>199</v>
      </c>
      <c r="F62" s="1174"/>
      <c r="G62" s="870" t="s">
        <v>22</v>
      </c>
      <c r="H62" s="1081" t="s">
        <v>46</v>
      </c>
      <c r="I62" s="1188" t="s">
        <v>152</v>
      </c>
      <c r="J62" s="87" t="s">
        <v>47</v>
      </c>
      <c r="K62" s="462">
        <f>L62+N62</f>
        <v>181.5</v>
      </c>
      <c r="L62" s="93">
        <v>181.5</v>
      </c>
      <c r="M62" s="93">
        <v>0</v>
      </c>
      <c r="N62" s="472">
        <v>0</v>
      </c>
      <c r="O62" s="165">
        <f>SUM(P62,R62)</f>
        <v>230</v>
      </c>
      <c r="P62" s="93">
        <v>230</v>
      </c>
      <c r="Q62" s="58">
        <v>0</v>
      </c>
      <c r="R62" s="266">
        <v>0</v>
      </c>
      <c r="S62" s="141">
        <f>T62+V62</f>
        <v>150</v>
      </c>
      <c r="T62" s="139">
        <v>150</v>
      </c>
      <c r="U62" s="139">
        <v>0</v>
      </c>
      <c r="V62" s="140">
        <v>0</v>
      </c>
      <c r="W62" s="165">
        <v>0</v>
      </c>
      <c r="X62" s="58">
        <v>0</v>
      </c>
      <c r="Y62" s="58">
        <v>0</v>
      </c>
      <c r="Z62" s="282">
        <v>0</v>
      </c>
      <c r="AA62" s="94">
        <v>240</v>
      </c>
      <c r="AB62" s="94">
        <v>240</v>
      </c>
      <c r="AC62" s="1179" t="s">
        <v>194</v>
      </c>
      <c r="AD62" s="1207">
        <v>80</v>
      </c>
      <c r="AE62" s="860">
        <v>80</v>
      </c>
      <c r="AF62" s="1198">
        <v>80</v>
      </c>
      <c r="AG62" s="36"/>
      <c r="AH62" s="36"/>
      <c r="AI62" s="36"/>
      <c r="AJ62" s="36"/>
      <c r="AK62" s="36"/>
      <c r="AL62" s="36"/>
      <c r="AM62" s="36"/>
      <c r="AN62" s="36"/>
      <c r="AO62" s="36"/>
      <c r="AP62" s="36"/>
      <c r="AQ62" s="36"/>
      <c r="AR62" s="36"/>
      <c r="AS62" s="36"/>
      <c r="AT62" s="36"/>
    </row>
    <row r="63" spans="1:46" ht="18.75" customHeight="1" x14ac:dyDescent="0.2">
      <c r="A63" s="878"/>
      <c r="B63" s="858"/>
      <c r="C63" s="881"/>
      <c r="D63" s="1003"/>
      <c r="E63" s="1214"/>
      <c r="F63" s="1192"/>
      <c r="G63" s="1218"/>
      <c r="H63" s="1186"/>
      <c r="I63" s="1189"/>
      <c r="J63" s="91" t="s">
        <v>24</v>
      </c>
      <c r="K63" s="473">
        <f>L63+N63</f>
        <v>482.59999999999997</v>
      </c>
      <c r="L63" s="474">
        <v>468.9</v>
      </c>
      <c r="M63" s="474">
        <v>367.6</v>
      </c>
      <c r="N63" s="475">
        <v>13.7</v>
      </c>
      <c r="O63" s="430">
        <f>SUM(P63,R63)</f>
        <v>678.9</v>
      </c>
      <c r="P63" s="440">
        <v>678.9</v>
      </c>
      <c r="Q63" s="441">
        <v>539.29999999999995</v>
      </c>
      <c r="R63" s="442">
        <v>0</v>
      </c>
      <c r="S63" s="245">
        <f>T63+V63</f>
        <v>623.79999999999995</v>
      </c>
      <c r="T63" s="440">
        <v>623.79999999999995</v>
      </c>
      <c r="U63" s="440">
        <v>514.1</v>
      </c>
      <c r="V63" s="643">
        <v>0</v>
      </c>
      <c r="W63" s="269">
        <v>0</v>
      </c>
      <c r="X63" s="78">
        <v>0</v>
      </c>
      <c r="Y63" s="78">
        <v>0</v>
      </c>
      <c r="Z63" s="274">
        <v>0</v>
      </c>
      <c r="AA63" s="280">
        <v>713.1</v>
      </c>
      <c r="AB63" s="280">
        <v>747.1</v>
      </c>
      <c r="AC63" s="1180"/>
      <c r="AD63" s="1208"/>
      <c r="AE63" s="861"/>
      <c r="AF63" s="1212"/>
      <c r="AG63" s="36"/>
      <c r="AH63" s="36"/>
      <c r="AI63" s="36"/>
      <c r="AJ63" s="36"/>
      <c r="AK63" s="36"/>
      <c r="AL63" s="36"/>
      <c r="AM63" s="36"/>
      <c r="AN63" s="36"/>
      <c r="AO63" s="36"/>
      <c r="AP63" s="36"/>
      <c r="AQ63" s="36"/>
      <c r="AR63" s="36"/>
      <c r="AS63" s="36"/>
      <c r="AT63" s="36"/>
    </row>
    <row r="64" spans="1:46" ht="18" customHeight="1" x14ac:dyDescent="0.2">
      <c r="A64" s="878"/>
      <c r="B64" s="858"/>
      <c r="C64" s="881"/>
      <c r="D64" s="1003"/>
      <c r="E64" s="1214"/>
      <c r="F64" s="1192"/>
      <c r="G64" s="1218"/>
      <c r="H64" s="1186"/>
      <c r="I64" s="1189"/>
      <c r="J64" s="682" t="s">
        <v>150</v>
      </c>
      <c r="K64" s="668">
        <f>L64+N64</f>
        <v>414.9</v>
      </c>
      <c r="L64" s="669">
        <v>413</v>
      </c>
      <c r="M64" s="669">
        <v>287</v>
      </c>
      <c r="N64" s="670">
        <v>1.9</v>
      </c>
      <c r="O64" s="671">
        <f>SUM(P64,R64)</f>
        <v>444.5</v>
      </c>
      <c r="P64" s="672">
        <v>442.5</v>
      </c>
      <c r="Q64" s="673">
        <v>300.8</v>
      </c>
      <c r="R64" s="674">
        <v>2</v>
      </c>
      <c r="S64" s="675">
        <f>T64+V64</f>
        <v>390</v>
      </c>
      <c r="T64" s="672">
        <v>390</v>
      </c>
      <c r="U64" s="672">
        <v>300.8</v>
      </c>
      <c r="V64" s="676">
        <v>0</v>
      </c>
      <c r="W64" s="677">
        <v>0</v>
      </c>
      <c r="X64" s="678">
        <v>0</v>
      </c>
      <c r="Y64" s="678">
        <v>0</v>
      </c>
      <c r="Z64" s="679">
        <v>0</v>
      </c>
      <c r="AA64" s="680">
        <v>467.3</v>
      </c>
      <c r="AB64" s="680">
        <v>490.7</v>
      </c>
      <c r="AC64" s="1180"/>
      <c r="AD64" s="1208"/>
      <c r="AE64" s="861"/>
      <c r="AF64" s="1212"/>
      <c r="AG64" s="36"/>
      <c r="AH64" s="36"/>
      <c r="AI64" s="36"/>
      <c r="AJ64" s="36"/>
      <c r="AK64" s="36"/>
      <c r="AL64" s="36"/>
      <c r="AM64" s="36"/>
      <c r="AN64" s="36"/>
      <c r="AO64" s="36"/>
      <c r="AP64" s="36"/>
      <c r="AQ64" s="36"/>
      <c r="AR64" s="36"/>
      <c r="AS64" s="36"/>
      <c r="AT64" s="36"/>
    </row>
    <row r="65" spans="1:46" ht="18" customHeight="1" x14ac:dyDescent="0.2">
      <c r="A65" s="894"/>
      <c r="B65" s="859"/>
      <c r="C65" s="1131"/>
      <c r="D65" s="1004"/>
      <c r="E65" s="1215"/>
      <c r="F65" s="1220"/>
      <c r="G65" s="1219"/>
      <c r="H65" s="1187"/>
      <c r="I65" s="1190"/>
      <c r="J65" s="683" t="s">
        <v>49</v>
      </c>
      <c r="K65" s="684">
        <f>L65+N65</f>
        <v>29.7</v>
      </c>
      <c r="L65" s="685">
        <v>29.7</v>
      </c>
      <c r="M65" s="685">
        <v>29.3</v>
      </c>
      <c r="N65" s="686">
        <v>0</v>
      </c>
      <c r="O65" s="687">
        <f>P65+R65</f>
        <v>0</v>
      </c>
      <c r="P65" s="688">
        <v>0</v>
      </c>
      <c r="Q65" s="689">
        <v>0</v>
      </c>
      <c r="R65" s="690">
        <v>0</v>
      </c>
      <c r="S65" s="691">
        <f>T65+V65</f>
        <v>15.5</v>
      </c>
      <c r="T65" s="688">
        <v>15.5</v>
      </c>
      <c r="U65" s="688">
        <v>15.3</v>
      </c>
      <c r="V65" s="692">
        <v>0</v>
      </c>
      <c r="W65" s="120">
        <f>X65+Z65</f>
        <v>0</v>
      </c>
      <c r="X65" s="681">
        <v>0</v>
      </c>
      <c r="Y65" s="681">
        <v>0</v>
      </c>
      <c r="Z65" s="492">
        <v>0</v>
      </c>
      <c r="AA65" s="97">
        <v>0</v>
      </c>
      <c r="AB65" s="97">
        <v>0</v>
      </c>
      <c r="AC65" s="1180"/>
      <c r="AD65" s="1209"/>
      <c r="AE65" s="862"/>
      <c r="AF65" s="1212"/>
      <c r="AG65" s="36"/>
      <c r="AH65" s="36"/>
      <c r="AI65" s="36"/>
      <c r="AJ65" s="36"/>
      <c r="AK65" s="36"/>
      <c r="AL65" s="36"/>
      <c r="AM65" s="36"/>
      <c r="AN65" s="36"/>
      <c r="AO65" s="36"/>
      <c r="AP65" s="36"/>
      <c r="AQ65" s="36"/>
      <c r="AR65" s="36"/>
      <c r="AS65" s="36"/>
      <c r="AT65" s="36"/>
    </row>
    <row r="66" spans="1:46" ht="18" customHeight="1" thickBot="1" x14ac:dyDescent="0.25">
      <c r="A66" s="894"/>
      <c r="B66" s="859"/>
      <c r="C66" s="1131"/>
      <c r="D66" s="1004"/>
      <c r="E66" s="1215"/>
      <c r="F66" s="1220"/>
      <c r="G66" s="1219"/>
      <c r="H66" s="1187"/>
      <c r="I66" s="1190"/>
      <c r="J66" s="389" t="s">
        <v>38</v>
      </c>
      <c r="K66" s="476">
        <f>L66+N66</f>
        <v>0</v>
      </c>
      <c r="L66" s="401">
        <v>0</v>
      </c>
      <c r="M66" s="401">
        <v>0</v>
      </c>
      <c r="N66" s="402">
        <v>0</v>
      </c>
      <c r="O66" s="602">
        <f>P66+R66</f>
        <v>0</v>
      </c>
      <c r="P66" s="408">
        <v>0</v>
      </c>
      <c r="Q66" s="407">
        <v>0</v>
      </c>
      <c r="R66" s="443">
        <v>0</v>
      </c>
      <c r="S66" s="485">
        <f>T66+V66</f>
        <v>0</v>
      </c>
      <c r="T66" s="408">
        <v>0</v>
      </c>
      <c r="U66" s="408">
        <v>0</v>
      </c>
      <c r="V66" s="486">
        <v>0</v>
      </c>
      <c r="W66" s="160">
        <f>X66+Z66</f>
        <v>0</v>
      </c>
      <c r="X66" s="397">
        <v>0</v>
      </c>
      <c r="Y66" s="397">
        <v>0</v>
      </c>
      <c r="Z66" s="398">
        <v>0</v>
      </c>
      <c r="AA66" s="403">
        <v>0</v>
      </c>
      <c r="AB66" s="403">
        <v>0</v>
      </c>
      <c r="AC66" s="1180"/>
      <c r="AD66" s="1209"/>
      <c r="AE66" s="862"/>
      <c r="AF66" s="1212"/>
      <c r="AG66" s="36"/>
      <c r="AH66" s="36"/>
      <c r="AI66" s="36"/>
      <c r="AJ66" s="36"/>
      <c r="AK66" s="36"/>
      <c r="AL66" s="36"/>
      <c r="AM66" s="36"/>
      <c r="AN66" s="36"/>
      <c r="AO66" s="36"/>
      <c r="AP66" s="36"/>
      <c r="AQ66" s="36"/>
      <c r="AR66" s="36"/>
      <c r="AS66" s="36"/>
      <c r="AT66" s="36"/>
    </row>
    <row r="67" spans="1:46" ht="23.25" customHeight="1" thickBot="1" x14ac:dyDescent="0.25">
      <c r="A67" s="894"/>
      <c r="B67" s="859"/>
      <c r="C67" s="1131"/>
      <c r="D67" s="1004"/>
      <c r="E67" s="1215"/>
      <c r="F67" s="1220"/>
      <c r="G67" s="1219"/>
      <c r="H67" s="1082"/>
      <c r="I67" s="1191"/>
      <c r="J67" s="396" t="s">
        <v>25</v>
      </c>
      <c r="K67" s="62">
        <f>SUM(K62:K66)</f>
        <v>1108.7</v>
      </c>
      <c r="L67" s="63">
        <f t="shared" ref="L67:AB67" si="8">SUM(L62:L66)</f>
        <v>1093.1000000000001</v>
      </c>
      <c r="M67" s="63">
        <f t="shared" si="8"/>
        <v>683.9</v>
      </c>
      <c r="N67" s="65">
        <f t="shared" si="8"/>
        <v>15.6</v>
      </c>
      <c r="O67" s="62">
        <f t="shared" si="8"/>
        <v>1353.4</v>
      </c>
      <c r="P67" s="63">
        <f t="shared" si="8"/>
        <v>1351.4</v>
      </c>
      <c r="Q67" s="63">
        <f t="shared" si="8"/>
        <v>840.09999999999991</v>
      </c>
      <c r="R67" s="65">
        <f t="shared" si="8"/>
        <v>2</v>
      </c>
      <c r="S67" s="62">
        <f t="shared" si="8"/>
        <v>1179.3</v>
      </c>
      <c r="T67" s="63">
        <f t="shared" si="8"/>
        <v>1179.3</v>
      </c>
      <c r="U67" s="63">
        <f t="shared" si="8"/>
        <v>830.2</v>
      </c>
      <c r="V67" s="65">
        <f t="shared" si="8"/>
        <v>0</v>
      </c>
      <c r="W67" s="62">
        <f t="shared" si="8"/>
        <v>0</v>
      </c>
      <c r="X67" s="63">
        <f t="shared" si="8"/>
        <v>0</v>
      </c>
      <c r="Y67" s="63">
        <f t="shared" si="8"/>
        <v>0</v>
      </c>
      <c r="Z67" s="65">
        <f t="shared" si="8"/>
        <v>0</v>
      </c>
      <c r="AA67" s="64">
        <f t="shared" si="8"/>
        <v>1420.4</v>
      </c>
      <c r="AB67" s="64">
        <f t="shared" si="8"/>
        <v>1477.8</v>
      </c>
      <c r="AC67" s="1181"/>
      <c r="AD67" s="1210"/>
      <c r="AE67" s="1211"/>
      <c r="AF67" s="1213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</row>
    <row r="68" spans="1:46" ht="24" customHeight="1" thickBot="1" x14ac:dyDescent="0.25">
      <c r="A68" s="35" t="s">
        <v>18</v>
      </c>
      <c r="B68" s="5" t="s">
        <v>19</v>
      </c>
      <c r="C68" s="6" t="s">
        <v>30</v>
      </c>
      <c r="D68" s="1009" t="s">
        <v>26</v>
      </c>
      <c r="E68" s="1009"/>
      <c r="F68" s="1009"/>
      <c r="G68" s="1009"/>
      <c r="H68" s="1009"/>
      <c r="I68" s="1009"/>
      <c r="J68" s="1010"/>
      <c r="K68" s="404">
        <f>K59+K61+K67</f>
        <v>2149</v>
      </c>
      <c r="L68" s="405">
        <f t="shared" ref="L68:AB68" si="9">L59+L61+L67</f>
        <v>2133.4</v>
      </c>
      <c r="M68" s="405">
        <f t="shared" si="9"/>
        <v>725.8</v>
      </c>
      <c r="N68" s="406">
        <f t="shared" si="9"/>
        <v>15.6</v>
      </c>
      <c r="O68" s="404">
        <f t="shared" si="9"/>
        <v>2442.8000000000002</v>
      </c>
      <c r="P68" s="405">
        <f t="shared" si="9"/>
        <v>2440.8000000000002</v>
      </c>
      <c r="Q68" s="405">
        <f t="shared" si="9"/>
        <v>890.8</v>
      </c>
      <c r="R68" s="406">
        <f t="shared" si="9"/>
        <v>2</v>
      </c>
      <c r="S68" s="404">
        <f t="shared" si="9"/>
        <v>1936.8</v>
      </c>
      <c r="T68" s="405">
        <f t="shared" si="9"/>
        <v>1936.8</v>
      </c>
      <c r="U68" s="405">
        <f t="shared" si="9"/>
        <v>861.7</v>
      </c>
      <c r="V68" s="406">
        <f t="shared" si="9"/>
        <v>0</v>
      </c>
      <c r="W68" s="404">
        <f t="shared" si="9"/>
        <v>0</v>
      </c>
      <c r="X68" s="405">
        <f t="shared" si="9"/>
        <v>0</v>
      </c>
      <c r="Y68" s="405">
        <f t="shared" si="9"/>
        <v>0</v>
      </c>
      <c r="Z68" s="406">
        <f t="shared" si="9"/>
        <v>0</v>
      </c>
      <c r="AA68" s="34">
        <f t="shared" si="9"/>
        <v>2520.4</v>
      </c>
      <c r="AB68" s="34">
        <f t="shared" si="9"/>
        <v>2577.8000000000002</v>
      </c>
      <c r="AC68" s="1176"/>
      <c r="AD68" s="1177"/>
      <c r="AE68" s="1177"/>
      <c r="AF68" s="1178"/>
      <c r="AG68" s="36"/>
      <c r="AH68" s="36"/>
      <c r="AI68" s="36"/>
      <c r="AJ68" s="36"/>
      <c r="AK68" s="36"/>
      <c r="AL68" s="36"/>
      <c r="AM68" s="36"/>
      <c r="AN68" s="36"/>
      <c r="AO68" s="36"/>
      <c r="AP68" s="36"/>
      <c r="AQ68" s="36"/>
      <c r="AR68" s="36"/>
      <c r="AS68" s="36"/>
      <c r="AT68" s="36"/>
    </row>
    <row r="69" spans="1:46" ht="25.5" customHeight="1" thickBot="1" x14ac:dyDescent="0.25">
      <c r="A69" s="35" t="s">
        <v>18</v>
      </c>
      <c r="B69" s="5" t="s">
        <v>19</v>
      </c>
      <c r="C69" s="6" t="s">
        <v>18</v>
      </c>
      <c r="D69" s="1539" t="s">
        <v>126</v>
      </c>
      <c r="E69" s="1539"/>
      <c r="F69" s="1539"/>
      <c r="G69" s="1539"/>
      <c r="H69" s="1539"/>
      <c r="I69" s="1539"/>
      <c r="J69" s="1539"/>
      <c r="K69" s="1539"/>
      <c r="L69" s="1539"/>
      <c r="M69" s="1539"/>
      <c r="N69" s="1539"/>
      <c r="O69" s="1539"/>
      <c r="P69" s="1539"/>
      <c r="Q69" s="1539"/>
      <c r="R69" s="1539"/>
      <c r="S69" s="1539"/>
      <c r="T69" s="1539"/>
      <c r="U69" s="1539"/>
      <c r="V69" s="1539"/>
      <c r="W69" s="1539"/>
      <c r="X69" s="1539"/>
      <c r="Y69" s="1539"/>
      <c r="Z69" s="1539"/>
      <c r="AA69" s="1539"/>
      <c r="AB69" s="1539"/>
      <c r="AC69" s="1539"/>
      <c r="AD69" s="1539"/>
      <c r="AE69" s="1539"/>
      <c r="AF69" s="1540"/>
      <c r="AG69" s="36"/>
      <c r="AH69" s="36"/>
      <c r="AI69" s="36"/>
      <c r="AJ69" s="36"/>
      <c r="AK69" s="36"/>
      <c r="AL69" s="36"/>
      <c r="AM69" s="36"/>
      <c r="AN69" s="36"/>
      <c r="AO69" s="36"/>
      <c r="AP69" s="36"/>
      <c r="AQ69" s="36"/>
      <c r="AR69" s="36"/>
      <c r="AS69" s="36"/>
      <c r="AT69" s="36"/>
    </row>
    <row r="70" spans="1:46" ht="27.75" customHeight="1" thickBot="1" x14ac:dyDescent="0.25">
      <c r="A70" s="877" t="s">
        <v>18</v>
      </c>
      <c r="B70" s="857" t="s">
        <v>19</v>
      </c>
      <c r="C70" s="872" t="s">
        <v>18</v>
      </c>
      <c r="D70" s="997" t="s">
        <v>19</v>
      </c>
      <c r="E70" s="1017" t="s">
        <v>323</v>
      </c>
      <c r="F70" s="1021"/>
      <c r="G70" s="1163" t="s">
        <v>200</v>
      </c>
      <c r="H70" s="1011" t="s">
        <v>23</v>
      </c>
      <c r="I70" s="1379" t="s">
        <v>42</v>
      </c>
      <c r="J70" s="735" t="s">
        <v>24</v>
      </c>
      <c r="K70" s="736">
        <f>L70+N70</f>
        <v>45.3</v>
      </c>
      <c r="L70" s="737">
        <v>45.3</v>
      </c>
      <c r="M70" s="737">
        <v>0</v>
      </c>
      <c r="N70" s="738">
        <v>0</v>
      </c>
      <c r="O70" s="739">
        <f>SUM(P70,R70)</f>
        <v>71</v>
      </c>
      <c r="P70" s="737">
        <v>71</v>
      </c>
      <c r="Q70" s="740">
        <v>0</v>
      </c>
      <c r="R70" s="741">
        <v>0</v>
      </c>
      <c r="S70" s="736">
        <f>T70+V70</f>
        <v>71</v>
      </c>
      <c r="T70" s="737">
        <v>71</v>
      </c>
      <c r="U70" s="737">
        <v>0</v>
      </c>
      <c r="V70" s="738">
        <v>0</v>
      </c>
      <c r="W70" s="739">
        <v>0</v>
      </c>
      <c r="X70" s="740">
        <v>0</v>
      </c>
      <c r="Y70" s="740">
        <v>0</v>
      </c>
      <c r="Z70" s="742">
        <v>0</v>
      </c>
      <c r="AA70" s="743">
        <v>71</v>
      </c>
      <c r="AB70" s="743">
        <v>71</v>
      </c>
      <c r="AC70" s="1376" t="s">
        <v>196</v>
      </c>
      <c r="AD70" s="1171">
        <v>10</v>
      </c>
      <c r="AE70" s="1171">
        <v>10</v>
      </c>
      <c r="AF70" s="1362">
        <v>10</v>
      </c>
    </row>
    <row r="71" spans="1:46" ht="28.5" customHeight="1" thickBot="1" x14ac:dyDescent="0.25">
      <c r="A71" s="878"/>
      <c r="B71" s="858"/>
      <c r="C71" s="881"/>
      <c r="D71" s="1005"/>
      <c r="E71" s="1018"/>
      <c r="F71" s="1022"/>
      <c r="G71" s="1164"/>
      <c r="H71" s="1012"/>
      <c r="I71" s="1380"/>
      <c r="J71" s="744" t="s">
        <v>47</v>
      </c>
      <c r="K71" s="745">
        <f>L71+N71</f>
        <v>97.2</v>
      </c>
      <c r="L71" s="746">
        <v>97.2</v>
      </c>
      <c r="M71" s="746">
        <v>2.8</v>
      </c>
      <c r="N71" s="747">
        <v>0</v>
      </c>
      <c r="O71" s="748">
        <f>P71+R71</f>
        <v>103</v>
      </c>
      <c r="P71" s="746">
        <v>103</v>
      </c>
      <c r="Q71" s="749">
        <v>3</v>
      </c>
      <c r="R71" s="750">
        <v>0</v>
      </c>
      <c r="S71" s="751">
        <f>T71+V71</f>
        <v>144.80000000000001</v>
      </c>
      <c r="T71" s="746">
        <v>144.80000000000001</v>
      </c>
      <c r="U71" s="746">
        <v>2.8</v>
      </c>
      <c r="V71" s="747">
        <v>0</v>
      </c>
      <c r="W71" s="751">
        <v>0</v>
      </c>
      <c r="X71" s="749">
        <v>0</v>
      </c>
      <c r="Y71" s="749">
        <v>0</v>
      </c>
      <c r="Z71" s="752">
        <v>0</v>
      </c>
      <c r="AA71" s="753">
        <v>123.6</v>
      </c>
      <c r="AB71" s="753">
        <v>123.6</v>
      </c>
      <c r="AC71" s="1377"/>
      <c r="AD71" s="1172"/>
      <c r="AE71" s="1172"/>
      <c r="AF71" s="1363"/>
    </row>
    <row r="72" spans="1:46" ht="32.25" customHeight="1" thickBot="1" x14ac:dyDescent="0.25">
      <c r="A72" s="879"/>
      <c r="B72" s="880"/>
      <c r="C72" s="873"/>
      <c r="D72" s="998"/>
      <c r="E72" s="1019"/>
      <c r="F72" s="1023"/>
      <c r="G72" s="1165"/>
      <c r="H72" s="1013"/>
      <c r="I72" s="1381"/>
      <c r="J72" s="754" t="s">
        <v>25</v>
      </c>
      <c r="K72" s="755">
        <f>SUM(K70:K71)</f>
        <v>142.5</v>
      </c>
      <c r="L72" s="756">
        <f>SUM(L70:L71)</f>
        <v>142.5</v>
      </c>
      <c r="M72" s="756">
        <f>SUM(M70:M71)</f>
        <v>2.8</v>
      </c>
      <c r="N72" s="757">
        <f>SUM(N70:N71)</f>
        <v>0</v>
      </c>
      <c r="O72" s="755">
        <f t="shared" ref="O72:AB72" si="10">SUM(O70:O71)</f>
        <v>174</v>
      </c>
      <c r="P72" s="756">
        <f t="shared" si="10"/>
        <v>174</v>
      </c>
      <c r="Q72" s="756">
        <f t="shared" si="10"/>
        <v>3</v>
      </c>
      <c r="R72" s="757">
        <f t="shared" si="10"/>
        <v>0</v>
      </c>
      <c r="S72" s="755">
        <f t="shared" si="10"/>
        <v>215.8</v>
      </c>
      <c r="T72" s="756">
        <f t="shared" si="10"/>
        <v>215.8</v>
      </c>
      <c r="U72" s="756">
        <f t="shared" si="10"/>
        <v>2.8</v>
      </c>
      <c r="V72" s="757">
        <f t="shared" si="10"/>
        <v>0</v>
      </c>
      <c r="W72" s="755">
        <f t="shared" si="10"/>
        <v>0</v>
      </c>
      <c r="X72" s="756">
        <f t="shared" si="10"/>
        <v>0</v>
      </c>
      <c r="Y72" s="756">
        <f t="shared" si="10"/>
        <v>0</v>
      </c>
      <c r="Z72" s="757">
        <f t="shared" si="10"/>
        <v>0</v>
      </c>
      <c r="AA72" s="758">
        <f t="shared" si="10"/>
        <v>194.6</v>
      </c>
      <c r="AB72" s="758">
        <f t="shared" si="10"/>
        <v>194.6</v>
      </c>
      <c r="AC72" s="1378"/>
      <c r="AD72" s="1173"/>
      <c r="AE72" s="1173"/>
      <c r="AF72" s="1364"/>
    </row>
    <row r="73" spans="1:46" ht="29.25" customHeight="1" thickBot="1" x14ac:dyDescent="0.25">
      <c r="A73" s="985" t="s">
        <v>18</v>
      </c>
      <c r="B73" s="987" t="s">
        <v>19</v>
      </c>
      <c r="C73" s="988" t="s">
        <v>18</v>
      </c>
      <c r="D73" s="900" t="s">
        <v>27</v>
      </c>
      <c r="E73" s="1182" t="s">
        <v>313</v>
      </c>
      <c r="F73" s="1171"/>
      <c r="G73" s="831" t="s">
        <v>48</v>
      </c>
      <c r="H73" s="1365" t="s">
        <v>23</v>
      </c>
      <c r="I73" s="1379" t="s">
        <v>42</v>
      </c>
      <c r="J73" s="719" t="s">
        <v>29</v>
      </c>
      <c r="K73" s="720">
        <f>L73+N73</f>
        <v>12.9</v>
      </c>
      <c r="L73" s="721">
        <v>12.9</v>
      </c>
      <c r="M73" s="721">
        <v>0</v>
      </c>
      <c r="N73" s="722">
        <v>0</v>
      </c>
      <c r="O73" s="720">
        <f>P73+R73</f>
        <v>46</v>
      </c>
      <c r="P73" s="721">
        <v>46</v>
      </c>
      <c r="Q73" s="721">
        <v>0</v>
      </c>
      <c r="R73" s="722">
        <v>0</v>
      </c>
      <c r="S73" s="720">
        <f>T73+V73</f>
        <v>46</v>
      </c>
      <c r="T73" s="721">
        <v>46</v>
      </c>
      <c r="U73" s="721">
        <v>0</v>
      </c>
      <c r="V73" s="722">
        <v>0</v>
      </c>
      <c r="W73" s="720">
        <f>X73+Z73</f>
        <v>0</v>
      </c>
      <c r="X73" s="721">
        <v>0</v>
      </c>
      <c r="Y73" s="721">
        <v>0</v>
      </c>
      <c r="Z73" s="722">
        <v>0</v>
      </c>
      <c r="AA73" s="723">
        <v>46</v>
      </c>
      <c r="AB73" s="723">
        <v>46</v>
      </c>
      <c r="AC73" s="1376" t="s">
        <v>196</v>
      </c>
      <c r="AD73" s="1171">
        <v>6</v>
      </c>
      <c r="AE73" s="1171">
        <v>6</v>
      </c>
      <c r="AF73" s="1362">
        <v>6</v>
      </c>
    </row>
    <row r="74" spans="1:46" ht="30.75" customHeight="1" thickBot="1" x14ac:dyDescent="0.25">
      <c r="A74" s="986"/>
      <c r="B74" s="866"/>
      <c r="C74" s="920"/>
      <c r="D74" s="989"/>
      <c r="E74" s="1183"/>
      <c r="F74" s="1172"/>
      <c r="G74" s="832"/>
      <c r="H74" s="1366"/>
      <c r="I74" s="1380"/>
      <c r="J74" s="724" t="s">
        <v>47</v>
      </c>
      <c r="K74" s="725">
        <f>L74+N74</f>
        <v>67.599999999999994</v>
      </c>
      <c r="L74" s="726">
        <v>67.599999999999994</v>
      </c>
      <c r="M74" s="726">
        <v>3.2</v>
      </c>
      <c r="N74" s="727">
        <v>0</v>
      </c>
      <c r="O74" s="725">
        <f>SUM(P74,R74)</f>
        <v>72</v>
      </c>
      <c r="P74" s="728">
        <v>72</v>
      </c>
      <c r="Q74" s="726">
        <v>3.5</v>
      </c>
      <c r="R74" s="727">
        <v>0</v>
      </c>
      <c r="S74" s="725">
        <f>T74+V74</f>
        <v>0</v>
      </c>
      <c r="T74" s="726">
        <v>0</v>
      </c>
      <c r="U74" s="726">
        <v>0</v>
      </c>
      <c r="V74" s="727">
        <v>0</v>
      </c>
      <c r="W74" s="725">
        <v>0</v>
      </c>
      <c r="X74" s="726">
        <v>0</v>
      </c>
      <c r="Y74" s="726">
        <v>0</v>
      </c>
      <c r="Z74" s="727">
        <v>0</v>
      </c>
      <c r="AA74" s="729">
        <v>72</v>
      </c>
      <c r="AB74" s="729">
        <v>72</v>
      </c>
      <c r="AC74" s="1377"/>
      <c r="AD74" s="1172"/>
      <c r="AE74" s="1172"/>
      <c r="AF74" s="1363"/>
    </row>
    <row r="75" spans="1:46" ht="28.5" customHeight="1" thickBot="1" x14ac:dyDescent="0.25">
      <c r="A75" s="1014"/>
      <c r="B75" s="1015"/>
      <c r="C75" s="1016"/>
      <c r="D75" s="901"/>
      <c r="E75" s="1382"/>
      <c r="F75" s="1173"/>
      <c r="G75" s="833"/>
      <c r="H75" s="1367"/>
      <c r="I75" s="1381"/>
      <c r="J75" s="730" t="s">
        <v>25</v>
      </c>
      <c r="K75" s="731">
        <f>SUM(K74+K73)</f>
        <v>80.5</v>
      </c>
      <c r="L75" s="732">
        <f t="shared" ref="L75:AB75" si="11">SUM(L74+L73)</f>
        <v>80.5</v>
      </c>
      <c r="M75" s="732">
        <f t="shared" si="11"/>
        <v>3.2</v>
      </c>
      <c r="N75" s="733">
        <f t="shared" si="11"/>
        <v>0</v>
      </c>
      <c r="O75" s="731">
        <f t="shared" si="11"/>
        <v>118</v>
      </c>
      <c r="P75" s="732">
        <f t="shared" si="11"/>
        <v>118</v>
      </c>
      <c r="Q75" s="732">
        <f t="shared" si="11"/>
        <v>3.5</v>
      </c>
      <c r="R75" s="733">
        <f t="shared" si="11"/>
        <v>0</v>
      </c>
      <c r="S75" s="731">
        <f t="shared" si="11"/>
        <v>46</v>
      </c>
      <c r="T75" s="732">
        <f t="shared" si="11"/>
        <v>46</v>
      </c>
      <c r="U75" s="732">
        <f t="shared" si="11"/>
        <v>0</v>
      </c>
      <c r="V75" s="733">
        <f t="shared" si="11"/>
        <v>0</v>
      </c>
      <c r="W75" s="731">
        <f t="shared" si="11"/>
        <v>0</v>
      </c>
      <c r="X75" s="732">
        <f t="shared" si="11"/>
        <v>0</v>
      </c>
      <c r="Y75" s="732">
        <f t="shared" si="11"/>
        <v>0</v>
      </c>
      <c r="Z75" s="733">
        <f t="shared" si="11"/>
        <v>0</v>
      </c>
      <c r="AA75" s="734">
        <f t="shared" si="11"/>
        <v>118</v>
      </c>
      <c r="AB75" s="734">
        <f t="shared" si="11"/>
        <v>118</v>
      </c>
      <c r="AC75" s="1378"/>
      <c r="AD75" s="1173"/>
      <c r="AE75" s="1173"/>
      <c r="AF75" s="1364"/>
    </row>
    <row r="76" spans="1:46" ht="24" customHeight="1" thickBot="1" x14ac:dyDescent="0.25">
      <c r="A76" s="985" t="s">
        <v>18</v>
      </c>
      <c r="B76" s="987" t="s">
        <v>19</v>
      </c>
      <c r="C76" s="988" t="s">
        <v>18</v>
      </c>
      <c r="D76" s="900" t="s">
        <v>18</v>
      </c>
      <c r="E76" s="990" t="s">
        <v>172</v>
      </c>
      <c r="F76" s="910"/>
      <c r="G76" s="1000" t="s">
        <v>171</v>
      </c>
      <c r="H76" s="1024" t="s">
        <v>23</v>
      </c>
      <c r="I76" s="809" t="s">
        <v>42</v>
      </c>
      <c r="J76" s="98" t="s">
        <v>29</v>
      </c>
      <c r="K76" s="99">
        <f>L76+N76</f>
        <v>0</v>
      </c>
      <c r="L76" s="100">
        <v>0</v>
      </c>
      <c r="M76" s="100">
        <v>0</v>
      </c>
      <c r="N76" s="101">
        <v>0</v>
      </c>
      <c r="O76" s="444">
        <f>P76+R76</f>
        <v>0</v>
      </c>
      <c r="P76" s="445">
        <v>0</v>
      </c>
      <c r="Q76" s="445">
        <v>0</v>
      </c>
      <c r="R76" s="446">
        <v>0</v>
      </c>
      <c r="S76" s="444">
        <f>T76+V76</f>
        <v>0</v>
      </c>
      <c r="T76" s="445">
        <v>0</v>
      </c>
      <c r="U76" s="445">
        <v>0</v>
      </c>
      <c r="V76" s="446">
        <v>0</v>
      </c>
      <c r="W76" s="99">
        <f>X76+Z76</f>
        <v>0</v>
      </c>
      <c r="X76" s="100">
        <v>0</v>
      </c>
      <c r="Y76" s="100">
        <v>0</v>
      </c>
      <c r="Z76" s="101">
        <v>0</v>
      </c>
      <c r="AA76" s="102">
        <v>0</v>
      </c>
      <c r="AB76" s="102">
        <v>0</v>
      </c>
      <c r="AC76" s="1201" t="s">
        <v>196</v>
      </c>
      <c r="AD76" s="813">
        <v>1</v>
      </c>
      <c r="AE76" s="813">
        <v>1</v>
      </c>
      <c r="AF76" s="815">
        <v>1</v>
      </c>
      <c r="AG76" s="36"/>
      <c r="AH76" s="36"/>
      <c r="AI76" s="36"/>
      <c r="AJ76" s="36"/>
      <c r="AK76" s="36"/>
      <c r="AL76" s="36"/>
      <c r="AM76" s="36"/>
      <c r="AN76" s="36"/>
      <c r="AO76" s="36"/>
      <c r="AP76" s="36"/>
      <c r="AQ76" s="36"/>
      <c r="AR76" s="36"/>
      <c r="AS76" s="36"/>
      <c r="AT76" s="36"/>
    </row>
    <row r="77" spans="1:46" ht="24.75" customHeight="1" thickBot="1" x14ac:dyDescent="0.25">
      <c r="A77" s="986"/>
      <c r="B77" s="866"/>
      <c r="C77" s="920"/>
      <c r="D77" s="989"/>
      <c r="E77" s="991"/>
      <c r="F77" s="1008"/>
      <c r="G77" s="1001"/>
      <c r="H77" s="1169"/>
      <c r="I77" s="1170"/>
      <c r="J77" s="71" t="s">
        <v>35</v>
      </c>
      <c r="K77" s="103">
        <f>L77+N77</f>
        <v>103.8</v>
      </c>
      <c r="L77" s="96">
        <v>103.8</v>
      </c>
      <c r="M77" s="96">
        <v>0</v>
      </c>
      <c r="N77" s="104">
        <v>0</v>
      </c>
      <c r="O77" s="289">
        <f>SUM(P77,R77)</f>
        <v>14</v>
      </c>
      <c r="P77" s="447">
        <v>14</v>
      </c>
      <c r="Q77" s="290">
        <v>0</v>
      </c>
      <c r="R77" s="448">
        <v>0</v>
      </c>
      <c r="S77" s="289">
        <f>T77+V77</f>
        <v>10.1</v>
      </c>
      <c r="T77" s="290">
        <v>10.1</v>
      </c>
      <c r="U77" s="290">
        <v>0</v>
      </c>
      <c r="V77" s="448">
        <v>0</v>
      </c>
      <c r="W77" s="103">
        <v>0</v>
      </c>
      <c r="X77" s="96">
        <v>0</v>
      </c>
      <c r="Y77" s="96">
        <v>0</v>
      </c>
      <c r="Z77" s="104">
        <v>0</v>
      </c>
      <c r="AA77" s="97">
        <v>0</v>
      </c>
      <c r="AB77" s="97">
        <v>0</v>
      </c>
      <c r="AC77" s="1202"/>
      <c r="AD77" s="1369"/>
      <c r="AE77" s="1369"/>
      <c r="AF77" s="1130"/>
      <c r="AG77" s="36"/>
      <c r="AH77" s="36"/>
      <c r="AI77" s="36"/>
      <c r="AJ77" s="36"/>
      <c r="AK77" s="36"/>
      <c r="AL77" s="36"/>
      <c r="AM77" s="36"/>
      <c r="AN77" s="36"/>
      <c r="AO77" s="36"/>
      <c r="AP77" s="36"/>
      <c r="AQ77" s="36"/>
      <c r="AR77" s="36"/>
      <c r="AS77" s="36"/>
      <c r="AT77" s="36"/>
    </row>
    <row r="78" spans="1:46" ht="34.5" customHeight="1" thickBot="1" x14ac:dyDescent="0.25">
      <c r="A78" s="1014"/>
      <c r="B78" s="1015"/>
      <c r="C78" s="1016"/>
      <c r="D78" s="901"/>
      <c r="E78" s="999"/>
      <c r="F78" s="911"/>
      <c r="G78" s="1020"/>
      <c r="H78" s="1025"/>
      <c r="I78" s="810"/>
      <c r="J78" s="105" t="s">
        <v>25</v>
      </c>
      <c r="K78" s="106">
        <f>SUM(K77+K76)</f>
        <v>103.8</v>
      </c>
      <c r="L78" s="107">
        <f t="shared" ref="L78:AB78" si="12">SUM(L77+L76)</f>
        <v>103.8</v>
      </c>
      <c r="M78" s="107">
        <f t="shared" si="12"/>
        <v>0</v>
      </c>
      <c r="N78" s="108">
        <f t="shared" si="12"/>
        <v>0</v>
      </c>
      <c r="O78" s="106">
        <f t="shared" si="12"/>
        <v>14</v>
      </c>
      <c r="P78" s="107">
        <f t="shared" si="12"/>
        <v>14</v>
      </c>
      <c r="Q78" s="107">
        <f t="shared" si="12"/>
        <v>0</v>
      </c>
      <c r="R78" s="108">
        <f t="shared" si="12"/>
        <v>0</v>
      </c>
      <c r="S78" s="106">
        <f t="shared" si="12"/>
        <v>10.1</v>
      </c>
      <c r="T78" s="107">
        <f t="shared" si="12"/>
        <v>10.1</v>
      </c>
      <c r="U78" s="107">
        <f t="shared" si="12"/>
        <v>0</v>
      </c>
      <c r="V78" s="108">
        <f t="shared" si="12"/>
        <v>0</v>
      </c>
      <c r="W78" s="106">
        <f t="shared" si="12"/>
        <v>0</v>
      </c>
      <c r="X78" s="107">
        <f t="shared" si="12"/>
        <v>0</v>
      </c>
      <c r="Y78" s="107">
        <f t="shared" si="12"/>
        <v>0</v>
      </c>
      <c r="Z78" s="108">
        <f t="shared" si="12"/>
        <v>0</v>
      </c>
      <c r="AA78" s="109">
        <f t="shared" si="12"/>
        <v>0</v>
      </c>
      <c r="AB78" s="109">
        <f t="shared" si="12"/>
        <v>0</v>
      </c>
      <c r="AC78" s="1203"/>
      <c r="AD78" s="814"/>
      <c r="AE78" s="814"/>
      <c r="AF78" s="816"/>
      <c r="AG78" s="36"/>
      <c r="AH78" s="36"/>
      <c r="AI78" s="36"/>
      <c r="AJ78" s="36"/>
      <c r="AK78" s="36"/>
      <c r="AL78" s="36"/>
      <c r="AM78" s="36"/>
      <c r="AN78" s="36"/>
      <c r="AO78" s="36"/>
      <c r="AP78" s="36"/>
      <c r="AQ78" s="36"/>
      <c r="AR78" s="36"/>
      <c r="AS78" s="36"/>
      <c r="AT78" s="36"/>
    </row>
    <row r="79" spans="1:46" ht="34.5" customHeight="1" thickBot="1" x14ac:dyDescent="0.25">
      <c r="A79" s="985" t="s">
        <v>18</v>
      </c>
      <c r="B79" s="987" t="s">
        <v>19</v>
      </c>
      <c r="C79" s="988" t="s">
        <v>18</v>
      </c>
      <c r="D79" s="900" t="s">
        <v>33</v>
      </c>
      <c r="E79" s="990" t="s">
        <v>308</v>
      </c>
      <c r="F79" s="910"/>
      <c r="G79" s="1000" t="s">
        <v>28</v>
      </c>
      <c r="H79" s="1024" t="s">
        <v>23</v>
      </c>
      <c r="I79" s="809" t="s">
        <v>42</v>
      </c>
      <c r="J79" s="71" t="s">
        <v>35</v>
      </c>
      <c r="K79" s="234">
        <f>L79+N79</f>
        <v>2.1</v>
      </c>
      <c r="L79" s="88">
        <v>0</v>
      </c>
      <c r="M79" s="88">
        <v>0</v>
      </c>
      <c r="N79" s="235">
        <v>2.1</v>
      </c>
      <c r="O79" s="234">
        <f>P79+R79</f>
        <v>0</v>
      </c>
      <c r="P79" s="88">
        <v>0</v>
      </c>
      <c r="Q79" s="88">
        <v>0</v>
      </c>
      <c r="R79" s="235">
        <v>0</v>
      </c>
      <c r="S79" s="644">
        <f>T79+V79</f>
        <v>0</v>
      </c>
      <c r="T79" s="453">
        <v>0</v>
      </c>
      <c r="U79" s="453">
        <v>0</v>
      </c>
      <c r="V79" s="645">
        <v>0</v>
      </c>
      <c r="W79" s="234">
        <f>X79+Z79</f>
        <v>0</v>
      </c>
      <c r="X79" s="88">
        <v>0</v>
      </c>
      <c r="Y79" s="88">
        <v>0</v>
      </c>
      <c r="Z79" s="235">
        <v>0</v>
      </c>
      <c r="AA79" s="97">
        <v>0</v>
      </c>
      <c r="AB79" s="97">
        <v>0</v>
      </c>
      <c r="AC79" s="811" t="s">
        <v>196</v>
      </c>
      <c r="AD79" s="813">
        <v>0</v>
      </c>
      <c r="AE79" s="813">
        <v>0</v>
      </c>
      <c r="AF79" s="815">
        <v>0</v>
      </c>
      <c r="AG79" s="36"/>
      <c r="AH79" s="36"/>
      <c r="AI79" s="36"/>
      <c r="AJ79" s="36"/>
      <c r="AK79" s="36"/>
      <c r="AL79" s="36"/>
      <c r="AM79" s="36"/>
      <c r="AN79" s="36"/>
      <c r="AO79" s="36"/>
      <c r="AP79" s="36"/>
      <c r="AQ79" s="36"/>
      <c r="AR79" s="36"/>
      <c r="AS79" s="36"/>
      <c r="AT79" s="36"/>
    </row>
    <row r="80" spans="1:46" ht="34.5" customHeight="1" thickBot="1" x14ac:dyDescent="0.25">
      <c r="A80" s="986"/>
      <c r="B80" s="866"/>
      <c r="C80" s="920"/>
      <c r="D80" s="989"/>
      <c r="E80" s="991"/>
      <c r="F80" s="1008"/>
      <c r="G80" s="1001"/>
      <c r="H80" s="1025"/>
      <c r="I80" s="810"/>
      <c r="J80" s="105" t="s">
        <v>25</v>
      </c>
      <c r="K80" s="106">
        <f>SUM(K79)</f>
        <v>2.1</v>
      </c>
      <c r="L80" s="107">
        <f t="shared" ref="L80:AB80" si="13">SUM(L79)</f>
        <v>0</v>
      </c>
      <c r="M80" s="107">
        <f t="shared" si="13"/>
        <v>0</v>
      </c>
      <c r="N80" s="108">
        <f t="shared" si="13"/>
        <v>2.1</v>
      </c>
      <c r="O80" s="106">
        <f t="shared" si="13"/>
        <v>0</v>
      </c>
      <c r="P80" s="107">
        <f t="shared" si="13"/>
        <v>0</v>
      </c>
      <c r="Q80" s="107">
        <f t="shared" si="13"/>
        <v>0</v>
      </c>
      <c r="R80" s="108">
        <f t="shared" si="13"/>
        <v>0</v>
      </c>
      <c r="S80" s="106">
        <f t="shared" si="13"/>
        <v>0</v>
      </c>
      <c r="T80" s="107">
        <f t="shared" si="13"/>
        <v>0</v>
      </c>
      <c r="U80" s="107">
        <f t="shared" si="13"/>
        <v>0</v>
      </c>
      <c r="V80" s="108">
        <f t="shared" si="13"/>
        <v>0</v>
      </c>
      <c r="W80" s="106">
        <f t="shared" si="13"/>
        <v>0</v>
      </c>
      <c r="X80" s="107">
        <f t="shared" si="13"/>
        <v>0</v>
      </c>
      <c r="Y80" s="107">
        <f t="shared" si="13"/>
        <v>0</v>
      </c>
      <c r="Z80" s="108">
        <f t="shared" si="13"/>
        <v>0</v>
      </c>
      <c r="AA80" s="109">
        <f t="shared" si="13"/>
        <v>0</v>
      </c>
      <c r="AB80" s="109">
        <f t="shared" si="13"/>
        <v>0</v>
      </c>
      <c r="AC80" s="812"/>
      <c r="AD80" s="814"/>
      <c r="AE80" s="814"/>
      <c r="AF80" s="816"/>
      <c r="AG80" s="36"/>
      <c r="AH80" s="36"/>
      <c r="AI80" s="36"/>
      <c r="AJ80" s="36"/>
      <c r="AK80" s="36"/>
      <c r="AL80" s="36"/>
      <c r="AM80" s="36"/>
      <c r="AN80" s="36"/>
      <c r="AO80" s="36"/>
      <c r="AP80" s="36"/>
      <c r="AQ80" s="36"/>
      <c r="AR80" s="36"/>
      <c r="AS80" s="36"/>
      <c r="AT80" s="36"/>
    </row>
    <row r="81" spans="1:47" ht="24" customHeight="1" x14ac:dyDescent="0.2">
      <c r="A81" s="985" t="s">
        <v>18</v>
      </c>
      <c r="B81" s="987" t="s">
        <v>19</v>
      </c>
      <c r="C81" s="988" t="s">
        <v>18</v>
      </c>
      <c r="D81" s="900" t="s">
        <v>53</v>
      </c>
      <c r="E81" s="1182" t="s">
        <v>314</v>
      </c>
      <c r="F81" s="1171"/>
      <c r="G81" s="831" t="s">
        <v>31</v>
      </c>
      <c r="H81" s="1365" t="s">
        <v>23</v>
      </c>
      <c r="I81" s="1379" t="s">
        <v>42</v>
      </c>
      <c r="J81" s="719" t="s">
        <v>29</v>
      </c>
      <c r="K81" s="720">
        <f>L81+N81</f>
        <v>21.8</v>
      </c>
      <c r="L81" s="721">
        <v>21.8</v>
      </c>
      <c r="M81" s="721">
        <v>0</v>
      </c>
      <c r="N81" s="722">
        <v>0</v>
      </c>
      <c r="O81" s="720">
        <f>P81+R81</f>
        <v>17</v>
      </c>
      <c r="P81" s="721">
        <v>17</v>
      </c>
      <c r="Q81" s="721">
        <v>0</v>
      </c>
      <c r="R81" s="722">
        <v>0</v>
      </c>
      <c r="S81" s="720">
        <f>T81+V81</f>
        <v>17</v>
      </c>
      <c r="T81" s="721">
        <v>17</v>
      </c>
      <c r="U81" s="721">
        <v>0</v>
      </c>
      <c r="V81" s="722">
        <v>0</v>
      </c>
      <c r="W81" s="720">
        <f>X81+Z81</f>
        <v>0</v>
      </c>
      <c r="X81" s="721">
        <v>0</v>
      </c>
      <c r="Y81" s="721">
        <v>0</v>
      </c>
      <c r="Z81" s="722">
        <v>0</v>
      </c>
      <c r="AA81" s="723">
        <v>17</v>
      </c>
      <c r="AB81" s="723">
        <v>17</v>
      </c>
      <c r="AC81" s="1166" t="s">
        <v>273</v>
      </c>
      <c r="AD81" s="1171">
        <v>100</v>
      </c>
      <c r="AE81" s="1171">
        <v>100</v>
      </c>
      <c r="AF81" s="1362">
        <v>100</v>
      </c>
      <c r="AG81" s="36"/>
      <c r="AH81" s="36"/>
      <c r="AI81" s="36"/>
      <c r="AJ81" s="36"/>
      <c r="AK81" s="36"/>
      <c r="AL81" s="36"/>
      <c r="AM81" s="36"/>
      <c r="AN81" s="36"/>
      <c r="AO81" s="36"/>
      <c r="AP81" s="36"/>
      <c r="AQ81" s="36"/>
      <c r="AR81" s="36"/>
      <c r="AS81" s="36"/>
      <c r="AT81" s="36"/>
    </row>
    <row r="82" spans="1:47" ht="23.25" customHeight="1" x14ac:dyDescent="0.2">
      <c r="A82" s="986"/>
      <c r="B82" s="866"/>
      <c r="C82" s="920"/>
      <c r="D82" s="989"/>
      <c r="E82" s="1183"/>
      <c r="F82" s="1172"/>
      <c r="G82" s="832"/>
      <c r="H82" s="1366"/>
      <c r="I82" s="1538"/>
      <c r="J82" s="762" t="s">
        <v>35</v>
      </c>
      <c r="K82" s="763">
        <f>L82+N82</f>
        <v>0</v>
      </c>
      <c r="L82" s="764">
        <v>0</v>
      </c>
      <c r="M82" s="764">
        <v>0</v>
      </c>
      <c r="N82" s="765">
        <v>0</v>
      </c>
      <c r="O82" s="763">
        <f>P82+R82</f>
        <v>0</v>
      </c>
      <c r="P82" s="764">
        <v>0</v>
      </c>
      <c r="Q82" s="764">
        <v>0</v>
      </c>
      <c r="R82" s="765">
        <v>0</v>
      </c>
      <c r="S82" s="763">
        <f>T82+V82</f>
        <v>0</v>
      </c>
      <c r="T82" s="764">
        <v>0</v>
      </c>
      <c r="U82" s="764">
        <v>0</v>
      </c>
      <c r="V82" s="765">
        <v>0</v>
      </c>
      <c r="W82" s="763">
        <f>X82+Z82</f>
        <v>0</v>
      </c>
      <c r="X82" s="764">
        <v>0</v>
      </c>
      <c r="Y82" s="764">
        <v>0</v>
      </c>
      <c r="Z82" s="765">
        <v>0</v>
      </c>
      <c r="AA82" s="766">
        <v>0</v>
      </c>
      <c r="AB82" s="766">
        <v>0</v>
      </c>
      <c r="AC82" s="1167"/>
      <c r="AD82" s="1172"/>
      <c r="AE82" s="1172"/>
      <c r="AF82" s="1363"/>
      <c r="AG82" s="36"/>
      <c r="AH82" s="36"/>
      <c r="AI82" s="36"/>
      <c r="AJ82" s="36"/>
      <c r="AK82" s="36"/>
      <c r="AL82" s="36"/>
      <c r="AM82" s="36"/>
      <c r="AN82" s="36"/>
      <c r="AO82" s="36"/>
      <c r="AP82" s="36"/>
      <c r="AQ82" s="36"/>
      <c r="AR82" s="36"/>
      <c r="AS82" s="36"/>
      <c r="AT82" s="36"/>
    </row>
    <row r="83" spans="1:47" ht="20.25" customHeight="1" thickBot="1" x14ac:dyDescent="0.25">
      <c r="A83" s="986"/>
      <c r="B83" s="866"/>
      <c r="C83" s="920"/>
      <c r="D83" s="989"/>
      <c r="E83" s="1183"/>
      <c r="F83" s="1172"/>
      <c r="G83" s="832"/>
      <c r="H83" s="1366"/>
      <c r="I83" s="1538"/>
      <c r="J83" s="724" t="s">
        <v>49</v>
      </c>
      <c r="K83" s="759">
        <f>L83+N83</f>
        <v>0</v>
      </c>
      <c r="L83" s="760">
        <v>0</v>
      </c>
      <c r="M83" s="760">
        <v>0</v>
      </c>
      <c r="N83" s="761">
        <v>0</v>
      </c>
      <c r="O83" s="759">
        <f>P83+R83</f>
        <v>0</v>
      </c>
      <c r="P83" s="760">
        <v>0</v>
      </c>
      <c r="Q83" s="760">
        <v>0</v>
      </c>
      <c r="R83" s="761">
        <v>0</v>
      </c>
      <c r="S83" s="759">
        <f>T83+V83</f>
        <v>0</v>
      </c>
      <c r="T83" s="760">
        <v>0</v>
      </c>
      <c r="U83" s="760">
        <v>0</v>
      </c>
      <c r="V83" s="761">
        <v>0</v>
      </c>
      <c r="W83" s="759">
        <f>X83+Z83</f>
        <v>0</v>
      </c>
      <c r="X83" s="760">
        <v>0</v>
      </c>
      <c r="Y83" s="760">
        <v>0</v>
      </c>
      <c r="Z83" s="761">
        <v>0</v>
      </c>
      <c r="AA83" s="729">
        <v>0</v>
      </c>
      <c r="AB83" s="729">
        <v>0</v>
      </c>
      <c r="AC83" s="1167"/>
      <c r="AD83" s="1172"/>
      <c r="AE83" s="1172"/>
      <c r="AF83" s="1363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  <c r="AR83" s="36"/>
      <c r="AS83" s="36"/>
      <c r="AT83" s="36"/>
    </row>
    <row r="84" spans="1:47" ht="24" customHeight="1" thickBot="1" x14ac:dyDescent="0.25">
      <c r="A84" s="986"/>
      <c r="B84" s="866"/>
      <c r="C84" s="920"/>
      <c r="D84" s="989"/>
      <c r="E84" s="1183"/>
      <c r="F84" s="1172"/>
      <c r="G84" s="832"/>
      <c r="H84" s="1367"/>
      <c r="I84" s="1381"/>
      <c r="J84" s="767" t="s">
        <v>25</v>
      </c>
      <c r="K84" s="731">
        <f>SUM(K81:K83)</f>
        <v>21.8</v>
      </c>
      <c r="L84" s="732">
        <f t="shared" ref="L84:AB84" si="14">SUM(L81:L83)</f>
        <v>21.8</v>
      </c>
      <c r="M84" s="732">
        <f t="shared" si="14"/>
        <v>0</v>
      </c>
      <c r="N84" s="733">
        <f t="shared" si="14"/>
        <v>0</v>
      </c>
      <c r="O84" s="731">
        <f t="shared" si="14"/>
        <v>17</v>
      </c>
      <c r="P84" s="732">
        <f t="shared" si="14"/>
        <v>17</v>
      </c>
      <c r="Q84" s="732">
        <f t="shared" si="14"/>
        <v>0</v>
      </c>
      <c r="R84" s="733">
        <f t="shared" si="14"/>
        <v>0</v>
      </c>
      <c r="S84" s="731">
        <f t="shared" si="14"/>
        <v>17</v>
      </c>
      <c r="T84" s="732">
        <f t="shared" si="14"/>
        <v>17</v>
      </c>
      <c r="U84" s="732">
        <f t="shared" si="14"/>
        <v>0</v>
      </c>
      <c r="V84" s="733">
        <f t="shared" si="14"/>
        <v>0</v>
      </c>
      <c r="W84" s="731">
        <f t="shared" si="14"/>
        <v>0</v>
      </c>
      <c r="X84" s="732">
        <f t="shared" si="14"/>
        <v>0</v>
      </c>
      <c r="Y84" s="732">
        <f t="shared" si="14"/>
        <v>0</v>
      </c>
      <c r="Z84" s="733">
        <f t="shared" si="14"/>
        <v>0</v>
      </c>
      <c r="AA84" s="734">
        <f t="shared" si="14"/>
        <v>17</v>
      </c>
      <c r="AB84" s="734">
        <f t="shared" si="14"/>
        <v>17</v>
      </c>
      <c r="AC84" s="1168"/>
      <c r="AD84" s="1173"/>
      <c r="AE84" s="1173"/>
      <c r="AF84" s="1364"/>
      <c r="AG84" s="36"/>
      <c r="AH84" s="36"/>
      <c r="AI84" s="36"/>
      <c r="AJ84" s="36"/>
      <c r="AK84" s="36"/>
      <c r="AL84" s="36"/>
      <c r="AM84" s="36"/>
      <c r="AN84" s="36"/>
      <c r="AO84" s="36"/>
      <c r="AP84" s="36"/>
      <c r="AQ84" s="36"/>
      <c r="AR84" s="36"/>
      <c r="AS84" s="36"/>
      <c r="AT84" s="36"/>
    </row>
    <row r="85" spans="1:47" ht="27.75" customHeight="1" thickBot="1" x14ac:dyDescent="0.25">
      <c r="A85" s="985" t="s">
        <v>18</v>
      </c>
      <c r="B85" s="987" t="s">
        <v>19</v>
      </c>
      <c r="C85" s="988" t="s">
        <v>18</v>
      </c>
      <c r="D85" s="900" t="s">
        <v>37</v>
      </c>
      <c r="E85" s="990" t="s">
        <v>225</v>
      </c>
      <c r="F85" s="910"/>
      <c r="G85" s="1000" t="s">
        <v>48</v>
      </c>
      <c r="H85" s="1024" t="s">
        <v>23</v>
      </c>
      <c r="I85" s="809" t="s">
        <v>42</v>
      </c>
      <c r="J85" s="233" t="s">
        <v>47</v>
      </c>
      <c r="K85" s="234">
        <f>L85+N85</f>
        <v>2.2000000000000002</v>
      </c>
      <c r="L85" s="88">
        <v>2.2000000000000002</v>
      </c>
      <c r="M85" s="88">
        <v>2.2000000000000002</v>
      </c>
      <c r="N85" s="235">
        <v>0</v>
      </c>
      <c r="O85" s="234">
        <f>P85+R85</f>
        <v>3</v>
      </c>
      <c r="P85" s="88">
        <v>3</v>
      </c>
      <c r="Q85" s="88">
        <v>3</v>
      </c>
      <c r="R85" s="235">
        <v>0</v>
      </c>
      <c r="S85" s="644">
        <f>T85+V85</f>
        <v>3.5</v>
      </c>
      <c r="T85" s="453">
        <v>3.5</v>
      </c>
      <c r="U85" s="453">
        <v>3.5</v>
      </c>
      <c r="V85" s="645">
        <v>0</v>
      </c>
      <c r="W85" s="234">
        <f>X85+Z85</f>
        <v>0</v>
      </c>
      <c r="X85" s="88">
        <v>0</v>
      </c>
      <c r="Y85" s="88">
        <v>0</v>
      </c>
      <c r="Z85" s="235">
        <v>0</v>
      </c>
      <c r="AA85" s="97">
        <v>3</v>
      </c>
      <c r="AB85" s="97">
        <v>3</v>
      </c>
      <c r="AC85" s="811" t="s">
        <v>273</v>
      </c>
      <c r="AD85" s="813">
        <v>100</v>
      </c>
      <c r="AE85" s="813">
        <v>100</v>
      </c>
      <c r="AF85" s="815">
        <v>100</v>
      </c>
      <c r="AG85" s="36"/>
      <c r="AH85" s="36"/>
      <c r="AI85" s="36"/>
      <c r="AJ85" s="36"/>
      <c r="AK85" s="36"/>
      <c r="AL85" s="36"/>
      <c r="AM85" s="36"/>
      <c r="AN85" s="36"/>
      <c r="AO85" s="36"/>
      <c r="AP85" s="36"/>
      <c r="AQ85" s="36"/>
      <c r="AR85" s="36"/>
      <c r="AS85" s="36"/>
      <c r="AT85" s="36"/>
    </row>
    <row r="86" spans="1:47" ht="34.5" customHeight="1" thickBot="1" x14ac:dyDescent="0.25">
      <c r="A86" s="986"/>
      <c r="B86" s="866"/>
      <c r="C86" s="920"/>
      <c r="D86" s="989"/>
      <c r="E86" s="991"/>
      <c r="F86" s="1008"/>
      <c r="G86" s="1001"/>
      <c r="H86" s="1025"/>
      <c r="I86" s="810"/>
      <c r="J86" s="281" t="s">
        <v>25</v>
      </c>
      <c r="K86" s="127">
        <f>SUM(K85)</f>
        <v>2.2000000000000002</v>
      </c>
      <c r="L86" s="128">
        <f t="shared" ref="L86:AB86" si="15">SUM(L85)</f>
        <v>2.2000000000000002</v>
      </c>
      <c r="M86" s="128">
        <f t="shared" si="15"/>
        <v>2.2000000000000002</v>
      </c>
      <c r="N86" s="129">
        <f t="shared" si="15"/>
        <v>0</v>
      </c>
      <c r="O86" s="127">
        <f t="shared" si="15"/>
        <v>3</v>
      </c>
      <c r="P86" s="128">
        <f t="shared" si="15"/>
        <v>3</v>
      </c>
      <c r="Q86" s="128">
        <f t="shared" si="15"/>
        <v>3</v>
      </c>
      <c r="R86" s="129">
        <f t="shared" si="15"/>
        <v>0</v>
      </c>
      <c r="S86" s="127">
        <f t="shared" si="15"/>
        <v>3.5</v>
      </c>
      <c r="T86" s="128">
        <f t="shared" si="15"/>
        <v>3.5</v>
      </c>
      <c r="U86" s="128">
        <f t="shared" si="15"/>
        <v>3.5</v>
      </c>
      <c r="V86" s="129">
        <f t="shared" si="15"/>
        <v>0</v>
      </c>
      <c r="W86" s="127">
        <f t="shared" si="15"/>
        <v>0</v>
      </c>
      <c r="X86" s="128">
        <f t="shared" si="15"/>
        <v>0</v>
      </c>
      <c r="Y86" s="128">
        <f t="shared" si="15"/>
        <v>0</v>
      </c>
      <c r="Z86" s="129">
        <f t="shared" si="15"/>
        <v>0</v>
      </c>
      <c r="AA86" s="130">
        <f t="shared" si="15"/>
        <v>3</v>
      </c>
      <c r="AB86" s="130">
        <f t="shared" si="15"/>
        <v>3</v>
      </c>
      <c r="AC86" s="812"/>
      <c r="AD86" s="814"/>
      <c r="AE86" s="814"/>
      <c r="AF86" s="81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</row>
    <row r="87" spans="1:47" ht="24" customHeight="1" thickBot="1" x14ac:dyDescent="0.25">
      <c r="A87" s="599" t="s">
        <v>18</v>
      </c>
      <c r="B87" s="283" t="s">
        <v>19</v>
      </c>
      <c r="C87" s="627" t="s">
        <v>18</v>
      </c>
      <c r="D87" s="1006" t="s">
        <v>26</v>
      </c>
      <c r="E87" s="1006"/>
      <c r="F87" s="1006"/>
      <c r="G87" s="1006"/>
      <c r="H87" s="1006"/>
      <c r="I87" s="1006"/>
      <c r="J87" s="1007"/>
      <c r="K87" s="10">
        <f>K72+K78+K86+K84+K75+K80</f>
        <v>352.90000000000003</v>
      </c>
      <c r="L87" s="11">
        <f t="shared" ref="L87:AB87" si="16">L72+L78+L86+L84+L75+L80</f>
        <v>350.8</v>
      </c>
      <c r="M87" s="11">
        <f t="shared" si="16"/>
        <v>8.1999999999999993</v>
      </c>
      <c r="N87" s="12">
        <f t="shared" si="16"/>
        <v>2.1</v>
      </c>
      <c r="O87" s="10">
        <f t="shared" si="16"/>
        <v>326</v>
      </c>
      <c r="P87" s="11">
        <f t="shared" si="16"/>
        <v>326</v>
      </c>
      <c r="Q87" s="11">
        <f t="shared" si="16"/>
        <v>9.5</v>
      </c>
      <c r="R87" s="12">
        <f t="shared" si="16"/>
        <v>0</v>
      </c>
      <c r="S87" s="10">
        <f t="shared" si="16"/>
        <v>292.39999999999998</v>
      </c>
      <c r="T87" s="11">
        <f t="shared" si="16"/>
        <v>292.39999999999998</v>
      </c>
      <c r="U87" s="11">
        <f t="shared" si="16"/>
        <v>6.3</v>
      </c>
      <c r="V87" s="12">
        <f t="shared" si="16"/>
        <v>0</v>
      </c>
      <c r="W87" s="10">
        <f t="shared" si="16"/>
        <v>0</v>
      </c>
      <c r="X87" s="11">
        <f t="shared" si="16"/>
        <v>0</v>
      </c>
      <c r="Y87" s="11">
        <f t="shared" si="16"/>
        <v>0</v>
      </c>
      <c r="Z87" s="12">
        <f t="shared" si="16"/>
        <v>0</v>
      </c>
      <c r="AA87" s="13">
        <f t="shared" si="16"/>
        <v>332.6</v>
      </c>
      <c r="AB87" s="13">
        <f t="shared" si="16"/>
        <v>332.6</v>
      </c>
      <c r="AC87" s="1184"/>
      <c r="AD87" s="1185"/>
      <c r="AE87" s="1185"/>
      <c r="AF87" s="1185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  <c r="AR87" s="36"/>
      <c r="AS87" s="36"/>
      <c r="AT87" s="36"/>
    </row>
    <row r="88" spans="1:47" ht="21.75" customHeight="1" thickBot="1" x14ac:dyDescent="0.25">
      <c r="A88" s="35" t="s">
        <v>18</v>
      </c>
      <c r="B88" s="5" t="s">
        <v>19</v>
      </c>
      <c r="C88" s="6" t="s">
        <v>33</v>
      </c>
      <c r="D88" s="1384" t="s">
        <v>50</v>
      </c>
      <c r="E88" s="1385"/>
      <c r="F88" s="1385"/>
      <c r="G88" s="1385"/>
      <c r="H88" s="1385"/>
      <c r="I88" s="1385"/>
      <c r="J88" s="1385"/>
      <c r="K88" s="1386"/>
      <c r="L88" s="1386"/>
      <c r="M88" s="1386"/>
      <c r="N88" s="1386"/>
      <c r="O88" s="1386"/>
      <c r="P88" s="1386"/>
      <c r="Q88" s="1386"/>
      <c r="R88" s="1386"/>
      <c r="S88" s="1386"/>
      <c r="T88" s="1386"/>
      <c r="U88" s="1386"/>
      <c r="V88" s="1386"/>
      <c r="W88" s="1386"/>
      <c r="X88" s="1386"/>
      <c r="Y88" s="1386"/>
      <c r="Z88" s="1386"/>
      <c r="AA88" s="1386"/>
      <c r="AB88" s="1386"/>
      <c r="AC88" s="1385"/>
      <c r="AD88" s="1385"/>
      <c r="AE88" s="1385"/>
      <c r="AF88" s="1387"/>
      <c r="AG88" s="36"/>
      <c r="AH88" s="36"/>
      <c r="AI88" s="36"/>
      <c r="AJ88" s="36"/>
      <c r="AK88" s="36"/>
      <c r="AL88" s="36"/>
      <c r="AM88" s="36"/>
      <c r="AN88" s="36"/>
      <c r="AO88" s="36"/>
      <c r="AP88" s="36"/>
      <c r="AQ88" s="36"/>
      <c r="AR88" s="36"/>
      <c r="AS88" s="36"/>
      <c r="AT88" s="36"/>
    </row>
    <row r="89" spans="1:47" ht="30.75" customHeight="1" thickBot="1" x14ac:dyDescent="0.25">
      <c r="A89" s="970" t="s">
        <v>18</v>
      </c>
      <c r="B89" s="865" t="s">
        <v>19</v>
      </c>
      <c r="C89" s="872" t="s">
        <v>33</v>
      </c>
      <c r="D89" s="900" t="s">
        <v>19</v>
      </c>
      <c r="E89" s="874" t="s">
        <v>130</v>
      </c>
      <c r="F89" s="910"/>
      <c r="G89" s="870" t="s">
        <v>51</v>
      </c>
      <c r="H89" s="994" t="s">
        <v>23</v>
      </c>
      <c r="I89" s="1150" t="s">
        <v>42</v>
      </c>
      <c r="J89" s="115" t="s">
        <v>49</v>
      </c>
      <c r="K89" s="478">
        <f>L89+N89</f>
        <v>8459.2999999999993</v>
      </c>
      <c r="L89" s="116">
        <v>8459.2999999999993</v>
      </c>
      <c r="M89" s="116">
        <v>0</v>
      </c>
      <c r="N89" s="117">
        <v>0</v>
      </c>
      <c r="O89" s="420">
        <f>SUM(P89,R89)</f>
        <v>9359.5</v>
      </c>
      <c r="P89" s="284">
        <v>9359.5</v>
      </c>
      <c r="Q89" s="284">
        <v>0</v>
      </c>
      <c r="R89" s="449">
        <v>0</v>
      </c>
      <c r="S89" s="630">
        <f>T89+V89</f>
        <v>9642.2999999999993</v>
      </c>
      <c r="T89" s="284">
        <v>9642.2999999999993</v>
      </c>
      <c r="U89" s="284">
        <v>0</v>
      </c>
      <c r="V89" s="449">
        <v>0</v>
      </c>
      <c r="W89" s="596">
        <v>0</v>
      </c>
      <c r="X89" s="116">
        <v>0</v>
      </c>
      <c r="Y89" s="116">
        <v>0</v>
      </c>
      <c r="Z89" s="117">
        <v>0</v>
      </c>
      <c r="AA89" s="118">
        <v>9359.5</v>
      </c>
      <c r="AB89" s="119">
        <v>9359.5</v>
      </c>
      <c r="AC89" s="811" t="s">
        <v>129</v>
      </c>
      <c r="AD89" s="813">
        <v>8000</v>
      </c>
      <c r="AE89" s="813">
        <v>8000</v>
      </c>
      <c r="AF89" s="815">
        <v>8000</v>
      </c>
      <c r="AG89" s="36"/>
      <c r="AH89" s="36"/>
      <c r="AI89" s="36"/>
      <c r="AJ89" s="36"/>
      <c r="AK89" s="36"/>
      <c r="AL89" s="36"/>
      <c r="AM89" s="36"/>
      <c r="AN89" s="36"/>
      <c r="AO89" s="36"/>
      <c r="AP89" s="36"/>
      <c r="AQ89" s="36"/>
      <c r="AR89" s="36"/>
      <c r="AS89" s="36"/>
      <c r="AT89" s="36"/>
    </row>
    <row r="90" spans="1:47" ht="34.5" customHeight="1" thickBot="1" x14ac:dyDescent="0.25">
      <c r="A90" s="971"/>
      <c r="B90" s="867"/>
      <c r="C90" s="873"/>
      <c r="D90" s="901"/>
      <c r="E90" s="876"/>
      <c r="F90" s="911"/>
      <c r="G90" s="871"/>
      <c r="H90" s="995"/>
      <c r="I90" s="1151"/>
      <c r="J90" s="61" t="s">
        <v>25</v>
      </c>
      <c r="K90" s="66">
        <f>SUM(K89)</f>
        <v>8459.2999999999993</v>
      </c>
      <c r="L90" s="63">
        <f>SUM(L89)</f>
        <v>8459.2999999999993</v>
      </c>
      <c r="M90" s="63">
        <f>SUM(M89)</f>
        <v>0</v>
      </c>
      <c r="N90" s="69">
        <f>SUM(N89)</f>
        <v>0</v>
      </c>
      <c r="O90" s="66">
        <f t="shared" ref="O90:AB90" si="17">SUM(O89)</f>
        <v>9359.5</v>
      </c>
      <c r="P90" s="63">
        <f t="shared" si="17"/>
        <v>9359.5</v>
      </c>
      <c r="Q90" s="63">
        <f t="shared" si="17"/>
        <v>0</v>
      </c>
      <c r="R90" s="69">
        <f t="shared" si="17"/>
        <v>0</v>
      </c>
      <c r="S90" s="66">
        <f t="shared" si="17"/>
        <v>9642.2999999999993</v>
      </c>
      <c r="T90" s="63">
        <f t="shared" si="17"/>
        <v>9642.2999999999993</v>
      </c>
      <c r="U90" s="63">
        <f t="shared" si="17"/>
        <v>0</v>
      </c>
      <c r="V90" s="69">
        <f t="shared" si="17"/>
        <v>0</v>
      </c>
      <c r="W90" s="66">
        <f t="shared" si="17"/>
        <v>0</v>
      </c>
      <c r="X90" s="63">
        <f t="shared" si="17"/>
        <v>0</v>
      </c>
      <c r="Y90" s="63">
        <f t="shared" si="17"/>
        <v>0</v>
      </c>
      <c r="Z90" s="69">
        <f t="shared" si="17"/>
        <v>0</v>
      </c>
      <c r="AA90" s="64">
        <f t="shared" si="17"/>
        <v>9359.5</v>
      </c>
      <c r="AB90" s="64">
        <f t="shared" si="17"/>
        <v>9359.5</v>
      </c>
      <c r="AC90" s="812"/>
      <c r="AD90" s="814"/>
      <c r="AE90" s="814"/>
      <c r="AF90" s="816"/>
      <c r="AG90" s="36"/>
      <c r="AH90" s="36"/>
      <c r="AI90" s="36"/>
      <c r="AJ90" s="36"/>
      <c r="AK90" s="36"/>
      <c r="AL90" s="36"/>
      <c r="AM90" s="36"/>
      <c r="AN90" s="36"/>
      <c r="AO90" s="36"/>
      <c r="AP90" s="36"/>
      <c r="AQ90" s="36"/>
      <c r="AR90" s="36"/>
      <c r="AS90" s="36"/>
      <c r="AT90" s="36"/>
    </row>
    <row r="91" spans="1:47" ht="27.75" customHeight="1" thickBot="1" x14ac:dyDescent="0.25">
      <c r="A91" s="970" t="s">
        <v>18</v>
      </c>
      <c r="B91" s="865" t="s">
        <v>19</v>
      </c>
      <c r="C91" s="872" t="s">
        <v>33</v>
      </c>
      <c r="D91" s="900" t="s">
        <v>27</v>
      </c>
      <c r="E91" s="874" t="s">
        <v>131</v>
      </c>
      <c r="F91" s="910"/>
      <c r="G91" s="870" t="s">
        <v>51</v>
      </c>
      <c r="H91" s="994" t="s">
        <v>23</v>
      </c>
      <c r="I91" s="1150" t="s">
        <v>42</v>
      </c>
      <c r="J91" s="71" t="s">
        <v>49</v>
      </c>
      <c r="K91" s="120">
        <f>L91+N91</f>
        <v>58.1</v>
      </c>
      <c r="L91" s="121">
        <v>58.1</v>
      </c>
      <c r="M91" s="121">
        <v>49.1</v>
      </c>
      <c r="N91" s="122">
        <v>0</v>
      </c>
      <c r="O91" s="146">
        <f>SUM(P91,R91)</f>
        <v>65.5</v>
      </c>
      <c r="P91" s="131">
        <v>65.5</v>
      </c>
      <c r="Q91" s="131">
        <v>55</v>
      </c>
      <c r="R91" s="450">
        <v>0</v>
      </c>
      <c r="S91" s="146">
        <f>T91+V91</f>
        <v>67.5</v>
      </c>
      <c r="T91" s="131">
        <v>66.5</v>
      </c>
      <c r="U91" s="131">
        <v>55.9</v>
      </c>
      <c r="V91" s="450">
        <v>1</v>
      </c>
      <c r="W91" s="120">
        <v>0</v>
      </c>
      <c r="X91" s="121">
        <v>0</v>
      </c>
      <c r="Y91" s="121">
        <v>0</v>
      </c>
      <c r="Z91" s="122">
        <v>0</v>
      </c>
      <c r="AA91" s="123">
        <v>65.5</v>
      </c>
      <c r="AB91" s="123">
        <v>65.5</v>
      </c>
      <c r="AC91" s="811" t="s">
        <v>201</v>
      </c>
      <c r="AD91" s="813">
        <v>100</v>
      </c>
      <c r="AE91" s="813">
        <v>100</v>
      </c>
      <c r="AF91" s="815">
        <v>100</v>
      </c>
      <c r="AG91" s="36"/>
      <c r="AH91" s="36"/>
      <c r="AI91" s="36"/>
      <c r="AJ91" s="36"/>
      <c r="AK91" s="36"/>
      <c r="AL91" s="36"/>
      <c r="AM91" s="36"/>
      <c r="AN91" s="36"/>
      <c r="AO91" s="36"/>
      <c r="AP91" s="36"/>
      <c r="AQ91" s="36"/>
      <c r="AR91" s="36"/>
      <c r="AS91" s="36"/>
      <c r="AT91" s="36"/>
      <c r="AU91" s="55"/>
    </row>
    <row r="92" spans="1:47" ht="39" customHeight="1" thickBot="1" x14ac:dyDescent="0.25">
      <c r="A92" s="971"/>
      <c r="B92" s="867"/>
      <c r="C92" s="873"/>
      <c r="D92" s="901"/>
      <c r="E92" s="876"/>
      <c r="F92" s="911"/>
      <c r="G92" s="871"/>
      <c r="H92" s="995"/>
      <c r="I92" s="1151"/>
      <c r="J92" s="61" t="s">
        <v>25</v>
      </c>
      <c r="K92" s="66">
        <f>SUM(K91)</f>
        <v>58.1</v>
      </c>
      <c r="L92" s="63">
        <f>SUM(L91)</f>
        <v>58.1</v>
      </c>
      <c r="M92" s="63">
        <f>SUM(M91)</f>
        <v>49.1</v>
      </c>
      <c r="N92" s="69">
        <f>SUM(N91)</f>
        <v>0</v>
      </c>
      <c r="O92" s="66">
        <f t="shared" ref="O92:AB92" si="18">SUM(O91)</f>
        <v>65.5</v>
      </c>
      <c r="P92" s="63">
        <f t="shared" si="18"/>
        <v>65.5</v>
      </c>
      <c r="Q92" s="63">
        <f t="shared" si="18"/>
        <v>55</v>
      </c>
      <c r="R92" s="69">
        <f t="shared" si="18"/>
        <v>0</v>
      </c>
      <c r="S92" s="66">
        <f t="shared" si="18"/>
        <v>67.5</v>
      </c>
      <c r="T92" s="63">
        <f t="shared" si="18"/>
        <v>66.5</v>
      </c>
      <c r="U92" s="63">
        <f t="shared" si="18"/>
        <v>55.9</v>
      </c>
      <c r="V92" s="69">
        <f t="shared" si="18"/>
        <v>1</v>
      </c>
      <c r="W92" s="66">
        <f t="shared" si="18"/>
        <v>0</v>
      </c>
      <c r="X92" s="63">
        <f t="shared" si="18"/>
        <v>0</v>
      </c>
      <c r="Y92" s="63">
        <f t="shared" si="18"/>
        <v>0</v>
      </c>
      <c r="Z92" s="69">
        <f t="shared" si="18"/>
        <v>0</v>
      </c>
      <c r="AA92" s="64">
        <f t="shared" si="18"/>
        <v>65.5</v>
      </c>
      <c r="AB92" s="64">
        <f t="shared" si="18"/>
        <v>65.5</v>
      </c>
      <c r="AC92" s="812"/>
      <c r="AD92" s="814"/>
      <c r="AE92" s="814"/>
      <c r="AF92" s="816"/>
      <c r="AG92" s="36"/>
      <c r="AH92" s="36"/>
      <c r="AI92" s="36"/>
      <c r="AJ92" s="36"/>
      <c r="AK92" s="36"/>
      <c r="AL92" s="36"/>
      <c r="AM92" s="36"/>
      <c r="AN92" s="36"/>
      <c r="AO92" s="36"/>
      <c r="AP92" s="36"/>
      <c r="AQ92" s="36"/>
      <c r="AR92" s="36"/>
      <c r="AS92" s="36"/>
      <c r="AT92" s="36"/>
    </row>
    <row r="93" spans="1:47" ht="27.75" customHeight="1" thickBot="1" x14ac:dyDescent="0.25">
      <c r="A93" s="970" t="s">
        <v>18</v>
      </c>
      <c r="B93" s="865" t="s">
        <v>19</v>
      </c>
      <c r="C93" s="872" t="s">
        <v>33</v>
      </c>
      <c r="D93" s="900" t="s">
        <v>30</v>
      </c>
      <c r="E93" s="992" t="s">
        <v>133</v>
      </c>
      <c r="F93" s="910"/>
      <c r="G93" s="870" t="s">
        <v>174</v>
      </c>
      <c r="H93" s="994" t="s">
        <v>23</v>
      </c>
      <c r="I93" s="1150" t="s">
        <v>42</v>
      </c>
      <c r="J93" s="71" t="s">
        <v>49</v>
      </c>
      <c r="K93" s="120">
        <f>L93+N93</f>
        <v>4408</v>
      </c>
      <c r="L93" s="121">
        <v>4408</v>
      </c>
      <c r="M93" s="121">
        <v>0</v>
      </c>
      <c r="N93" s="122">
        <v>0</v>
      </c>
      <c r="O93" s="146">
        <f>SUM(P93,R93)</f>
        <v>4909</v>
      </c>
      <c r="P93" s="131">
        <v>4909</v>
      </c>
      <c r="Q93" s="131">
        <v>0</v>
      </c>
      <c r="R93" s="450">
        <v>0</v>
      </c>
      <c r="S93" s="146">
        <f>T93+V93</f>
        <v>5245.6</v>
      </c>
      <c r="T93" s="131">
        <v>5245.6</v>
      </c>
      <c r="U93" s="131">
        <v>0</v>
      </c>
      <c r="V93" s="450">
        <v>0</v>
      </c>
      <c r="W93" s="120">
        <v>0</v>
      </c>
      <c r="X93" s="121">
        <v>0</v>
      </c>
      <c r="Y93" s="121">
        <v>0</v>
      </c>
      <c r="Z93" s="122">
        <v>0</v>
      </c>
      <c r="AA93" s="123">
        <v>4909</v>
      </c>
      <c r="AB93" s="123">
        <v>4909</v>
      </c>
      <c r="AC93" s="811" t="s">
        <v>128</v>
      </c>
      <c r="AD93" s="813">
        <v>2200</v>
      </c>
      <c r="AE93" s="813">
        <v>2200</v>
      </c>
      <c r="AF93" s="815">
        <v>2200</v>
      </c>
    </row>
    <row r="94" spans="1:47" s="40" customFormat="1" ht="40.5" customHeight="1" thickBot="1" x14ac:dyDescent="0.25">
      <c r="A94" s="971"/>
      <c r="B94" s="867"/>
      <c r="C94" s="873"/>
      <c r="D94" s="901"/>
      <c r="E94" s="993"/>
      <c r="F94" s="911"/>
      <c r="G94" s="871"/>
      <c r="H94" s="995"/>
      <c r="I94" s="1151"/>
      <c r="J94" s="61" t="s">
        <v>25</v>
      </c>
      <c r="K94" s="124">
        <f>K93</f>
        <v>4408</v>
      </c>
      <c r="L94" s="125">
        <f>L93</f>
        <v>4408</v>
      </c>
      <c r="M94" s="125">
        <v>0</v>
      </c>
      <c r="N94" s="126">
        <v>0</v>
      </c>
      <c r="O94" s="66">
        <f>SUM(O93)</f>
        <v>4909</v>
      </c>
      <c r="P94" s="63">
        <f>SUM(P93)</f>
        <v>4909</v>
      </c>
      <c r="Q94" s="63">
        <v>0</v>
      </c>
      <c r="R94" s="69">
        <v>0</v>
      </c>
      <c r="S94" s="124">
        <f>S93</f>
        <v>5245.6</v>
      </c>
      <c r="T94" s="125">
        <f>T93</f>
        <v>5245.6</v>
      </c>
      <c r="U94" s="125">
        <v>0</v>
      </c>
      <c r="V94" s="126">
        <v>0</v>
      </c>
      <c r="W94" s="124">
        <v>0</v>
      </c>
      <c r="X94" s="125">
        <v>0</v>
      </c>
      <c r="Y94" s="125">
        <v>0</v>
      </c>
      <c r="Z94" s="126">
        <v>0</v>
      </c>
      <c r="AA94" s="64">
        <f>SUM(AA93)</f>
        <v>4909</v>
      </c>
      <c r="AB94" s="64">
        <f>SUM(AB93)</f>
        <v>4909</v>
      </c>
      <c r="AC94" s="812"/>
      <c r="AD94" s="814"/>
      <c r="AE94" s="814"/>
      <c r="AF94" s="816"/>
      <c r="AG94" s="39"/>
      <c r="AH94" s="39"/>
      <c r="AI94" s="39"/>
      <c r="AJ94" s="39"/>
      <c r="AK94" s="39"/>
      <c r="AL94" s="39"/>
      <c r="AM94" s="39"/>
      <c r="AN94" s="39"/>
      <c r="AO94" s="39"/>
      <c r="AP94" s="39"/>
      <c r="AQ94" s="39"/>
      <c r="AR94" s="39"/>
      <c r="AS94" s="39"/>
      <c r="AT94" s="39"/>
    </row>
    <row r="95" spans="1:47" s="40" customFormat="1" ht="33" customHeight="1" thickBot="1" x14ac:dyDescent="0.25">
      <c r="A95" s="970" t="s">
        <v>18</v>
      </c>
      <c r="B95" s="865" t="s">
        <v>19</v>
      </c>
      <c r="C95" s="872" t="s">
        <v>33</v>
      </c>
      <c r="D95" s="900" t="s">
        <v>18</v>
      </c>
      <c r="E95" s="992" t="s">
        <v>134</v>
      </c>
      <c r="F95" s="910"/>
      <c r="G95" s="870" t="s">
        <v>174</v>
      </c>
      <c r="H95" s="994" t="s">
        <v>23</v>
      </c>
      <c r="I95" s="1150" t="s">
        <v>42</v>
      </c>
      <c r="J95" s="71" t="s">
        <v>49</v>
      </c>
      <c r="K95" s="146">
        <f>L95+N95</f>
        <v>176.3</v>
      </c>
      <c r="L95" s="131">
        <v>176.3</v>
      </c>
      <c r="M95" s="131">
        <v>135.69999999999999</v>
      </c>
      <c r="N95" s="450">
        <v>0</v>
      </c>
      <c r="O95" s="146">
        <f>SUM(P95,R95)</f>
        <v>196.4</v>
      </c>
      <c r="P95" s="131">
        <v>196.4</v>
      </c>
      <c r="Q95" s="131">
        <v>146</v>
      </c>
      <c r="R95" s="450">
        <v>0</v>
      </c>
      <c r="S95" s="146">
        <f>T95+V95</f>
        <v>209.8</v>
      </c>
      <c r="T95" s="131">
        <v>207.8</v>
      </c>
      <c r="U95" s="131">
        <v>148</v>
      </c>
      <c r="V95" s="450">
        <v>2</v>
      </c>
      <c r="W95" s="120">
        <v>0</v>
      </c>
      <c r="X95" s="121">
        <v>0</v>
      </c>
      <c r="Y95" s="121">
        <v>0</v>
      </c>
      <c r="Z95" s="122">
        <v>0</v>
      </c>
      <c r="AA95" s="123">
        <v>196.4</v>
      </c>
      <c r="AB95" s="123">
        <v>196.4</v>
      </c>
      <c r="AC95" s="811" t="s">
        <v>201</v>
      </c>
      <c r="AD95" s="813">
        <v>100</v>
      </c>
      <c r="AE95" s="813">
        <v>100</v>
      </c>
      <c r="AF95" s="815">
        <v>100</v>
      </c>
      <c r="AG95" s="39"/>
      <c r="AH95" s="39"/>
      <c r="AI95" s="39"/>
      <c r="AJ95" s="39"/>
      <c r="AK95" s="39"/>
      <c r="AL95" s="39"/>
      <c r="AM95" s="39"/>
      <c r="AN95" s="39"/>
      <c r="AO95" s="39"/>
      <c r="AP95" s="39"/>
      <c r="AQ95" s="39"/>
      <c r="AR95" s="39"/>
      <c r="AS95" s="39"/>
      <c r="AT95" s="39"/>
    </row>
    <row r="96" spans="1:47" s="40" customFormat="1" ht="36" customHeight="1" thickBot="1" x14ac:dyDescent="0.25">
      <c r="A96" s="971"/>
      <c r="B96" s="867"/>
      <c r="C96" s="873"/>
      <c r="D96" s="901"/>
      <c r="E96" s="993"/>
      <c r="F96" s="911"/>
      <c r="G96" s="871"/>
      <c r="H96" s="995"/>
      <c r="I96" s="1151"/>
      <c r="J96" s="61" t="s">
        <v>25</v>
      </c>
      <c r="K96" s="66">
        <f>K95</f>
        <v>176.3</v>
      </c>
      <c r="L96" s="63">
        <f>L95</f>
        <v>176.3</v>
      </c>
      <c r="M96" s="63">
        <f>M95</f>
        <v>135.69999999999999</v>
      </c>
      <c r="N96" s="69">
        <v>0</v>
      </c>
      <c r="O96" s="66">
        <f>SUM(O95)</f>
        <v>196.4</v>
      </c>
      <c r="P96" s="63">
        <f>SUM(P95)</f>
        <v>196.4</v>
      </c>
      <c r="Q96" s="63">
        <f>SUM(Q95)</f>
        <v>146</v>
      </c>
      <c r="R96" s="69">
        <f>SUM(R95)</f>
        <v>0</v>
      </c>
      <c r="S96" s="66">
        <f>S95</f>
        <v>209.8</v>
      </c>
      <c r="T96" s="63">
        <f>T95</f>
        <v>207.8</v>
      </c>
      <c r="U96" s="63">
        <f>U95</f>
        <v>148</v>
      </c>
      <c r="V96" s="69">
        <v>0</v>
      </c>
      <c r="W96" s="66">
        <f t="shared" ref="W96:AB96" si="19">SUM(W95)</f>
        <v>0</v>
      </c>
      <c r="X96" s="63">
        <f t="shared" si="19"/>
        <v>0</v>
      </c>
      <c r="Y96" s="63">
        <f t="shared" si="19"/>
        <v>0</v>
      </c>
      <c r="Z96" s="69">
        <f t="shared" si="19"/>
        <v>0</v>
      </c>
      <c r="AA96" s="64">
        <f t="shared" si="19"/>
        <v>196.4</v>
      </c>
      <c r="AB96" s="64">
        <f t="shared" si="19"/>
        <v>196.4</v>
      </c>
      <c r="AC96" s="812"/>
      <c r="AD96" s="814"/>
      <c r="AE96" s="814"/>
      <c r="AF96" s="816"/>
      <c r="AG96" s="39"/>
      <c r="AH96" s="39"/>
      <c r="AI96" s="39"/>
      <c r="AJ96" s="39"/>
      <c r="AK96" s="39"/>
      <c r="AL96" s="39"/>
      <c r="AM96" s="39"/>
      <c r="AN96" s="39"/>
      <c r="AO96" s="39"/>
      <c r="AP96" s="39"/>
      <c r="AQ96" s="39"/>
      <c r="AR96" s="39"/>
      <c r="AS96" s="39"/>
      <c r="AT96" s="39"/>
    </row>
    <row r="97" spans="1:46" s="40" customFormat="1" ht="32.25" customHeight="1" thickBot="1" x14ac:dyDescent="0.25">
      <c r="A97" s="970" t="s">
        <v>18</v>
      </c>
      <c r="B97" s="865" t="s">
        <v>19</v>
      </c>
      <c r="C97" s="872" t="s">
        <v>33</v>
      </c>
      <c r="D97" s="900" t="s">
        <v>33</v>
      </c>
      <c r="E97" s="874" t="s">
        <v>135</v>
      </c>
      <c r="F97" s="910"/>
      <c r="G97" s="870" t="s">
        <v>52</v>
      </c>
      <c r="H97" s="994" t="s">
        <v>23</v>
      </c>
      <c r="I97" s="1150" t="s">
        <v>42</v>
      </c>
      <c r="J97" s="71" t="s">
        <v>47</v>
      </c>
      <c r="K97" s="146">
        <f>L97+N97</f>
        <v>238.9</v>
      </c>
      <c r="L97" s="131">
        <v>238.9</v>
      </c>
      <c r="M97" s="131">
        <v>0</v>
      </c>
      <c r="N97" s="450">
        <v>0</v>
      </c>
      <c r="O97" s="120">
        <f>SUM(P97,R97)</f>
        <v>285</v>
      </c>
      <c r="P97" s="121">
        <v>285</v>
      </c>
      <c r="Q97" s="121">
        <v>0</v>
      </c>
      <c r="R97" s="122">
        <v>0</v>
      </c>
      <c r="S97" s="146">
        <f>T97+V97</f>
        <v>291</v>
      </c>
      <c r="T97" s="131">
        <v>291</v>
      </c>
      <c r="U97" s="131">
        <v>0</v>
      </c>
      <c r="V97" s="450">
        <v>0</v>
      </c>
      <c r="W97" s="120">
        <v>0</v>
      </c>
      <c r="X97" s="121">
        <v>0</v>
      </c>
      <c r="Y97" s="121">
        <v>0</v>
      </c>
      <c r="Z97" s="122">
        <v>0</v>
      </c>
      <c r="AA97" s="123">
        <v>290</v>
      </c>
      <c r="AB97" s="123">
        <v>290</v>
      </c>
      <c r="AC97" s="811" t="s">
        <v>129</v>
      </c>
      <c r="AD97" s="813">
        <v>700</v>
      </c>
      <c r="AE97" s="813">
        <v>700</v>
      </c>
      <c r="AF97" s="815">
        <v>700</v>
      </c>
      <c r="AG97" s="39"/>
      <c r="AH97" s="39"/>
      <c r="AI97" s="39"/>
      <c r="AJ97" s="39"/>
      <c r="AK97" s="39"/>
      <c r="AL97" s="39"/>
      <c r="AM97" s="39"/>
      <c r="AN97" s="39"/>
      <c r="AO97" s="39"/>
      <c r="AP97" s="39"/>
      <c r="AQ97" s="39"/>
      <c r="AR97" s="39"/>
      <c r="AS97" s="39"/>
      <c r="AT97" s="39"/>
    </row>
    <row r="98" spans="1:46" s="40" customFormat="1" ht="29.25" customHeight="1" thickBot="1" x14ac:dyDescent="0.25">
      <c r="A98" s="971"/>
      <c r="B98" s="867"/>
      <c r="C98" s="873"/>
      <c r="D98" s="901"/>
      <c r="E98" s="876"/>
      <c r="F98" s="911"/>
      <c r="G98" s="871"/>
      <c r="H98" s="995"/>
      <c r="I98" s="1151"/>
      <c r="J98" s="61" t="s">
        <v>25</v>
      </c>
      <c r="K98" s="66">
        <f>K97</f>
        <v>238.9</v>
      </c>
      <c r="L98" s="63">
        <f>L97</f>
        <v>238.9</v>
      </c>
      <c r="M98" s="63">
        <v>0</v>
      </c>
      <c r="N98" s="69">
        <v>0</v>
      </c>
      <c r="O98" s="66">
        <f>SUM(O97)</f>
        <v>285</v>
      </c>
      <c r="P98" s="63">
        <f>SUM(P97)</f>
        <v>285</v>
      </c>
      <c r="Q98" s="63">
        <f>SUM(Q97)</f>
        <v>0</v>
      </c>
      <c r="R98" s="69">
        <f>SUM(R97)</f>
        <v>0</v>
      </c>
      <c r="S98" s="66">
        <f>S97</f>
        <v>291</v>
      </c>
      <c r="T98" s="63">
        <f>T97</f>
        <v>291</v>
      </c>
      <c r="U98" s="63">
        <v>0</v>
      </c>
      <c r="V98" s="69">
        <v>0</v>
      </c>
      <c r="W98" s="66">
        <f t="shared" ref="W98:AB98" si="20">SUM(W97)</f>
        <v>0</v>
      </c>
      <c r="X98" s="63">
        <f t="shared" si="20"/>
        <v>0</v>
      </c>
      <c r="Y98" s="63">
        <f t="shared" si="20"/>
        <v>0</v>
      </c>
      <c r="Z98" s="69">
        <f t="shared" si="20"/>
        <v>0</v>
      </c>
      <c r="AA98" s="64">
        <f t="shared" si="20"/>
        <v>290</v>
      </c>
      <c r="AB98" s="64">
        <f t="shared" si="20"/>
        <v>290</v>
      </c>
      <c r="AC98" s="812"/>
      <c r="AD98" s="814"/>
      <c r="AE98" s="814"/>
      <c r="AF98" s="816"/>
      <c r="AG98" s="39"/>
      <c r="AH98" s="39"/>
      <c r="AI98" s="39"/>
      <c r="AJ98" s="39"/>
      <c r="AK98" s="39"/>
      <c r="AL98" s="39"/>
      <c r="AM98" s="39"/>
      <c r="AN98" s="39"/>
      <c r="AO98" s="39"/>
      <c r="AP98" s="39"/>
      <c r="AQ98" s="39"/>
      <c r="AR98" s="39"/>
      <c r="AS98" s="39"/>
      <c r="AT98" s="39"/>
    </row>
    <row r="99" spans="1:46" s="40" customFormat="1" ht="27.75" customHeight="1" thickBot="1" x14ac:dyDescent="0.25">
      <c r="A99" s="970" t="s">
        <v>18</v>
      </c>
      <c r="B99" s="865" t="s">
        <v>19</v>
      </c>
      <c r="C99" s="872" t="s">
        <v>33</v>
      </c>
      <c r="D99" s="900" t="s">
        <v>53</v>
      </c>
      <c r="E99" s="874" t="s">
        <v>136</v>
      </c>
      <c r="F99" s="910"/>
      <c r="G99" s="870" t="s">
        <v>51</v>
      </c>
      <c r="H99" s="994" t="s">
        <v>23</v>
      </c>
      <c r="I99" s="1150" t="s">
        <v>42</v>
      </c>
      <c r="J99" s="71" t="s">
        <v>47</v>
      </c>
      <c r="K99" s="120">
        <f>L99+N99</f>
        <v>629.29999999999995</v>
      </c>
      <c r="L99" s="121">
        <v>629.29999999999995</v>
      </c>
      <c r="M99" s="121">
        <v>0</v>
      </c>
      <c r="N99" s="122">
        <v>0</v>
      </c>
      <c r="O99" s="120">
        <f>SUM(P99,R99)</f>
        <v>650</v>
      </c>
      <c r="P99" s="121">
        <v>650</v>
      </c>
      <c r="Q99" s="121">
        <v>0</v>
      </c>
      <c r="R99" s="122">
        <v>0</v>
      </c>
      <c r="S99" s="146">
        <f>T99+V99</f>
        <v>664</v>
      </c>
      <c r="T99" s="131">
        <v>664</v>
      </c>
      <c r="U99" s="131">
        <v>0</v>
      </c>
      <c r="V99" s="450">
        <v>0</v>
      </c>
      <c r="W99" s="120">
        <v>0</v>
      </c>
      <c r="X99" s="121">
        <v>0</v>
      </c>
      <c r="Y99" s="121">
        <v>0</v>
      </c>
      <c r="Z99" s="122">
        <v>0</v>
      </c>
      <c r="AA99" s="123">
        <v>670</v>
      </c>
      <c r="AB99" s="123">
        <v>670</v>
      </c>
      <c r="AC99" s="811" t="s">
        <v>129</v>
      </c>
      <c r="AD99" s="813">
        <v>2100</v>
      </c>
      <c r="AE99" s="813">
        <v>2200</v>
      </c>
      <c r="AF99" s="815">
        <v>2200</v>
      </c>
      <c r="AG99" s="39"/>
      <c r="AH99" s="39"/>
      <c r="AI99" s="39"/>
      <c r="AJ99" s="39"/>
      <c r="AK99" s="39"/>
      <c r="AL99" s="39"/>
      <c r="AM99" s="39"/>
      <c r="AN99" s="39"/>
      <c r="AO99" s="39"/>
      <c r="AP99" s="39"/>
      <c r="AQ99" s="39"/>
      <c r="AR99" s="39"/>
      <c r="AS99" s="39"/>
      <c r="AT99" s="39"/>
    </row>
    <row r="100" spans="1:46" s="40" customFormat="1" ht="34.5" customHeight="1" thickBot="1" x14ac:dyDescent="0.25">
      <c r="A100" s="971"/>
      <c r="B100" s="867"/>
      <c r="C100" s="873"/>
      <c r="D100" s="901"/>
      <c r="E100" s="876"/>
      <c r="F100" s="911"/>
      <c r="G100" s="871"/>
      <c r="H100" s="995"/>
      <c r="I100" s="1151"/>
      <c r="J100" s="61" t="s">
        <v>25</v>
      </c>
      <c r="K100" s="66">
        <f>K99</f>
        <v>629.29999999999995</v>
      </c>
      <c r="L100" s="63">
        <f>L99</f>
        <v>629.29999999999995</v>
      </c>
      <c r="M100" s="63">
        <v>0</v>
      </c>
      <c r="N100" s="69">
        <v>0</v>
      </c>
      <c r="O100" s="66">
        <f>SUM(O99)</f>
        <v>650</v>
      </c>
      <c r="P100" s="63">
        <f>SUM(P99)</f>
        <v>650</v>
      </c>
      <c r="Q100" s="63">
        <f>SUM(Q99)</f>
        <v>0</v>
      </c>
      <c r="R100" s="69">
        <f>SUM(R99)</f>
        <v>0</v>
      </c>
      <c r="S100" s="66">
        <f>S99</f>
        <v>664</v>
      </c>
      <c r="T100" s="63">
        <f>T99</f>
        <v>664</v>
      </c>
      <c r="U100" s="63">
        <v>0</v>
      </c>
      <c r="V100" s="69">
        <v>0</v>
      </c>
      <c r="W100" s="66">
        <f t="shared" ref="W100:AB100" si="21">SUM(W99)</f>
        <v>0</v>
      </c>
      <c r="X100" s="63">
        <f t="shared" si="21"/>
        <v>0</v>
      </c>
      <c r="Y100" s="63">
        <f t="shared" si="21"/>
        <v>0</v>
      </c>
      <c r="Z100" s="69">
        <f t="shared" si="21"/>
        <v>0</v>
      </c>
      <c r="AA100" s="64">
        <f t="shared" si="21"/>
        <v>670</v>
      </c>
      <c r="AB100" s="64">
        <f t="shared" si="21"/>
        <v>670</v>
      </c>
      <c r="AC100" s="812"/>
      <c r="AD100" s="814"/>
      <c r="AE100" s="814"/>
      <c r="AF100" s="816"/>
      <c r="AG100" s="39"/>
      <c r="AH100" s="39"/>
      <c r="AI100" s="39"/>
      <c r="AJ100" s="39"/>
      <c r="AK100" s="39"/>
      <c r="AL100" s="39"/>
      <c r="AM100" s="39"/>
      <c r="AN100" s="39"/>
      <c r="AO100" s="39"/>
      <c r="AP100" s="39"/>
      <c r="AQ100" s="39"/>
      <c r="AR100" s="39"/>
      <c r="AS100" s="39"/>
      <c r="AT100" s="39"/>
    </row>
    <row r="101" spans="1:46" s="40" customFormat="1" ht="27.75" customHeight="1" thickBot="1" x14ac:dyDescent="0.25">
      <c r="A101" s="970" t="s">
        <v>18</v>
      </c>
      <c r="B101" s="865" t="s">
        <v>19</v>
      </c>
      <c r="C101" s="872" t="s">
        <v>33</v>
      </c>
      <c r="D101" s="900" t="s">
        <v>37</v>
      </c>
      <c r="E101" s="874" t="s">
        <v>137</v>
      </c>
      <c r="F101" s="910"/>
      <c r="G101" s="870" t="s">
        <v>51</v>
      </c>
      <c r="H101" s="994" t="s">
        <v>23</v>
      </c>
      <c r="I101" s="1150" t="s">
        <v>42</v>
      </c>
      <c r="J101" s="79" t="s">
        <v>47</v>
      </c>
      <c r="K101" s="285">
        <f>L101+N101</f>
        <v>29</v>
      </c>
      <c r="L101" s="286">
        <v>29</v>
      </c>
      <c r="M101" s="286">
        <v>28.6</v>
      </c>
      <c r="N101" s="287">
        <v>0</v>
      </c>
      <c r="O101" s="285">
        <f>SUM(P101,R101)</f>
        <v>31</v>
      </c>
      <c r="P101" s="286">
        <v>31</v>
      </c>
      <c r="Q101" s="288">
        <v>30.6</v>
      </c>
      <c r="R101" s="287">
        <v>0</v>
      </c>
      <c r="S101" s="646">
        <f>T101+V101</f>
        <v>31</v>
      </c>
      <c r="T101" s="288">
        <v>31</v>
      </c>
      <c r="U101" s="288">
        <v>30.5</v>
      </c>
      <c r="V101" s="647">
        <v>0</v>
      </c>
      <c r="W101" s="285">
        <v>0</v>
      </c>
      <c r="X101" s="286">
        <v>0</v>
      </c>
      <c r="Y101" s="286">
        <v>0</v>
      </c>
      <c r="Z101" s="287">
        <v>0</v>
      </c>
      <c r="AA101" s="119">
        <v>32</v>
      </c>
      <c r="AB101" s="119">
        <v>32</v>
      </c>
      <c r="AC101" s="811" t="s">
        <v>201</v>
      </c>
      <c r="AD101" s="813">
        <v>100</v>
      </c>
      <c r="AE101" s="813">
        <v>100</v>
      </c>
      <c r="AF101" s="815">
        <v>100</v>
      </c>
      <c r="AG101" s="39"/>
      <c r="AH101" s="39"/>
      <c r="AI101" s="39"/>
      <c r="AJ101" s="39"/>
      <c r="AK101" s="39"/>
      <c r="AL101" s="39"/>
      <c r="AM101" s="39"/>
      <c r="AN101" s="39"/>
      <c r="AO101" s="39"/>
      <c r="AP101" s="39"/>
      <c r="AQ101" s="39"/>
      <c r="AR101" s="39"/>
      <c r="AS101" s="39"/>
      <c r="AT101" s="39"/>
    </row>
    <row r="102" spans="1:46" s="40" customFormat="1" ht="39" customHeight="1" thickBot="1" x14ac:dyDescent="0.25">
      <c r="A102" s="971"/>
      <c r="B102" s="867"/>
      <c r="C102" s="873"/>
      <c r="D102" s="901"/>
      <c r="E102" s="876"/>
      <c r="F102" s="911"/>
      <c r="G102" s="871"/>
      <c r="H102" s="995"/>
      <c r="I102" s="1151"/>
      <c r="J102" s="61" t="s">
        <v>25</v>
      </c>
      <c r="K102" s="66">
        <f>K101</f>
        <v>29</v>
      </c>
      <c r="L102" s="63">
        <f>L101</f>
        <v>29</v>
      </c>
      <c r="M102" s="63">
        <f>SUM(M101)</f>
        <v>28.6</v>
      </c>
      <c r="N102" s="69">
        <v>0</v>
      </c>
      <c r="O102" s="66">
        <f>SUM(O101)</f>
        <v>31</v>
      </c>
      <c r="P102" s="63">
        <f>SUM(P101)</f>
        <v>31</v>
      </c>
      <c r="Q102" s="63">
        <f>SUM(Q101)</f>
        <v>30.6</v>
      </c>
      <c r="R102" s="69">
        <f>SUM(R101)</f>
        <v>0</v>
      </c>
      <c r="S102" s="66">
        <f>S101</f>
        <v>31</v>
      </c>
      <c r="T102" s="63">
        <f>T101</f>
        <v>31</v>
      </c>
      <c r="U102" s="63">
        <f>SUM(U101)</f>
        <v>30.5</v>
      </c>
      <c r="V102" s="69">
        <v>0</v>
      </c>
      <c r="W102" s="66">
        <f t="shared" ref="W102:AB102" si="22">SUM(W101)</f>
        <v>0</v>
      </c>
      <c r="X102" s="63">
        <f t="shared" si="22"/>
        <v>0</v>
      </c>
      <c r="Y102" s="63">
        <f t="shared" si="22"/>
        <v>0</v>
      </c>
      <c r="Z102" s="69">
        <f t="shared" si="22"/>
        <v>0</v>
      </c>
      <c r="AA102" s="64">
        <f t="shared" si="22"/>
        <v>32</v>
      </c>
      <c r="AB102" s="64">
        <f t="shared" si="22"/>
        <v>32</v>
      </c>
      <c r="AC102" s="812"/>
      <c r="AD102" s="814"/>
      <c r="AE102" s="814"/>
      <c r="AF102" s="816"/>
      <c r="AG102" s="39"/>
      <c r="AH102" s="39"/>
      <c r="AI102" s="39"/>
      <c r="AJ102" s="39"/>
      <c r="AK102" s="39"/>
      <c r="AL102" s="39"/>
      <c r="AM102" s="39"/>
      <c r="AN102" s="39"/>
      <c r="AO102" s="39"/>
      <c r="AP102" s="39"/>
      <c r="AQ102" s="39"/>
      <c r="AR102" s="39"/>
      <c r="AS102" s="39"/>
      <c r="AT102" s="39"/>
    </row>
    <row r="103" spans="1:46" s="40" customFormat="1" ht="30.75" customHeight="1" thickBot="1" x14ac:dyDescent="0.25">
      <c r="A103" s="970" t="s">
        <v>18</v>
      </c>
      <c r="B103" s="865" t="s">
        <v>19</v>
      </c>
      <c r="C103" s="872" t="s">
        <v>33</v>
      </c>
      <c r="D103" s="900" t="s">
        <v>39</v>
      </c>
      <c r="E103" s="874" t="s">
        <v>138</v>
      </c>
      <c r="F103" s="910"/>
      <c r="G103" s="870" t="s">
        <v>51</v>
      </c>
      <c r="H103" s="994" t="s">
        <v>23</v>
      </c>
      <c r="I103" s="1150" t="s">
        <v>42</v>
      </c>
      <c r="J103" s="71" t="s">
        <v>47</v>
      </c>
      <c r="K103" s="120">
        <f>L103+N103</f>
        <v>91.2</v>
      </c>
      <c r="L103" s="121">
        <v>91.2</v>
      </c>
      <c r="M103" s="121">
        <v>0</v>
      </c>
      <c r="N103" s="122">
        <v>0</v>
      </c>
      <c r="O103" s="120">
        <f>SUM(P103,R103)</f>
        <v>92</v>
      </c>
      <c r="P103" s="121">
        <v>92</v>
      </c>
      <c r="Q103" s="121">
        <v>0</v>
      </c>
      <c r="R103" s="122">
        <v>0</v>
      </c>
      <c r="S103" s="146">
        <f>T103+V103</f>
        <v>95.2</v>
      </c>
      <c r="T103" s="131">
        <v>95.2</v>
      </c>
      <c r="U103" s="131">
        <v>0</v>
      </c>
      <c r="V103" s="450">
        <v>0</v>
      </c>
      <c r="W103" s="120">
        <v>0</v>
      </c>
      <c r="X103" s="121">
        <v>0</v>
      </c>
      <c r="Y103" s="121">
        <v>0</v>
      </c>
      <c r="Z103" s="122">
        <v>0</v>
      </c>
      <c r="AA103" s="123">
        <v>93</v>
      </c>
      <c r="AB103" s="123">
        <v>93</v>
      </c>
      <c r="AC103" s="811" t="s">
        <v>129</v>
      </c>
      <c r="AD103" s="813">
        <v>950</v>
      </c>
      <c r="AE103" s="813">
        <v>1000</v>
      </c>
      <c r="AF103" s="815">
        <v>1000</v>
      </c>
      <c r="AG103" s="39"/>
      <c r="AH103" s="39"/>
      <c r="AI103" s="39"/>
      <c r="AJ103" s="39"/>
      <c r="AK103" s="39"/>
      <c r="AL103" s="39"/>
      <c r="AM103" s="39"/>
      <c r="AN103" s="39"/>
      <c r="AO103" s="39"/>
      <c r="AP103" s="39"/>
      <c r="AQ103" s="39"/>
      <c r="AR103" s="39"/>
      <c r="AS103" s="39"/>
      <c r="AT103" s="39"/>
    </row>
    <row r="104" spans="1:46" s="40" customFormat="1" ht="31.5" customHeight="1" thickBot="1" x14ac:dyDescent="0.25">
      <c r="A104" s="971"/>
      <c r="B104" s="867"/>
      <c r="C104" s="873"/>
      <c r="D104" s="901"/>
      <c r="E104" s="876"/>
      <c r="F104" s="911"/>
      <c r="G104" s="871"/>
      <c r="H104" s="995"/>
      <c r="I104" s="1151"/>
      <c r="J104" s="61" t="s">
        <v>25</v>
      </c>
      <c r="K104" s="66">
        <f>K103</f>
        <v>91.2</v>
      </c>
      <c r="L104" s="63">
        <f>L103</f>
        <v>91.2</v>
      </c>
      <c r="M104" s="63">
        <v>0</v>
      </c>
      <c r="N104" s="69">
        <v>0</v>
      </c>
      <c r="O104" s="66">
        <f>SUM(O103)</f>
        <v>92</v>
      </c>
      <c r="P104" s="63">
        <f>SUM(P103)</f>
        <v>92</v>
      </c>
      <c r="Q104" s="63">
        <f>SUM(Q103)</f>
        <v>0</v>
      </c>
      <c r="R104" s="69">
        <f>SUM(R103)</f>
        <v>0</v>
      </c>
      <c r="S104" s="66">
        <f>S103</f>
        <v>95.2</v>
      </c>
      <c r="T104" s="63">
        <f>T103</f>
        <v>95.2</v>
      </c>
      <c r="U104" s="63">
        <v>0</v>
      </c>
      <c r="V104" s="69">
        <v>0</v>
      </c>
      <c r="W104" s="66">
        <f t="shared" ref="W104:AB104" si="23">SUM(W103)</f>
        <v>0</v>
      </c>
      <c r="X104" s="63">
        <f t="shared" si="23"/>
        <v>0</v>
      </c>
      <c r="Y104" s="63">
        <f t="shared" si="23"/>
        <v>0</v>
      </c>
      <c r="Z104" s="69">
        <f t="shared" si="23"/>
        <v>0</v>
      </c>
      <c r="AA104" s="64">
        <f t="shared" si="23"/>
        <v>93</v>
      </c>
      <c r="AB104" s="64">
        <f t="shared" si="23"/>
        <v>93</v>
      </c>
      <c r="AC104" s="812"/>
      <c r="AD104" s="814"/>
      <c r="AE104" s="814"/>
      <c r="AF104" s="816"/>
      <c r="AG104" s="39"/>
      <c r="AH104" s="39"/>
      <c r="AI104" s="39"/>
      <c r="AJ104" s="39"/>
      <c r="AK104" s="39"/>
      <c r="AL104" s="39"/>
      <c r="AM104" s="39"/>
      <c r="AN104" s="39"/>
      <c r="AO104" s="39"/>
      <c r="AP104" s="39"/>
      <c r="AQ104" s="39"/>
      <c r="AR104" s="39"/>
      <c r="AS104" s="39"/>
      <c r="AT104" s="39"/>
    </row>
    <row r="105" spans="1:46" s="40" customFormat="1" ht="31.5" customHeight="1" thickBot="1" x14ac:dyDescent="0.25">
      <c r="A105" s="970" t="s">
        <v>18</v>
      </c>
      <c r="B105" s="865" t="s">
        <v>19</v>
      </c>
      <c r="C105" s="872" t="s">
        <v>33</v>
      </c>
      <c r="D105" s="900" t="s">
        <v>40</v>
      </c>
      <c r="E105" s="874" t="s">
        <v>173</v>
      </c>
      <c r="F105" s="910"/>
      <c r="G105" s="870" t="s">
        <v>31</v>
      </c>
      <c r="H105" s="994" t="s">
        <v>23</v>
      </c>
      <c r="I105" s="1150" t="s">
        <v>42</v>
      </c>
      <c r="J105" s="79" t="s">
        <v>29</v>
      </c>
      <c r="K105" s="103">
        <f>L105+N105</f>
        <v>164.3</v>
      </c>
      <c r="L105" s="96">
        <v>164.3</v>
      </c>
      <c r="M105" s="96">
        <v>0</v>
      </c>
      <c r="N105" s="104">
        <v>0</v>
      </c>
      <c r="O105" s="289">
        <f>SUM(P105,R105)</f>
        <v>180</v>
      </c>
      <c r="P105" s="447">
        <v>180</v>
      </c>
      <c r="Q105" s="451">
        <v>0</v>
      </c>
      <c r="R105" s="452">
        <v>0</v>
      </c>
      <c r="S105" s="289">
        <f>T105+V105</f>
        <v>180</v>
      </c>
      <c r="T105" s="290">
        <v>180</v>
      </c>
      <c r="U105" s="290">
        <v>0</v>
      </c>
      <c r="V105" s="448">
        <v>0</v>
      </c>
      <c r="W105" s="132">
        <v>0</v>
      </c>
      <c r="X105" s="133">
        <v>0</v>
      </c>
      <c r="Y105" s="96">
        <v>0</v>
      </c>
      <c r="Z105" s="104">
        <v>0</v>
      </c>
      <c r="AA105" s="123">
        <v>180</v>
      </c>
      <c r="AB105" s="123">
        <v>180</v>
      </c>
      <c r="AC105" s="811" t="s">
        <v>129</v>
      </c>
      <c r="AD105" s="813">
        <v>600</v>
      </c>
      <c r="AE105" s="813">
        <v>600</v>
      </c>
      <c r="AF105" s="815">
        <v>600</v>
      </c>
      <c r="AG105" s="39"/>
      <c r="AH105" s="39"/>
      <c r="AI105" s="39"/>
      <c r="AJ105" s="39"/>
      <c r="AK105" s="39"/>
      <c r="AL105" s="39"/>
      <c r="AM105" s="39"/>
      <c r="AN105" s="39"/>
      <c r="AO105" s="39"/>
      <c r="AP105" s="39"/>
      <c r="AQ105" s="39"/>
      <c r="AR105" s="39"/>
      <c r="AS105" s="39"/>
      <c r="AT105" s="39"/>
    </row>
    <row r="106" spans="1:46" s="40" customFormat="1" ht="51.75" customHeight="1" thickBot="1" x14ac:dyDescent="0.25">
      <c r="A106" s="971"/>
      <c r="B106" s="867"/>
      <c r="C106" s="873"/>
      <c r="D106" s="901"/>
      <c r="E106" s="876"/>
      <c r="F106" s="911"/>
      <c r="G106" s="871"/>
      <c r="H106" s="995"/>
      <c r="I106" s="1151"/>
      <c r="J106" s="105" t="s">
        <v>25</v>
      </c>
      <c r="K106" s="134">
        <f>K105</f>
        <v>164.3</v>
      </c>
      <c r="L106" s="107">
        <f>L105</f>
        <v>164.3</v>
      </c>
      <c r="M106" s="107">
        <v>0</v>
      </c>
      <c r="N106" s="135">
        <v>0</v>
      </c>
      <c r="O106" s="134">
        <f>SUM(O105)</f>
        <v>180</v>
      </c>
      <c r="P106" s="107">
        <f>SUM(P105)</f>
        <v>180</v>
      </c>
      <c r="Q106" s="107">
        <f>SUM(Q105)</f>
        <v>0</v>
      </c>
      <c r="R106" s="135">
        <f>SUM(R105)</f>
        <v>0</v>
      </c>
      <c r="S106" s="134">
        <f>S105</f>
        <v>180</v>
      </c>
      <c r="T106" s="107">
        <f>T105</f>
        <v>180</v>
      </c>
      <c r="U106" s="107">
        <v>0</v>
      </c>
      <c r="V106" s="135">
        <v>0</v>
      </c>
      <c r="W106" s="134">
        <f t="shared" ref="W106:AB106" si="24">SUM(W105)</f>
        <v>0</v>
      </c>
      <c r="X106" s="107">
        <f t="shared" si="24"/>
        <v>0</v>
      </c>
      <c r="Y106" s="107">
        <f t="shared" si="24"/>
        <v>0</v>
      </c>
      <c r="Z106" s="135">
        <f t="shared" si="24"/>
        <v>0</v>
      </c>
      <c r="AA106" s="109">
        <f t="shared" si="24"/>
        <v>180</v>
      </c>
      <c r="AB106" s="109">
        <f t="shared" si="24"/>
        <v>180</v>
      </c>
      <c r="AC106" s="812"/>
      <c r="AD106" s="814"/>
      <c r="AE106" s="814"/>
      <c r="AF106" s="816"/>
      <c r="AG106" s="39"/>
      <c r="AH106" s="39"/>
      <c r="AI106" s="39"/>
      <c r="AJ106" s="39"/>
      <c r="AK106" s="39"/>
      <c r="AL106" s="39"/>
      <c r="AM106" s="39"/>
      <c r="AN106" s="39"/>
      <c r="AO106" s="39"/>
      <c r="AP106" s="39"/>
      <c r="AQ106" s="39"/>
      <c r="AR106" s="39"/>
      <c r="AS106" s="39"/>
      <c r="AT106" s="39"/>
    </row>
    <row r="107" spans="1:46" s="40" customFormat="1" ht="30.75" customHeight="1" thickBot="1" x14ac:dyDescent="0.25">
      <c r="A107" s="970" t="s">
        <v>18</v>
      </c>
      <c r="B107" s="865" t="s">
        <v>19</v>
      </c>
      <c r="C107" s="872" t="s">
        <v>33</v>
      </c>
      <c r="D107" s="900" t="s">
        <v>54</v>
      </c>
      <c r="E107" s="874" t="s">
        <v>149</v>
      </c>
      <c r="F107" s="910"/>
      <c r="G107" s="870" t="s">
        <v>55</v>
      </c>
      <c r="H107" s="994" t="s">
        <v>23</v>
      </c>
      <c r="I107" s="1150" t="s">
        <v>42</v>
      </c>
      <c r="J107" s="71" t="s">
        <v>47</v>
      </c>
      <c r="K107" s="120">
        <f>L107+N107</f>
        <v>6.4</v>
      </c>
      <c r="L107" s="121">
        <v>6.4</v>
      </c>
      <c r="M107" s="121">
        <v>2.6</v>
      </c>
      <c r="N107" s="122">
        <v>0</v>
      </c>
      <c r="O107" s="120">
        <f>SUM(P107,R107)</f>
        <v>9</v>
      </c>
      <c r="P107" s="121">
        <v>9</v>
      </c>
      <c r="Q107" s="121">
        <v>5.9</v>
      </c>
      <c r="R107" s="122">
        <v>0</v>
      </c>
      <c r="S107" s="146">
        <f>T107+V107</f>
        <v>8.8000000000000007</v>
      </c>
      <c r="T107" s="131">
        <v>8.8000000000000007</v>
      </c>
      <c r="U107" s="131">
        <v>6.2</v>
      </c>
      <c r="V107" s="450">
        <v>0</v>
      </c>
      <c r="W107" s="120">
        <v>0</v>
      </c>
      <c r="X107" s="121">
        <v>0</v>
      </c>
      <c r="Y107" s="121">
        <v>0</v>
      </c>
      <c r="Z107" s="122">
        <v>0</v>
      </c>
      <c r="AA107" s="123">
        <v>9</v>
      </c>
      <c r="AB107" s="123">
        <v>9</v>
      </c>
      <c r="AC107" s="811" t="s">
        <v>164</v>
      </c>
      <c r="AD107" s="813">
        <v>100</v>
      </c>
      <c r="AE107" s="813">
        <v>100</v>
      </c>
      <c r="AF107" s="815">
        <v>100</v>
      </c>
      <c r="AG107" s="39"/>
      <c r="AH107" s="39"/>
      <c r="AI107" s="39"/>
      <c r="AJ107" s="39"/>
      <c r="AK107" s="39"/>
      <c r="AL107" s="39"/>
      <c r="AM107" s="39"/>
      <c r="AN107" s="39"/>
      <c r="AO107" s="39"/>
      <c r="AP107" s="39"/>
      <c r="AQ107" s="39"/>
      <c r="AR107" s="39"/>
      <c r="AS107" s="39"/>
      <c r="AT107" s="39"/>
    </row>
    <row r="108" spans="1:46" s="40" customFormat="1" ht="37.5" customHeight="1" thickBot="1" x14ac:dyDescent="0.25">
      <c r="A108" s="971"/>
      <c r="B108" s="867"/>
      <c r="C108" s="873"/>
      <c r="D108" s="901"/>
      <c r="E108" s="876"/>
      <c r="F108" s="911"/>
      <c r="G108" s="871"/>
      <c r="H108" s="995"/>
      <c r="I108" s="1151"/>
      <c r="J108" s="61" t="s">
        <v>25</v>
      </c>
      <c r="K108" s="66">
        <f>K107</f>
        <v>6.4</v>
      </c>
      <c r="L108" s="63">
        <f>L107</f>
        <v>6.4</v>
      </c>
      <c r="M108" s="63">
        <f>M107</f>
        <v>2.6</v>
      </c>
      <c r="N108" s="69">
        <v>0</v>
      </c>
      <c r="O108" s="66">
        <f>SUM(O107)</f>
        <v>9</v>
      </c>
      <c r="P108" s="63">
        <f>SUM(P107)</f>
        <v>9</v>
      </c>
      <c r="Q108" s="63">
        <f>SUM(Q107)</f>
        <v>5.9</v>
      </c>
      <c r="R108" s="69">
        <f>SUM(R107)</f>
        <v>0</v>
      </c>
      <c r="S108" s="66">
        <f>S107</f>
        <v>8.8000000000000007</v>
      </c>
      <c r="T108" s="63">
        <f>T107</f>
        <v>8.8000000000000007</v>
      </c>
      <c r="U108" s="63">
        <f>U107</f>
        <v>6.2</v>
      </c>
      <c r="V108" s="69">
        <v>0</v>
      </c>
      <c r="W108" s="66">
        <f t="shared" ref="W108:AB108" si="25">SUM(W107)</f>
        <v>0</v>
      </c>
      <c r="X108" s="63">
        <f t="shared" si="25"/>
        <v>0</v>
      </c>
      <c r="Y108" s="63">
        <f t="shared" si="25"/>
        <v>0</v>
      </c>
      <c r="Z108" s="69">
        <f t="shared" si="25"/>
        <v>0</v>
      </c>
      <c r="AA108" s="64">
        <f t="shared" si="25"/>
        <v>9</v>
      </c>
      <c r="AB108" s="64">
        <f t="shared" si="25"/>
        <v>9</v>
      </c>
      <c r="AC108" s="812"/>
      <c r="AD108" s="814"/>
      <c r="AE108" s="814"/>
      <c r="AF108" s="816"/>
      <c r="AG108" s="39"/>
      <c r="AH108" s="39"/>
      <c r="AI108" s="39"/>
      <c r="AJ108" s="39"/>
      <c r="AK108" s="39"/>
      <c r="AL108" s="39"/>
      <c r="AM108" s="39"/>
      <c r="AN108" s="39"/>
      <c r="AO108" s="39"/>
      <c r="AP108" s="39"/>
      <c r="AQ108" s="39"/>
      <c r="AR108" s="39"/>
      <c r="AS108" s="39"/>
      <c r="AT108" s="39"/>
    </row>
    <row r="109" spans="1:46" s="40" customFormat="1" ht="21" customHeight="1" thickBot="1" x14ac:dyDescent="0.25">
      <c r="A109" s="970" t="s">
        <v>18</v>
      </c>
      <c r="B109" s="865" t="s">
        <v>19</v>
      </c>
      <c r="C109" s="919" t="s">
        <v>33</v>
      </c>
      <c r="D109" s="900" t="s">
        <v>56</v>
      </c>
      <c r="E109" s="902" t="s">
        <v>240</v>
      </c>
      <c r="F109" s="910"/>
      <c r="G109" s="870" t="s">
        <v>31</v>
      </c>
      <c r="H109" s="994" t="s">
        <v>23</v>
      </c>
      <c r="I109" s="1150" t="s">
        <v>42</v>
      </c>
      <c r="J109" s="98" t="s">
        <v>29</v>
      </c>
      <c r="K109" s="583">
        <f>L109+N109</f>
        <v>978.6</v>
      </c>
      <c r="L109" s="584">
        <v>978.6</v>
      </c>
      <c r="M109" s="584">
        <v>0</v>
      </c>
      <c r="N109" s="585">
        <v>0</v>
      </c>
      <c r="O109" s="586">
        <f>SUM(P109,R109)</f>
        <v>1700</v>
      </c>
      <c r="P109" s="587">
        <v>1700</v>
      </c>
      <c r="Q109" s="587">
        <v>0</v>
      </c>
      <c r="R109" s="588">
        <v>0</v>
      </c>
      <c r="S109" s="586">
        <f>T109+V109</f>
        <v>1700</v>
      </c>
      <c r="T109" s="587">
        <v>1700</v>
      </c>
      <c r="U109" s="587">
        <v>0</v>
      </c>
      <c r="V109" s="588">
        <v>0</v>
      </c>
      <c r="W109" s="583">
        <v>0</v>
      </c>
      <c r="X109" s="584">
        <v>0</v>
      </c>
      <c r="Y109" s="584">
        <v>0</v>
      </c>
      <c r="Z109" s="585">
        <v>0</v>
      </c>
      <c r="AA109" s="589">
        <v>1700</v>
      </c>
      <c r="AB109" s="589">
        <v>1700</v>
      </c>
      <c r="AC109" s="811" t="s">
        <v>129</v>
      </c>
      <c r="AD109" s="813">
        <v>1800</v>
      </c>
      <c r="AE109" s="813">
        <v>1800</v>
      </c>
      <c r="AF109" s="815">
        <v>1800</v>
      </c>
      <c r="AG109" s="39"/>
      <c r="AH109" s="39"/>
      <c r="AI109" s="39"/>
      <c r="AJ109" s="39"/>
      <c r="AK109" s="39"/>
      <c r="AL109" s="39"/>
      <c r="AM109" s="39"/>
      <c r="AN109" s="39"/>
      <c r="AO109" s="39"/>
      <c r="AP109" s="39"/>
      <c r="AQ109" s="39"/>
      <c r="AR109" s="39"/>
      <c r="AS109" s="39"/>
      <c r="AT109" s="39"/>
    </row>
    <row r="110" spans="1:46" s="40" customFormat="1" ht="21.75" customHeight="1" thickBot="1" x14ac:dyDescent="0.25">
      <c r="A110" s="983"/>
      <c r="B110" s="866"/>
      <c r="C110" s="920"/>
      <c r="D110" s="989"/>
      <c r="E110" s="875"/>
      <c r="F110" s="1008"/>
      <c r="G110" s="996"/>
      <c r="H110" s="1383"/>
      <c r="I110" s="1238"/>
      <c r="J110" s="71" t="s">
        <v>47</v>
      </c>
      <c r="K110" s="120">
        <f>L110+N110</f>
        <v>284.39999999999998</v>
      </c>
      <c r="L110" s="121">
        <v>284.39999999999998</v>
      </c>
      <c r="M110" s="121">
        <v>0</v>
      </c>
      <c r="N110" s="122">
        <v>0</v>
      </c>
      <c r="O110" s="146">
        <f>P110+R110</f>
        <v>0</v>
      </c>
      <c r="P110" s="131">
        <v>0</v>
      </c>
      <c r="Q110" s="131">
        <v>0</v>
      </c>
      <c r="R110" s="450">
        <v>0</v>
      </c>
      <c r="S110" s="146">
        <f>T110+V110</f>
        <v>0</v>
      </c>
      <c r="T110" s="131">
        <v>0</v>
      </c>
      <c r="U110" s="131">
        <v>0</v>
      </c>
      <c r="V110" s="450">
        <v>0</v>
      </c>
      <c r="W110" s="120">
        <f>X1054+Z110</f>
        <v>0</v>
      </c>
      <c r="X110" s="121">
        <v>0</v>
      </c>
      <c r="Y110" s="121">
        <v>0</v>
      </c>
      <c r="Z110" s="122">
        <v>0</v>
      </c>
      <c r="AA110" s="123">
        <v>0</v>
      </c>
      <c r="AB110" s="123">
        <v>0</v>
      </c>
      <c r="AC110" s="1368"/>
      <c r="AD110" s="1369"/>
      <c r="AE110" s="1369"/>
      <c r="AF110" s="1130"/>
      <c r="AG110" s="39"/>
      <c r="AH110" s="39"/>
      <c r="AI110" s="39"/>
      <c r="AJ110" s="39"/>
      <c r="AK110" s="39"/>
      <c r="AL110" s="39"/>
      <c r="AM110" s="39"/>
      <c r="AN110" s="39"/>
      <c r="AO110" s="39"/>
      <c r="AP110" s="39"/>
      <c r="AQ110" s="39"/>
      <c r="AR110" s="39"/>
      <c r="AS110" s="39"/>
      <c r="AT110" s="39"/>
    </row>
    <row r="111" spans="1:46" s="40" customFormat="1" ht="25.5" customHeight="1" thickBot="1" x14ac:dyDescent="0.25">
      <c r="A111" s="971"/>
      <c r="B111" s="867"/>
      <c r="C111" s="873"/>
      <c r="D111" s="901"/>
      <c r="E111" s="876"/>
      <c r="F111" s="911"/>
      <c r="G111" s="871"/>
      <c r="H111" s="995"/>
      <c r="I111" s="1151"/>
      <c r="J111" s="592" t="s">
        <v>25</v>
      </c>
      <c r="K111" s="62">
        <f>SUM(K109:K110)</f>
        <v>1263</v>
      </c>
      <c r="L111" s="63">
        <f t="shared" ref="L111:AB111" si="26">SUM(L109:L110)</f>
        <v>1263</v>
      </c>
      <c r="M111" s="63">
        <f t="shared" si="26"/>
        <v>0</v>
      </c>
      <c r="N111" s="65">
        <f t="shared" si="26"/>
        <v>0</v>
      </c>
      <c r="O111" s="62">
        <f t="shared" si="26"/>
        <v>1700</v>
      </c>
      <c r="P111" s="63">
        <f t="shared" si="26"/>
        <v>1700</v>
      </c>
      <c r="Q111" s="63">
        <f t="shared" si="26"/>
        <v>0</v>
      </c>
      <c r="R111" s="65">
        <f t="shared" si="26"/>
        <v>0</v>
      </c>
      <c r="S111" s="62">
        <f t="shared" si="26"/>
        <v>1700</v>
      </c>
      <c r="T111" s="63">
        <f t="shared" si="26"/>
        <v>1700</v>
      </c>
      <c r="U111" s="63">
        <f t="shared" si="26"/>
        <v>0</v>
      </c>
      <c r="V111" s="65">
        <f t="shared" si="26"/>
        <v>0</v>
      </c>
      <c r="W111" s="62">
        <f t="shared" si="26"/>
        <v>0</v>
      </c>
      <c r="X111" s="63">
        <f t="shared" si="26"/>
        <v>0</v>
      </c>
      <c r="Y111" s="63">
        <f t="shared" si="26"/>
        <v>0</v>
      </c>
      <c r="Z111" s="65">
        <f t="shared" si="26"/>
        <v>0</v>
      </c>
      <c r="AA111" s="64">
        <f t="shared" si="26"/>
        <v>1700</v>
      </c>
      <c r="AB111" s="64">
        <f t="shared" si="26"/>
        <v>1700</v>
      </c>
      <c r="AC111" s="1181"/>
      <c r="AD111" s="814"/>
      <c r="AE111" s="814"/>
      <c r="AF111" s="816"/>
      <c r="AG111" s="41"/>
      <c r="AH111" s="41"/>
      <c r="AI111" s="41"/>
      <c r="AJ111" s="41"/>
      <c r="AK111" s="41"/>
      <c r="AL111" s="41"/>
      <c r="AM111" s="41"/>
      <c r="AN111" s="41"/>
      <c r="AO111" s="41"/>
      <c r="AP111" s="41"/>
      <c r="AQ111" s="41"/>
      <c r="AR111" s="41"/>
      <c r="AS111" s="41"/>
      <c r="AT111" s="41"/>
    </row>
    <row r="112" spans="1:46" s="40" customFormat="1" ht="41.25" customHeight="1" thickBot="1" x14ac:dyDescent="0.25">
      <c r="A112" s="970" t="s">
        <v>18</v>
      </c>
      <c r="B112" s="903" t="s">
        <v>19</v>
      </c>
      <c r="C112" s="907" t="s">
        <v>33</v>
      </c>
      <c r="D112" s="917" t="s">
        <v>57</v>
      </c>
      <c r="E112" s="874" t="s">
        <v>202</v>
      </c>
      <c r="F112" s="913"/>
      <c r="G112" s="1530" t="s">
        <v>58</v>
      </c>
      <c r="H112" s="1554" t="str">
        <f>H109</f>
        <v>188723322</v>
      </c>
      <c r="I112" s="1150" t="s">
        <v>42</v>
      </c>
      <c r="J112" s="79" t="str">
        <f>J109</f>
        <v>SB</v>
      </c>
      <c r="K112" s="146">
        <f>L112+N112</f>
        <v>15</v>
      </c>
      <c r="L112" s="131">
        <v>15</v>
      </c>
      <c r="M112" s="131">
        <f>M109</f>
        <v>0</v>
      </c>
      <c r="N112" s="450">
        <f>N109</f>
        <v>0</v>
      </c>
      <c r="O112" s="146">
        <f>SUM(P112,R112)</f>
        <v>15</v>
      </c>
      <c r="P112" s="453">
        <v>15</v>
      </c>
      <c r="Q112" s="453">
        <f>Q109</f>
        <v>0</v>
      </c>
      <c r="R112" s="454">
        <f>R109</f>
        <v>0</v>
      </c>
      <c r="S112" s="146">
        <f>T112+V112</f>
        <v>15</v>
      </c>
      <c r="T112" s="131">
        <v>15</v>
      </c>
      <c r="U112" s="131">
        <f t="shared" ref="U112:Z112" si="27">U109</f>
        <v>0</v>
      </c>
      <c r="V112" s="450">
        <f t="shared" si="27"/>
        <v>0</v>
      </c>
      <c r="W112" s="136">
        <f t="shared" si="27"/>
        <v>0</v>
      </c>
      <c r="X112" s="121">
        <f t="shared" si="27"/>
        <v>0</v>
      </c>
      <c r="Y112" s="121">
        <f t="shared" si="27"/>
        <v>0</v>
      </c>
      <c r="Z112" s="122">
        <f t="shared" si="27"/>
        <v>0</v>
      </c>
      <c r="AA112" s="123">
        <v>15</v>
      </c>
      <c r="AB112" s="123">
        <v>15</v>
      </c>
      <c r="AC112" s="811" t="str">
        <f>AC109</f>
        <v>Paramos gavėjų skaičius, vnt.</v>
      </c>
      <c r="AD112" s="813">
        <v>300</v>
      </c>
      <c r="AE112" s="813">
        <v>300</v>
      </c>
      <c r="AF112" s="815">
        <v>300</v>
      </c>
      <c r="AG112" s="42"/>
      <c r="AH112" s="42"/>
      <c r="AI112" s="42"/>
      <c r="AJ112" s="42"/>
      <c r="AK112" s="42"/>
      <c r="AL112" s="42"/>
      <c r="AM112" s="42"/>
      <c r="AN112" s="42"/>
      <c r="AO112" s="42"/>
      <c r="AP112" s="42"/>
      <c r="AQ112" s="42"/>
      <c r="AR112" s="42"/>
      <c r="AS112" s="42"/>
      <c r="AT112" s="42"/>
    </row>
    <row r="113" spans="1:46" s="40" customFormat="1" ht="40.5" customHeight="1" thickBot="1" x14ac:dyDescent="0.25">
      <c r="A113" s="971"/>
      <c r="B113" s="909"/>
      <c r="C113" s="912"/>
      <c r="D113" s="918"/>
      <c r="E113" s="876"/>
      <c r="F113" s="914"/>
      <c r="G113" s="871"/>
      <c r="H113" s="995"/>
      <c r="I113" s="1151"/>
      <c r="J113" s="61" t="str">
        <f>J111</f>
        <v>Iš viso:</v>
      </c>
      <c r="K113" s="66">
        <f>SUM(K112)</f>
        <v>15</v>
      </c>
      <c r="L113" s="63">
        <f>SUM(L112)</f>
        <v>15</v>
      </c>
      <c r="M113" s="63">
        <f>SUM(M112)</f>
        <v>0</v>
      </c>
      <c r="N113" s="69">
        <f>SUM(N112)</f>
        <v>0</v>
      </c>
      <c r="O113" s="66">
        <f t="shared" ref="O113:AB113" si="28">SUM(O112)</f>
        <v>15</v>
      </c>
      <c r="P113" s="63">
        <f t="shared" si="28"/>
        <v>15</v>
      </c>
      <c r="Q113" s="63">
        <f t="shared" si="28"/>
        <v>0</v>
      </c>
      <c r="R113" s="69">
        <f t="shared" si="28"/>
        <v>0</v>
      </c>
      <c r="S113" s="66">
        <f t="shared" si="28"/>
        <v>15</v>
      </c>
      <c r="T113" s="63">
        <f t="shared" si="28"/>
        <v>15</v>
      </c>
      <c r="U113" s="63">
        <f t="shared" si="28"/>
        <v>0</v>
      </c>
      <c r="V113" s="69">
        <f t="shared" si="28"/>
        <v>0</v>
      </c>
      <c r="W113" s="66">
        <f t="shared" si="28"/>
        <v>0</v>
      </c>
      <c r="X113" s="63">
        <f t="shared" si="28"/>
        <v>0</v>
      </c>
      <c r="Y113" s="63">
        <f t="shared" si="28"/>
        <v>0</v>
      </c>
      <c r="Z113" s="69">
        <f t="shared" si="28"/>
        <v>0</v>
      </c>
      <c r="AA113" s="64">
        <f t="shared" si="28"/>
        <v>15</v>
      </c>
      <c r="AB113" s="64">
        <f t="shared" si="28"/>
        <v>15</v>
      </c>
      <c r="AC113" s="812"/>
      <c r="AD113" s="814"/>
      <c r="AE113" s="814"/>
      <c r="AF113" s="816"/>
      <c r="AG113" s="43"/>
      <c r="AH113" s="43"/>
      <c r="AI113" s="43"/>
      <c r="AJ113" s="43"/>
      <c r="AK113" s="43"/>
      <c r="AL113" s="43"/>
      <c r="AM113" s="43"/>
      <c r="AN113" s="43"/>
      <c r="AO113" s="43"/>
      <c r="AP113" s="43"/>
      <c r="AQ113" s="43"/>
      <c r="AR113" s="43"/>
      <c r="AS113" s="43"/>
      <c r="AT113" s="43"/>
    </row>
    <row r="114" spans="1:46" s="40" customFormat="1" ht="23.25" customHeight="1" thickBot="1" x14ac:dyDescent="0.25">
      <c r="A114" s="970" t="s">
        <v>18</v>
      </c>
      <c r="B114" s="903" t="s">
        <v>19</v>
      </c>
      <c r="C114" s="907" t="s">
        <v>33</v>
      </c>
      <c r="D114" s="917" t="s">
        <v>59</v>
      </c>
      <c r="E114" s="874" t="s">
        <v>185</v>
      </c>
      <c r="F114" s="913"/>
      <c r="G114" s="870" t="s">
        <v>58</v>
      </c>
      <c r="H114" s="994" t="s">
        <v>23</v>
      </c>
      <c r="I114" s="1150" t="s">
        <v>42</v>
      </c>
      <c r="J114" s="98" t="s">
        <v>29</v>
      </c>
      <c r="K114" s="586">
        <f>L114+N114</f>
        <v>1100</v>
      </c>
      <c r="L114" s="587">
        <v>1100</v>
      </c>
      <c r="M114" s="587">
        <v>0</v>
      </c>
      <c r="N114" s="588">
        <v>0</v>
      </c>
      <c r="O114" s="586">
        <f>SUM(P114,R114)</f>
        <v>1300</v>
      </c>
      <c r="P114" s="445">
        <v>1300</v>
      </c>
      <c r="Q114" s="445">
        <v>0</v>
      </c>
      <c r="R114" s="590">
        <v>0</v>
      </c>
      <c r="S114" s="586">
        <f>T114+V114</f>
        <v>1000</v>
      </c>
      <c r="T114" s="587">
        <v>1000</v>
      </c>
      <c r="U114" s="587">
        <v>0</v>
      </c>
      <c r="V114" s="588">
        <v>0</v>
      </c>
      <c r="W114" s="591">
        <v>0</v>
      </c>
      <c r="X114" s="584">
        <v>0</v>
      </c>
      <c r="Y114" s="584">
        <v>0</v>
      </c>
      <c r="Z114" s="585">
        <v>0</v>
      </c>
      <c r="AA114" s="589">
        <v>850</v>
      </c>
      <c r="AB114" s="589">
        <v>850</v>
      </c>
      <c r="AC114" s="811" t="s">
        <v>129</v>
      </c>
      <c r="AD114" s="813">
        <v>3000</v>
      </c>
      <c r="AE114" s="813">
        <v>3000</v>
      </c>
      <c r="AF114" s="815">
        <v>3000</v>
      </c>
      <c r="AG114" s="42"/>
      <c r="AH114" s="42"/>
      <c r="AI114" s="42"/>
      <c r="AJ114" s="42"/>
      <c r="AK114" s="42"/>
      <c r="AL114" s="42"/>
      <c r="AM114" s="42"/>
      <c r="AN114" s="42"/>
      <c r="AO114" s="42"/>
      <c r="AP114" s="42"/>
      <c r="AQ114" s="42"/>
      <c r="AR114" s="42"/>
      <c r="AS114" s="42"/>
      <c r="AT114" s="42"/>
    </row>
    <row r="115" spans="1:46" s="40" customFormat="1" ht="21.75" customHeight="1" thickBot="1" x14ac:dyDescent="0.25">
      <c r="A115" s="983"/>
      <c r="B115" s="982"/>
      <c r="C115" s="984"/>
      <c r="D115" s="1033"/>
      <c r="E115" s="875"/>
      <c r="F115" s="915"/>
      <c r="G115" s="996"/>
      <c r="H115" s="1383"/>
      <c r="I115" s="1238"/>
      <c r="J115" s="71" t="s">
        <v>47</v>
      </c>
      <c r="K115" s="146">
        <f>L115+N115</f>
        <v>368.5</v>
      </c>
      <c r="L115" s="131">
        <v>368.5</v>
      </c>
      <c r="M115" s="131">
        <v>0</v>
      </c>
      <c r="N115" s="450">
        <v>0</v>
      </c>
      <c r="O115" s="146">
        <f>P115+R115</f>
        <v>0</v>
      </c>
      <c r="P115" s="453">
        <v>0</v>
      </c>
      <c r="Q115" s="453">
        <v>0</v>
      </c>
      <c r="R115" s="454">
        <v>0</v>
      </c>
      <c r="S115" s="146">
        <f>T115+V115</f>
        <v>0</v>
      </c>
      <c r="T115" s="131">
        <v>0</v>
      </c>
      <c r="U115" s="131">
        <v>0</v>
      </c>
      <c r="V115" s="450">
        <v>0</v>
      </c>
      <c r="W115" s="136">
        <f>X115+Z115</f>
        <v>0</v>
      </c>
      <c r="X115" s="121">
        <v>0</v>
      </c>
      <c r="Y115" s="121">
        <v>0</v>
      </c>
      <c r="Z115" s="122">
        <v>0</v>
      </c>
      <c r="AA115" s="123">
        <v>0</v>
      </c>
      <c r="AB115" s="123">
        <v>0</v>
      </c>
      <c r="AC115" s="1368"/>
      <c r="AD115" s="1369"/>
      <c r="AE115" s="1369"/>
      <c r="AF115" s="1130"/>
      <c r="AG115" s="42"/>
      <c r="AH115" s="42"/>
      <c r="AI115" s="42"/>
      <c r="AJ115" s="42"/>
      <c r="AK115" s="42"/>
      <c r="AL115" s="42"/>
      <c r="AM115" s="42"/>
      <c r="AN115" s="42"/>
      <c r="AO115" s="42"/>
      <c r="AP115" s="42"/>
      <c r="AQ115" s="42"/>
      <c r="AR115" s="42"/>
      <c r="AS115" s="42"/>
      <c r="AT115" s="42"/>
    </row>
    <row r="116" spans="1:46" s="40" customFormat="1" ht="35.25" customHeight="1" thickBot="1" x14ac:dyDescent="0.25">
      <c r="A116" s="971"/>
      <c r="B116" s="909"/>
      <c r="C116" s="912"/>
      <c r="D116" s="918"/>
      <c r="E116" s="876"/>
      <c r="F116" s="916"/>
      <c r="G116" s="871"/>
      <c r="H116" s="995"/>
      <c r="I116" s="1151"/>
      <c r="J116" s="592" t="s">
        <v>25</v>
      </c>
      <c r="K116" s="62">
        <f>SUM(K114:K115)</f>
        <v>1468.5</v>
      </c>
      <c r="L116" s="63">
        <f t="shared" ref="L116:AB116" si="29">SUM(L114:L115)</f>
        <v>1468.5</v>
      </c>
      <c r="M116" s="63">
        <f t="shared" si="29"/>
        <v>0</v>
      </c>
      <c r="N116" s="65">
        <f t="shared" si="29"/>
        <v>0</v>
      </c>
      <c r="O116" s="62">
        <f t="shared" si="29"/>
        <v>1300</v>
      </c>
      <c r="P116" s="63">
        <f t="shared" si="29"/>
        <v>1300</v>
      </c>
      <c r="Q116" s="63">
        <f t="shared" si="29"/>
        <v>0</v>
      </c>
      <c r="R116" s="65">
        <f t="shared" si="29"/>
        <v>0</v>
      </c>
      <c r="S116" s="62">
        <f t="shared" si="29"/>
        <v>1000</v>
      </c>
      <c r="T116" s="63">
        <f t="shared" si="29"/>
        <v>1000</v>
      </c>
      <c r="U116" s="63">
        <f t="shared" si="29"/>
        <v>0</v>
      </c>
      <c r="V116" s="65">
        <f t="shared" si="29"/>
        <v>0</v>
      </c>
      <c r="W116" s="62">
        <f t="shared" si="29"/>
        <v>0</v>
      </c>
      <c r="X116" s="63">
        <f t="shared" si="29"/>
        <v>0</v>
      </c>
      <c r="Y116" s="63">
        <f t="shared" si="29"/>
        <v>0</v>
      </c>
      <c r="Z116" s="65">
        <f t="shared" si="29"/>
        <v>0</v>
      </c>
      <c r="AA116" s="64">
        <f t="shared" si="29"/>
        <v>850</v>
      </c>
      <c r="AB116" s="64">
        <f t="shared" si="29"/>
        <v>850</v>
      </c>
      <c r="AC116" s="1181"/>
      <c r="AD116" s="814"/>
      <c r="AE116" s="814"/>
      <c r="AF116" s="816"/>
      <c r="AG116" s="41"/>
      <c r="AH116" s="41"/>
      <c r="AI116" s="41"/>
      <c r="AJ116" s="41"/>
      <c r="AK116" s="41"/>
      <c r="AL116" s="41"/>
      <c r="AM116" s="41"/>
      <c r="AN116" s="41"/>
      <c r="AO116" s="41"/>
      <c r="AP116" s="41"/>
      <c r="AQ116" s="41"/>
      <c r="AR116" s="41"/>
      <c r="AS116" s="41"/>
      <c r="AT116" s="41"/>
    </row>
    <row r="117" spans="1:46" s="40" customFormat="1" ht="39.75" customHeight="1" thickBot="1" x14ac:dyDescent="0.25">
      <c r="A117" s="970" t="s">
        <v>18</v>
      </c>
      <c r="B117" s="903" t="s">
        <v>19</v>
      </c>
      <c r="C117" s="907" t="s">
        <v>33</v>
      </c>
      <c r="D117" s="972" t="s">
        <v>60</v>
      </c>
      <c r="E117" s="905" t="s">
        <v>203</v>
      </c>
      <c r="F117" s="834"/>
      <c r="G117" s="1397" t="s">
        <v>58</v>
      </c>
      <c r="H117" s="994" t="s">
        <v>23</v>
      </c>
      <c r="I117" s="1150" t="s">
        <v>42</v>
      </c>
      <c r="J117" s="137" t="s">
        <v>29</v>
      </c>
      <c r="K117" s="120">
        <f>L117+N117</f>
        <v>15.4</v>
      </c>
      <c r="L117" s="121">
        <v>15.4</v>
      </c>
      <c r="M117" s="121">
        <v>0</v>
      </c>
      <c r="N117" s="122">
        <v>0</v>
      </c>
      <c r="O117" s="146">
        <f>SUM(P117,R117)</f>
        <v>20</v>
      </c>
      <c r="P117" s="453">
        <v>20</v>
      </c>
      <c r="Q117" s="453">
        <v>0</v>
      </c>
      <c r="R117" s="454">
        <v>0</v>
      </c>
      <c r="S117" s="146">
        <f>T117+V117</f>
        <v>20</v>
      </c>
      <c r="T117" s="131">
        <v>20</v>
      </c>
      <c r="U117" s="131">
        <v>0</v>
      </c>
      <c r="V117" s="450">
        <v>0</v>
      </c>
      <c r="W117" s="136">
        <v>0</v>
      </c>
      <c r="X117" s="121">
        <v>0</v>
      </c>
      <c r="Y117" s="121">
        <v>0</v>
      </c>
      <c r="Z117" s="122">
        <v>0</v>
      </c>
      <c r="AA117" s="123">
        <v>20</v>
      </c>
      <c r="AB117" s="123">
        <v>20</v>
      </c>
      <c r="AC117" s="811" t="s">
        <v>129</v>
      </c>
      <c r="AD117" s="813">
        <v>1000</v>
      </c>
      <c r="AE117" s="813">
        <v>1000</v>
      </c>
      <c r="AF117" s="815">
        <v>1000</v>
      </c>
      <c r="AG117" s="39"/>
      <c r="AH117" s="39"/>
      <c r="AI117" s="39"/>
      <c r="AJ117" s="39"/>
      <c r="AK117" s="39"/>
      <c r="AL117" s="39"/>
      <c r="AM117" s="39"/>
      <c r="AN117" s="39"/>
      <c r="AO117" s="39"/>
      <c r="AP117" s="39"/>
      <c r="AQ117" s="39"/>
      <c r="AR117" s="39"/>
      <c r="AS117" s="39"/>
      <c r="AT117" s="39"/>
    </row>
    <row r="118" spans="1:46" ht="41.25" customHeight="1" thickBot="1" x14ac:dyDescent="0.25">
      <c r="A118" s="971"/>
      <c r="B118" s="909"/>
      <c r="C118" s="912"/>
      <c r="D118" s="977"/>
      <c r="E118" s="906"/>
      <c r="F118" s="914"/>
      <c r="G118" s="1543"/>
      <c r="H118" s="995"/>
      <c r="I118" s="1151"/>
      <c r="J118" s="61" t="s">
        <v>25</v>
      </c>
      <c r="K118" s="66">
        <f>SUM(K117)</f>
        <v>15.4</v>
      </c>
      <c r="L118" s="63">
        <f>SUM(L117)</f>
        <v>15.4</v>
      </c>
      <c r="M118" s="63">
        <f>SUM(M117)</f>
        <v>0</v>
      </c>
      <c r="N118" s="69">
        <f>SUM(N117)</f>
        <v>0</v>
      </c>
      <c r="O118" s="66">
        <f t="shared" ref="O118:AB118" si="30">SUM(O117)</f>
        <v>20</v>
      </c>
      <c r="P118" s="63">
        <f t="shared" si="30"/>
        <v>20</v>
      </c>
      <c r="Q118" s="63">
        <f t="shared" si="30"/>
        <v>0</v>
      </c>
      <c r="R118" s="69">
        <f t="shared" si="30"/>
        <v>0</v>
      </c>
      <c r="S118" s="66">
        <f t="shared" si="30"/>
        <v>20</v>
      </c>
      <c r="T118" s="63">
        <f t="shared" si="30"/>
        <v>20</v>
      </c>
      <c r="U118" s="63">
        <f t="shared" si="30"/>
        <v>0</v>
      </c>
      <c r="V118" s="69">
        <f t="shared" si="30"/>
        <v>0</v>
      </c>
      <c r="W118" s="66">
        <f t="shared" si="30"/>
        <v>0</v>
      </c>
      <c r="X118" s="63">
        <f t="shared" si="30"/>
        <v>0</v>
      </c>
      <c r="Y118" s="63">
        <f t="shared" si="30"/>
        <v>0</v>
      </c>
      <c r="Z118" s="69">
        <f t="shared" si="30"/>
        <v>0</v>
      </c>
      <c r="AA118" s="64">
        <f t="shared" si="30"/>
        <v>20</v>
      </c>
      <c r="AB118" s="64">
        <f t="shared" si="30"/>
        <v>20</v>
      </c>
      <c r="AC118" s="812"/>
      <c r="AD118" s="814"/>
      <c r="AE118" s="814"/>
      <c r="AF118" s="816"/>
      <c r="AG118" s="44"/>
      <c r="AH118" s="44"/>
      <c r="AI118" s="44"/>
      <c r="AJ118" s="44"/>
      <c r="AK118" s="44"/>
      <c r="AL118" s="44"/>
      <c r="AM118" s="44"/>
      <c r="AN118" s="44"/>
      <c r="AO118" s="44"/>
      <c r="AP118" s="44"/>
      <c r="AQ118" s="44"/>
      <c r="AR118" s="44"/>
      <c r="AS118" s="44"/>
      <c r="AT118" s="44"/>
    </row>
    <row r="119" spans="1:46" ht="34.5" customHeight="1" thickBot="1" x14ac:dyDescent="0.25">
      <c r="A119" s="970" t="s">
        <v>18</v>
      </c>
      <c r="B119" s="903" t="s">
        <v>19</v>
      </c>
      <c r="C119" s="907" t="s">
        <v>33</v>
      </c>
      <c r="D119" s="972" t="s">
        <v>61</v>
      </c>
      <c r="E119" s="978" t="s">
        <v>62</v>
      </c>
      <c r="F119" s="834"/>
      <c r="G119" s="1397" t="s">
        <v>93</v>
      </c>
      <c r="H119" s="994" t="s">
        <v>23</v>
      </c>
      <c r="I119" s="1150" t="s">
        <v>42</v>
      </c>
      <c r="J119" s="71" t="s">
        <v>47</v>
      </c>
      <c r="K119" s="597">
        <f>L119+N119</f>
        <v>5.5</v>
      </c>
      <c r="L119" s="96">
        <v>5.5</v>
      </c>
      <c r="M119" s="133">
        <v>5.0999999999999996</v>
      </c>
      <c r="N119" s="104">
        <v>0</v>
      </c>
      <c r="O119" s="597">
        <f>SUM(P119,R119)</f>
        <v>7.8</v>
      </c>
      <c r="P119" s="72">
        <v>7.8</v>
      </c>
      <c r="Q119" s="67">
        <v>7.1</v>
      </c>
      <c r="R119" s="74">
        <v>0</v>
      </c>
      <c r="S119" s="291">
        <f>T119+V119</f>
        <v>7.9</v>
      </c>
      <c r="T119" s="290">
        <v>7.9</v>
      </c>
      <c r="U119" s="487">
        <v>7.2</v>
      </c>
      <c r="V119" s="448">
        <v>0</v>
      </c>
      <c r="W119" s="132">
        <v>0</v>
      </c>
      <c r="X119" s="133">
        <v>0</v>
      </c>
      <c r="Y119" s="96">
        <v>0</v>
      </c>
      <c r="Z119" s="104">
        <v>0</v>
      </c>
      <c r="AA119" s="123">
        <v>8</v>
      </c>
      <c r="AB119" s="123">
        <v>8</v>
      </c>
      <c r="AC119" s="807" t="s">
        <v>128</v>
      </c>
      <c r="AD119" s="821">
        <v>280</v>
      </c>
      <c r="AE119" s="821">
        <v>290</v>
      </c>
      <c r="AF119" s="819">
        <v>290</v>
      </c>
      <c r="AG119" s="44"/>
      <c r="AH119" s="44"/>
      <c r="AI119" s="44"/>
      <c r="AJ119" s="44"/>
      <c r="AK119" s="44"/>
      <c r="AL119" s="44"/>
      <c r="AM119" s="44"/>
      <c r="AN119" s="44"/>
      <c r="AO119" s="44"/>
      <c r="AP119" s="44"/>
      <c r="AQ119" s="44"/>
      <c r="AR119" s="44"/>
      <c r="AS119" s="44"/>
      <c r="AT119" s="44"/>
    </row>
    <row r="120" spans="1:46" ht="34.5" customHeight="1" thickBot="1" x14ac:dyDescent="0.25">
      <c r="A120" s="971"/>
      <c r="B120" s="909"/>
      <c r="C120" s="912"/>
      <c r="D120" s="977"/>
      <c r="E120" s="979"/>
      <c r="F120" s="914"/>
      <c r="G120" s="1543"/>
      <c r="H120" s="995"/>
      <c r="I120" s="1151"/>
      <c r="J120" s="61" t="s">
        <v>25</v>
      </c>
      <c r="K120" s="62">
        <f>K119</f>
        <v>5.5</v>
      </c>
      <c r="L120" s="63">
        <f>L119</f>
        <v>5.5</v>
      </c>
      <c r="M120" s="63">
        <f>SUM(M119)</f>
        <v>5.0999999999999996</v>
      </c>
      <c r="N120" s="65">
        <v>0</v>
      </c>
      <c r="O120" s="62">
        <f>SUM(O119)</f>
        <v>7.8</v>
      </c>
      <c r="P120" s="63">
        <f>SUM(P119)</f>
        <v>7.8</v>
      </c>
      <c r="Q120" s="63">
        <f>SUM(Q119)</f>
        <v>7.1</v>
      </c>
      <c r="R120" s="65">
        <f>SUM(R119)</f>
        <v>0</v>
      </c>
      <c r="S120" s="62">
        <f>S119</f>
        <v>7.9</v>
      </c>
      <c r="T120" s="63">
        <f t="shared" ref="T120:V120" si="31">T119</f>
        <v>7.9</v>
      </c>
      <c r="U120" s="63">
        <f t="shared" si="31"/>
        <v>7.2</v>
      </c>
      <c r="V120" s="65">
        <f t="shared" si="31"/>
        <v>0</v>
      </c>
      <c r="W120" s="62">
        <f t="shared" ref="W120:AB120" si="32">SUM(W119)</f>
        <v>0</v>
      </c>
      <c r="X120" s="63">
        <f t="shared" si="32"/>
        <v>0</v>
      </c>
      <c r="Y120" s="63">
        <f t="shared" si="32"/>
        <v>0</v>
      </c>
      <c r="Z120" s="65">
        <f t="shared" si="32"/>
        <v>0</v>
      </c>
      <c r="AA120" s="64">
        <f t="shared" si="32"/>
        <v>8</v>
      </c>
      <c r="AB120" s="64">
        <f t="shared" si="32"/>
        <v>8</v>
      </c>
      <c r="AC120" s="808"/>
      <c r="AD120" s="822"/>
      <c r="AE120" s="822"/>
      <c r="AF120" s="820"/>
      <c r="AG120" s="44"/>
      <c r="AH120" s="44"/>
      <c r="AI120" s="44"/>
      <c r="AJ120" s="44"/>
      <c r="AK120" s="44"/>
      <c r="AL120" s="44"/>
      <c r="AM120" s="44"/>
      <c r="AN120" s="44"/>
      <c r="AO120" s="44"/>
      <c r="AP120" s="44"/>
      <c r="AQ120" s="44"/>
      <c r="AR120" s="44"/>
      <c r="AS120" s="44"/>
      <c r="AT120" s="44"/>
    </row>
    <row r="121" spans="1:46" ht="34.5" customHeight="1" thickBot="1" x14ac:dyDescent="0.25">
      <c r="A121" s="970" t="s">
        <v>18</v>
      </c>
      <c r="B121" s="903" t="s">
        <v>19</v>
      </c>
      <c r="C121" s="907" t="s">
        <v>33</v>
      </c>
      <c r="D121" s="972" t="s">
        <v>121</v>
      </c>
      <c r="E121" s="921" t="s">
        <v>122</v>
      </c>
      <c r="F121" s="834"/>
      <c r="G121" s="1397" t="s">
        <v>123</v>
      </c>
      <c r="H121" s="994" t="s">
        <v>23</v>
      </c>
      <c r="I121" s="1150" t="s">
        <v>42</v>
      </c>
      <c r="J121" s="71" t="s">
        <v>47</v>
      </c>
      <c r="K121" s="597">
        <f>L121+N121</f>
        <v>18.8</v>
      </c>
      <c r="L121" s="96">
        <v>18.8</v>
      </c>
      <c r="M121" s="133">
        <v>0</v>
      </c>
      <c r="N121" s="104">
        <v>0</v>
      </c>
      <c r="O121" s="291">
        <f>SUM(P121,R121)</f>
        <v>25</v>
      </c>
      <c r="P121" s="451">
        <v>25</v>
      </c>
      <c r="Q121" s="67">
        <v>0</v>
      </c>
      <c r="R121" s="452">
        <v>0</v>
      </c>
      <c r="S121" s="291">
        <f>T121+V121</f>
        <v>16</v>
      </c>
      <c r="T121" s="290">
        <v>16</v>
      </c>
      <c r="U121" s="487">
        <v>0</v>
      </c>
      <c r="V121" s="448">
        <v>0</v>
      </c>
      <c r="W121" s="132">
        <v>0</v>
      </c>
      <c r="X121" s="133">
        <v>0</v>
      </c>
      <c r="Y121" s="96">
        <v>0</v>
      </c>
      <c r="Z121" s="104">
        <v>0</v>
      </c>
      <c r="AA121" s="123">
        <v>27</v>
      </c>
      <c r="AB121" s="123">
        <v>27</v>
      </c>
      <c r="AC121" s="807" t="s">
        <v>128</v>
      </c>
      <c r="AD121" s="821">
        <v>10</v>
      </c>
      <c r="AE121" s="821">
        <v>10</v>
      </c>
      <c r="AF121" s="819">
        <v>10</v>
      </c>
      <c r="AG121" s="44"/>
      <c r="AH121" s="44"/>
      <c r="AI121" s="44"/>
      <c r="AJ121" s="44"/>
      <c r="AK121" s="44"/>
      <c r="AL121" s="44"/>
      <c r="AM121" s="44"/>
      <c r="AN121" s="44"/>
      <c r="AO121" s="44"/>
      <c r="AP121" s="44"/>
      <c r="AQ121" s="44"/>
      <c r="AR121" s="44"/>
      <c r="AS121" s="44"/>
      <c r="AT121" s="44"/>
    </row>
    <row r="122" spans="1:46" ht="34.5" customHeight="1" thickBot="1" x14ac:dyDescent="0.25">
      <c r="A122" s="974"/>
      <c r="B122" s="904"/>
      <c r="C122" s="908"/>
      <c r="D122" s="973"/>
      <c r="E122" s="922"/>
      <c r="F122" s="835"/>
      <c r="G122" s="1398"/>
      <c r="H122" s="995"/>
      <c r="I122" s="1151"/>
      <c r="J122" s="61" t="s">
        <v>25</v>
      </c>
      <c r="K122" s="62">
        <f>K121</f>
        <v>18.8</v>
      </c>
      <c r="L122" s="63">
        <f>L121</f>
        <v>18.8</v>
      </c>
      <c r="M122" s="63">
        <v>0</v>
      </c>
      <c r="N122" s="65">
        <v>0</v>
      </c>
      <c r="O122" s="62">
        <f>SUM(O121)</f>
        <v>25</v>
      </c>
      <c r="P122" s="63">
        <f>SUM(P121)</f>
        <v>25</v>
      </c>
      <c r="Q122" s="63">
        <f>SUM(Q121)</f>
        <v>0</v>
      </c>
      <c r="R122" s="65">
        <f>SUM(R121)</f>
        <v>0</v>
      </c>
      <c r="S122" s="62">
        <f>S121</f>
        <v>16</v>
      </c>
      <c r="T122" s="63">
        <f>T121</f>
        <v>16</v>
      </c>
      <c r="U122" s="63">
        <v>0</v>
      </c>
      <c r="V122" s="65">
        <v>0</v>
      </c>
      <c r="W122" s="62">
        <f t="shared" ref="W122:AB122" si="33">SUM(W121)</f>
        <v>0</v>
      </c>
      <c r="X122" s="63">
        <f t="shared" si="33"/>
        <v>0</v>
      </c>
      <c r="Y122" s="63">
        <f t="shared" si="33"/>
        <v>0</v>
      </c>
      <c r="Z122" s="65">
        <f t="shared" si="33"/>
        <v>0</v>
      </c>
      <c r="AA122" s="64">
        <f t="shared" si="33"/>
        <v>27</v>
      </c>
      <c r="AB122" s="64">
        <f t="shared" si="33"/>
        <v>27</v>
      </c>
      <c r="AC122" s="808"/>
      <c r="AD122" s="822"/>
      <c r="AE122" s="822"/>
      <c r="AF122" s="820"/>
      <c r="AG122" s="44"/>
      <c r="AH122" s="44"/>
      <c r="AI122" s="44"/>
      <c r="AJ122" s="44"/>
      <c r="AK122" s="44"/>
      <c r="AL122" s="44"/>
      <c r="AM122" s="44"/>
      <c r="AN122" s="44"/>
      <c r="AO122" s="44"/>
      <c r="AP122" s="44"/>
      <c r="AQ122" s="44"/>
      <c r="AR122" s="44"/>
      <c r="AS122" s="44"/>
      <c r="AT122" s="44"/>
    </row>
    <row r="123" spans="1:46" ht="34.5" customHeight="1" thickBot="1" x14ac:dyDescent="0.25">
      <c r="A123" s="970" t="s">
        <v>18</v>
      </c>
      <c r="B123" s="903" t="s">
        <v>19</v>
      </c>
      <c r="C123" s="907" t="s">
        <v>33</v>
      </c>
      <c r="D123" s="972" t="s">
        <v>212</v>
      </c>
      <c r="E123" s="921" t="s">
        <v>213</v>
      </c>
      <c r="F123" s="834"/>
      <c r="G123" s="1397" t="s">
        <v>58</v>
      </c>
      <c r="H123" s="994" t="s">
        <v>23</v>
      </c>
      <c r="I123" s="1150" t="s">
        <v>42</v>
      </c>
      <c r="J123" s="71" t="s">
        <v>29</v>
      </c>
      <c r="K123" s="597">
        <f>L123+N123</f>
        <v>153.1</v>
      </c>
      <c r="L123" s="96">
        <v>153.1</v>
      </c>
      <c r="M123" s="133">
        <v>0</v>
      </c>
      <c r="N123" s="104">
        <v>0</v>
      </c>
      <c r="O123" s="291">
        <f>SUM(P123,R123)</f>
        <v>195</v>
      </c>
      <c r="P123" s="451">
        <v>195</v>
      </c>
      <c r="Q123" s="67">
        <v>0</v>
      </c>
      <c r="R123" s="452">
        <v>0</v>
      </c>
      <c r="S123" s="291">
        <f>T123+V123</f>
        <v>195</v>
      </c>
      <c r="T123" s="290">
        <v>195</v>
      </c>
      <c r="U123" s="487">
        <v>0</v>
      </c>
      <c r="V123" s="448">
        <v>0</v>
      </c>
      <c r="W123" s="132">
        <v>0</v>
      </c>
      <c r="X123" s="133">
        <v>0</v>
      </c>
      <c r="Y123" s="96">
        <v>0</v>
      </c>
      <c r="Z123" s="104">
        <v>0</v>
      </c>
      <c r="AA123" s="123">
        <v>195</v>
      </c>
      <c r="AB123" s="123">
        <v>195</v>
      </c>
      <c r="AC123" s="807" t="s">
        <v>128</v>
      </c>
      <c r="AD123" s="821">
        <v>340</v>
      </c>
      <c r="AE123" s="821">
        <v>340</v>
      </c>
      <c r="AF123" s="819">
        <v>340</v>
      </c>
      <c r="AG123" s="44"/>
      <c r="AH123" s="44"/>
      <c r="AI123" s="44"/>
      <c r="AJ123" s="44"/>
      <c r="AK123" s="44"/>
      <c r="AL123" s="44"/>
      <c r="AM123" s="44"/>
      <c r="AN123" s="44"/>
      <c r="AO123" s="44"/>
      <c r="AP123" s="44"/>
      <c r="AQ123" s="44"/>
      <c r="AR123" s="44"/>
      <c r="AS123" s="44"/>
      <c r="AT123" s="44"/>
    </row>
    <row r="124" spans="1:46" ht="34.5" customHeight="1" thickBot="1" x14ac:dyDescent="0.25">
      <c r="A124" s="974"/>
      <c r="B124" s="904"/>
      <c r="C124" s="908"/>
      <c r="D124" s="973"/>
      <c r="E124" s="922"/>
      <c r="F124" s="835"/>
      <c r="G124" s="1398"/>
      <c r="H124" s="995"/>
      <c r="I124" s="1151"/>
      <c r="J124" s="61" t="s">
        <v>25</v>
      </c>
      <c r="K124" s="62">
        <f>K123</f>
        <v>153.1</v>
      </c>
      <c r="L124" s="63">
        <f>L123</f>
        <v>153.1</v>
      </c>
      <c r="M124" s="63">
        <v>0</v>
      </c>
      <c r="N124" s="65">
        <v>0</v>
      </c>
      <c r="O124" s="62">
        <f>SUM(O123)</f>
        <v>195</v>
      </c>
      <c r="P124" s="63">
        <f>SUM(P123)</f>
        <v>195</v>
      </c>
      <c r="Q124" s="63">
        <f>SUM(Q123)</f>
        <v>0</v>
      </c>
      <c r="R124" s="65">
        <f>SUM(R123)</f>
        <v>0</v>
      </c>
      <c r="S124" s="62">
        <f>S123</f>
        <v>195</v>
      </c>
      <c r="T124" s="63">
        <f>T123</f>
        <v>195</v>
      </c>
      <c r="U124" s="63">
        <v>0</v>
      </c>
      <c r="V124" s="65">
        <v>0</v>
      </c>
      <c r="W124" s="62">
        <f t="shared" ref="W124:AB124" si="34">SUM(W123)</f>
        <v>0</v>
      </c>
      <c r="X124" s="63">
        <f t="shared" si="34"/>
        <v>0</v>
      </c>
      <c r="Y124" s="63">
        <f t="shared" si="34"/>
        <v>0</v>
      </c>
      <c r="Z124" s="65">
        <f t="shared" si="34"/>
        <v>0</v>
      </c>
      <c r="AA124" s="64">
        <f t="shared" si="34"/>
        <v>195</v>
      </c>
      <c r="AB124" s="64">
        <f t="shared" si="34"/>
        <v>195</v>
      </c>
      <c r="AC124" s="808"/>
      <c r="AD124" s="822"/>
      <c r="AE124" s="822"/>
      <c r="AF124" s="820"/>
      <c r="AG124" s="44"/>
      <c r="AH124" s="44"/>
      <c r="AI124" s="44"/>
      <c r="AJ124" s="44"/>
      <c r="AK124" s="44"/>
      <c r="AL124" s="44"/>
      <c r="AM124" s="44"/>
      <c r="AN124" s="44"/>
      <c r="AO124" s="44"/>
      <c r="AP124" s="44"/>
      <c r="AQ124" s="44"/>
      <c r="AR124" s="44"/>
      <c r="AS124" s="44"/>
      <c r="AT124" s="44"/>
    </row>
    <row r="125" spans="1:46" ht="66" customHeight="1" thickBot="1" x14ac:dyDescent="0.25">
      <c r="A125" s="970" t="s">
        <v>18</v>
      </c>
      <c r="B125" s="903" t="s">
        <v>19</v>
      </c>
      <c r="C125" s="907" t="s">
        <v>33</v>
      </c>
      <c r="D125" s="975" t="s">
        <v>241</v>
      </c>
      <c r="E125" s="980" t="s">
        <v>249</v>
      </c>
      <c r="F125" s="817"/>
      <c r="G125" s="829" t="s">
        <v>171</v>
      </c>
      <c r="H125" s="1399" t="s">
        <v>23</v>
      </c>
      <c r="I125" s="836" t="s">
        <v>42</v>
      </c>
      <c r="J125" s="299" t="s">
        <v>47</v>
      </c>
      <c r="K125" s="291">
        <f>L125+N125</f>
        <v>132.9</v>
      </c>
      <c r="L125" s="290">
        <v>132.9</v>
      </c>
      <c r="M125" s="487">
        <v>2.6</v>
      </c>
      <c r="N125" s="448">
        <v>0</v>
      </c>
      <c r="O125" s="291">
        <f>SUM(P125,R125)</f>
        <v>0</v>
      </c>
      <c r="P125" s="451">
        <v>0</v>
      </c>
      <c r="Q125" s="67">
        <v>0</v>
      </c>
      <c r="R125" s="452">
        <v>0</v>
      </c>
      <c r="S125" s="291">
        <f>T125+V125</f>
        <v>16.7</v>
      </c>
      <c r="T125" s="290">
        <v>16.7</v>
      </c>
      <c r="U125" s="487">
        <v>0.3</v>
      </c>
      <c r="V125" s="448">
        <v>0</v>
      </c>
      <c r="W125" s="544">
        <v>0</v>
      </c>
      <c r="X125" s="487">
        <v>0</v>
      </c>
      <c r="Y125" s="290">
        <v>0</v>
      </c>
      <c r="Z125" s="448">
        <v>0</v>
      </c>
      <c r="AA125" s="545">
        <v>0</v>
      </c>
      <c r="AB125" s="545">
        <v>0</v>
      </c>
      <c r="AC125" s="807" t="s">
        <v>242</v>
      </c>
      <c r="AD125" s="821">
        <v>300</v>
      </c>
      <c r="AE125" s="821">
        <v>300</v>
      </c>
      <c r="AF125" s="819">
        <v>300</v>
      </c>
      <c r="AG125" s="44"/>
      <c r="AH125" s="44"/>
      <c r="AI125" s="44"/>
      <c r="AJ125" s="44"/>
      <c r="AK125" s="44"/>
      <c r="AL125" s="44"/>
      <c r="AM125" s="44"/>
      <c r="AN125" s="44"/>
      <c r="AO125" s="44"/>
      <c r="AP125" s="44"/>
      <c r="AQ125" s="44"/>
      <c r="AR125" s="44"/>
      <c r="AS125" s="44"/>
      <c r="AT125" s="44"/>
    </row>
    <row r="126" spans="1:46" ht="67.5" customHeight="1" thickBot="1" x14ac:dyDescent="0.25">
      <c r="A126" s="974"/>
      <c r="B126" s="904"/>
      <c r="C126" s="908"/>
      <c r="D126" s="976"/>
      <c r="E126" s="981"/>
      <c r="F126" s="818"/>
      <c r="G126" s="830"/>
      <c r="H126" s="1400"/>
      <c r="I126" s="837"/>
      <c r="J126" s="592" t="s">
        <v>25</v>
      </c>
      <c r="K126" s="62">
        <f>K125</f>
        <v>132.9</v>
      </c>
      <c r="L126" s="63">
        <f t="shared" ref="L126:AB126" si="35">L125</f>
        <v>132.9</v>
      </c>
      <c r="M126" s="63">
        <f t="shared" si="35"/>
        <v>2.6</v>
      </c>
      <c r="N126" s="65">
        <f t="shared" si="35"/>
        <v>0</v>
      </c>
      <c r="O126" s="62">
        <f t="shared" si="35"/>
        <v>0</v>
      </c>
      <c r="P126" s="63">
        <f t="shared" si="35"/>
        <v>0</v>
      </c>
      <c r="Q126" s="63">
        <f t="shared" si="35"/>
        <v>0</v>
      </c>
      <c r="R126" s="65">
        <f t="shared" si="35"/>
        <v>0</v>
      </c>
      <c r="S126" s="62">
        <f t="shared" si="35"/>
        <v>16.7</v>
      </c>
      <c r="T126" s="63">
        <f t="shared" si="35"/>
        <v>16.7</v>
      </c>
      <c r="U126" s="63">
        <f t="shared" si="35"/>
        <v>0.3</v>
      </c>
      <c r="V126" s="65">
        <f t="shared" si="35"/>
        <v>0</v>
      </c>
      <c r="W126" s="62">
        <f t="shared" si="35"/>
        <v>0</v>
      </c>
      <c r="X126" s="63">
        <f t="shared" si="35"/>
        <v>0</v>
      </c>
      <c r="Y126" s="63">
        <f t="shared" si="35"/>
        <v>0</v>
      </c>
      <c r="Z126" s="65">
        <f t="shared" si="35"/>
        <v>0</v>
      </c>
      <c r="AA126" s="64">
        <f t="shared" si="35"/>
        <v>0</v>
      </c>
      <c r="AB126" s="64">
        <f t="shared" si="35"/>
        <v>0</v>
      </c>
      <c r="AC126" s="838"/>
      <c r="AD126" s="822"/>
      <c r="AE126" s="822"/>
      <c r="AF126" s="820"/>
      <c r="AG126" s="44"/>
      <c r="AH126" s="44"/>
      <c r="AI126" s="44"/>
      <c r="AJ126" s="44"/>
      <c r="AK126" s="44"/>
      <c r="AL126" s="44"/>
      <c r="AM126" s="44"/>
      <c r="AN126" s="44"/>
      <c r="AO126" s="44"/>
      <c r="AP126" s="44"/>
      <c r="AQ126" s="44"/>
      <c r="AR126" s="44"/>
      <c r="AS126" s="44"/>
      <c r="AT126" s="44"/>
    </row>
    <row r="127" spans="1:46" ht="34.5" customHeight="1" thickBot="1" x14ac:dyDescent="0.25">
      <c r="A127" s="970" t="s">
        <v>18</v>
      </c>
      <c r="B127" s="903" t="s">
        <v>19</v>
      </c>
      <c r="C127" s="907" t="s">
        <v>33</v>
      </c>
      <c r="D127" s="975" t="s">
        <v>243</v>
      </c>
      <c r="E127" s="980" t="s">
        <v>244</v>
      </c>
      <c r="F127" s="817"/>
      <c r="G127" s="829" t="s">
        <v>31</v>
      </c>
      <c r="H127" s="1399" t="s">
        <v>23</v>
      </c>
      <c r="I127" s="836" t="s">
        <v>42</v>
      </c>
      <c r="J127" s="299" t="s">
        <v>47</v>
      </c>
      <c r="K127" s="291">
        <f>L127+N127</f>
        <v>0.9</v>
      </c>
      <c r="L127" s="290">
        <v>0.9</v>
      </c>
      <c r="M127" s="487">
        <v>0</v>
      </c>
      <c r="N127" s="448">
        <v>0</v>
      </c>
      <c r="O127" s="291">
        <f>SUM(P127,R127)</f>
        <v>0</v>
      </c>
      <c r="P127" s="451">
        <v>0</v>
      </c>
      <c r="Q127" s="67">
        <v>0</v>
      </c>
      <c r="R127" s="452">
        <v>0</v>
      </c>
      <c r="S127" s="291">
        <f>T127+V127</f>
        <v>0</v>
      </c>
      <c r="T127" s="290">
        <v>0</v>
      </c>
      <c r="U127" s="487">
        <v>0</v>
      </c>
      <c r="V127" s="448">
        <v>0</v>
      </c>
      <c r="W127" s="544">
        <v>0</v>
      </c>
      <c r="X127" s="487">
        <v>0</v>
      </c>
      <c r="Y127" s="290">
        <v>0</v>
      </c>
      <c r="Z127" s="448">
        <v>0</v>
      </c>
      <c r="AA127" s="545">
        <v>0</v>
      </c>
      <c r="AB127" s="545">
        <v>0</v>
      </c>
      <c r="AC127" s="807" t="s">
        <v>245</v>
      </c>
      <c r="AD127" s="821">
        <v>3</v>
      </c>
      <c r="AE127" s="821">
        <v>3</v>
      </c>
      <c r="AF127" s="819">
        <v>3</v>
      </c>
      <c r="AG127" s="44"/>
      <c r="AH127" s="44"/>
      <c r="AI127" s="44"/>
      <c r="AJ127" s="44"/>
      <c r="AK127" s="44"/>
      <c r="AL127" s="44"/>
      <c r="AM127" s="44"/>
      <c r="AN127" s="44"/>
      <c r="AO127" s="44"/>
      <c r="AP127" s="44"/>
      <c r="AQ127" s="44"/>
      <c r="AR127" s="44"/>
      <c r="AS127" s="44"/>
      <c r="AT127" s="44"/>
    </row>
    <row r="128" spans="1:46" ht="34.5" customHeight="1" thickBot="1" x14ac:dyDescent="0.25">
      <c r="A128" s="974"/>
      <c r="B128" s="904"/>
      <c r="C128" s="908"/>
      <c r="D128" s="976"/>
      <c r="E128" s="981"/>
      <c r="F128" s="818"/>
      <c r="G128" s="830"/>
      <c r="H128" s="1400"/>
      <c r="I128" s="837"/>
      <c r="J128" s="61" t="s">
        <v>25</v>
      </c>
      <c r="K128" s="62">
        <f>K127</f>
        <v>0.9</v>
      </c>
      <c r="L128" s="63">
        <f>L127</f>
        <v>0.9</v>
      </c>
      <c r="M128" s="63">
        <v>0</v>
      </c>
      <c r="N128" s="65">
        <v>0</v>
      </c>
      <c r="O128" s="62">
        <f>SUM(O127)</f>
        <v>0</v>
      </c>
      <c r="P128" s="63">
        <f>SUM(P127)</f>
        <v>0</v>
      </c>
      <c r="Q128" s="63">
        <f>SUM(Q127)</f>
        <v>0</v>
      </c>
      <c r="R128" s="65">
        <f>SUM(R127)</f>
        <v>0</v>
      </c>
      <c r="S128" s="62">
        <f>S127</f>
        <v>0</v>
      </c>
      <c r="T128" s="63">
        <f>T127</f>
        <v>0</v>
      </c>
      <c r="U128" s="63">
        <v>0</v>
      </c>
      <c r="V128" s="65">
        <v>0</v>
      </c>
      <c r="W128" s="62">
        <f t="shared" ref="W128:AB128" si="36">SUM(W127)</f>
        <v>0</v>
      </c>
      <c r="X128" s="63">
        <f t="shared" si="36"/>
        <v>0</v>
      </c>
      <c r="Y128" s="63">
        <f t="shared" si="36"/>
        <v>0</v>
      </c>
      <c r="Z128" s="65">
        <f t="shared" si="36"/>
        <v>0</v>
      </c>
      <c r="AA128" s="64">
        <f t="shared" si="36"/>
        <v>0</v>
      </c>
      <c r="AB128" s="64">
        <f t="shared" si="36"/>
        <v>0</v>
      </c>
      <c r="AC128" s="808"/>
      <c r="AD128" s="822"/>
      <c r="AE128" s="822"/>
      <c r="AF128" s="820"/>
      <c r="AG128" s="44"/>
      <c r="AH128" s="44"/>
      <c r="AI128" s="44"/>
      <c r="AJ128" s="44"/>
      <c r="AK128" s="44"/>
      <c r="AL128" s="44"/>
      <c r="AM128" s="44"/>
      <c r="AN128" s="44"/>
      <c r="AO128" s="44"/>
      <c r="AP128" s="44"/>
      <c r="AQ128" s="44"/>
      <c r="AR128" s="44"/>
      <c r="AS128" s="44"/>
      <c r="AT128" s="44"/>
    </row>
    <row r="129" spans="1:46" ht="35.25" customHeight="1" thickBot="1" x14ac:dyDescent="0.25">
      <c r="A129" s="970" t="s">
        <v>18</v>
      </c>
      <c r="B129" s="903" t="s">
        <v>19</v>
      </c>
      <c r="C129" s="907" t="s">
        <v>33</v>
      </c>
      <c r="D129" s="975" t="s">
        <v>246</v>
      </c>
      <c r="E129" s="980" t="s">
        <v>247</v>
      </c>
      <c r="F129" s="817"/>
      <c r="G129" s="829" t="s">
        <v>31</v>
      </c>
      <c r="H129" s="1399" t="s">
        <v>23</v>
      </c>
      <c r="I129" s="836" t="s">
        <v>42</v>
      </c>
      <c r="J129" s="299" t="s">
        <v>47</v>
      </c>
      <c r="K129" s="291">
        <f>L129+N129</f>
        <v>1.3</v>
      </c>
      <c r="L129" s="290">
        <v>1.3</v>
      </c>
      <c r="M129" s="487">
        <v>0</v>
      </c>
      <c r="N129" s="448">
        <v>0</v>
      </c>
      <c r="O129" s="291">
        <f>SUM(P129,R129)</f>
        <v>0</v>
      </c>
      <c r="P129" s="451">
        <v>0</v>
      </c>
      <c r="Q129" s="67">
        <v>0</v>
      </c>
      <c r="R129" s="452">
        <v>0</v>
      </c>
      <c r="S129" s="291">
        <f>T129+V129</f>
        <v>0.7</v>
      </c>
      <c r="T129" s="290">
        <v>0.7</v>
      </c>
      <c r="U129" s="487">
        <v>0</v>
      </c>
      <c r="V129" s="448">
        <v>0</v>
      </c>
      <c r="W129" s="544">
        <v>0</v>
      </c>
      <c r="X129" s="487">
        <v>0</v>
      </c>
      <c r="Y129" s="290">
        <v>0</v>
      </c>
      <c r="Z129" s="448">
        <v>0</v>
      </c>
      <c r="AA129" s="545">
        <v>0</v>
      </c>
      <c r="AB129" s="545">
        <v>0</v>
      </c>
      <c r="AC129" s="807" t="s">
        <v>248</v>
      </c>
      <c r="AD129" s="821">
        <v>15</v>
      </c>
      <c r="AE129" s="821">
        <v>15</v>
      </c>
      <c r="AF129" s="819">
        <v>15</v>
      </c>
      <c r="AG129" s="44"/>
      <c r="AH129" s="44"/>
      <c r="AI129" s="44"/>
      <c r="AJ129" s="44"/>
      <c r="AK129" s="44"/>
      <c r="AL129" s="44"/>
      <c r="AM129" s="44"/>
      <c r="AN129" s="44"/>
      <c r="AO129" s="44"/>
      <c r="AP129" s="44"/>
      <c r="AQ129" s="44"/>
      <c r="AR129" s="44"/>
      <c r="AS129" s="44"/>
      <c r="AT129" s="44"/>
    </row>
    <row r="130" spans="1:46" ht="45.75" customHeight="1" thickBot="1" x14ac:dyDescent="0.25">
      <c r="A130" s="974"/>
      <c r="B130" s="904"/>
      <c r="C130" s="908"/>
      <c r="D130" s="976"/>
      <c r="E130" s="981"/>
      <c r="F130" s="818"/>
      <c r="G130" s="830"/>
      <c r="H130" s="1400"/>
      <c r="I130" s="837"/>
      <c r="J130" s="61" t="s">
        <v>25</v>
      </c>
      <c r="K130" s="489">
        <f>K129</f>
        <v>1.3</v>
      </c>
      <c r="L130" s="490">
        <f>L129</f>
        <v>1.3</v>
      </c>
      <c r="M130" s="490">
        <v>0</v>
      </c>
      <c r="N130" s="491">
        <v>0</v>
      </c>
      <c r="O130" s="489">
        <f>SUM(O129)</f>
        <v>0</v>
      </c>
      <c r="P130" s="490">
        <f>SUM(P129)</f>
        <v>0</v>
      </c>
      <c r="Q130" s="490">
        <f>SUM(Q129)</f>
        <v>0</v>
      </c>
      <c r="R130" s="491">
        <f>SUM(R129)</f>
        <v>0</v>
      </c>
      <c r="S130" s="489">
        <f>S129</f>
        <v>0.7</v>
      </c>
      <c r="T130" s="490">
        <f>T129</f>
        <v>0.7</v>
      </c>
      <c r="U130" s="490">
        <v>0</v>
      </c>
      <c r="V130" s="491">
        <v>0</v>
      </c>
      <c r="W130" s="489">
        <f t="shared" ref="W130:AB130" si="37">SUM(W129)</f>
        <v>0</v>
      </c>
      <c r="X130" s="490">
        <f t="shared" si="37"/>
        <v>0</v>
      </c>
      <c r="Y130" s="490">
        <f t="shared" si="37"/>
        <v>0</v>
      </c>
      <c r="Z130" s="491">
        <f t="shared" si="37"/>
        <v>0</v>
      </c>
      <c r="AA130" s="86">
        <f t="shared" si="37"/>
        <v>0</v>
      </c>
      <c r="AB130" s="86">
        <f t="shared" si="37"/>
        <v>0</v>
      </c>
      <c r="AC130" s="808"/>
      <c r="AD130" s="822"/>
      <c r="AE130" s="822"/>
      <c r="AF130" s="820"/>
      <c r="AG130" s="44"/>
      <c r="AH130" s="44"/>
      <c r="AI130" s="44"/>
      <c r="AJ130" s="44"/>
      <c r="AK130" s="44"/>
      <c r="AL130" s="44"/>
      <c r="AM130" s="44"/>
      <c r="AN130" s="44"/>
      <c r="AO130" s="44"/>
      <c r="AP130" s="44"/>
      <c r="AQ130" s="44"/>
      <c r="AR130" s="44"/>
      <c r="AS130" s="44"/>
      <c r="AT130" s="44"/>
    </row>
    <row r="131" spans="1:46" ht="19.5" customHeight="1" thickBot="1" x14ac:dyDescent="0.25">
      <c r="A131" s="599" t="s">
        <v>18</v>
      </c>
      <c r="B131" s="283" t="s">
        <v>19</v>
      </c>
      <c r="C131" s="627" t="s">
        <v>33</v>
      </c>
      <c r="D131" s="1006" t="s">
        <v>26</v>
      </c>
      <c r="E131" s="1006"/>
      <c r="F131" s="1006"/>
      <c r="G131" s="1006"/>
      <c r="H131" s="1006"/>
      <c r="I131" s="1006"/>
      <c r="J131" s="1007"/>
      <c r="K131" s="10">
        <f t="shared" ref="K131:AB131" si="38">K90+K92+K94+K96+K98+K100+K102+K104+K106+K108+K111+K113+K116+K118+K120+K130+K122+K128+K126+K124</f>
        <v>17335.199999999997</v>
      </c>
      <c r="L131" s="11">
        <f t="shared" si="38"/>
        <v>17335.199999999997</v>
      </c>
      <c r="M131" s="11">
        <f t="shared" si="38"/>
        <v>223.69999999999996</v>
      </c>
      <c r="N131" s="12">
        <f t="shared" si="38"/>
        <v>0</v>
      </c>
      <c r="O131" s="10">
        <f t="shared" si="38"/>
        <v>19040.2</v>
      </c>
      <c r="P131" s="11">
        <f t="shared" si="38"/>
        <v>19040.2</v>
      </c>
      <c r="Q131" s="11">
        <f t="shared" si="38"/>
        <v>244.6</v>
      </c>
      <c r="R131" s="12">
        <f t="shared" si="38"/>
        <v>0</v>
      </c>
      <c r="S131" s="10">
        <f t="shared" si="38"/>
        <v>19406.500000000004</v>
      </c>
      <c r="T131" s="11">
        <f t="shared" si="38"/>
        <v>19403.500000000004</v>
      </c>
      <c r="U131" s="11">
        <f t="shared" si="38"/>
        <v>248.1</v>
      </c>
      <c r="V131" s="12">
        <f t="shared" si="38"/>
        <v>1</v>
      </c>
      <c r="W131" s="10">
        <f t="shared" si="38"/>
        <v>0</v>
      </c>
      <c r="X131" s="11">
        <f t="shared" si="38"/>
        <v>0</v>
      </c>
      <c r="Y131" s="11">
        <f t="shared" si="38"/>
        <v>0</v>
      </c>
      <c r="Z131" s="12">
        <f t="shared" si="38"/>
        <v>0</v>
      </c>
      <c r="AA131" s="13">
        <f t="shared" si="38"/>
        <v>18619.400000000001</v>
      </c>
      <c r="AB131" s="13">
        <f t="shared" si="38"/>
        <v>18619.400000000001</v>
      </c>
      <c r="AC131" s="1184"/>
      <c r="AD131" s="1185"/>
      <c r="AE131" s="1185"/>
      <c r="AF131" s="1185"/>
      <c r="AG131" s="44"/>
      <c r="AH131" s="44"/>
      <c r="AI131" s="44"/>
      <c r="AJ131" s="44"/>
      <c r="AK131" s="44"/>
      <c r="AL131" s="44"/>
      <c r="AM131" s="44"/>
      <c r="AN131" s="44"/>
      <c r="AO131" s="44"/>
      <c r="AP131" s="44"/>
      <c r="AQ131" s="44"/>
      <c r="AR131" s="44"/>
      <c r="AS131" s="44"/>
      <c r="AT131" s="44"/>
    </row>
    <row r="132" spans="1:46" ht="19.5" customHeight="1" thickBot="1" x14ac:dyDescent="0.25">
      <c r="A132" s="35" t="s">
        <v>18</v>
      </c>
      <c r="B132" s="5" t="s">
        <v>19</v>
      </c>
      <c r="C132" s="6" t="s">
        <v>53</v>
      </c>
      <c r="D132" s="1257" t="s">
        <v>292</v>
      </c>
      <c r="E132" s="1258"/>
      <c r="F132" s="1258"/>
      <c r="G132" s="1258"/>
      <c r="H132" s="1258"/>
      <c r="I132" s="1258"/>
      <c r="J132" s="1258"/>
      <c r="K132" s="1545"/>
      <c r="L132" s="1545"/>
      <c r="M132" s="1545"/>
      <c r="N132" s="1545"/>
      <c r="O132" s="1545"/>
      <c r="P132" s="1545"/>
      <c r="Q132" s="1545"/>
      <c r="R132" s="1545"/>
      <c r="S132" s="1545"/>
      <c r="T132" s="1545"/>
      <c r="U132" s="1545"/>
      <c r="V132" s="1545"/>
      <c r="W132" s="1545"/>
      <c r="X132" s="1545"/>
      <c r="Y132" s="1545"/>
      <c r="Z132" s="1545"/>
      <c r="AA132" s="1545"/>
      <c r="AB132" s="1545"/>
      <c r="AC132" s="1258"/>
      <c r="AD132" s="1258"/>
      <c r="AE132" s="1258"/>
      <c r="AF132" s="1259"/>
      <c r="AG132" s="44"/>
      <c r="AH132" s="44"/>
      <c r="AI132" s="44"/>
      <c r="AJ132" s="44"/>
      <c r="AK132" s="44"/>
      <c r="AL132" s="44"/>
      <c r="AM132" s="44"/>
      <c r="AN132" s="44"/>
      <c r="AO132" s="44"/>
      <c r="AP132" s="44"/>
      <c r="AQ132" s="44"/>
      <c r="AR132" s="44"/>
      <c r="AS132" s="44"/>
      <c r="AT132" s="44"/>
    </row>
    <row r="133" spans="1:46" ht="19.5" customHeight="1" x14ac:dyDescent="0.2">
      <c r="A133" s="967" t="s">
        <v>18</v>
      </c>
      <c r="B133" s="1065" t="s">
        <v>19</v>
      </c>
      <c r="C133" s="907" t="s">
        <v>53</v>
      </c>
      <c r="D133" s="972" t="s">
        <v>19</v>
      </c>
      <c r="E133" s="921" t="s">
        <v>170</v>
      </c>
      <c r="F133" s="834"/>
      <c r="G133" s="1397" t="s">
        <v>55</v>
      </c>
      <c r="H133" s="994" t="s">
        <v>165</v>
      </c>
      <c r="I133" s="1271" t="s">
        <v>151</v>
      </c>
      <c r="J133" s="79" t="s">
        <v>29</v>
      </c>
      <c r="K133" s="717">
        <f>L133+N133</f>
        <v>141</v>
      </c>
      <c r="L133" s="116">
        <v>141</v>
      </c>
      <c r="M133" s="192">
        <v>130.6</v>
      </c>
      <c r="N133" s="117">
        <v>0</v>
      </c>
      <c r="O133" s="717">
        <f>SUM(P133,R133)</f>
        <v>201.9</v>
      </c>
      <c r="P133" s="51">
        <v>199.5</v>
      </c>
      <c r="Q133" s="236">
        <v>181.5</v>
      </c>
      <c r="R133" s="191">
        <v>2.4</v>
      </c>
      <c r="S133" s="648">
        <f>T133+V133</f>
        <v>182.2</v>
      </c>
      <c r="T133" s="284">
        <v>182.2</v>
      </c>
      <c r="U133" s="649">
        <v>169.6</v>
      </c>
      <c r="V133" s="650">
        <v>0</v>
      </c>
      <c r="W133" s="193">
        <v>0</v>
      </c>
      <c r="X133" s="192">
        <v>0</v>
      </c>
      <c r="Y133" s="116">
        <v>0</v>
      </c>
      <c r="Z133" s="117">
        <v>0</v>
      </c>
      <c r="AA133" s="119">
        <v>209.9</v>
      </c>
      <c r="AB133" s="119">
        <v>220.1</v>
      </c>
      <c r="AC133" s="1179" t="s">
        <v>189</v>
      </c>
      <c r="AD133" s="821">
        <v>100</v>
      </c>
      <c r="AE133" s="821">
        <v>100</v>
      </c>
      <c r="AF133" s="819">
        <v>100</v>
      </c>
      <c r="AG133" s="44"/>
      <c r="AH133" s="44"/>
      <c r="AI133" s="44"/>
      <c r="AJ133" s="44"/>
      <c r="AK133" s="44"/>
      <c r="AL133" s="44"/>
      <c r="AM133" s="44"/>
      <c r="AN133" s="44"/>
      <c r="AO133" s="44"/>
      <c r="AP133" s="44"/>
      <c r="AQ133" s="44"/>
      <c r="AR133" s="44"/>
      <c r="AS133" s="44"/>
      <c r="AT133" s="44"/>
    </row>
    <row r="134" spans="1:46" ht="19.5" customHeight="1" thickBot="1" x14ac:dyDescent="0.25">
      <c r="A134" s="968"/>
      <c r="B134" s="1066"/>
      <c r="C134" s="984"/>
      <c r="D134" s="1549"/>
      <c r="E134" s="1436"/>
      <c r="F134" s="915"/>
      <c r="G134" s="1561"/>
      <c r="H134" s="1383"/>
      <c r="I134" s="1272"/>
      <c r="J134" s="389" t="s">
        <v>47</v>
      </c>
      <c r="K134" s="160">
        <f>L134+N134</f>
        <v>0</v>
      </c>
      <c r="L134" s="401">
        <v>0</v>
      </c>
      <c r="M134" s="401">
        <v>0</v>
      </c>
      <c r="N134" s="402">
        <v>0</v>
      </c>
      <c r="O134" s="160">
        <f>P134+R134</f>
        <v>0</v>
      </c>
      <c r="P134" s="397">
        <v>0</v>
      </c>
      <c r="Q134" s="407">
        <v>0</v>
      </c>
      <c r="R134" s="398">
        <v>0</v>
      </c>
      <c r="S134" s="481">
        <f>T134+V134</f>
        <v>0</v>
      </c>
      <c r="T134" s="408">
        <v>0</v>
      </c>
      <c r="U134" s="408">
        <v>0</v>
      </c>
      <c r="V134" s="488">
        <v>0</v>
      </c>
      <c r="W134" s="409">
        <f>X134+Z134</f>
        <v>0</v>
      </c>
      <c r="X134" s="401">
        <v>0</v>
      </c>
      <c r="Y134" s="401">
        <v>0</v>
      </c>
      <c r="Z134" s="402">
        <v>0</v>
      </c>
      <c r="AA134" s="410">
        <v>0</v>
      </c>
      <c r="AB134" s="410">
        <v>0</v>
      </c>
      <c r="AC134" s="1180"/>
      <c r="AD134" s="1369"/>
      <c r="AE134" s="1369"/>
      <c r="AF134" s="1130"/>
      <c r="AG134" s="44"/>
      <c r="AH134" s="44"/>
      <c r="AI134" s="44"/>
      <c r="AJ134" s="44"/>
      <c r="AK134" s="44"/>
      <c r="AL134" s="44"/>
      <c r="AM134" s="44"/>
      <c r="AN134" s="44"/>
      <c r="AO134" s="44"/>
      <c r="AP134" s="44"/>
      <c r="AQ134" s="44"/>
      <c r="AR134" s="44"/>
      <c r="AS134" s="44"/>
      <c r="AT134" s="44"/>
    </row>
    <row r="135" spans="1:46" ht="19.5" customHeight="1" thickBot="1" x14ac:dyDescent="0.25">
      <c r="A135" s="969"/>
      <c r="B135" s="1067"/>
      <c r="C135" s="912"/>
      <c r="D135" s="977"/>
      <c r="E135" s="1437"/>
      <c r="F135" s="914"/>
      <c r="G135" s="1543"/>
      <c r="H135" s="995"/>
      <c r="I135" s="1119"/>
      <c r="J135" s="396" t="s">
        <v>25</v>
      </c>
      <c r="K135" s="62">
        <f>SUM(K133:K134)</f>
        <v>141</v>
      </c>
      <c r="L135" s="63">
        <f t="shared" ref="L135:AB135" si="39">SUM(L133:L134)</f>
        <v>141</v>
      </c>
      <c r="M135" s="63">
        <f t="shared" si="39"/>
        <v>130.6</v>
      </c>
      <c r="N135" s="65">
        <f t="shared" si="39"/>
        <v>0</v>
      </c>
      <c r="O135" s="62">
        <f t="shared" si="39"/>
        <v>201.9</v>
      </c>
      <c r="P135" s="63">
        <f t="shared" si="39"/>
        <v>199.5</v>
      </c>
      <c r="Q135" s="63">
        <f t="shared" si="39"/>
        <v>181.5</v>
      </c>
      <c r="R135" s="65">
        <f t="shared" si="39"/>
        <v>2.4</v>
      </c>
      <c r="S135" s="62">
        <f t="shared" si="39"/>
        <v>182.2</v>
      </c>
      <c r="T135" s="63">
        <f t="shared" si="39"/>
        <v>182.2</v>
      </c>
      <c r="U135" s="63">
        <f t="shared" si="39"/>
        <v>169.6</v>
      </c>
      <c r="V135" s="65">
        <f t="shared" si="39"/>
        <v>0</v>
      </c>
      <c r="W135" s="62">
        <f t="shared" si="39"/>
        <v>0</v>
      </c>
      <c r="X135" s="63">
        <f t="shared" si="39"/>
        <v>0</v>
      </c>
      <c r="Y135" s="63">
        <f t="shared" si="39"/>
        <v>0</v>
      </c>
      <c r="Z135" s="65">
        <f t="shared" si="39"/>
        <v>0</v>
      </c>
      <c r="AA135" s="64">
        <f t="shared" si="39"/>
        <v>209.9</v>
      </c>
      <c r="AB135" s="64">
        <f t="shared" si="39"/>
        <v>220.1</v>
      </c>
      <c r="AC135" s="1181"/>
      <c r="AD135" s="822"/>
      <c r="AE135" s="822"/>
      <c r="AF135" s="820"/>
      <c r="AG135" s="44"/>
      <c r="AH135" s="44"/>
      <c r="AI135" s="44"/>
      <c r="AJ135" s="44"/>
      <c r="AK135" s="44"/>
      <c r="AL135" s="44"/>
      <c r="AM135" s="44"/>
      <c r="AN135" s="44"/>
      <c r="AO135" s="44"/>
      <c r="AP135" s="44"/>
      <c r="AQ135" s="44"/>
      <c r="AR135" s="44"/>
      <c r="AS135" s="44"/>
      <c r="AT135" s="44"/>
    </row>
    <row r="136" spans="1:46" ht="19.5" customHeight="1" x14ac:dyDescent="0.2">
      <c r="A136" s="985" t="s">
        <v>18</v>
      </c>
      <c r="B136" s="987" t="s">
        <v>19</v>
      </c>
      <c r="C136" s="988" t="s">
        <v>53</v>
      </c>
      <c r="D136" s="900" t="s">
        <v>27</v>
      </c>
      <c r="E136" s="990" t="s">
        <v>186</v>
      </c>
      <c r="F136" s="910"/>
      <c r="G136" s="1000" t="s">
        <v>315</v>
      </c>
      <c r="H136" s="1024" t="s">
        <v>165</v>
      </c>
      <c r="I136" s="1118" t="s">
        <v>151</v>
      </c>
      <c r="J136" s="98" t="s">
        <v>29</v>
      </c>
      <c r="K136" s="110">
        <f>L136+N136</f>
        <v>53.9</v>
      </c>
      <c r="L136" s="111">
        <v>53.9</v>
      </c>
      <c r="M136" s="111">
        <v>39.200000000000003</v>
      </c>
      <c r="N136" s="112">
        <v>0</v>
      </c>
      <c r="O136" s="110">
        <f>P136+R136</f>
        <v>92.4</v>
      </c>
      <c r="P136" s="111">
        <v>92.4</v>
      </c>
      <c r="Q136" s="111">
        <v>72.2</v>
      </c>
      <c r="R136" s="112">
        <v>0</v>
      </c>
      <c r="S136" s="651">
        <f>T136+V136</f>
        <v>79.8</v>
      </c>
      <c r="T136" s="652">
        <v>79.8</v>
      </c>
      <c r="U136" s="652">
        <v>62.7</v>
      </c>
      <c r="V136" s="653">
        <v>0</v>
      </c>
      <c r="W136" s="110">
        <f>X136+Z136</f>
        <v>0</v>
      </c>
      <c r="X136" s="111">
        <v>0</v>
      </c>
      <c r="Y136" s="111">
        <v>0</v>
      </c>
      <c r="Z136" s="112">
        <v>0</v>
      </c>
      <c r="AA136" s="113">
        <v>96.3</v>
      </c>
      <c r="AB136" s="113">
        <v>100.5</v>
      </c>
      <c r="AC136" s="811" t="s">
        <v>194</v>
      </c>
      <c r="AD136" s="813">
        <v>30</v>
      </c>
      <c r="AE136" s="813">
        <v>30</v>
      </c>
      <c r="AF136" s="815">
        <v>30</v>
      </c>
      <c r="AG136" s="44"/>
      <c r="AH136" s="44"/>
      <c r="AI136" s="44"/>
      <c r="AJ136" s="44"/>
      <c r="AK136" s="44"/>
      <c r="AL136" s="44"/>
      <c r="AM136" s="44"/>
      <c r="AN136" s="44"/>
      <c r="AO136" s="44"/>
      <c r="AP136" s="44"/>
      <c r="AQ136" s="44"/>
      <c r="AR136" s="44"/>
      <c r="AS136" s="44"/>
      <c r="AT136" s="44"/>
    </row>
    <row r="137" spans="1:46" ht="19.5" customHeight="1" thickBot="1" x14ac:dyDescent="0.25">
      <c r="A137" s="986"/>
      <c r="B137" s="866"/>
      <c r="C137" s="920"/>
      <c r="D137" s="989"/>
      <c r="E137" s="991"/>
      <c r="F137" s="1008"/>
      <c r="G137" s="1001"/>
      <c r="H137" s="1169"/>
      <c r="I137" s="1555"/>
      <c r="J137" s="71" t="s">
        <v>47</v>
      </c>
      <c r="K137" s="103">
        <f>L137+N137</f>
        <v>8.1</v>
      </c>
      <c r="L137" s="96">
        <v>8.1</v>
      </c>
      <c r="M137" s="96">
        <v>8</v>
      </c>
      <c r="N137" s="104">
        <v>0</v>
      </c>
      <c r="O137" s="289">
        <f>P137+R137</f>
        <v>8</v>
      </c>
      <c r="P137" s="447">
        <v>8</v>
      </c>
      <c r="Q137" s="290">
        <v>7.9</v>
      </c>
      <c r="R137" s="448">
        <v>0</v>
      </c>
      <c r="S137" s="289">
        <f>T137+V137</f>
        <v>8.3000000000000007</v>
      </c>
      <c r="T137" s="290">
        <v>8.3000000000000007</v>
      </c>
      <c r="U137" s="290">
        <v>8.1999999999999993</v>
      </c>
      <c r="V137" s="448">
        <v>0</v>
      </c>
      <c r="W137" s="103">
        <v>0</v>
      </c>
      <c r="X137" s="96">
        <v>0</v>
      </c>
      <c r="Y137" s="96">
        <v>0</v>
      </c>
      <c r="Z137" s="104">
        <v>0</v>
      </c>
      <c r="AA137" s="97">
        <v>8</v>
      </c>
      <c r="AB137" s="97">
        <v>8</v>
      </c>
      <c r="AC137" s="1368"/>
      <c r="AD137" s="1369"/>
      <c r="AE137" s="1369"/>
      <c r="AF137" s="1130"/>
      <c r="AG137" s="44"/>
      <c r="AH137" s="44"/>
      <c r="AI137" s="44"/>
      <c r="AJ137" s="44"/>
      <c r="AK137" s="44"/>
      <c r="AL137" s="44"/>
      <c r="AM137" s="44"/>
      <c r="AN137" s="44"/>
      <c r="AO137" s="44"/>
      <c r="AP137" s="44"/>
      <c r="AQ137" s="44"/>
      <c r="AR137" s="44"/>
      <c r="AS137" s="44"/>
      <c r="AT137" s="44"/>
    </row>
    <row r="138" spans="1:46" ht="19.5" customHeight="1" thickBot="1" x14ac:dyDescent="0.25">
      <c r="A138" s="1014"/>
      <c r="B138" s="1015"/>
      <c r="C138" s="1016"/>
      <c r="D138" s="901"/>
      <c r="E138" s="999"/>
      <c r="F138" s="911"/>
      <c r="G138" s="1020"/>
      <c r="H138" s="1025"/>
      <c r="I138" s="1556"/>
      <c r="J138" s="105" t="s">
        <v>25</v>
      </c>
      <c r="K138" s="106">
        <f>SUM(K137+K136)</f>
        <v>62</v>
      </c>
      <c r="L138" s="107">
        <f t="shared" ref="L138:AB138" si="40">SUM(L137+L136)</f>
        <v>62</v>
      </c>
      <c r="M138" s="107">
        <f t="shared" si="40"/>
        <v>47.2</v>
      </c>
      <c r="N138" s="108">
        <f t="shared" si="40"/>
        <v>0</v>
      </c>
      <c r="O138" s="106">
        <f t="shared" si="40"/>
        <v>100.4</v>
      </c>
      <c r="P138" s="107">
        <f t="shared" si="40"/>
        <v>100.4</v>
      </c>
      <c r="Q138" s="107">
        <f t="shared" si="40"/>
        <v>80.100000000000009</v>
      </c>
      <c r="R138" s="108">
        <f t="shared" si="40"/>
        <v>0</v>
      </c>
      <c r="S138" s="106">
        <f t="shared" si="40"/>
        <v>88.1</v>
      </c>
      <c r="T138" s="107">
        <f t="shared" si="40"/>
        <v>88.1</v>
      </c>
      <c r="U138" s="107">
        <f t="shared" si="40"/>
        <v>70.900000000000006</v>
      </c>
      <c r="V138" s="108">
        <f t="shared" si="40"/>
        <v>0</v>
      </c>
      <c r="W138" s="106">
        <f t="shared" si="40"/>
        <v>0</v>
      </c>
      <c r="X138" s="107">
        <f t="shared" si="40"/>
        <v>0</v>
      </c>
      <c r="Y138" s="107">
        <f t="shared" si="40"/>
        <v>0</v>
      </c>
      <c r="Z138" s="108">
        <f t="shared" si="40"/>
        <v>0</v>
      </c>
      <c r="AA138" s="109">
        <f t="shared" si="40"/>
        <v>104.3</v>
      </c>
      <c r="AB138" s="109">
        <f t="shared" si="40"/>
        <v>108.5</v>
      </c>
      <c r="AC138" s="812"/>
      <c r="AD138" s="814"/>
      <c r="AE138" s="814"/>
      <c r="AF138" s="816"/>
      <c r="AG138" s="44"/>
      <c r="AH138" s="44"/>
      <c r="AI138" s="44"/>
      <c r="AJ138" s="44"/>
      <c r="AK138" s="44"/>
      <c r="AL138" s="44"/>
      <c r="AM138" s="44"/>
      <c r="AN138" s="44"/>
      <c r="AO138" s="44"/>
      <c r="AP138" s="44"/>
      <c r="AQ138" s="44"/>
      <c r="AR138" s="44"/>
      <c r="AS138" s="44"/>
      <c r="AT138" s="44"/>
    </row>
    <row r="139" spans="1:46" ht="19.5" customHeight="1" x14ac:dyDescent="0.2">
      <c r="A139" s="877" t="s">
        <v>18</v>
      </c>
      <c r="B139" s="857" t="s">
        <v>19</v>
      </c>
      <c r="C139" s="872" t="s">
        <v>53</v>
      </c>
      <c r="D139" s="1002" t="s">
        <v>30</v>
      </c>
      <c r="E139" s="874" t="s">
        <v>167</v>
      </c>
      <c r="F139" s="1174"/>
      <c r="G139" s="870" t="s">
        <v>28</v>
      </c>
      <c r="H139" s="1081" t="s">
        <v>165</v>
      </c>
      <c r="I139" s="1562" t="s">
        <v>151</v>
      </c>
      <c r="J139" s="87" t="s">
        <v>29</v>
      </c>
      <c r="K139" s="477">
        <f>L139+N139</f>
        <v>88.4</v>
      </c>
      <c r="L139" s="90">
        <v>88.4</v>
      </c>
      <c r="M139" s="90">
        <v>59</v>
      </c>
      <c r="N139" s="271">
        <v>0</v>
      </c>
      <c r="O139" s="180">
        <f>SUM(P139,R139)</f>
        <v>152.30000000000001</v>
      </c>
      <c r="P139" s="90">
        <v>152.30000000000001</v>
      </c>
      <c r="Q139" s="77">
        <v>112.8</v>
      </c>
      <c r="R139" s="272">
        <v>0</v>
      </c>
      <c r="S139" s="245">
        <f>T139+V139</f>
        <v>144.9</v>
      </c>
      <c r="T139" s="243">
        <v>144.9</v>
      </c>
      <c r="U139" s="243">
        <v>107.5</v>
      </c>
      <c r="V139" s="244">
        <v>0</v>
      </c>
      <c r="W139" s="180">
        <v>0</v>
      </c>
      <c r="X139" s="77">
        <v>0</v>
      </c>
      <c r="Y139" s="77">
        <v>0</v>
      </c>
      <c r="Z139" s="273">
        <v>0</v>
      </c>
      <c r="AA139" s="279">
        <v>158.4</v>
      </c>
      <c r="AB139" s="279">
        <v>164.6</v>
      </c>
      <c r="AC139" s="811" t="s">
        <v>127</v>
      </c>
      <c r="AD139" s="1207">
        <v>60</v>
      </c>
      <c r="AE139" s="860">
        <v>60</v>
      </c>
      <c r="AF139" s="1198">
        <v>60</v>
      </c>
      <c r="AG139" s="44"/>
      <c r="AH139" s="44"/>
      <c r="AI139" s="44"/>
      <c r="AJ139" s="44"/>
      <c r="AK139" s="44"/>
      <c r="AL139" s="44"/>
      <c r="AM139" s="44"/>
      <c r="AN139" s="44"/>
      <c r="AO139" s="44"/>
      <c r="AP139" s="44"/>
      <c r="AQ139" s="44"/>
      <c r="AR139" s="44"/>
      <c r="AS139" s="44"/>
      <c r="AT139" s="44"/>
    </row>
    <row r="140" spans="1:46" ht="19.5" customHeight="1" x14ac:dyDescent="0.2">
      <c r="A140" s="878"/>
      <c r="B140" s="858"/>
      <c r="C140" s="881"/>
      <c r="D140" s="1003"/>
      <c r="E140" s="1214"/>
      <c r="F140" s="1192"/>
      <c r="G140" s="1218"/>
      <c r="H140" s="1186"/>
      <c r="I140" s="1563"/>
      <c r="J140" s="91" t="s">
        <v>35</v>
      </c>
      <c r="K140" s="473">
        <f>L140+N140</f>
        <v>49</v>
      </c>
      <c r="L140" s="474">
        <v>49</v>
      </c>
      <c r="M140" s="474">
        <v>47.5</v>
      </c>
      <c r="N140" s="475">
        <v>0</v>
      </c>
      <c r="O140" s="430">
        <f>P140+R140</f>
        <v>159.9</v>
      </c>
      <c r="P140" s="440">
        <v>159.9</v>
      </c>
      <c r="Q140" s="441">
        <v>157.69999999999999</v>
      </c>
      <c r="R140" s="442">
        <v>0</v>
      </c>
      <c r="S140" s="245">
        <f>T140+V140</f>
        <v>60.9</v>
      </c>
      <c r="T140" s="440">
        <v>60.9</v>
      </c>
      <c r="U140" s="440">
        <v>59.2</v>
      </c>
      <c r="V140" s="643">
        <v>0</v>
      </c>
      <c r="W140" s="269">
        <v>0</v>
      </c>
      <c r="X140" s="78">
        <v>0</v>
      </c>
      <c r="Y140" s="78">
        <v>0</v>
      </c>
      <c r="Z140" s="274">
        <v>0</v>
      </c>
      <c r="AA140" s="280">
        <v>159.9</v>
      </c>
      <c r="AB140" s="280">
        <v>159.9</v>
      </c>
      <c r="AC140" s="1368"/>
      <c r="AD140" s="1208"/>
      <c r="AE140" s="861"/>
      <c r="AF140" s="1212"/>
      <c r="AG140" s="44"/>
      <c r="AH140" s="44"/>
      <c r="AI140" s="44"/>
      <c r="AJ140" s="44"/>
      <c r="AK140" s="44"/>
      <c r="AL140" s="44"/>
      <c r="AM140" s="44"/>
      <c r="AN140" s="44"/>
      <c r="AO140" s="44"/>
      <c r="AP140" s="44"/>
      <c r="AQ140" s="44"/>
      <c r="AR140" s="44"/>
      <c r="AS140" s="44"/>
      <c r="AT140" s="44"/>
    </row>
    <row r="141" spans="1:46" ht="19.5" customHeight="1" thickBot="1" x14ac:dyDescent="0.25">
      <c r="A141" s="878"/>
      <c r="B141" s="858"/>
      <c r="C141" s="881"/>
      <c r="D141" s="1003"/>
      <c r="E141" s="1214"/>
      <c r="F141" s="1192"/>
      <c r="G141" s="1218"/>
      <c r="H141" s="1186"/>
      <c r="I141" s="1563"/>
      <c r="J141" s="80" t="s">
        <v>49</v>
      </c>
      <c r="K141" s="267">
        <f>L141+N141</f>
        <v>0</v>
      </c>
      <c r="L141" s="92">
        <v>0</v>
      </c>
      <c r="M141" s="92">
        <v>0</v>
      </c>
      <c r="N141" s="277">
        <v>0</v>
      </c>
      <c r="O141" s="168">
        <f>SUM(P141,R141)</f>
        <v>0</v>
      </c>
      <c r="P141" s="92">
        <v>0</v>
      </c>
      <c r="Q141" s="59">
        <v>0</v>
      </c>
      <c r="R141" s="268">
        <v>0</v>
      </c>
      <c r="S141" s="245">
        <f>T141+V141</f>
        <v>0</v>
      </c>
      <c r="T141" s="301">
        <v>0</v>
      </c>
      <c r="U141" s="301">
        <v>0</v>
      </c>
      <c r="V141" s="302">
        <v>0</v>
      </c>
      <c r="W141" s="168">
        <v>0</v>
      </c>
      <c r="X141" s="59">
        <v>0</v>
      </c>
      <c r="Y141" s="59">
        <v>0</v>
      </c>
      <c r="Z141" s="275">
        <v>0</v>
      </c>
      <c r="AA141" s="95">
        <v>0</v>
      </c>
      <c r="AB141" s="95">
        <v>0</v>
      </c>
      <c r="AC141" s="1368"/>
      <c r="AD141" s="1208"/>
      <c r="AE141" s="861"/>
      <c r="AF141" s="1212"/>
      <c r="AG141" s="44"/>
      <c r="AH141" s="44"/>
      <c r="AI141" s="44"/>
      <c r="AJ141" s="44"/>
      <c r="AK141" s="44"/>
      <c r="AL141" s="44"/>
      <c r="AM141" s="44"/>
      <c r="AN141" s="44"/>
      <c r="AO141" s="44"/>
      <c r="AP141" s="44"/>
      <c r="AQ141" s="44"/>
      <c r="AR141" s="44"/>
      <c r="AS141" s="44"/>
      <c r="AT141" s="44"/>
    </row>
    <row r="142" spans="1:46" ht="19.5" customHeight="1" thickBot="1" x14ac:dyDescent="0.25">
      <c r="A142" s="879"/>
      <c r="B142" s="880"/>
      <c r="C142" s="873"/>
      <c r="D142" s="1352"/>
      <c r="E142" s="876"/>
      <c r="F142" s="1175"/>
      <c r="G142" s="871"/>
      <c r="H142" s="1082"/>
      <c r="I142" s="1191"/>
      <c r="J142" s="61" t="s">
        <v>25</v>
      </c>
      <c r="K142" s="85">
        <f>SUM(K139:K141)</f>
        <v>137.4</v>
      </c>
      <c r="L142" s="231">
        <f>SUM(L139:L141)</f>
        <v>137.4</v>
      </c>
      <c r="M142" s="231">
        <f>SUM(M139:M141)</f>
        <v>106.5</v>
      </c>
      <c r="N142" s="232">
        <f>SUM(N139:N141)</f>
        <v>0</v>
      </c>
      <c r="O142" s="81">
        <f t="shared" ref="O142:V142" si="41">SUM(O139:O141)</f>
        <v>312.20000000000005</v>
      </c>
      <c r="P142" s="82">
        <f t="shared" si="41"/>
        <v>312.20000000000005</v>
      </c>
      <c r="Q142" s="82">
        <f t="shared" si="41"/>
        <v>270.5</v>
      </c>
      <c r="R142" s="84">
        <f t="shared" si="41"/>
        <v>0</v>
      </c>
      <c r="S142" s="85">
        <f t="shared" si="41"/>
        <v>205.8</v>
      </c>
      <c r="T142" s="231">
        <f t="shared" si="41"/>
        <v>205.8</v>
      </c>
      <c r="U142" s="231">
        <f t="shared" si="41"/>
        <v>166.7</v>
      </c>
      <c r="V142" s="232">
        <f t="shared" si="41"/>
        <v>0</v>
      </c>
      <c r="W142" s="85">
        <v>0</v>
      </c>
      <c r="X142" s="82">
        <v>0</v>
      </c>
      <c r="Y142" s="82">
        <v>0</v>
      </c>
      <c r="Z142" s="232">
        <v>0</v>
      </c>
      <c r="AA142" s="86">
        <f>SUM(AA139:AA141)</f>
        <v>318.3</v>
      </c>
      <c r="AB142" s="86">
        <f>SUM(AB139:AB141)</f>
        <v>324.5</v>
      </c>
      <c r="AC142" s="812"/>
      <c r="AD142" s="1210"/>
      <c r="AE142" s="1211"/>
      <c r="AF142" s="1213"/>
      <c r="AG142" s="44"/>
      <c r="AH142" s="44"/>
      <c r="AI142" s="44"/>
      <c r="AJ142" s="44"/>
      <c r="AK142" s="44"/>
      <c r="AL142" s="44"/>
      <c r="AM142" s="44"/>
      <c r="AN142" s="44"/>
      <c r="AO142" s="44"/>
      <c r="AP142" s="44"/>
      <c r="AQ142" s="44"/>
      <c r="AR142" s="44"/>
      <c r="AS142" s="44"/>
      <c r="AT142" s="44"/>
    </row>
    <row r="143" spans="1:46" ht="19.5" customHeight="1" x14ac:dyDescent="0.2">
      <c r="A143" s="877" t="s">
        <v>18</v>
      </c>
      <c r="B143" s="857" t="s">
        <v>19</v>
      </c>
      <c r="C143" s="1085" t="s">
        <v>53</v>
      </c>
      <c r="D143" s="1353" t="s">
        <v>18</v>
      </c>
      <c r="E143" s="992" t="s">
        <v>168</v>
      </c>
      <c r="F143" s="860"/>
      <c r="G143" s="1152" t="s">
        <v>28</v>
      </c>
      <c r="H143" s="1155" t="s">
        <v>165</v>
      </c>
      <c r="I143" s="1558" t="s">
        <v>151</v>
      </c>
      <c r="J143" s="295" t="s">
        <v>47</v>
      </c>
      <c r="K143" s="138">
        <f>SUM(L143,N143)</f>
        <v>23.3</v>
      </c>
      <c r="L143" s="139">
        <v>23.3</v>
      </c>
      <c r="M143" s="139">
        <v>0</v>
      </c>
      <c r="N143" s="140">
        <v>0</v>
      </c>
      <c r="O143" s="141">
        <f>P143+R143</f>
        <v>38.4</v>
      </c>
      <c r="P143" s="142">
        <v>38.4</v>
      </c>
      <c r="Q143" s="142">
        <v>0</v>
      </c>
      <c r="R143" s="143">
        <v>0</v>
      </c>
      <c r="S143" s="141">
        <f>T143+V143</f>
        <v>42</v>
      </c>
      <c r="T143" s="142">
        <v>42</v>
      </c>
      <c r="U143" s="142">
        <v>0</v>
      </c>
      <c r="V143" s="144">
        <v>0</v>
      </c>
      <c r="W143" s="141">
        <v>0</v>
      </c>
      <c r="X143" s="142">
        <v>0</v>
      </c>
      <c r="Y143" s="142">
        <v>0</v>
      </c>
      <c r="Z143" s="144">
        <v>0</v>
      </c>
      <c r="AA143" s="145">
        <v>39</v>
      </c>
      <c r="AB143" s="145">
        <v>39</v>
      </c>
      <c r="AC143" s="1062" t="s">
        <v>194</v>
      </c>
      <c r="AD143" s="839">
        <v>32</v>
      </c>
      <c r="AE143" s="1142">
        <v>32</v>
      </c>
      <c r="AF143" s="1527">
        <v>32</v>
      </c>
      <c r="AG143" s="44"/>
      <c r="AH143" s="44"/>
      <c r="AI143" s="44"/>
      <c r="AJ143" s="44"/>
      <c r="AK143" s="44"/>
      <c r="AL143" s="44"/>
      <c r="AM143" s="44"/>
      <c r="AN143" s="44"/>
      <c r="AO143" s="44"/>
      <c r="AP143" s="44"/>
      <c r="AQ143" s="44"/>
      <c r="AR143" s="44"/>
      <c r="AS143" s="44"/>
      <c r="AT143" s="44"/>
    </row>
    <row r="144" spans="1:46" ht="19.5" customHeight="1" x14ac:dyDescent="0.2">
      <c r="A144" s="878"/>
      <c r="B144" s="858"/>
      <c r="C144" s="1086"/>
      <c r="D144" s="1354"/>
      <c r="E144" s="1083"/>
      <c r="F144" s="861"/>
      <c r="G144" s="1153"/>
      <c r="H144" s="1156"/>
      <c r="I144" s="1559"/>
      <c r="J144" s="296" t="s">
        <v>29</v>
      </c>
      <c r="K144" s="241">
        <f>L144+N144</f>
        <v>393.6</v>
      </c>
      <c r="L144" s="242">
        <v>393.6</v>
      </c>
      <c r="M144" s="243">
        <v>356</v>
      </c>
      <c r="N144" s="244">
        <v>0</v>
      </c>
      <c r="O144" s="245">
        <f>P144+R144</f>
        <v>539.4</v>
      </c>
      <c r="P144" s="246">
        <v>539.4</v>
      </c>
      <c r="Q144" s="246">
        <v>471.1</v>
      </c>
      <c r="R144" s="247">
        <v>0</v>
      </c>
      <c r="S144" s="245">
        <f>T144+V144</f>
        <v>471.5</v>
      </c>
      <c r="T144" s="246">
        <v>471.5</v>
      </c>
      <c r="U144" s="246">
        <v>430.7</v>
      </c>
      <c r="V144" s="248">
        <v>0</v>
      </c>
      <c r="W144" s="245">
        <f>X144+Z144</f>
        <v>0</v>
      </c>
      <c r="X144" s="246">
        <v>0</v>
      </c>
      <c r="Y144" s="246">
        <v>0</v>
      </c>
      <c r="Z144" s="248">
        <v>0</v>
      </c>
      <c r="AA144" s="249">
        <v>562.5</v>
      </c>
      <c r="AB144" s="249">
        <v>588.4</v>
      </c>
      <c r="AC144" s="1063"/>
      <c r="AD144" s="840"/>
      <c r="AE144" s="1143"/>
      <c r="AF144" s="1528"/>
      <c r="AG144" s="44"/>
      <c r="AH144" s="44"/>
      <c r="AI144" s="44"/>
      <c r="AJ144" s="44"/>
      <c r="AK144" s="44"/>
      <c r="AL144" s="44"/>
      <c r="AM144" s="44"/>
      <c r="AN144" s="44"/>
      <c r="AO144" s="44"/>
      <c r="AP144" s="44"/>
      <c r="AQ144" s="44"/>
      <c r="AR144" s="44"/>
      <c r="AS144" s="44"/>
      <c r="AT144" s="44"/>
    </row>
    <row r="145" spans="1:47" ht="19.5" customHeight="1" thickBot="1" x14ac:dyDescent="0.25">
      <c r="A145" s="878"/>
      <c r="B145" s="858"/>
      <c r="C145" s="1086"/>
      <c r="D145" s="1354"/>
      <c r="E145" s="1083"/>
      <c r="F145" s="861"/>
      <c r="G145" s="1153"/>
      <c r="H145" s="1156"/>
      <c r="I145" s="1559"/>
      <c r="J145" s="693" t="s">
        <v>49</v>
      </c>
      <c r="K145" s="694">
        <f>L145+N145</f>
        <v>29</v>
      </c>
      <c r="L145" s="695">
        <v>29</v>
      </c>
      <c r="M145" s="696">
        <v>28.6</v>
      </c>
      <c r="N145" s="697">
        <v>0</v>
      </c>
      <c r="O145" s="698">
        <f>P145+R145</f>
        <v>0</v>
      </c>
      <c r="P145" s="699">
        <v>0</v>
      </c>
      <c r="Q145" s="699">
        <v>0</v>
      </c>
      <c r="R145" s="700">
        <v>0</v>
      </c>
      <c r="S145" s="698">
        <f>T145+V145</f>
        <v>15.5</v>
      </c>
      <c r="T145" s="699">
        <v>15.5</v>
      </c>
      <c r="U145" s="699">
        <v>15.3</v>
      </c>
      <c r="V145" s="701">
        <v>0</v>
      </c>
      <c r="W145" s="245">
        <f>X145+Z145</f>
        <v>0</v>
      </c>
      <c r="X145" s="246">
        <v>0</v>
      </c>
      <c r="Y145" s="246">
        <v>0</v>
      </c>
      <c r="Z145" s="248">
        <v>0</v>
      </c>
      <c r="AA145" s="249">
        <v>0</v>
      </c>
      <c r="AB145" s="249">
        <v>0</v>
      </c>
      <c r="AC145" s="1063"/>
      <c r="AD145" s="840"/>
      <c r="AE145" s="1143"/>
      <c r="AF145" s="1528"/>
      <c r="AG145" s="44"/>
      <c r="AH145" s="44"/>
      <c r="AI145" s="44"/>
      <c r="AJ145" s="44"/>
      <c r="AK145" s="44"/>
      <c r="AL145" s="44"/>
      <c r="AM145" s="44"/>
      <c r="AN145" s="44"/>
      <c r="AO145" s="44"/>
      <c r="AP145" s="44"/>
      <c r="AQ145" s="44"/>
      <c r="AR145" s="44"/>
      <c r="AS145" s="44"/>
      <c r="AT145" s="44"/>
    </row>
    <row r="146" spans="1:47" ht="19.5" customHeight="1" thickBot="1" x14ac:dyDescent="0.25">
      <c r="A146" s="894"/>
      <c r="B146" s="859"/>
      <c r="C146" s="1087"/>
      <c r="D146" s="1355"/>
      <c r="E146" s="1084"/>
      <c r="F146" s="862"/>
      <c r="G146" s="1154"/>
      <c r="H146" s="1557"/>
      <c r="I146" s="1560"/>
      <c r="J146" s="179" t="s">
        <v>25</v>
      </c>
      <c r="K146" s="149">
        <f t="shared" ref="K146:AB146" si="42">SUM(K143:K145)</f>
        <v>445.90000000000003</v>
      </c>
      <c r="L146" s="150">
        <f t="shared" si="42"/>
        <v>445.90000000000003</v>
      </c>
      <c r="M146" s="150">
        <f t="shared" si="42"/>
        <v>384.6</v>
      </c>
      <c r="N146" s="151">
        <f t="shared" si="42"/>
        <v>0</v>
      </c>
      <c r="O146" s="1">
        <f t="shared" si="42"/>
        <v>577.79999999999995</v>
      </c>
      <c r="P146" s="2">
        <f t="shared" si="42"/>
        <v>577.79999999999995</v>
      </c>
      <c r="Q146" s="2">
        <f t="shared" si="42"/>
        <v>471.1</v>
      </c>
      <c r="R146" s="3">
        <f t="shared" si="42"/>
        <v>0</v>
      </c>
      <c r="S146" s="149">
        <f t="shared" si="42"/>
        <v>529</v>
      </c>
      <c r="T146" s="150">
        <f t="shared" si="42"/>
        <v>529</v>
      </c>
      <c r="U146" s="150">
        <f t="shared" si="42"/>
        <v>446</v>
      </c>
      <c r="V146" s="151">
        <f t="shared" si="42"/>
        <v>0</v>
      </c>
      <c r="W146" s="149">
        <f t="shared" si="42"/>
        <v>0</v>
      </c>
      <c r="X146" s="150">
        <f t="shared" si="42"/>
        <v>0</v>
      </c>
      <c r="Y146" s="150">
        <f t="shared" si="42"/>
        <v>0</v>
      </c>
      <c r="Z146" s="151">
        <f t="shared" si="42"/>
        <v>0</v>
      </c>
      <c r="AA146" s="152">
        <f t="shared" si="42"/>
        <v>601.5</v>
      </c>
      <c r="AB146" s="152">
        <f t="shared" si="42"/>
        <v>627.4</v>
      </c>
      <c r="AC146" s="1064"/>
      <c r="AD146" s="841"/>
      <c r="AE146" s="1144"/>
      <c r="AF146" s="1529"/>
      <c r="AG146" s="44"/>
      <c r="AH146" s="44"/>
      <c r="AI146" s="44"/>
      <c r="AJ146" s="44"/>
      <c r="AK146" s="44"/>
      <c r="AL146" s="44"/>
      <c r="AM146" s="44"/>
      <c r="AN146" s="44"/>
      <c r="AO146" s="44"/>
      <c r="AP146" s="44"/>
      <c r="AQ146" s="44"/>
      <c r="AR146" s="44"/>
      <c r="AS146" s="44"/>
      <c r="AT146" s="44"/>
    </row>
    <row r="147" spans="1:47" ht="19.5" customHeight="1" x14ac:dyDescent="0.2">
      <c r="A147" s="877" t="s">
        <v>18</v>
      </c>
      <c r="B147" s="857" t="s">
        <v>19</v>
      </c>
      <c r="C147" s="1085" t="s">
        <v>53</v>
      </c>
      <c r="D147" s="1353" t="s">
        <v>33</v>
      </c>
      <c r="E147" s="992" t="s">
        <v>295</v>
      </c>
      <c r="F147" s="860"/>
      <c r="G147" s="1152" t="s">
        <v>48</v>
      </c>
      <c r="H147" s="1155" t="s">
        <v>165</v>
      </c>
      <c r="I147" s="1558" t="s">
        <v>151</v>
      </c>
      <c r="J147" s="295" t="s">
        <v>47</v>
      </c>
      <c r="K147" s="138">
        <f>SUM(L147,N147)</f>
        <v>0</v>
      </c>
      <c r="L147" s="139">
        <v>0</v>
      </c>
      <c r="M147" s="139">
        <v>0</v>
      </c>
      <c r="N147" s="140">
        <v>0</v>
      </c>
      <c r="O147" s="141">
        <f>P147+R147</f>
        <v>0</v>
      </c>
      <c r="P147" s="142">
        <v>0</v>
      </c>
      <c r="Q147" s="142">
        <v>0</v>
      </c>
      <c r="R147" s="143">
        <v>0</v>
      </c>
      <c r="S147" s="141">
        <f>T147+V147</f>
        <v>38.5</v>
      </c>
      <c r="T147" s="142">
        <v>38.5</v>
      </c>
      <c r="U147" s="142">
        <v>22.1</v>
      </c>
      <c r="V147" s="144">
        <v>0</v>
      </c>
      <c r="W147" s="141">
        <v>0</v>
      </c>
      <c r="X147" s="142">
        <v>0</v>
      </c>
      <c r="Y147" s="142">
        <v>0</v>
      </c>
      <c r="Z147" s="144">
        <v>0</v>
      </c>
      <c r="AA147" s="145">
        <v>39</v>
      </c>
      <c r="AB147" s="145">
        <v>39</v>
      </c>
      <c r="AC147" s="1062" t="s">
        <v>296</v>
      </c>
      <c r="AD147" s="839">
        <v>20</v>
      </c>
      <c r="AE147" s="1142">
        <v>20</v>
      </c>
      <c r="AF147" s="1527">
        <v>20</v>
      </c>
      <c r="AG147" s="44"/>
      <c r="AH147" s="44"/>
      <c r="AI147" s="44"/>
      <c r="AJ147" s="44"/>
      <c r="AK147" s="44"/>
      <c r="AL147" s="44"/>
      <c r="AM147" s="44"/>
      <c r="AN147" s="44"/>
      <c r="AO147" s="44"/>
      <c r="AP147" s="44"/>
      <c r="AQ147" s="44"/>
      <c r="AR147" s="44"/>
      <c r="AS147" s="44"/>
      <c r="AT147" s="44"/>
    </row>
    <row r="148" spans="1:47" ht="19.5" customHeight="1" thickBot="1" x14ac:dyDescent="0.25">
      <c r="A148" s="878"/>
      <c r="B148" s="858"/>
      <c r="C148" s="1086"/>
      <c r="D148" s="1354"/>
      <c r="E148" s="1083"/>
      <c r="F148" s="861"/>
      <c r="G148" s="1153"/>
      <c r="H148" s="1156"/>
      <c r="I148" s="1559"/>
      <c r="J148" s="299" t="s">
        <v>35</v>
      </c>
      <c r="K148" s="241">
        <f>L148+N148</f>
        <v>0</v>
      </c>
      <c r="L148" s="242">
        <v>0</v>
      </c>
      <c r="M148" s="243">
        <v>0</v>
      </c>
      <c r="N148" s="244">
        <v>0</v>
      </c>
      <c r="O148" s="245">
        <f>P148+R148</f>
        <v>0</v>
      </c>
      <c r="P148" s="246">
        <v>0</v>
      </c>
      <c r="Q148" s="246">
        <v>0</v>
      </c>
      <c r="R148" s="247">
        <v>0</v>
      </c>
      <c r="S148" s="245">
        <f>T148+V148</f>
        <v>0</v>
      </c>
      <c r="T148" s="246">
        <v>0</v>
      </c>
      <c r="U148" s="246">
        <v>0</v>
      </c>
      <c r="V148" s="248">
        <v>0</v>
      </c>
      <c r="W148" s="245">
        <f>X148+Z148</f>
        <v>0</v>
      </c>
      <c r="X148" s="246">
        <v>0</v>
      </c>
      <c r="Y148" s="246">
        <v>0</v>
      </c>
      <c r="Z148" s="248">
        <v>0</v>
      </c>
      <c r="AA148" s="249">
        <v>0</v>
      </c>
      <c r="AB148" s="249">
        <v>0</v>
      </c>
      <c r="AC148" s="1063"/>
      <c r="AD148" s="840"/>
      <c r="AE148" s="1143"/>
      <c r="AF148" s="1528"/>
      <c r="AG148" s="44"/>
      <c r="AH148" s="44"/>
      <c r="AI148" s="44"/>
      <c r="AJ148" s="44"/>
      <c r="AK148" s="44"/>
      <c r="AL148" s="44"/>
      <c r="AM148" s="44"/>
      <c r="AN148" s="44"/>
      <c r="AO148" s="44"/>
      <c r="AP148" s="44"/>
      <c r="AQ148" s="44"/>
      <c r="AR148" s="44"/>
      <c r="AS148" s="44"/>
      <c r="AT148" s="44"/>
    </row>
    <row r="149" spans="1:47" ht="19.5" customHeight="1" thickBot="1" x14ac:dyDescent="0.25">
      <c r="A149" s="894"/>
      <c r="B149" s="859"/>
      <c r="C149" s="1087"/>
      <c r="D149" s="1355"/>
      <c r="E149" s="1084"/>
      <c r="F149" s="862"/>
      <c r="G149" s="1154"/>
      <c r="H149" s="1557"/>
      <c r="I149" s="1560"/>
      <c r="J149" s="179" t="s">
        <v>25</v>
      </c>
      <c r="K149" s="149">
        <f t="shared" ref="K149:AB149" si="43">SUM(K147:K148)</f>
        <v>0</v>
      </c>
      <c r="L149" s="150">
        <f t="shared" si="43"/>
        <v>0</v>
      </c>
      <c r="M149" s="150">
        <f t="shared" si="43"/>
        <v>0</v>
      </c>
      <c r="N149" s="151">
        <f t="shared" si="43"/>
        <v>0</v>
      </c>
      <c r="O149" s="149">
        <f t="shared" si="43"/>
        <v>0</v>
      </c>
      <c r="P149" s="150">
        <f t="shared" si="43"/>
        <v>0</v>
      </c>
      <c r="Q149" s="150">
        <f t="shared" si="43"/>
        <v>0</v>
      </c>
      <c r="R149" s="151">
        <f t="shared" si="43"/>
        <v>0</v>
      </c>
      <c r="S149" s="149">
        <f t="shared" si="43"/>
        <v>38.5</v>
      </c>
      <c r="T149" s="150">
        <f t="shared" si="43"/>
        <v>38.5</v>
      </c>
      <c r="U149" s="150">
        <f t="shared" si="43"/>
        <v>22.1</v>
      </c>
      <c r="V149" s="151">
        <f t="shared" si="43"/>
        <v>0</v>
      </c>
      <c r="W149" s="149">
        <f t="shared" si="43"/>
        <v>0</v>
      </c>
      <c r="X149" s="150">
        <f t="shared" si="43"/>
        <v>0</v>
      </c>
      <c r="Y149" s="150">
        <f t="shared" si="43"/>
        <v>0</v>
      </c>
      <c r="Z149" s="151">
        <f t="shared" si="43"/>
        <v>0</v>
      </c>
      <c r="AA149" s="152">
        <f t="shared" si="43"/>
        <v>39</v>
      </c>
      <c r="AB149" s="152">
        <f t="shared" si="43"/>
        <v>39</v>
      </c>
      <c r="AC149" s="1064"/>
      <c r="AD149" s="841"/>
      <c r="AE149" s="1144"/>
      <c r="AF149" s="1529"/>
      <c r="AG149" s="44"/>
      <c r="AH149" s="44"/>
      <c r="AI149" s="44"/>
      <c r="AJ149" s="44"/>
      <c r="AK149" s="44"/>
      <c r="AL149" s="44"/>
      <c r="AM149" s="44"/>
      <c r="AN149" s="44"/>
      <c r="AO149" s="44"/>
      <c r="AP149" s="44"/>
      <c r="AQ149" s="44"/>
      <c r="AR149" s="44"/>
      <c r="AS149" s="44"/>
      <c r="AT149" s="44"/>
    </row>
    <row r="150" spans="1:47" ht="19.5" customHeight="1" thickBot="1" x14ac:dyDescent="0.25">
      <c r="A150" s="261" t="s">
        <v>18</v>
      </c>
      <c r="B150" s="292" t="s">
        <v>19</v>
      </c>
      <c r="C150" s="293" t="s">
        <v>53</v>
      </c>
      <c r="D150" s="1504" t="s">
        <v>26</v>
      </c>
      <c r="E150" s="1505"/>
      <c r="F150" s="1505"/>
      <c r="G150" s="1505"/>
      <c r="H150" s="1505"/>
      <c r="I150" s="1505"/>
      <c r="J150" s="1505"/>
      <c r="K150" s="237">
        <f>K135+K138+K142+K149+K146</f>
        <v>786.3</v>
      </c>
      <c r="L150" s="238">
        <f t="shared" ref="L150:AB150" si="44">L135+L138+L142+L149+L146</f>
        <v>786.3</v>
      </c>
      <c r="M150" s="238">
        <f t="shared" si="44"/>
        <v>668.90000000000009</v>
      </c>
      <c r="N150" s="239">
        <f t="shared" si="44"/>
        <v>0</v>
      </c>
      <c r="O150" s="237">
        <f t="shared" si="44"/>
        <v>1192.3</v>
      </c>
      <c r="P150" s="238">
        <f t="shared" si="44"/>
        <v>1189.9000000000001</v>
      </c>
      <c r="Q150" s="238">
        <f t="shared" si="44"/>
        <v>1003.2</v>
      </c>
      <c r="R150" s="239">
        <f t="shared" si="44"/>
        <v>2.4</v>
      </c>
      <c r="S150" s="237">
        <f t="shared" si="44"/>
        <v>1043.5999999999999</v>
      </c>
      <c r="T150" s="238">
        <f t="shared" si="44"/>
        <v>1043.5999999999999</v>
      </c>
      <c r="U150" s="238">
        <f t="shared" si="44"/>
        <v>875.3</v>
      </c>
      <c r="V150" s="239">
        <f t="shared" si="44"/>
        <v>0</v>
      </c>
      <c r="W150" s="237">
        <f t="shared" si="44"/>
        <v>0</v>
      </c>
      <c r="X150" s="238">
        <f t="shared" si="44"/>
        <v>0</v>
      </c>
      <c r="Y150" s="238">
        <f t="shared" si="44"/>
        <v>0</v>
      </c>
      <c r="Z150" s="239">
        <f t="shared" si="44"/>
        <v>0</v>
      </c>
      <c r="AA150" s="240">
        <f t="shared" si="44"/>
        <v>1273</v>
      </c>
      <c r="AB150" s="240">
        <f t="shared" si="44"/>
        <v>1319.5</v>
      </c>
      <c r="AC150" s="1393"/>
      <c r="AD150" s="1393"/>
      <c r="AE150" s="1393"/>
      <c r="AF150" s="1394"/>
      <c r="AG150" s="44"/>
      <c r="AH150" s="44"/>
      <c r="AI150" s="44"/>
      <c r="AJ150" s="44"/>
      <c r="AK150" s="44"/>
      <c r="AL150" s="44"/>
      <c r="AM150" s="44"/>
      <c r="AN150" s="44"/>
      <c r="AO150" s="44"/>
      <c r="AP150" s="44"/>
      <c r="AQ150" s="44"/>
      <c r="AR150" s="44"/>
      <c r="AS150" s="44"/>
      <c r="AT150" s="44"/>
    </row>
    <row r="151" spans="1:47" ht="20.25" customHeight="1" thickBot="1" x14ac:dyDescent="0.25">
      <c r="A151" s="35" t="s">
        <v>18</v>
      </c>
      <c r="B151" s="5" t="s">
        <v>19</v>
      </c>
      <c r="C151" s="6" t="s">
        <v>37</v>
      </c>
      <c r="D151" s="1257" t="s">
        <v>316</v>
      </c>
      <c r="E151" s="1258"/>
      <c r="F151" s="1258"/>
      <c r="G151" s="1258"/>
      <c r="H151" s="1258"/>
      <c r="I151" s="1258"/>
      <c r="J151" s="1258"/>
      <c r="K151" s="1545"/>
      <c r="L151" s="1545"/>
      <c r="M151" s="1545"/>
      <c r="N151" s="1545"/>
      <c r="O151" s="1545"/>
      <c r="P151" s="1545"/>
      <c r="Q151" s="1545"/>
      <c r="R151" s="1545"/>
      <c r="S151" s="1545"/>
      <c r="T151" s="1545"/>
      <c r="U151" s="1545"/>
      <c r="V151" s="1545"/>
      <c r="W151" s="1545"/>
      <c r="X151" s="1545"/>
      <c r="Y151" s="1545"/>
      <c r="Z151" s="1545"/>
      <c r="AA151" s="1545"/>
      <c r="AB151" s="1545"/>
      <c r="AC151" s="1258"/>
      <c r="AD151" s="1258"/>
      <c r="AE151" s="1258"/>
      <c r="AF151" s="1259"/>
      <c r="AG151" s="44"/>
      <c r="AH151" s="44"/>
      <c r="AI151" s="44"/>
      <c r="AJ151" s="44"/>
      <c r="AK151" s="44"/>
      <c r="AL151" s="44"/>
      <c r="AM151" s="44"/>
      <c r="AN151" s="44"/>
      <c r="AO151" s="44"/>
      <c r="AP151" s="44"/>
      <c r="AQ151" s="44"/>
      <c r="AR151" s="44"/>
      <c r="AS151" s="44"/>
      <c r="AT151" s="44"/>
    </row>
    <row r="152" spans="1:47" ht="54.75" customHeight="1" x14ac:dyDescent="0.2">
      <c r="A152" s="967" t="s">
        <v>18</v>
      </c>
      <c r="B152" s="1065" t="s">
        <v>19</v>
      </c>
      <c r="C152" s="907" t="s">
        <v>37</v>
      </c>
      <c r="D152" s="1370" t="s">
        <v>19</v>
      </c>
      <c r="E152" s="1373" t="s">
        <v>317</v>
      </c>
      <c r="F152" s="1068"/>
      <c r="G152" s="831" t="s">
        <v>318</v>
      </c>
      <c r="H152" s="823" t="s">
        <v>23</v>
      </c>
      <c r="I152" s="826" t="s">
        <v>319</v>
      </c>
      <c r="J152" s="771" t="s">
        <v>29</v>
      </c>
      <c r="K152" s="772">
        <f>L152+N152</f>
        <v>0</v>
      </c>
      <c r="L152" s="773">
        <v>0</v>
      </c>
      <c r="M152" s="774">
        <v>0</v>
      </c>
      <c r="N152" s="775">
        <v>0</v>
      </c>
      <c r="O152" s="772">
        <f>SUM(P152,R152)</f>
        <v>0</v>
      </c>
      <c r="P152" s="776">
        <v>0</v>
      </c>
      <c r="Q152" s="777">
        <v>0</v>
      </c>
      <c r="R152" s="778">
        <v>0</v>
      </c>
      <c r="S152" s="779">
        <f>T152+V152</f>
        <v>45</v>
      </c>
      <c r="T152" s="773">
        <v>45</v>
      </c>
      <c r="U152" s="774">
        <v>0</v>
      </c>
      <c r="V152" s="780">
        <v>0</v>
      </c>
      <c r="W152" s="781">
        <v>0</v>
      </c>
      <c r="X152" s="774">
        <v>0</v>
      </c>
      <c r="Y152" s="773">
        <v>0</v>
      </c>
      <c r="Z152" s="775">
        <v>0</v>
      </c>
      <c r="AA152" s="782">
        <v>45</v>
      </c>
      <c r="AB152" s="782">
        <v>45</v>
      </c>
      <c r="AC152" s="783" t="s">
        <v>320</v>
      </c>
      <c r="AD152" s="784">
        <v>12</v>
      </c>
      <c r="AE152" s="784">
        <v>12</v>
      </c>
      <c r="AF152" s="785">
        <v>12</v>
      </c>
      <c r="AG152" s="44"/>
      <c r="AH152" s="44"/>
      <c r="AI152" s="44"/>
      <c r="AJ152" s="44"/>
      <c r="AK152" s="44"/>
      <c r="AL152" s="44"/>
      <c r="AM152" s="44"/>
      <c r="AN152" s="44"/>
      <c r="AO152" s="44"/>
      <c r="AP152" s="44"/>
      <c r="AQ152" s="44"/>
      <c r="AR152" s="44"/>
      <c r="AS152" s="44"/>
      <c r="AT152" s="44"/>
    </row>
    <row r="153" spans="1:47" ht="29.25" customHeight="1" thickBot="1" x14ac:dyDescent="0.25">
      <c r="A153" s="968"/>
      <c r="B153" s="1066"/>
      <c r="C153" s="984"/>
      <c r="D153" s="1371"/>
      <c r="E153" s="1374"/>
      <c r="F153" s="1069"/>
      <c r="G153" s="832"/>
      <c r="H153" s="824"/>
      <c r="I153" s="827"/>
      <c r="J153" s="786"/>
      <c r="K153" s="787"/>
      <c r="L153" s="788"/>
      <c r="M153" s="788"/>
      <c r="N153" s="789"/>
      <c r="O153" s="787"/>
      <c r="P153" s="790"/>
      <c r="Q153" s="790"/>
      <c r="R153" s="791"/>
      <c r="S153" s="792"/>
      <c r="T153" s="788"/>
      <c r="U153" s="788"/>
      <c r="V153" s="793"/>
      <c r="W153" s="794"/>
      <c r="X153" s="788"/>
      <c r="Y153" s="788"/>
      <c r="Z153" s="789"/>
      <c r="AA153" s="795"/>
      <c r="AB153" s="795"/>
      <c r="AC153" s="796" t="s">
        <v>321</v>
      </c>
      <c r="AD153" s="797">
        <v>0</v>
      </c>
      <c r="AE153" s="797">
        <v>0</v>
      </c>
      <c r="AF153" s="798">
        <v>0</v>
      </c>
      <c r="AG153" s="44"/>
      <c r="AH153" s="44"/>
      <c r="AI153" s="44"/>
      <c r="AJ153" s="44"/>
      <c r="AK153" s="44"/>
      <c r="AL153" s="44"/>
      <c r="AM153" s="44"/>
      <c r="AN153" s="44"/>
      <c r="AO153" s="44"/>
      <c r="AP153" s="44"/>
      <c r="AQ153" s="44"/>
      <c r="AR153" s="44"/>
      <c r="AS153" s="44"/>
      <c r="AT153" s="44"/>
      <c r="AU153" s="55"/>
    </row>
    <row r="154" spans="1:47" ht="42" customHeight="1" thickBot="1" x14ac:dyDescent="0.25">
      <c r="A154" s="969"/>
      <c r="B154" s="1067"/>
      <c r="C154" s="912"/>
      <c r="D154" s="1372"/>
      <c r="E154" s="1375"/>
      <c r="F154" s="1070"/>
      <c r="G154" s="833"/>
      <c r="H154" s="825"/>
      <c r="I154" s="828"/>
      <c r="J154" s="799" t="s">
        <v>25</v>
      </c>
      <c r="K154" s="800">
        <f>SUM(K152:K153)</f>
        <v>0</v>
      </c>
      <c r="L154" s="801">
        <f t="shared" ref="L154:AB154" si="45">SUM(L152:L153)</f>
        <v>0</v>
      </c>
      <c r="M154" s="801">
        <f t="shared" si="45"/>
        <v>0</v>
      </c>
      <c r="N154" s="802">
        <f t="shared" si="45"/>
        <v>0</v>
      </c>
      <c r="O154" s="800">
        <f t="shared" si="45"/>
        <v>0</v>
      </c>
      <c r="P154" s="801">
        <f t="shared" si="45"/>
        <v>0</v>
      </c>
      <c r="Q154" s="801">
        <f t="shared" si="45"/>
        <v>0</v>
      </c>
      <c r="R154" s="802">
        <f t="shared" si="45"/>
        <v>0</v>
      </c>
      <c r="S154" s="800">
        <f t="shared" si="45"/>
        <v>45</v>
      </c>
      <c r="T154" s="801">
        <f t="shared" si="45"/>
        <v>45</v>
      </c>
      <c r="U154" s="801">
        <f t="shared" si="45"/>
        <v>0</v>
      </c>
      <c r="V154" s="802">
        <f t="shared" si="45"/>
        <v>0</v>
      </c>
      <c r="W154" s="800">
        <f t="shared" si="45"/>
        <v>0</v>
      </c>
      <c r="X154" s="801">
        <f t="shared" si="45"/>
        <v>0</v>
      </c>
      <c r="Y154" s="801">
        <f t="shared" si="45"/>
        <v>0</v>
      </c>
      <c r="Z154" s="802">
        <f t="shared" si="45"/>
        <v>0</v>
      </c>
      <c r="AA154" s="803">
        <f t="shared" si="45"/>
        <v>45</v>
      </c>
      <c r="AB154" s="803">
        <f t="shared" si="45"/>
        <v>45</v>
      </c>
      <c r="AC154" s="804" t="s">
        <v>322</v>
      </c>
      <c r="AD154" s="805">
        <v>0</v>
      </c>
      <c r="AE154" s="805">
        <v>2</v>
      </c>
      <c r="AF154" s="806">
        <v>3</v>
      </c>
      <c r="AG154" s="44"/>
      <c r="AH154" s="44"/>
      <c r="AI154" s="44"/>
      <c r="AJ154" s="44"/>
      <c r="AK154" s="44"/>
      <c r="AL154" s="44"/>
      <c r="AM154" s="44"/>
      <c r="AN154" s="44"/>
      <c r="AO154" s="44"/>
      <c r="AP154" s="44"/>
      <c r="AQ154" s="44"/>
      <c r="AR154" s="44"/>
      <c r="AS154" s="44"/>
      <c r="AT154" s="44"/>
    </row>
    <row r="155" spans="1:47" ht="20.25" customHeight="1" thickBot="1" x14ac:dyDescent="0.25">
      <c r="A155" s="261" t="s">
        <v>18</v>
      </c>
      <c r="B155" s="292" t="s">
        <v>19</v>
      </c>
      <c r="C155" s="293" t="s">
        <v>37</v>
      </c>
      <c r="D155" s="1504" t="s">
        <v>26</v>
      </c>
      <c r="E155" s="1505"/>
      <c r="F155" s="1505"/>
      <c r="G155" s="1505"/>
      <c r="H155" s="1505"/>
      <c r="I155" s="1505"/>
      <c r="J155" s="1505"/>
      <c r="K155" s="768">
        <f>K154</f>
        <v>0</v>
      </c>
      <c r="L155" s="769">
        <f t="shared" ref="L155:AB155" si="46">L154</f>
        <v>0</v>
      </c>
      <c r="M155" s="769">
        <f t="shared" si="46"/>
        <v>0</v>
      </c>
      <c r="N155" s="770">
        <f t="shared" si="46"/>
        <v>0</v>
      </c>
      <c r="O155" s="768">
        <f t="shared" si="46"/>
        <v>0</v>
      </c>
      <c r="P155" s="769">
        <f t="shared" si="46"/>
        <v>0</v>
      </c>
      <c r="Q155" s="769">
        <f t="shared" si="46"/>
        <v>0</v>
      </c>
      <c r="R155" s="770">
        <f t="shared" si="46"/>
        <v>0</v>
      </c>
      <c r="S155" s="768">
        <f t="shared" si="46"/>
        <v>45</v>
      </c>
      <c r="T155" s="769">
        <f t="shared" si="46"/>
        <v>45</v>
      </c>
      <c r="U155" s="769">
        <f t="shared" si="46"/>
        <v>0</v>
      </c>
      <c r="V155" s="770">
        <f t="shared" si="46"/>
        <v>0</v>
      </c>
      <c r="W155" s="768">
        <f t="shared" si="46"/>
        <v>0</v>
      </c>
      <c r="X155" s="769">
        <f t="shared" si="46"/>
        <v>0</v>
      </c>
      <c r="Y155" s="769">
        <f t="shared" si="46"/>
        <v>0</v>
      </c>
      <c r="Z155" s="770">
        <f t="shared" si="46"/>
        <v>0</v>
      </c>
      <c r="AA155" s="768">
        <f t="shared" si="46"/>
        <v>45</v>
      </c>
      <c r="AB155" s="770">
        <f t="shared" si="46"/>
        <v>45</v>
      </c>
      <c r="AC155" s="1393"/>
      <c r="AD155" s="1393"/>
      <c r="AE155" s="1393"/>
      <c r="AF155" s="1394"/>
      <c r="AG155" s="44"/>
      <c r="AH155" s="44"/>
      <c r="AI155" s="44"/>
      <c r="AJ155" s="44"/>
      <c r="AK155" s="44"/>
      <c r="AL155" s="44"/>
      <c r="AM155" s="44"/>
      <c r="AN155" s="44"/>
      <c r="AO155" s="44"/>
      <c r="AP155" s="44"/>
      <c r="AQ155" s="44"/>
      <c r="AR155" s="44"/>
      <c r="AS155" s="44"/>
      <c r="AT155" s="44"/>
    </row>
    <row r="156" spans="1:47" ht="20.25" customHeight="1" thickBot="1" x14ac:dyDescent="0.25">
      <c r="A156" s="599" t="s">
        <v>18</v>
      </c>
      <c r="B156" s="283" t="s">
        <v>19</v>
      </c>
      <c r="C156" s="1526" t="s">
        <v>63</v>
      </c>
      <c r="D156" s="1135"/>
      <c r="E156" s="1135"/>
      <c r="F156" s="1135"/>
      <c r="G156" s="1135"/>
      <c r="H156" s="1135"/>
      <c r="I156" s="1135"/>
      <c r="J156" s="1135"/>
      <c r="K156" s="497">
        <f>K27+K55+K68+K87+K131+K155+K150</f>
        <v>23270.399999999998</v>
      </c>
      <c r="L156" s="498">
        <f t="shared" ref="L156:AB156" si="47">L27+L55+L68+L87+L131+L155+L150</f>
        <v>23243.499999999996</v>
      </c>
      <c r="M156" s="498">
        <f t="shared" si="47"/>
        <v>3449.1</v>
      </c>
      <c r="N156" s="499">
        <f t="shared" si="47"/>
        <v>26.9</v>
      </c>
      <c r="O156" s="497">
        <f t="shared" si="47"/>
        <v>26534.3</v>
      </c>
      <c r="P156" s="498">
        <f t="shared" si="47"/>
        <v>26525.100000000002</v>
      </c>
      <c r="Q156" s="498">
        <f t="shared" si="47"/>
        <v>4771.5</v>
      </c>
      <c r="R156" s="499">
        <f t="shared" si="47"/>
        <v>9.1999999999999993</v>
      </c>
      <c r="S156" s="497">
        <f t="shared" si="47"/>
        <v>25530.600000000002</v>
      </c>
      <c r="T156" s="498">
        <f t="shared" si="47"/>
        <v>25527.600000000002</v>
      </c>
      <c r="U156" s="498">
        <f t="shared" si="47"/>
        <v>4182.3999999999996</v>
      </c>
      <c r="V156" s="499">
        <f t="shared" si="47"/>
        <v>1</v>
      </c>
      <c r="W156" s="497">
        <f t="shared" si="47"/>
        <v>0</v>
      </c>
      <c r="X156" s="498">
        <f t="shared" si="47"/>
        <v>0</v>
      </c>
      <c r="Y156" s="498">
        <f t="shared" si="47"/>
        <v>0</v>
      </c>
      <c r="Z156" s="499">
        <f t="shared" si="47"/>
        <v>0</v>
      </c>
      <c r="AA156" s="31">
        <f t="shared" si="47"/>
        <v>26522</v>
      </c>
      <c r="AB156" s="31">
        <f t="shared" si="47"/>
        <v>26879.200000000004</v>
      </c>
      <c r="AC156" s="1395"/>
      <c r="AD156" s="1396"/>
      <c r="AE156" s="1396"/>
      <c r="AF156" s="1396"/>
      <c r="AG156" s="44"/>
      <c r="AH156" s="44"/>
      <c r="AI156" s="44"/>
      <c r="AJ156" s="44"/>
      <c r="AK156" s="44"/>
      <c r="AL156" s="44"/>
      <c r="AM156" s="44"/>
      <c r="AN156" s="44"/>
      <c r="AO156" s="44"/>
      <c r="AP156" s="44"/>
      <c r="AQ156" s="44"/>
      <c r="AR156" s="44"/>
      <c r="AS156" s="44"/>
      <c r="AT156" s="44"/>
    </row>
    <row r="157" spans="1:47" ht="21" customHeight="1" thickBot="1" x14ac:dyDescent="0.25">
      <c r="A157" s="35" t="s">
        <v>18</v>
      </c>
      <c r="B157" s="294" t="s">
        <v>30</v>
      </c>
      <c r="C157" s="1550" t="s">
        <v>64</v>
      </c>
      <c r="D157" s="1515"/>
      <c r="E157" s="1515"/>
      <c r="F157" s="1515"/>
      <c r="G157" s="1515"/>
      <c r="H157" s="1515"/>
      <c r="I157" s="1515"/>
      <c r="J157" s="1515"/>
      <c r="K157" s="1516"/>
      <c r="L157" s="1516"/>
      <c r="M157" s="1516"/>
      <c r="N157" s="1516"/>
      <c r="O157" s="1516"/>
      <c r="P157" s="1516"/>
      <c r="Q157" s="1516"/>
      <c r="R157" s="1516"/>
      <c r="S157" s="1516"/>
      <c r="T157" s="1516"/>
      <c r="U157" s="1516"/>
      <c r="V157" s="1516"/>
      <c r="W157" s="1516"/>
      <c r="X157" s="1516"/>
      <c r="Y157" s="1516"/>
      <c r="Z157" s="1516"/>
      <c r="AA157" s="1516"/>
      <c r="AB157" s="1516"/>
      <c r="AC157" s="1515"/>
      <c r="AD157" s="1515"/>
      <c r="AE157" s="1515"/>
      <c r="AF157" s="1517"/>
      <c r="AG157" s="48"/>
      <c r="AH157" s="36"/>
      <c r="AI157" s="36"/>
      <c r="AJ157" s="36"/>
      <c r="AK157" s="36"/>
      <c r="AL157" s="36"/>
      <c r="AM157" s="36"/>
      <c r="AN157" s="36"/>
      <c r="AO157" s="36"/>
      <c r="AP157" s="36"/>
      <c r="AQ157" s="36"/>
      <c r="AR157" s="36"/>
      <c r="AS157" s="36"/>
      <c r="AT157" s="36"/>
    </row>
    <row r="158" spans="1:47" ht="20.25" customHeight="1" thickBot="1" x14ac:dyDescent="0.25">
      <c r="A158" s="35" t="s">
        <v>18</v>
      </c>
      <c r="B158" s="5" t="s">
        <v>30</v>
      </c>
      <c r="C158" s="6" t="s">
        <v>19</v>
      </c>
      <c r="D158" s="1257" t="s">
        <v>65</v>
      </c>
      <c r="E158" s="1258"/>
      <c r="F158" s="1258"/>
      <c r="G158" s="1258"/>
      <c r="H158" s="1258"/>
      <c r="I158" s="1258"/>
      <c r="J158" s="1258"/>
      <c r="K158" s="1258"/>
      <c r="L158" s="1258"/>
      <c r="M158" s="1258"/>
      <c r="N158" s="1258"/>
      <c r="O158" s="1258"/>
      <c r="P158" s="1258"/>
      <c r="Q158" s="1258"/>
      <c r="R158" s="1258"/>
      <c r="S158" s="1258"/>
      <c r="T158" s="1258"/>
      <c r="U158" s="1258"/>
      <c r="V158" s="1258"/>
      <c r="W158" s="1258"/>
      <c r="X158" s="1258"/>
      <c r="Y158" s="1258"/>
      <c r="Z158" s="1258"/>
      <c r="AA158" s="1258"/>
      <c r="AB158" s="1258"/>
      <c r="AC158" s="1258"/>
      <c r="AD158" s="1258"/>
      <c r="AE158" s="1258"/>
      <c r="AF158" s="1259"/>
      <c r="AG158" s="1390"/>
    </row>
    <row r="159" spans="1:47" ht="22.5" customHeight="1" x14ac:dyDescent="0.2">
      <c r="A159" s="877" t="s">
        <v>18</v>
      </c>
      <c r="B159" s="857" t="s">
        <v>30</v>
      </c>
      <c r="C159" s="1085" t="s">
        <v>19</v>
      </c>
      <c r="D159" s="1353" t="s">
        <v>19</v>
      </c>
      <c r="E159" s="992" t="s">
        <v>66</v>
      </c>
      <c r="F159" s="860"/>
      <c r="G159" s="1152" t="s">
        <v>156</v>
      </c>
      <c r="H159" s="1155" t="s">
        <v>23</v>
      </c>
      <c r="I159" s="855" t="s">
        <v>59</v>
      </c>
      <c r="J159" s="298" t="s">
        <v>29</v>
      </c>
      <c r="K159" s="138">
        <f>SUM(L159,N159)</f>
        <v>0</v>
      </c>
      <c r="L159" s="139">
        <v>0</v>
      </c>
      <c r="M159" s="139">
        <v>0</v>
      </c>
      <c r="N159" s="140">
        <v>0</v>
      </c>
      <c r="O159" s="141">
        <v>0</v>
      </c>
      <c r="P159" s="142">
        <v>0</v>
      </c>
      <c r="Q159" s="142">
        <v>0</v>
      </c>
      <c r="R159" s="143">
        <v>0</v>
      </c>
      <c r="S159" s="141">
        <f>T159+V159</f>
        <v>0</v>
      </c>
      <c r="T159" s="142">
        <v>0</v>
      </c>
      <c r="U159" s="142">
        <v>0</v>
      </c>
      <c r="V159" s="144">
        <v>0</v>
      </c>
      <c r="W159" s="141">
        <v>0</v>
      </c>
      <c r="X159" s="142">
        <v>0</v>
      </c>
      <c r="Y159" s="142">
        <v>0</v>
      </c>
      <c r="Z159" s="144">
        <v>0</v>
      </c>
      <c r="AA159" s="145">
        <v>0</v>
      </c>
      <c r="AB159" s="145">
        <v>0</v>
      </c>
      <c r="AC159" s="1062" t="s">
        <v>68</v>
      </c>
      <c r="AD159" s="839">
        <v>100</v>
      </c>
      <c r="AE159" s="1142">
        <v>100</v>
      </c>
      <c r="AF159" s="1527">
        <v>100</v>
      </c>
      <c r="AG159" s="1390"/>
      <c r="AH159" s="36"/>
      <c r="AI159" s="36"/>
      <c r="AJ159" s="36"/>
      <c r="AK159" s="36"/>
      <c r="AL159" s="36"/>
      <c r="AM159" s="36"/>
      <c r="AN159" s="36"/>
      <c r="AO159" s="36"/>
      <c r="AP159" s="36"/>
      <c r="AQ159" s="36"/>
      <c r="AR159" s="36"/>
      <c r="AS159" s="36"/>
      <c r="AT159" s="36"/>
    </row>
    <row r="160" spans="1:47" ht="23.25" customHeight="1" thickBot="1" x14ac:dyDescent="0.25">
      <c r="A160" s="878"/>
      <c r="B160" s="858"/>
      <c r="C160" s="1086"/>
      <c r="D160" s="1354"/>
      <c r="E160" s="1083"/>
      <c r="F160" s="861"/>
      <c r="G160" s="1153"/>
      <c r="H160" s="1156"/>
      <c r="I160" s="856"/>
      <c r="J160" s="299" t="s">
        <v>69</v>
      </c>
      <c r="K160" s="300">
        <f>SUM(L160,N160)</f>
        <v>31.6</v>
      </c>
      <c r="L160" s="479">
        <v>31.6</v>
      </c>
      <c r="M160" s="301">
        <v>0</v>
      </c>
      <c r="N160" s="302">
        <v>0</v>
      </c>
      <c r="O160" s="303">
        <f>SUM(P160+R160)</f>
        <v>28</v>
      </c>
      <c r="P160" s="304">
        <v>28</v>
      </c>
      <c r="Q160" s="304">
        <v>0</v>
      </c>
      <c r="R160" s="305">
        <v>0</v>
      </c>
      <c r="S160" s="303">
        <f>T160+V160</f>
        <v>75.7</v>
      </c>
      <c r="T160" s="304">
        <v>75.7</v>
      </c>
      <c r="U160" s="304">
        <v>0</v>
      </c>
      <c r="V160" s="306">
        <v>0</v>
      </c>
      <c r="W160" s="303">
        <f>SUM(X160+Z160)</f>
        <v>0</v>
      </c>
      <c r="X160" s="304">
        <v>0</v>
      </c>
      <c r="Y160" s="304">
        <v>0</v>
      </c>
      <c r="Z160" s="306">
        <v>0</v>
      </c>
      <c r="AA160" s="307">
        <v>27</v>
      </c>
      <c r="AB160" s="307">
        <v>26</v>
      </c>
      <c r="AC160" s="1063"/>
      <c r="AD160" s="840"/>
      <c r="AE160" s="1143"/>
      <c r="AF160" s="1528"/>
      <c r="AG160" s="49"/>
    </row>
    <row r="161" spans="1:33" ht="22.5" customHeight="1" thickBot="1" x14ac:dyDescent="0.25">
      <c r="A161" s="894"/>
      <c r="B161" s="859"/>
      <c r="C161" s="1087"/>
      <c r="D161" s="1355"/>
      <c r="E161" s="1084"/>
      <c r="F161" s="862"/>
      <c r="G161" s="1154"/>
      <c r="H161" s="1157"/>
      <c r="I161" s="856"/>
      <c r="J161" s="179" t="s">
        <v>25</v>
      </c>
      <c r="K161" s="153">
        <f t="shared" ref="K161:AB161" si="48">SUM(K160+K159)</f>
        <v>31.6</v>
      </c>
      <c r="L161" s="154">
        <f t="shared" si="48"/>
        <v>31.6</v>
      </c>
      <c r="M161" s="154">
        <f t="shared" si="48"/>
        <v>0</v>
      </c>
      <c r="N161" s="164">
        <f t="shared" si="48"/>
        <v>0</v>
      </c>
      <c r="O161" s="153">
        <f t="shared" si="48"/>
        <v>28</v>
      </c>
      <c r="P161" s="154">
        <f t="shared" si="48"/>
        <v>28</v>
      </c>
      <c r="Q161" s="154">
        <f t="shared" si="48"/>
        <v>0</v>
      </c>
      <c r="R161" s="164">
        <f t="shared" si="48"/>
        <v>0</v>
      </c>
      <c r="S161" s="153">
        <f t="shared" si="48"/>
        <v>75.7</v>
      </c>
      <c r="T161" s="154">
        <f t="shared" si="48"/>
        <v>75.7</v>
      </c>
      <c r="U161" s="154">
        <f t="shared" si="48"/>
        <v>0</v>
      </c>
      <c r="V161" s="164">
        <f t="shared" si="48"/>
        <v>0</v>
      </c>
      <c r="W161" s="153">
        <f t="shared" si="48"/>
        <v>0</v>
      </c>
      <c r="X161" s="154">
        <f t="shared" si="48"/>
        <v>0</v>
      </c>
      <c r="Y161" s="154">
        <f t="shared" si="48"/>
        <v>0</v>
      </c>
      <c r="Z161" s="164">
        <f t="shared" si="48"/>
        <v>0</v>
      </c>
      <c r="AA161" s="4">
        <f t="shared" si="48"/>
        <v>27</v>
      </c>
      <c r="AB161" s="4">
        <f t="shared" si="48"/>
        <v>26</v>
      </c>
      <c r="AC161" s="1064"/>
      <c r="AD161" s="841"/>
      <c r="AE161" s="1144"/>
      <c r="AF161" s="1529"/>
      <c r="AG161" s="608"/>
    </row>
    <row r="162" spans="1:33" ht="21" customHeight="1" thickBot="1" x14ac:dyDescent="0.25">
      <c r="A162" s="261" t="s">
        <v>18</v>
      </c>
      <c r="B162" s="292" t="s">
        <v>30</v>
      </c>
      <c r="C162" s="293" t="s">
        <v>19</v>
      </c>
      <c r="D162" s="1504" t="s">
        <v>26</v>
      </c>
      <c r="E162" s="1505"/>
      <c r="F162" s="1505"/>
      <c r="G162" s="1505"/>
      <c r="H162" s="1505"/>
      <c r="I162" s="1505"/>
      <c r="J162" s="1506"/>
      <c r="K162" s="18">
        <f t="shared" ref="K162:AB162" si="49">SUM(K161)</f>
        <v>31.6</v>
      </c>
      <c r="L162" s="19">
        <f t="shared" si="49"/>
        <v>31.6</v>
      </c>
      <c r="M162" s="19">
        <f t="shared" si="49"/>
        <v>0</v>
      </c>
      <c r="N162" s="20">
        <f t="shared" si="49"/>
        <v>0</v>
      </c>
      <c r="O162" s="21">
        <f t="shared" si="49"/>
        <v>28</v>
      </c>
      <c r="P162" s="19">
        <f t="shared" si="49"/>
        <v>28</v>
      </c>
      <c r="Q162" s="19">
        <f t="shared" si="49"/>
        <v>0</v>
      </c>
      <c r="R162" s="22">
        <f t="shared" si="49"/>
        <v>0</v>
      </c>
      <c r="S162" s="18">
        <f t="shared" si="49"/>
        <v>75.7</v>
      </c>
      <c r="T162" s="23">
        <f t="shared" si="49"/>
        <v>75.7</v>
      </c>
      <c r="U162" s="24">
        <f t="shared" si="49"/>
        <v>0</v>
      </c>
      <c r="V162" s="20">
        <f t="shared" si="49"/>
        <v>0</v>
      </c>
      <c r="W162" s="21">
        <f t="shared" si="49"/>
        <v>0</v>
      </c>
      <c r="X162" s="19">
        <f t="shared" si="49"/>
        <v>0</v>
      </c>
      <c r="Y162" s="24">
        <f t="shared" si="49"/>
        <v>0</v>
      </c>
      <c r="Z162" s="20">
        <f t="shared" si="49"/>
        <v>0</v>
      </c>
      <c r="AA162" s="25">
        <f t="shared" si="49"/>
        <v>27</v>
      </c>
      <c r="AB162" s="25">
        <f t="shared" si="49"/>
        <v>26</v>
      </c>
      <c r="AC162" s="1507"/>
      <c r="AD162" s="1393"/>
      <c r="AE162" s="1393"/>
      <c r="AF162" s="1394"/>
      <c r="AG162" s="608"/>
    </row>
    <row r="163" spans="1:33" ht="19.5" customHeight="1" thickBot="1" x14ac:dyDescent="0.25">
      <c r="A163" s="35" t="s">
        <v>18</v>
      </c>
      <c r="B163" s="5" t="s">
        <v>30</v>
      </c>
      <c r="C163" s="297" t="s">
        <v>27</v>
      </c>
      <c r="D163" s="1040" t="s">
        <v>70</v>
      </c>
      <c r="E163" s="1040"/>
      <c r="F163" s="1040"/>
      <c r="G163" s="1040"/>
      <c r="H163" s="1040"/>
      <c r="I163" s="1040"/>
      <c r="J163" s="1040"/>
      <c r="K163" s="1040"/>
      <c r="L163" s="1040"/>
      <c r="M163" s="1040"/>
      <c r="N163" s="1040"/>
      <c r="O163" s="1040"/>
      <c r="P163" s="1040"/>
      <c r="Q163" s="1040"/>
      <c r="R163" s="1040"/>
      <c r="S163" s="1040"/>
      <c r="T163" s="1040"/>
      <c r="U163" s="1040"/>
      <c r="V163" s="1040"/>
      <c r="W163" s="1040"/>
      <c r="X163" s="1040"/>
      <c r="Y163" s="1040"/>
      <c r="Z163" s="1040"/>
      <c r="AA163" s="1040"/>
      <c r="AB163" s="1040"/>
      <c r="AC163" s="1040"/>
      <c r="AD163" s="1040"/>
      <c r="AE163" s="1040"/>
      <c r="AF163" s="1041"/>
      <c r="AG163" s="608"/>
    </row>
    <row r="164" spans="1:33" ht="42" customHeight="1" x14ac:dyDescent="0.2">
      <c r="A164" s="1477" t="s">
        <v>18</v>
      </c>
      <c r="B164" s="987" t="s">
        <v>30</v>
      </c>
      <c r="C164" s="1546" t="s">
        <v>27</v>
      </c>
      <c r="D164" s="1547" t="s">
        <v>27</v>
      </c>
      <c r="E164" s="956" t="s">
        <v>279</v>
      </c>
      <c r="F164" s="1391"/>
      <c r="G164" s="950" t="s">
        <v>299</v>
      </c>
      <c r="H164" s="925" t="s">
        <v>71</v>
      </c>
      <c r="I164" s="1388" t="s">
        <v>180</v>
      </c>
      <c r="J164" s="1551" t="s">
        <v>47</v>
      </c>
      <c r="K164" s="938">
        <f>SUM(L164,N164)</f>
        <v>415</v>
      </c>
      <c r="L164" s="946">
        <v>415</v>
      </c>
      <c r="M164" s="946">
        <v>317.60000000000002</v>
      </c>
      <c r="N164" s="942">
        <v>0</v>
      </c>
      <c r="O164" s="938">
        <f>SUM(P164,R164)</f>
        <v>357.5</v>
      </c>
      <c r="P164" s="946">
        <v>357.5</v>
      </c>
      <c r="Q164" s="946">
        <v>286.60000000000002</v>
      </c>
      <c r="R164" s="942">
        <v>0</v>
      </c>
      <c r="S164" s="938">
        <f>SUM(T164,V164)</f>
        <v>365.4</v>
      </c>
      <c r="T164" s="946">
        <v>353.9</v>
      </c>
      <c r="U164" s="946">
        <v>303.39999999999998</v>
      </c>
      <c r="V164" s="942">
        <v>11.5</v>
      </c>
      <c r="W164" s="938">
        <v>0</v>
      </c>
      <c r="X164" s="946">
        <v>0</v>
      </c>
      <c r="Y164" s="946">
        <v>0</v>
      </c>
      <c r="Z164" s="942">
        <v>0</v>
      </c>
      <c r="AA164" s="1074">
        <v>357.5</v>
      </c>
      <c r="AB164" s="1074">
        <v>357.5</v>
      </c>
      <c r="AC164" s="559" t="s">
        <v>280</v>
      </c>
      <c r="AD164" s="560">
        <v>100</v>
      </c>
      <c r="AE164" s="561">
        <v>100</v>
      </c>
      <c r="AF164" s="562">
        <v>100</v>
      </c>
      <c r="AG164" s="608"/>
    </row>
    <row r="165" spans="1:33" ht="54" customHeight="1" x14ac:dyDescent="0.2">
      <c r="A165" s="895"/>
      <c r="B165" s="866"/>
      <c r="C165" s="868"/>
      <c r="D165" s="1522"/>
      <c r="E165" s="957"/>
      <c r="F165" s="1038"/>
      <c r="G165" s="951"/>
      <c r="H165" s="926"/>
      <c r="I165" s="965"/>
      <c r="J165" s="1552"/>
      <c r="K165" s="938"/>
      <c r="L165" s="946"/>
      <c r="M165" s="946"/>
      <c r="N165" s="942"/>
      <c r="O165" s="938"/>
      <c r="P165" s="946"/>
      <c r="Q165" s="946"/>
      <c r="R165" s="942"/>
      <c r="S165" s="938"/>
      <c r="T165" s="946"/>
      <c r="U165" s="946"/>
      <c r="V165" s="942"/>
      <c r="W165" s="938"/>
      <c r="X165" s="946"/>
      <c r="Y165" s="946"/>
      <c r="Z165" s="942"/>
      <c r="AA165" s="1074"/>
      <c r="AB165" s="1074"/>
      <c r="AC165" s="563" t="s">
        <v>139</v>
      </c>
      <c r="AD165" s="557">
        <v>1</v>
      </c>
      <c r="AE165" s="505">
        <v>1</v>
      </c>
      <c r="AF165" s="558">
        <v>1</v>
      </c>
      <c r="AG165" s="49"/>
    </row>
    <row r="166" spans="1:33" ht="52.5" customHeight="1" x14ac:dyDescent="0.2">
      <c r="A166" s="894"/>
      <c r="B166" s="1217"/>
      <c r="C166" s="864"/>
      <c r="D166" s="1548"/>
      <c r="E166" s="958"/>
      <c r="F166" s="1392"/>
      <c r="G166" s="952"/>
      <c r="H166" s="927"/>
      <c r="I166" s="1389"/>
      <c r="J166" s="1552"/>
      <c r="K166" s="939"/>
      <c r="L166" s="947"/>
      <c r="M166" s="947"/>
      <c r="N166" s="943"/>
      <c r="O166" s="939"/>
      <c r="P166" s="947"/>
      <c r="Q166" s="947"/>
      <c r="R166" s="943"/>
      <c r="S166" s="939"/>
      <c r="T166" s="947"/>
      <c r="U166" s="947"/>
      <c r="V166" s="943"/>
      <c r="W166" s="939"/>
      <c r="X166" s="947"/>
      <c r="Y166" s="947"/>
      <c r="Z166" s="943"/>
      <c r="AA166" s="1075"/>
      <c r="AB166" s="1075"/>
      <c r="AC166" s="504" t="s">
        <v>281</v>
      </c>
      <c r="AD166" s="606">
        <v>2200</v>
      </c>
      <c r="AE166" s="505">
        <v>2100</v>
      </c>
      <c r="AF166" s="607">
        <v>2000</v>
      </c>
      <c r="AG166" s="49"/>
    </row>
    <row r="167" spans="1:33" ht="54.75" customHeight="1" x14ac:dyDescent="0.2">
      <c r="A167" s="894"/>
      <c r="B167" s="1217"/>
      <c r="C167" s="864"/>
      <c r="D167" s="1548"/>
      <c r="E167" s="959"/>
      <c r="F167" s="1392"/>
      <c r="G167" s="952"/>
      <c r="H167" s="927"/>
      <c r="I167" s="1389"/>
      <c r="J167" s="1553"/>
      <c r="K167" s="940"/>
      <c r="L167" s="948"/>
      <c r="M167" s="948"/>
      <c r="N167" s="944"/>
      <c r="O167" s="940"/>
      <c r="P167" s="948"/>
      <c r="Q167" s="948"/>
      <c r="R167" s="944"/>
      <c r="S167" s="940"/>
      <c r="T167" s="948"/>
      <c r="U167" s="948"/>
      <c r="V167" s="944"/>
      <c r="W167" s="940"/>
      <c r="X167" s="948"/>
      <c r="Y167" s="948"/>
      <c r="Z167" s="944"/>
      <c r="AA167" s="1076"/>
      <c r="AB167" s="1076"/>
      <c r="AC167" s="565" t="s">
        <v>282</v>
      </c>
      <c r="AD167" s="564">
        <v>1200</v>
      </c>
      <c r="AE167" s="505">
        <v>1100</v>
      </c>
      <c r="AF167" s="552">
        <v>1000</v>
      </c>
      <c r="AG167" s="49"/>
    </row>
    <row r="168" spans="1:33" ht="52.5" customHeight="1" x14ac:dyDescent="0.2">
      <c r="A168" s="894"/>
      <c r="B168" s="1217"/>
      <c r="C168" s="864"/>
      <c r="D168" s="1548"/>
      <c r="E168" s="959"/>
      <c r="F168" s="1392"/>
      <c r="G168" s="952"/>
      <c r="H168" s="927"/>
      <c r="I168" s="1389"/>
      <c r="J168" s="1553"/>
      <c r="K168" s="940"/>
      <c r="L168" s="948"/>
      <c r="M168" s="948"/>
      <c r="N168" s="944"/>
      <c r="O168" s="940"/>
      <c r="P168" s="948"/>
      <c r="Q168" s="948"/>
      <c r="R168" s="944"/>
      <c r="S168" s="940"/>
      <c r="T168" s="948"/>
      <c r="U168" s="948"/>
      <c r="V168" s="944"/>
      <c r="W168" s="940"/>
      <c r="X168" s="948"/>
      <c r="Y168" s="948"/>
      <c r="Z168" s="944"/>
      <c r="AA168" s="1076"/>
      <c r="AB168" s="1076"/>
      <c r="AC168" s="565" t="s">
        <v>283</v>
      </c>
      <c r="AD168" s="564">
        <v>200</v>
      </c>
      <c r="AE168" s="505">
        <v>200</v>
      </c>
      <c r="AF168" s="552">
        <v>200</v>
      </c>
      <c r="AG168" s="49"/>
    </row>
    <row r="169" spans="1:33" ht="42" customHeight="1" x14ac:dyDescent="0.2">
      <c r="A169" s="894"/>
      <c r="B169" s="1217"/>
      <c r="C169" s="864"/>
      <c r="D169" s="1548"/>
      <c r="E169" s="958"/>
      <c r="F169" s="1392"/>
      <c r="G169" s="952"/>
      <c r="H169" s="927"/>
      <c r="I169" s="1389"/>
      <c r="J169" s="1553"/>
      <c r="K169" s="941"/>
      <c r="L169" s="949"/>
      <c r="M169" s="949"/>
      <c r="N169" s="945"/>
      <c r="O169" s="941"/>
      <c r="P169" s="949"/>
      <c r="Q169" s="949"/>
      <c r="R169" s="945"/>
      <c r="S169" s="941"/>
      <c r="T169" s="949"/>
      <c r="U169" s="949"/>
      <c r="V169" s="945"/>
      <c r="W169" s="941"/>
      <c r="X169" s="949"/>
      <c r="Y169" s="949"/>
      <c r="Z169" s="945"/>
      <c r="AA169" s="1077"/>
      <c r="AB169" s="1077"/>
      <c r="AC169" s="605" t="s">
        <v>284</v>
      </c>
      <c r="AD169" s="566">
        <v>25</v>
      </c>
      <c r="AE169" s="606">
        <v>25</v>
      </c>
      <c r="AF169" s="552">
        <v>25</v>
      </c>
      <c r="AG169" s="608"/>
    </row>
    <row r="170" spans="1:33" ht="66.75" customHeight="1" thickBot="1" x14ac:dyDescent="0.25">
      <c r="A170" s="894"/>
      <c r="B170" s="1217"/>
      <c r="C170" s="864"/>
      <c r="D170" s="1548"/>
      <c r="E170" s="958"/>
      <c r="F170" s="1392"/>
      <c r="G170" s="952"/>
      <c r="H170" s="927"/>
      <c r="I170" s="1389"/>
      <c r="J170" s="207" t="s">
        <v>29</v>
      </c>
      <c r="K170" s="602">
        <f>L170+N170</f>
        <v>39.200000000000003</v>
      </c>
      <c r="L170" s="603">
        <v>39.200000000000003</v>
      </c>
      <c r="M170" s="603">
        <v>38.200000000000003</v>
      </c>
      <c r="N170" s="615">
        <v>0</v>
      </c>
      <c r="O170" s="602">
        <f>P170+R170</f>
        <v>67.8</v>
      </c>
      <c r="P170" s="603">
        <v>67.8</v>
      </c>
      <c r="Q170" s="603">
        <v>66.8</v>
      </c>
      <c r="R170" s="615">
        <v>0</v>
      </c>
      <c r="S170" s="602">
        <f>T170+V170</f>
        <v>79.400000000000006</v>
      </c>
      <c r="T170" s="603">
        <v>79.400000000000006</v>
      </c>
      <c r="U170" s="603">
        <v>78.3</v>
      </c>
      <c r="V170" s="615">
        <v>0</v>
      </c>
      <c r="W170" s="602">
        <f>X170+Z170</f>
        <v>0</v>
      </c>
      <c r="X170" s="603">
        <v>0</v>
      </c>
      <c r="Y170" s="603">
        <v>0</v>
      </c>
      <c r="Z170" s="615">
        <v>0</v>
      </c>
      <c r="AA170" s="621">
        <v>74.599999999999994</v>
      </c>
      <c r="AB170" s="621">
        <v>82</v>
      </c>
      <c r="AC170" s="554" t="s">
        <v>285</v>
      </c>
      <c r="AD170" s="555">
        <v>100</v>
      </c>
      <c r="AE170" s="555">
        <v>110</v>
      </c>
      <c r="AF170" s="556">
        <v>120</v>
      </c>
      <c r="AG170" s="608"/>
    </row>
    <row r="171" spans="1:33" ht="81.75" customHeight="1" thickBot="1" x14ac:dyDescent="0.25">
      <c r="A171" s="879"/>
      <c r="B171" s="867"/>
      <c r="C171" s="869"/>
      <c r="D171" s="1509"/>
      <c r="E171" s="960"/>
      <c r="F171" s="1039"/>
      <c r="G171" s="924"/>
      <c r="H171" s="854"/>
      <c r="I171" s="966"/>
      <c r="J171" s="179" t="s">
        <v>25</v>
      </c>
      <c r="K171" s="1">
        <f>SUM(K164:K170)</f>
        <v>454.2</v>
      </c>
      <c r="L171" s="2">
        <f t="shared" ref="L171:AB171" si="50">SUM(L164:L170)</f>
        <v>454.2</v>
      </c>
      <c r="M171" s="2">
        <f t="shared" si="50"/>
        <v>355.8</v>
      </c>
      <c r="N171" s="3">
        <f t="shared" si="50"/>
        <v>0</v>
      </c>
      <c r="O171" s="1">
        <f t="shared" si="50"/>
        <v>425.3</v>
      </c>
      <c r="P171" s="2">
        <f t="shared" si="50"/>
        <v>425.3</v>
      </c>
      <c r="Q171" s="2">
        <f t="shared" si="50"/>
        <v>353.40000000000003</v>
      </c>
      <c r="R171" s="3">
        <f t="shared" si="50"/>
        <v>0</v>
      </c>
      <c r="S171" s="1">
        <f t="shared" si="50"/>
        <v>444.79999999999995</v>
      </c>
      <c r="T171" s="2">
        <f t="shared" si="50"/>
        <v>433.29999999999995</v>
      </c>
      <c r="U171" s="2">
        <f t="shared" si="50"/>
        <v>381.7</v>
      </c>
      <c r="V171" s="3">
        <f t="shared" si="50"/>
        <v>11.5</v>
      </c>
      <c r="W171" s="1">
        <f t="shared" si="50"/>
        <v>0</v>
      </c>
      <c r="X171" s="2">
        <f t="shared" si="50"/>
        <v>0</v>
      </c>
      <c r="Y171" s="2">
        <f t="shared" si="50"/>
        <v>0</v>
      </c>
      <c r="Z171" s="3">
        <f t="shared" si="50"/>
        <v>0</v>
      </c>
      <c r="AA171" s="4">
        <f t="shared" si="50"/>
        <v>432.1</v>
      </c>
      <c r="AB171" s="4">
        <f t="shared" si="50"/>
        <v>439.5</v>
      </c>
      <c r="AC171" s="598" t="s">
        <v>286</v>
      </c>
      <c r="AD171" s="551">
        <v>100</v>
      </c>
      <c r="AE171" s="551">
        <v>100</v>
      </c>
      <c r="AF171" s="553">
        <v>100</v>
      </c>
      <c r="AG171" s="608"/>
    </row>
    <row r="172" spans="1:33" ht="33" customHeight="1" thickBot="1" x14ac:dyDescent="0.25">
      <c r="A172" s="970" t="s">
        <v>18</v>
      </c>
      <c r="B172" s="865" t="s">
        <v>30</v>
      </c>
      <c r="C172" s="863" t="s">
        <v>27</v>
      </c>
      <c r="D172" s="1508" t="s">
        <v>33</v>
      </c>
      <c r="E172" s="1034" t="s">
        <v>72</v>
      </c>
      <c r="F172" s="1037"/>
      <c r="G172" s="923" t="s">
        <v>299</v>
      </c>
      <c r="H172" s="853" t="s">
        <v>71</v>
      </c>
      <c r="I172" s="964" t="s">
        <v>180</v>
      </c>
      <c r="J172" s="604" t="s">
        <v>150</v>
      </c>
      <c r="K172" s="619">
        <f>SUM(L172,N172)</f>
        <v>6</v>
      </c>
      <c r="L172" s="620">
        <v>6</v>
      </c>
      <c r="M172" s="620">
        <v>0</v>
      </c>
      <c r="N172" s="601">
        <v>0</v>
      </c>
      <c r="O172" s="619">
        <f>SUM(P172,R172)</f>
        <v>8</v>
      </c>
      <c r="P172" s="620">
        <v>8</v>
      </c>
      <c r="Q172" s="620">
        <v>0</v>
      </c>
      <c r="R172" s="601">
        <v>0</v>
      </c>
      <c r="S172" s="619">
        <f>SUM(T172,V172)</f>
        <v>6</v>
      </c>
      <c r="T172" s="620">
        <v>6</v>
      </c>
      <c r="U172" s="620">
        <v>0</v>
      </c>
      <c r="V172" s="601">
        <v>0</v>
      </c>
      <c r="W172" s="619">
        <v>0</v>
      </c>
      <c r="X172" s="620">
        <v>0</v>
      </c>
      <c r="Y172" s="620">
        <v>0</v>
      </c>
      <c r="Z172" s="601">
        <v>0</v>
      </c>
      <c r="AA172" s="618">
        <v>8.8000000000000007</v>
      </c>
      <c r="AB172" s="618">
        <v>9.6</v>
      </c>
      <c r="AC172" s="1412" t="s">
        <v>127</v>
      </c>
      <c r="AD172" s="1414">
        <v>1000</v>
      </c>
      <c r="AE172" s="1414">
        <v>1000</v>
      </c>
      <c r="AF172" s="1416">
        <v>1000</v>
      </c>
      <c r="AG172" s="1390"/>
    </row>
    <row r="173" spans="1:33" ht="36" customHeight="1" thickBot="1" x14ac:dyDescent="0.25">
      <c r="A173" s="971"/>
      <c r="B173" s="867"/>
      <c r="C173" s="869"/>
      <c r="D173" s="1509"/>
      <c r="E173" s="1036"/>
      <c r="F173" s="1039"/>
      <c r="G173" s="924"/>
      <c r="H173" s="854"/>
      <c r="I173" s="966"/>
      <c r="J173" s="179" t="s">
        <v>25</v>
      </c>
      <c r="K173" s="1">
        <f>SUM(K172)</f>
        <v>6</v>
      </c>
      <c r="L173" s="2">
        <f>SUM(L172)</f>
        <v>6</v>
      </c>
      <c r="M173" s="2">
        <f>SUM(M172)</f>
        <v>0</v>
      </c>
      <c r="N173" s="3">
        <f>SUM(N172)</f>
        <v>0</v>
      </c>
      <c r="O173" s="1">
        <f t="shared" ref="O173:AB173" si="51">SUM(O172)</f>
        <v>8</v>
      </c>
      <c r="P173" s="2">
        <f t="shared" si="51"/>
        <v>8</v>
      </c>
      <c r="Q173" s="2">
        <f t="shared" si="51"/>
        <v>0</v>
      </c>
      <c r="R173" s="3">
        <f t="shared" si="51"/>
        <v>0</v>
      </c>
      <c r="S173" s="1">
        <f t="shared" si="51"/>
        <v>6</v>
      </c>
      <c r="T173" s="2">
        <f t="shared" si="51"/>
        <v>6</v>
      </c>
      <c r="U173" s="2">
        <f t="shared" si="51"/>
        <v>0</v>
      </c>
      <c r="V173" s="3">
        <f t="shared" si="51"/>
        <v>0</v>
      </c>
      <c r="W173" s="1">
        <f t="shared" si="51"/>
        <v>0</v>
      </c>
      <c r="X173" s="2">
        <f t="shared" si="51"/>
        <v>0</v>
      </c>
      <c r="Y173" s="2">
        <f t="shared" si="51"/>
        <v>0</v>
      </c>
      <c r="Z173" s="3">
        <f t="shared" si="51"/>
        <v>0</v>
      </c>
      <c r="AA173" s="4">
        <f t="shared" si="51"/>
        <v>8.8000000000000007</v>
      </c>
      <c r="AB173" s="4">
        <f t="shared" si="51"/>
        <v>9.6</v>
      </c>
      <c r="AC173" s="1413"/>
      <c r="AD173" s="1415"/>
      <c r="AE173" s="1415"/>
      <c r="AF173" s="1417"/>
      <c r="AG173" s="1390"/>
    </row>
    <row r="174" spans="1:33" ht="54" customHeight="1" x14ac:dyDescent="0.2">
      <c r="A174" s="970" t="s">
        <v>18</v>
      </c>
      <c r="B174" s="865" t="s">
        <v>30</v>
      </c>
      <c r="C174" s="863" t="s">
        <v>27</v>
      </c>
      <c r="D174" s="1508" t="s">
        <v>53</v>
      </c>
      <c r="E174" s="1034" t="s">
        <v>287</v>
      </c>
      <c r="F174" s="1037"/>
      <c r="G174" s="923" t="s">
        <v>299</v>
      </c>
      <c r="H174" s="853" t="s">
        <v>71</v>
      </c>
      <c r="I174" s="964" t="s">
        <v>180</v>
      </c>
      <c r="J174" s="1510" t="s">
        <v>47</v>
      </c>
      <c r="K174" s="850">
        <f>SUM(L174,N174)</f>
        <v>75.400000000000006</v>
      </c>
      <c r="L174" s="844">
        <v>75.400000000000006</v>
      </c>
      <c r="M174" s="844">
        <v>21.5</v>
      </c>
      <c r="N174" s="847">
        <v>0</v>
      </c>
      <c r="O174" s="850">
        <f>SUM(P174,R174)</f>
        <v>72.7</v>
      </c>
      <c r="P174" s="844">
        <v>72.7</v>
      </c>
      <c r="Q174" s="844">
        <v>55.9</v>
      </c>
      <c r="R174" s="847">
        <v>0</v>
      </c>
      <c r="S174" s="850">
        <f>SUM(T174,V174)</f>
        <v>74.2</v>
      </c>
      <c r="T174" s="844">
        <v>74.2</v>
      </c>
      <c r="U174" s="844">
        <v>35.1</v>
      </c>
      <c r="V174" s="847">
        <v>0</v>
      </c>
      <c r="W174" s="850">
        <v>0</v>
      </c>
      <c r="X174" s="844">
        <v>0</v>
      </c>
      <c r="Y174" s="844">
        <v>0</v>
      </c>
      <c r="Z174" s="847">
        <v>0</v>
      </c>
      <c r="AA174" s="1418">
        <v>72.7</v>
      </c>
      <c r="AB174" s="1418">
        <v>72.7</v>
      </c>
      <c r="AC174" s="526" t="s">
        <v>289</v>
      </c>
      <c r="AD174" s="527">
        <v>8</v>
      </c>
      <c r="AE174" s="527">
        <v>8</v>
      </c>
      <c r="AF174" s="528">
        <v>8</v>
      </c>
      <c r="AG174" s="1390"/>
    </row>
    <row r="175" spans="1:33" ht="42" customHeight="1" x14ac:dyDescent="0.2">
      <c r="A175" s="983"/>
      <c r="B175" s="866"/>
      <c r="C175" s="868"/>
      <c r="D175" s="1522"/>
      <c r="E175" s="1035"/>
      <c r="F175" s="1038"/>
      <c r="G175" s="951"/>
      <c r="H175" s="926"/>
      <c r="I175" s="965"/>
      <c r="J175" s="1511"/>
      <c r="K175" s="851"/>
      <c r="L175" s="845"/>
      <c r="M175" s="845"/>
      <c r="N175" s="848"/>
      <c r="O175" s="851"/>
      <c r="P175" s="845"/>
      <c r="Q175" s="845"/>
      <c r="R175" s="848"/>
      <c r="S175" s="851"/>
      <c r="T175" s="845"/>
      <c r="U175" s="845"/>
      <c r="V175" s="848"/>
      <c r="W175" s="851"/>
      <c r="X175" s="845"/>
      <c r="Y175" s="845"/>
      <c r="Z175" s="848"/>
      <c r="AA175" s="1419"/>
      <c r="AB175" s="1419"/>
      <c r="AC175" s="568" t="s">
        <v>288</v>
      </c>
      <c r="AD175" s="569">
        <v>480</v>
      </c>
      <c r="AE175" s="569">
        <v>480</v>
      </c>
      <c r="AF175" s="570">
        <v>480</v>
      </c>
      <c r="AG175" s="1405"/>
    </row>
    <row r="176" spans="1:33" ht="42" customHeight="1" thickBot="1" x14ac:dyDescent="0.25">
      <c r="A176" s="983"/>
      <c r="B176" s="866"/>
      <c r="C176" s="868"/>
      <c r="D176" s="1522"/>
      <c r="E176" s="1035"/>
      <c r="F176" s="1038"/>
      <c r="G176" s="951"/>
      <c r="H176" s="926"/>
      <c r="I176" s="965"/>
      <c r="J176" s="1512"/>
      <c r="K176" s="852"/>
      <c r="L176" s="846"/>
      <c r="M176" s="846"/>
      <c r="N176" s="849"/>
      <c r="O176" s="852"/>
      <c r="P176" s="846"/>
      <c r="Q176" s="846"/>
      <c r="R176" s="849"/>
      <c r="S176" s="852"/>
      <c r="T176" s="846"/>
      <c r="U176" s="846"/>
      <c r="V176" s="849"/>
      <c r="W176" s="852"/>
      <c r="X176" s="846"/>
      <c r="Y176" s="846"/>
      <c r="Z176" s="849"/>
      <c r="AA176" s="1420"/>
      <c r="AB176" s="1420"/>
      <c r="AC176" s="568" t="s">
        <v>290</v>
      </c>
      <c r="AD176" s="569">
        <v>80</v>
      </c>
      <c r="AE176" s="569">
        <v>90</v>
      </c>
      <c r="AF176" s="570">
        <v>100</v>
      </c>
      <c r="AG176" s="1405"/>
    </row>
    <row r="177" spans="1:33" ht="68.25" customHeight="1" thickBot="1" x14ac:dyDescent="0.25">
      <c r="A177" s="971"/>
      <c r="B177" s="867"/>
      <c r="C177" s="869"/>
      <c r="D177" s="1509"/>
      <c r="E177" s="1036"/>
      <c r="F177" s="1039"/>
      <c r="G177" s="924"/>
      <c r="H177" s="854"/>
      <c r="I177" s="966"/>
      <c r="J177" s="179" t="s">
        <v>25</v>
      </c>
      <c r="K177" s="149">
        <f>SUM(K174)</f>
        <v>75.400000000000006</v>
      </c>
      <c r="L177" s="150">
        <f>SUM(L174)</f>
        <v>75.400000000000006</v>
      </c>
      <c r="M177" s="150">
        <f>SUM(M174)</f>
        <v>21.5</v>
      </c>
      <c r="N177" s="151">
        <f>SUM(N174)</f>
        <v>0</v>
      </c>
      <c r="O177" s="149">
        <f t="shared" ref="O177:AB177" si="52">SUM(O174)</f>
        <v>72.7</v>
      </c>
      <c r="P177" s="150">
        <f t="shared" si="52"/>
        <v>72.7</v>
      </c>
      <c r="Q177" s="150">
        <f t="shared" si="52"/>
        <v>55.9</v>
      </c>
      <c r="R177" s="151">
        <f t="shared" si="52"/>
        <v>0</v>
      </c>
      <c r="S177" s="149">
        <f t="shared" si="52"/>
        <v>74.2</v>
      </c>
      <c r="T177" s="150">
        <f t="shared" si="52"/>
        <v>74.2</v>
      </c>
      <c r="U177" s="150">
        <f t="shared" si="52"/>
        <v>35.1</v>
      </c>
      <c r="V177" s="151">
        <f t="shared" si="52"/>
        <v>0</v>
      </c>
      <c r="W177" s="149">
        <f t="shared" si="52"/>
        <v>0</v>
      </c>
      <c r="X177" s="150">
        <f t="shared" si="52"/>
        <v>0</v>
      </c>
      <c r="Y177" s="150">
        <f t="shared" si="52"/>
        <v>0</v>
      </c>
      <c r="Z177" s="151">
        <f t="shared" si="52"/>
        <v>0</v>
      </c>
      <c r="AA177" s="152">
        <f t="shared" si="52"/>
        <v>72.7</v>
      </c>
      <c r="AB177" s="152">
        <f t="shared" si="52"/>
        <v>72.7</v>
      </c>
      <c r="AC177" s="567" t="s">
        <v>291</v>
      </c>
      <c r="AD177" s="616">
        <v>3000</v>
      </c>
      <c r="AE177" s="616">
        <v>3000</v>
      </c>
      <c r="AF177" s="617">
        <v>3000</v>
      </c>
      <c r="AG177" s="1390"/>
    </row>
    <row r="178" spans="1:33" ht="21" customHeight="1" thickBot="1" x14ac:dyDescent="0.25">
      <c r="A178" s="35" t="s">
        <v>18</v>
      </c>
      <c r="B178" s="5" t="s">
        <v>30</v>
      </c>
      <c r="C178" s="309" t="s">
        <v>27</v>
      </c>
      <c r="D178" s="1140" t="s">
        <v>26</v>
      </c>
      <c r="E178" s="1141"/>
      <c r="F178" s="1141"/>
      <c r="G178" s="1141"/>
      <c r="H178" s="1141"/>
      <c r="I178" s="1141"/>
      <c r="J178" s="1141"/>
      <c r="K178" s="571">
        <f t="shared" ref="K178:AB178" si="53">K171+K173+K177</f>
        <v>535.6</v>
      </c>
      <c r="L178" s="572">
        <f t="shared" si="53"/>
        <v>535.6</v>
      </c>
      <c r="M178" s="572">
        <f t="shared" si="53"/>
        <v>377.3</v>
      </c>
      <c r="N178" s="573">
        <f t="shared" si="53"/>
        <v>0</v>
      </c>
      <c r="O178" s="571">
        <f t="shared" si="53"/>
        <v>506</v>
      </c>
      <c r="P178" s="572">
        <f t="shared" si="53"/>
        <v>506</v>
      </c>
      <c r="Q178" s="572">
        <f t="shared" si="53"/>
        <v>409.3</v>
      </c>
      <c r="R178" s="573">
        <f t="shared" si="53"/>
        <v>0</v>
      </c>
      <c r="S178" s="571">
        <f t="shared" si="53"/>
        <v>525</v>
      </c>
      <c r="T178" s="572">
        <f t="shared" si="53"/>
        <v>513.5</v>
      </c>
      <c r="U178" s="572">
        <f t="shared" si="53"/>
        <v>416.8</v>
      </c>
      <c r="V178" s="573">
        <f t="shared" si="53"/>
        <v>11.5</v>
      </c>
      <c r="W178" s="571">
        <f t="shared" si="53"/>
        <v>0</v>
      </c>
      <c r="X178" s="572">
        <f t="shared" si="53"/>
        <v>0</v>
      </c>
      <c r="Y178" s="572">
        <f t="shared" si="53"/>
        <v>0</v>
      </c>
      <c r="Z178" s="573">
        <f t="shared" si="53"/>
        <v>0</v>
      </c>
      <c r="AA178" s="574">
        <f t="shared" si="53"/>
        <v>513.6</v>
      </c>
      <c r="AB178" s="574">
        <f t="shared" si="53"/>
        <v>521.80000000000007</v>
      </c>
      <c r="AC178" s="1145"/>
      <c r="AD178" s="1145"/>
      <c r="AE178" s="1145"/>
      <c r="AF178" s="1146"/>
      <c r="AG178" s="608"/>
    </row>
    <row r="179" spans="1:33" ht="20.25" customHeight="1" thickBot="1" x14ac:dyDescent="0.25">
      <c r="A179" s="599" t="s">
        <v>18</v>
      </c>
      <c r="B179" s="308" t="s">
        <v>30</v>
      </c>
      <c r="C179" s="1518" t="s">
        <v>63</v>
      </c>
      <c r="D179" s="1519"/>
      <c r="E179" s="1519"/>
      <c r="F179" s="1519"/>
      <c r="G179" s="1519"/>
      <c r="H179" s="1519"/>
      <c r="I179" s="1519"/>
      <c r="J179" s="1519"/>
      <c r="K179" s="575">
        <f>K162+K178</f>
        <v>567.20000000000005</v>
      </c>
      <c r="L179" s="576">
        <f t="shared" ref="L179:AB179" si="54">L162+L178</f>
        <v>567.20000000000005</v>
      </c>
      <c r="M179" s="576">
        <f t="shared" si="54"/>
        <v>377.3</v>
      </c>
      <c r="N179" s="577">
        <f t="shared" si="54"/>
        <v>0</v>
      </c>
      <c r="O179" s="575">
        <f t="shared" si="54"/>
        <v>534</v>
      </c>
      <c r="P179" s="576">
        <f t="shared" si="54"/>
        <v>534</v>
      </c>
      <c r="Q179" s="576">
        <f t="shared" si="54"/>
        <v>409.3</v>
      </c>
      <c r="R179" s="577">
        <f t="shared" si="54"/>
        <v>0</v>
      </c>
      <c r="S179" s="575">
        <f t="shared" si="54"/>
        <v>600.70000000000005</v>
      </c>
      <c r="T179" s="576">
        <f t="shared" si="54"/>
        <v>589.20000000000005</v>
      </c>
      <c r="U179" s="576">
        <f t="shared" si="54"/>
        <v>416.8</v>
      </c>
      <c r="V179" s="577">
        <f t="shared" si="54"/>
        <v>11.5</v>
      </c>
      <c r="W179" s="575">
        <f t="shared" si="54"/>
        <v>0</v>
      </c>
      <c r="X179" s="576">
        <f t="shared" si="54"/>
        <v>0</v>
      </c>
      <c r="Y179" s="576">
        <f t="shared" si="54"/>
        <v>0</v>
      </c>
      <c r="Z179" s="577">
        <f t="shared" si="54"/>
        <v>0</v>
      </c>
      <c r="AA179" s="578">
        <f t="shared" si="54"/>
        <v>540.6</v>
      </c>
      <c r="AB179" s="578">
        <f t="shared" si="54"/>
        <v>547.80000000000007</v>
      </c>
      <c r="AC179" s="1520"/>
      <c r="AD179" s="1520"/>
      <c r="AE179" s="1520"/>
      <c r="AF179" s="1521"/>
      <c r="AG179" s="1405"/>
    </row>
    <row r="180" spans="1:33" ht="24.75" customHeight="1" thickBot="1" x14ac:dyDescent="0.25">
      <c r="A180" s="35" t="s">
        <v>18</v>
      </c>
      <c r="B180" s="579" t="s">
        <v>18</v>
      </c>
      <c r="C180" s="1515" t="s">
        <v>73</v>
      </c>
      <c r="D180" s="1515"/>
      <c r="E180" s="1515"/>
      <c r="F180" s="1515"/>
      <c r="G180" s="1515"/>
      <c r="H180" s="1515"/>
      <c r="I180" s="1515"/>
      <c r="J180" s="1515"/>
      <c r="K180" s="1516"/>
      <c r="L180" s="1516"/>
      <c r="M180" s="1516"/>
      <c r="N180" s="1516"/>
      <c r="O180" s="1516"/>
      <c r="P180" s="1516"/>
      <c r="Q180" s="1516"/>
      <c r="R180" s="1516"/>
      <c r="S180" s="1516"/>
      <c r="T180" s="1516"/>
      <c r="U180" s="1516"/>
      <c r="V180" s="1516"/>
      <c r="W180" s="1516"/>
      <c r="X180" s="1516"/>
      <c r="Y180" s="1516"/>
      <c r="Z180" s="1516"/>
      <c r="AA180" s="1516"/>
      <c r="AB180" s="1516"/>
      <c r="AC180" s="1515"/>
      <c r="AD180" s="1515"/>
      <c r="AE180" s="1515"/>
      <c r="AF180" s="1517"/>
      <c r="AG180" s="1390"/>
    </row>
    <row r="181" spans="1:33" ht="24" customHeight="1" thickBot="1" x14ac:dyDescent="0.25">
      <c r="A181" s="35" t="s">
        <v>18</v>
      </c>
      <c r="B181" s="5" t="s">
        <v>18</v>
      </c>
      <c r="C181" s="310" t="s">
        <v>19</v>
      </c>
      <c r="D181" s="933" t="s">
        <v>74</v>
      </c>
      <c r="E181" s="934"/>
      <c r="F181" s="934"/>
      <c r="G181" s="934"/>
      <c r="H181" s="934"/>
      <c r="I181" s="934"/>
      <c r="J181" s="934"/>
      <c r="K181" s="934"/>
      <c r="L181" s="934"/>
      <c r="M181" s="934"/>
      <c r="N181" s="934"/>
      <c r="O181" s="934"/>
      <c r="P181" s="934"/>
      <c r="Q181" s="934"/>
      <c r="R181" s="934"/>
      <c r="S181" s="934"/>
      <c r="T181" s="934"/>
      <c r="U181" s="934"/>
      <c r="V181" s="934"/>
      <c r="W181" s="934"/>
      <c r="X181" s="934"/>
      <c r="Y181" s="934"/>
      <c r="Z181" s="934"/>
      <c r="AA181" s="934"/>
      <c r="AB181" s="934"/>
      <c r="AC181" s="934"/>
      <c r="AD181" s="934"/>
      <c r="AE181" s="934"/>
      <c r="AF181" s="935"/>
      <c r="AG181" s="1390"/>
    </row>
    <row r="182" spans="1:33" ht="25.5" customHeight="1" x14ac:dyDescent="0.2">
      <c r="A182" s="877" t="s">
        <v>18</v>
      </c>
      <c r="B182" s="857" t="s">
        <v>18</v>
      </c>
      <c r="C182" s="863" t="s">
        <v>19</v>
      </c>
      <c r="D182" s="882" t="s">
        <v>19</v>
      </c>
      <c r="E182" s="885" t="s">
        <v>75</v>
      </c>
      <c r="F182" s="1097"/>
      <c r="G182" s="891" t="s">
        <v>300</v>
      </c>
      <c r="H182" s="961" t="s">
        <v>23</v>
      </c>
      <c r="I182" s="1055" t="s">
        <v>181</v>
      </c>
      <c r="J182" s="1158" t="s">
        <v>29</v>
      </c>
      <c r="K182" s="1093">
        <f>L182+N182</f>
        <v>100.8</v>
      </c>
      <c r="L182" s="1409">
        <v>100.8</v>
      </c>
      <c r="M182" s="1409">
        <v>0</v>
      </c>
      <c r="N182" s="1071">
        <v>0</v>
      </c>
      <c r="O182" s="1093">
        <f>P182+R182</f>
        <v>115</v>
      </c>
      <c r="P182" s="1409">
        <v>115</v>
      </c>
      <c r="Q182" s="1409">
        <v>0</v>
      </c>
      <c r="R182" s="1071">
        <v>0</v>
      </c>
      <c r="S182" s="1093">
        <f>T182+V182</f>
        <v>115</v>
      </c>
      <c r="T182" s="1409">
        <v>115</v>
      </c>
      <c r="U182" s="1409">
        <v>0</v>
      </c>
      <c r="V182" s="1071">
        <v>0</v>
      </c>
      <c r="W182" s="1093">
        <v>0</v>
      </c>
      <c r="X182" s="1409">
        <v>0</v>
      </c>
      <c r="Y182" s="1409">
        <v>0</v>
      </c>
      <c r="Z182" s="1071">
        <v>0</v>
      </c>
      <c r="AA182" s="1406">
        <v>110</v>
      </c>
      <c r="AB182" s="1406">
        <v>120</v>
      </c>
      <c r="AC182" s="506" t="s">
        <v>175</v>
      </c>
      <c r="AD182" s="507">
        <v>9</v>
      </c>
      <c r="AE182" s="507">
        <v>10</v>
      </c>
      <c r="AF182" s="508">
        <v>11</v>
      </c>
      <c r="AG182" s="1390"/>
    </row>
    <row r="183" spans="1:33" ht="26.25" customHeight="1" x14ac:dyDescent="0.2">
      <c r="A183" s="878"/>
      <c r="B183" s="858"/>
      <c r="C183" s="1544"/>
      <c r="D183" s="883"/>
      <c r="E183" s="886"/>
      <c r="F183" s="1104"/>
      <c r="G183" s="892"/>
      <c r="H183" s="962"/>
      <c r="I183" s="1148"/>
      <c r="J183" s="1159"/>
      <c r="K183" s="1094"/>
      <c r="L183" s="1410"/>
      <c r="M183" s="1410"/>
      <c r="N183" s="1072"/>
      <c r="O183" s="1094"/>
      <c r="P183" s="1410"/>
      <c r="Q183" s="1410"/>
      <c r="R183" s="1072"/>
      <c r="S183" s="1094"/>
      <c r="T183" s="1410"/>
      <c r="U183" s="1410"/>
      <c r="V183" s="1072"/>
      <c r="W183" s="1094"/>
      <c r="X183" s="1410"/>
      <c r="Y183" s="1410"/>
      <c r="Z183" s="1072"/>
      <c r="AA183" s="1407"/>
      <c r="AB183" s="1407"/>
      <c r="AC183" s="509" t="s">
        <v>176</v>
      </c>
      <c r="AD183" s="510">
        <v>21</v>
      </c>
      <c r="AE183" s="510">
        <v>26</v>
      </c>
      <c r="AF183" s="511">
        <v>30</v>
      </c>
      <c r="AG183" s="1390"/>
    </row>
    <row r="184" spans="1:33" ht="51" customHeight="1" x14ac:dyDescent="0.2">
      <c r="A184" s="878"/>
      <c r="B184" s="858"/>
      <c r="C184" s="1544"/>
      <c r="D184" s="883"/>
      <c r="E184" s="886"/>
      <c r="F184" s="1104"/>
      <c r="G184" s="892"/>
      <c r="H184" s="962"/>
      <c r="I184" s="1148"/>
      <c r="J184" s="1160"/>
      <c r="K184" s="1095"/>
      <c r="L184" s="1411"/>
      <c r="M184" s="1411"/>
      <c r="N184" s="1073"/>
      <c r="O184" s="1095"/>
      <c r="P184" s="1411"/>
      <c r="Q184" s="1411"/>
      <c r="R184" s="1073"/>
      <c r="S184" s="1095"/>
      <c r="T184" s="1411"/>
      <c r="U184" s="1411"/>
      <c r="V184" s="1073"/>
      <c r="W184" s="1095"/>
      <c r="X184" s="1411"/>
      <c r="Y184" s="1411"/>
      <c r="Z184" s="1073"/>
      <c r="AA184" s="1408"/>
      <c r="AB184" s="1408"/>
      <c r="AC184" s="512" t="s">
        <v>177</v>
      </c>
      <c r="AD184" s="513">
        <v>12</v>
      </c>
      <c r="AE184" s="513">
        <v>14</v>
      </c>
      <c r="AF184" s="514">
        <v>16</v>
      </c>
      <c r="AG184" s="1390"/>
    </row>
    <row r="185" spans="1:33" ht="25.5" customHeight="1" thickBot="1" x14ac:dyDescent="0.25">
      <c r="A185" s="894"/>
      <c r="B185" s="859"/>
      <c r="C185" s="864"/>
      <c r="D185" s="1096"/>
      <c r="E185" s="928"/>
      <c r="F185" s="1098"/>
      <c r="G185" s="1099"/>
      <c r="H185" s="1147"/>
      <c r="I185" s="1149"/>
      <c r="J185" s="457" t="s">
        <v>47</v>
      </c>
      <c r="K185" s="597">
        <f>L185+N185</f>
        <v>12</v>
      </c>
      <c r="L185" s="460">
        <v>12</v>
      </c>
      <c r="M185" s="460">
        <v>1.8</v>
      </c>
      <c r="N185" s="595">
        <v>0</v>
      </c>
      <c r="O185" s="597">
        <f>P185+R185</f>
        <v>0</v>
      </c>
      <c r="P185" s="460">
        <v>0</v>
      </c>
      <c r="Q185" s="460">
        <v>0</v>
      </c>
      <c r="R185" s="595">
        <v>0</v>
      </c>
      <c r="S185" s="597">
        <f>T185+V185</f>
        <v>0</v>
      </c>
      <c r="T185" s="460">
        <v>0</v>
      </c>
      <c r="U185" s="460">
        <v>0</v>
      </c>
      <c r="V185" s="595">
        <v>0</v>
      </c>
      <c r="W185" s="597">
        <f>X185+Z185</f>
        <v>0</v>
      </c>
      <c r="X185" s="460">
        <v>0</v>
      </c>
      <c r="Y185" s="460">
        <v>0</v>
      </c>
      <c r="Z185" s="461">
        <v>0</v>
      </c>
      <c r="AA185" s="593">
        <v>0</v>
      </c>
      <c r="AB185" s="593">
        <v>0</v>
      </c>
      <c r="AC185" s="1536" t="s">
        <v>178</v>
      </c>
      <c r="AD185" s="936">
        <v>10</v>
      </c>
      <c r="AE185" s="936">
        <v>12</v>
      </c>
      <c r="AF185" s="1534">
        <v>14</v>
      </c>
      <c r="AG185" s="1390"/>
    </row>
    <row r="186" spans="1:33" ht="24" customHeight="1" thickBot="1" x14ac:dyDescent="0.25">
      <c r="A186" s="879"/>
      <c r="B186" s="880"/>
      <c r="C186" s="869"/>
      <c r="D186" s="884"/>
      <c r="E186" s="887"/>
      <c r="F186" s="1105"/>
      <c r="G186" s="893"/>
      <c r="H186" s="963"/>
      <c r="I186" s="1100"/>
      <c r="J186" s="179" t="s">
        <v>25</v>
      </c>
      <c r="K186" s="1">
        <f>K182+K185</f>
        <v>112.8</v>
      </c>
      <c r="L186" s="2">
        <f t="shared" ref="L186:AB186" si="55">L182+L185</f>
        <v>112.8</v>
      </c>
      <c r="M186" s="2">
        <f t="shared" si="55"/>
        <v>1.8</v>
      </c>
      <c r="N186" s="3">
        <f t="shared" si="55"/>
        <v>0</v>
      </c>
      <c r="O186" s="1">
        <f t="shared" si="55"/>
        <v>115</v>
      </c>
      <c r="P186" s="2">
        <f t="shared" si="55"/>
        <v>115</v>
      </c>
      <c r="Q186" s="2">
        <f t="shared" si="55"/>
        <v>0</v>
      </c>
      <c r="R186" s="3">
        <f t="shared" si="55"/>
        <v>0</v>
      </c>
      <c r="S186" s="1">
        <f t="shared" si="55"/>
        <v>115</v>
      </c>
      <c r="T186" s="2">
        <f t="shared" si="55"/>
        <v>115</v>
      </c>
      <c r="U186" s="2">
        <f t="shared" si="55"/>
        <v>0</v>
      </c>
      <c r="V186" s="3">
        <f t="shared" si="55"/>
        <v>0</v>
      </c>
      <c r="W186" s="1">
        <f t="shared" si="55"/>
        <v>0</v>
      </c>
      <c r="X186" s="2">
        <f t="shared" si="55"/>
        <v>0</v>
      </c>
      <c r="Y186" s="2">
        <f t="shared" si="55"/>
        <v>0</v>
      </c>
      <c r="Z186" s="3">
        <f t="shared" si="55"/>
        <v>0</v>
      </c>
      <c r="AA186" s="4">
        <f t="shared" si="55"/>
        <v>110</v>
      </c>
      <c r="AB186" s="4">
        <f t="shared" si="55"/>
        <v>120</v>
      </c>
      <c r="AC186" s="1537"/>
      <c r="AD186" s="937"/>
      <c r="AE186" s="937"/>
      <c r="AF186" s="1535"/>
      <c r="AG186" s="1390"/>
    </row>
    <row r="187" spans="1:33" ht="31.5" customHeight="1" thickBot="1" x14ac:dyDescent="0.25">
      <c r="A187" s="877" t="s">
        <v>18</v>
      </c>
      <c r="B187" s="857" t="s">
        <v>18</v>
      </c>
      <c r="C187" s="863" t="s">
        <v>19</v>
      </c>
      <c r="D187" s="882" t="s">
        <v>27</v>
      </c>
      <c r="E187" s="885" t="s">
        <v>182</v>
      </c>
      <c r="F187" s="1097"/>
      <c r="G187" s="891" t="s">
        <v>301</v>
      </c>
      <c r="H187" s="961" t="s">
        <v>23</v>
      </c>
      <c r="I187" s="1055" t="s">
        <v>181</v>
      </c>
      <c r="J187" s="625" t="s">
        <v>29</v>
      </c>
      <c r="K187" s="597">
        <f>L187+N187</f>
        <v>68.599999999999994</v>
      </c>
      <c r="L187" s="460">
        <v>68.599999999999994</v>
      </c>
      <c r="M187" s="460">
        <v>60.7</v>
      </c>
      <c r="N187" s="595">
        <v>0</v>
      </c>
      <c r="O187" s="597">
        <f>P187+R187</f>
        <v>129.5</v>
      </c>
      <c r="P187" s="460">
        <v>129.5</v>
      </c>
      <c r="Q187" s="460">
        <v>106.7</v>
      </c>
      <c r="R187" s="595">
        <v>0</v>
      </c>
      <c r="S187" s="291">
        <f>T187+V187</f>
        <v>120.4</v>
      </c>
      <c r="T187" s="654">
        <v>120.4</v>
      </c>
      <c r="U187" s="654">
        <v>106.1</v>
      </c>
      <c r="V187" s="638">
        <v>0</v>
      </c>
      <c r="W187" s="597">
        <v>0</v>
      </c>
      <c r="X187" s="460">
        <v>0</v>
      </c>
      <c r="Y187" s="460">
        <v>0</v>
      </c>
      <c r="Z187" s="461">
        <v>0</v>
      </c>
      <c r="AA187" s="593">
        <v>140.5</v>
      </c>
      <c r="AB187" s="593">
        <v>159.69999999999999</v>
      </c>
      <c r="AC187" s="515" t="s">
        <v>183</v>
      </c>
      <c r="AD187" s="622">
        <v>2000</v>
      </c>
      <c r="AE187" s="516">
        <v>2500</v>
      </c>
      <c r="AF187" s="517">
        <v>3000</v>
      </c>
      <c r="AG187" s="1405"/>
    </row>
    <row r="188" spans="1:33" ht="32.25" customHeight="1" thickBot="1" x14ac:dyDescent="0.25">
      <c r="A188" s="894"/>
      <c r="B188" s="859"/>
      <c r="C188" s="864"/>
      <c r="D188" s="1096"/>
      <c r="E188" s="928"/>
      <c r="F188" s="1098"/>
      <c r="G188" s="1099"/>
      <c r="H188" s="963"/>
      <c r="I188" s="1100"/>
      <c r="J188" s="179" t="s">
        <v>25</v>
      </c>
      <c r="K188" s="153">
        <f t="shared" ref="K188:AB188" si="56">K187</f>
        <v>68.599999999999994</v>
      </c>
      <c r="L188" s="154">
        <f t="shared" si="56"/>
        <v>68.599999999999994</v>
      </c>
      <c r="M188" s="154">
        <f t="shared" si="56"/>
        <v>60.7</v>
      </c>
      <c r="N188" s="170">
        <f t="shared" si="56"/>
        <v>0</v>
      </c>
      <c r="O188" s="153">
        <f t="shared" si="56"/>
        <v>129.5</v>
      </c>
      <c r="P188" s="154">
        <f t="shared" si="56"/>
        <v>129.5</v>
      </c>
      <c r="Q188" s="154">
        <f t="shared" si="56"/>
        <v>106.7</v>
      </c>
      <c r="R188" s="170">
        <f t="shared" si="56"/>
        <v>0</v>
      </c>
      <c r="S188" s="153">
        <f t="shared" si="56"/>
        <v>120.4</v>
      </c>
      <c r="T188" s="154">
        <f t="shared" si="56"/>
        <v>120.4</v>
      </c>
      <c r="U188" s="154">
        <f t="shared" si="56"/>
        <v>106.1</v>
      </c>
      <c r="V188" s="170">
        <f t="shared" si="56"/>
        <v>0</v>
      </c>
      <c r="W188" s="153">
        <f t="shared" si="56"/>
        <v>0</v>
      </c>
      <c r="X188" s="154">
        <f t="shared" si="56"/>
        <v>0</v>
      </c>
      <c r="Y188" s="154">
        <f t="shared" si="56"/>
        <v>0</v>
      </c>
      <c r="Z188" s="164">
        <f t="shared" si="56"/>
        <v>0</v>
      </c>
      <c r="AA188" s="4">
        <f t="shared" si="56"/>
        <v>140.5</v>
      </c>
      <c r="AB188" s="4">
        <f t="shared" si="56"/>
        <v>159.69999999999999</v>
      </c>
      <c r="AC188" s="518" t="s">
        <v>184</v>
      </c>
      <c r="AD188" s="623">
        <v>200</v>
      </c>
      <c r="AE188" s="519">
        <v>300</v>
      </c>
      <c r="AF188" s="520">
        <v>300</v>
      </c>
      <c r="AG188" s="1405"/>
    </row>
    <row r="189" spans="1:33" ht="30.75" customHeight="1" thickBot="1" x14ac:dyDescent="0.25">
      <c r="A189" s="877" t="s">
        <v>18</v>
      </c>
      <c r="B189" s="857" t="s">
        <v>18</v>
      </c>
      <c r="C189" s="863" t="s">
        <v>19</v>
      </c>
      <c r="D189" s="997" t="s">
        <v>30</v>
      </c>
      <c r="E189" s="874" t="s">
        <v>250</v>
      </c>
      <c r="F189" s="1174"/>
      <c r="G189" s="870" t="s">
        <v>302</v>
      </c>
      <c r="H189" s="1081" t="s">
        <v>23</v>
      </c>
      <c r="I189" s="809" t="s">
        <v>181</v>
      </c>
      <c r="J189" s="71" t="s">
        <v>49</v>
      </c>
      <c r="K189" s="103">
        <f>L189+N189</f>
        <v>0</v>
      </c>
      <c r="L189" s="72">
        <v>0</v>
      </c>
      <c r="M189" s="72">
        <v>0</v>
      </c>
      <c r="N189" s="74">
        <v>0</v>
      </c>
      <c r="O189" s="103">
        <f>P189+R189</f>
        <v>0</v>
      </c>
      <c r="P189" s="72">
        <v>0</v>
      </c>
      <c r="Q189" s="72">
        <v>0</v>
      </c>
      <c r="R189" s="74">
        <v>0</v>
      </c>
      <c r="S189" s="103">
        <f>T189+V189</f>
        <v>0</v>
      </c>
      <c r="T189" s="72">
        <v>0</v>
      </c>
      <c r="U189" s="72">
        <v>0</v>
      </c>
      <c r="V189" s="74">
        <v>0</v>
      </c>
      <c r="W189" s="103">
        <v>0</v>
      </c>
      <c r="X189" s="72">
        <v>0</v>
      </c>
      <c r="Y189" s="72">
        <v>0</v>
      </c>
      <c r="Z189" s="492">
        <v>0</v>
      </c>
      <c r="AA189" s="97">
        <v>0</v>
      </c>
      <c r="AB189" s="97">
        <v>0</v>
      </c>
      <c r="AC189" s="521" t="s">
        <v>251</v>
      </c>
      <c r="AD189" s="522">
        <v>0</v>
      </c>
      <c r="AE189" s="523">
        <v>2</v>
      </c>
      <c r="AF189" s="524">
        <v>0</v>
      </c>
      <c r="AG189" s="1390"/>
    </row>
    <row r="190" spans="1:33" ht="33.75" customHeight="1" thickBot="1" x14ac:dyDescent="0.25">
      <c r="A190" s="894"/>
      <c r="B190" s="859"/>
      <c r="C190" s="864"/>
      <c r="D190" s="1235"/>
      <c r="E190" s="1215"/>
      <c r="F190" s="1220"/>
      <c r="G190" s="1219"/>
      <c r="H190" s="1082"/>
      <c r="I190" s="810"/>
      <c r="J190" s="105" t="s">
        <v>25</v>
      </c>
      <c r="K190" s="493">
        <f t="shared" ref="K190:AB190" si="57">K189</f>
        <v>0</v>
      </c>
      <c r="L190" s="494">
        <f t="shared" si="57"/>
        <v>0</v>
      </c>
      <c r="M190" s="494">
        <f t="shared" si="57"/>
        <v>0</v>
      </c>
      <c r="N190" s="495">
        <f t="shared" si="57"/>
        <v>0</v>
      </c>
      <c r="O190" s="493">
        <f t="shared" si="57"/>
        <v>0</v>
      </c>
      <c r="P190" s="494">
        <f t="shared" si="57"/>
        <v>0</v>
      </c>
      <c r="Q190" s="494">
        <f t="shared" si="57"/>
        <v>0</v>
      </c>
      <c r="R190" s="495">
        <f t="shared" si="57"/>
        <v>0</v>
      </c>
      <c r="S190" s="493">
        <f t="shared" si="57"/>
        <v>0</v>
      </c>
      <c r="T190" s="494">
        <f t="shared" si="57"/>
        <v>0</v>
      </c>
      <c r="U190" s="494">
        <f t="shared" si="57"/>
        <v>0</v>
      </c>
      <c r="V190" s="495">
        <f t="shared" si="57"/>
        <v>0</v>
      </c>
      <c r="W190" s="493">
        <f t="shared" si="57"/>
        <v>0</v>
      </c>
      <c r="X190" s="494">
        <f t="shared" si="57"/>
        <v>0</v>
      </c>
      <c r="Y190" s="494">
        <f t="shared" si="57"/>
        <v>0</v>
      </c>
      <c r="Z190" s="496">
        <f t="shared" si="57"/>
        <v>0</v>
      </c>
      <c r="AA190" s="130">
        <f t="shared" si="57"/>
        <v>0</v>
      </c>
      <c r="AB190" s="130">
        <f t="shared" si="57"/>
        <v>0</v>
      </c>
      <c r="AC190" s="1101"/>
      <c r="AD190" s="1102"/>
      <c r="AE190" s="1102"/>
      <c r="AF190" s="1103"/>
      <c r="AG190" s="49"/>
    </row>
    <row r="191" spans="1:33" ht="22.5" customHeight="1" thickBot="1" x14ac:dyDescent="0.25">
      <c r="A191" s="35" t="s">
        <v>18</v>
      </c>
      <c r="B191" s="5" t="s">
        <v>18</v>
      </c>
      <c r="C191" s="6" t="s">
        <v>19</v>
      </c>
      <c r="D191" s="1091" t="s">
        <v>26</v>
      </c>
      <c r="E191" s="1092"/>
      <c r="F191" s="1092"/>
      <c r="G191" s="1092"/>
      <c r="H191" s="1092"/>
      <c r="I191" s="1092"/>
      <c r="J191" s="1092"/>
      <c r="K191" s="253">
        <f>K186+K190+K188</f>
        <v>181.39999999999998</v>
      </c>
      <c r="L191" s="254">
        <f t="shared" ref="L191:AB191" si="58">L186+L190+L188</f>
        <v>181.39999999999998</v>
      </c>
      <c r="M191" s="254">
        <f t="shared" si="58"/>
        <v>62.5</v>
      </c>
      <c r="N191" s="255">
        <f t="shared" si="58"/>
        <v>0</v>
      </c>
      <c r="O191" s="253">
        <f t="shared" si="58"/>
        <v>244.5</v>
      </c>
      <c r="P191" s="254">
        <f t="shared" si="58"/>
        <v>244.5</v>
      </c>
      <c r="Q191" s="254">
        <f t="shared" si="58"/>
        <v>106.7</v>
      </c>
      <c r="R191" s="255">
        <f t="shared" si="58"/>
        <v>0</v>
      </c>
      <c r="S191" s="253">
        <f t="shared" si="58"/>
        <v>235.4</v>
      </c>
      <c r="T191" s="254">
        <f t="shared" si="58"/>
        <v>235.4</v>
      </c>
      <c r="U191" s="254">
        <f t="shared" si="58"/>
        <v>106.1</v>
      </c>
      <c r="V191" s="255">
        <f t="shared" si="58"/>
        <v>0</v>
      </c>
      <c r="W191" s="253">
        <f t="shared" si="58"/>
        <v>0</v>
      </c>
      <c r="X191" s="254">
        <f t="shared" si="58"/>
        <v>0</v>
      </c>
      <c r="Y191" s="254">
        <f t="shared" si="58"/>
        <v>0</v>
      </c>
      <c r="Z191" s="255">
        <f t="shared" si="58"/>
        <v>0</v>
      </c>
      <c r="AA191" s="256">
        <f t="shared" si="58"/>
        <v>250.5</v>
      </c>
      <c r="AB191" s="256">
        <f t="shared" si="58"/>
        <v>279.7</v>
      </c>
      <c r="AC191" s="1541"/>
      <c r="AD191" s="1541"/>
      <c r="AE191" s="1541"/>
      <c r="AF191" s="1542"/>
      <c r="AG191" s="608"/>
    </row>
    <row r="192" spans="1:33" ht="21.75" customHeight="1" thickBot="1" x14ac:dyDescent="0.25">
      <c r="A192" s="599" t="s">
        <v>18</v>
      </c>
      <c r="B192" s="283" t="s">
        <v>18</v>
      </c>
      <c r="C192" s="1531" t="s">
        <v>63</v>
      </c>
      <c r="D192" s="1532"/>
      <c r="E192" s="1532"/>
      <c r="F192" s="1532"/>
      <c r="G192" s="1532"/>
      <c r="H192" s="1532"/>
      <c r="I192" s="1532"/>
      <c r="J192" s="1533"/>
      <c r="K192" s="251">
        <f t="shared" ref="K192:AB192" si="59">K191</f>
        <v>181.39999999999998</v>
      </c>
      <c r="L192" s="252">
        <f t="shared" si="59"/>
        <v>181.39999999999998</v>
      </c>
      <c r="M192" s="252">
        <f t="shared" si="59"/>
        <v>62.5</v>
      </c>
      <c r="N192" s="311">
        <f t="shared" si="59"/>
        <v>0</v>
      </c>
      <c r="O192" s="251">
        <f t="shared" si="59"/>
        <v>244.5</v>
      </c>
      <c r="P192" s="252">
        <f t="shared" si="59"/>
        <v>244.5</v>
      </c>
      <c r="Q192" s="252">
        <f t="shared" si="59"/>
        <v>106.7</v>
      </c>
      <c r="R192" s="311">
        <f t="shared" si="59"/>
        <v>0</v>
      </c>
      <c r="S192" s="251">
        <f t="shared" si="59"/>
        <v>235.4</v>
      </c>
      <c r="T192" s="252">
        <f t="shared" si="59"/>
        <v>235.4</v>
      </c>
      <c r="U192" s="252">
        <f t="shared" si="59"/>
        <v>106.1</v>
      </c>
      <c r="V192" s="311">
        <f t="shared" si="59"/>
        <v>0</v>
      </c>
      <c r="W192" s="251">
        <f t="shared" si="59"/>
        <v>0</v>
      </c>
      <c r="X192" s="252">
        <f t="shared" si="59"/>
        <v>0</v>
      </c>
      <c r="Y192" s="252">
        <f t="shared" si="59"/>
        <v>0</v>
      </c>
      <c r="Z192" s="312">
        <f t="shared" si="59"/>
        <v>0</v>
      </c>
      <c r="AA192" s="313">
        <f t="shared" si="59"/>
        <v>250.5</v>
      </c>
      <c r="AB192" s="313">
        <f t="shared" si="59"/>
        <v>279.7</v>
      </c>
      <c r="AC192" s="953"/>
      <c r="AD192" s="954"/>
      <c r="AE192" s="954"/>
      <c r="AF192" s="955"/>
      <c r="AG192" s="1390"/>
    </row>
    <row r="193" spans="1:33" ht="23.25" customHeight="1" thickBot="1" x14ac:dyDescent="0.25">
      <c r="A193" s="35" t="s">
        <v>18</v>
      </c>
      <c r="B193" s="580" t="s">
        <v>303</v>
      </c>
      <c r="C193" s="842" t="s">
        <v>304</v>
      </c>
      <c r="D193" s="842"/>
      <c r="E193" s="842"/>
      <c r="F193" s="842"/>
      <c r="G193" s="842"/>
      <c r="H193" s="842"/>
      <c r="I193" s="842"/>
      <c r="J193" s="842"/>
      <c r="K193" s="842"/>
      <c r="L193" s="842"/>
      <c r="M193" s="842"/>
      <c r="N193" s="842"/>
      <c r="O193" s="842"/>
      <c r="P193" s="842"/>
      <c r="Q193" s="842"/>
      <c r="R193" s="842"/>
      <c r="S193" s="842"/>
      <c r="T193" s="842"/>
      <c r="U193" s="842"/>
      <c r="V193" s="842"/>
      <c r="W193" s="842"/>
      <c r="X193" s="842"/>
      <c r="Y193" s="842"/>
      <c r="Z193" s="842"/>
      <c r="AA193" s="842"/>
      <c r="AB193" s="842"/>
      <c r="AC193" s="842"/>
      <c r="AD193" s="842"/>
      <c r="AE193" s="842"/>
      <c r="AF193" s="843"/>
      <c r="AG193" s="1390"/>
    </row>
    <row r="194" spans="1:33" ht="24.75" customHeight="1" thickBot="1" x14ac:dyDescent="0.25">
      <c r="A194" s="35" t="s">
        <v>18</v>
      </c>
      <c r="B194" s="5" t="s">
        <v>33</v>
      </c>
      <c r="C194" s="6" t="s">
        <v>19</v>
      </c>
      <c r="D194" s="1257" t="s">
        <v>76</v>
      </c>
      <c r="E194" s="1258"/>
      <c r="F194" s="1258"/>
      <c r="G194" s="1258"/>
      <c r="H194" s="1258"/>
      <c r="I194" s="1258"/>
      <c r="J194" s="1514"/>
      <c r="K194" s="1514"/>
      <c r="L194" s="1514"/>
      <c r="M194" s="1514"/>
      <c r="N194" s="1514"/>
      <c r="O194" s="1514"/>
      <c r="P194" s="1514"/>
      <c r="Q194" s="1514"/>
      <c r="R194" s="1514"/>
      <c r="S194" s="1514"/>
      <c r="T194" s="1514"/>
      <c r="U194" s="1514"/>
      <c r="V194" s="1514"/>
      <c r="W194" s="1514"/>
      <c r="X194" s="1514"/>
      <c r="Y194" s="1514"/>
      <c r="Z194" s="1514"/>
      <c r="AA194" s="1514"/>
      <c r="AB194" s="1514"/>
      <c r="AC194" s="1258"/>
      <c r="AD194" s="1258"/>
      <c r="AE194" s="1258"/>
      <c r="AF194" s="1259"/>
      <c r="AG194" s="1390"/>
    </row>
    <row r="195" spans="1:33" ht="26.25" customHeight="1" x14ac:dyDescent="0.2">
      <c r="A195" s="877" t="s">
        <v>18</v>
      </c>
      <c r="B195" s="857" t="s">
        <v>33</v>
      </c>
      <c r="C195" s="897" t="s">
        <v>19</v>
      </c>
      <c r="D195" s="882" t="s">
        <v>19</v>
      </c>
      <c r="E195" s="885" t="s">
        <v>77</v>
      </c>
      <c r="F195" s="1097"/>
      <c r="G195" s="891" t="s">
        <v>78</v>
      </c>
      <c r="H195" s="961" t="s">
        <v>79</v>
      </c>
      <c r="I195" s="1513" t="s">
        <v>121</v>
      </c>
      <c r="J195" s="411" t="s">
        <v>47</v>
      </c>
      <c r="K195" s="156">
        <f>SUM(L195+N195)</f>
        <v>641.29999999999995</v>
      </c>
      <c r="L195" s="413">
        <v>641.29999999999995</v>
      </c>
      <c r="M195" s="413">
        <v>621.5</v>
      </c>
      <c r="N195" s="158">
        <v>0</v>
      </c>
      <c r="O195" s="156">
        <f>P195+R195</f>
        <v>734.6</v>
      </c>
      <c r="P195" s="413">
        <v>734.6</v>
      </c>
      <c r="Q195" s="413">
        <v>723.1</v>
      </c>
      <c r="R195" s="158">
        <v>0</v>
      </c>
      <c r="S195" s="444">
        <f>T195+V195</f>
        <v>676.5</v>
      </c>
      <c r="T195" s="445">
        <v>676.5</v>
      </c>
      <c r="U195" s="445">
        <v>666.9</v>
      </c>
      <c r="V195" s="655">
        <v>0</v>
      </c>
      <c r="W195" s="156">
        <v>0</v>
      </c>
      <c r="X195" s="157">
        <v>0</v>
      </c>
      <c r="Y195" s="157">
        <v>0</v>
      </c>
      <c r="Z195" s="158">
        <v>0</v>
      </c>
      <c r="AA195" s="415">
        <v>770.7</v>
      </c>
      <c r="AB195" s="415">
        <v>809.2</v>
      </c>
      <c r="AC195" s="1421" t="s">
        <v>140</v>
      </c>
      <c r="AD195" s="1422">
        <v>47</v>
      </c>
      <c r="AE195" s="1423" t="s">
        <v>118</v>
      </c>
      <c r="AF195" s="1424" t="s">
        <v>118</v>
      </c>
      <c r="AG195" s="1390"/>
    </row>
    <row r="196" spans="1:33" ht="24.75" customHeight="1" thickBot="1" x14ac:dyDescent="0.25">
      <c r="A196" s="895"/>
      <c r="B196" s="896"/>
      <c r="C196" s="898"/>
      <c r="D196" s="1401"/>
      <c r="E196" s="1403"/>
      <c r="F196" s="1438"/>
      <c r="G196" s="1051"/>
      <c r="H196" s="1053"/>
      <c r="I196" s="1447"/>
      <c r="J196" s="412" t="s">
        <v>29</v>
      </c>
      <c r="K196" s="160">
        <f>L196+N196</f>
        <v>6.1</v>
      </c>
      <c r="L196" s="417">
        <v>6.1</v>
      </c>
      <c r="M196" s="417">
        <v>5</v>
      </c>
      <c r="N196" s="162">
        <v>0</v>
      </c>
      <c r="O196" s="160">
        <f>P196+R196</f>
        <v>0</v>
      </c>
      <c r="P196" s="417">
        <v>0</v>
      </c>
      <c r="Q196" s="417">
        <v>0</v>
      </c>
      <c r="R196" s="162">
        <v>0</v>
      </c>
      <c r="S196" s="485">
        <f>T196+V196</f>
        <v>30</v>
      </c>
      <c r="T196" s="407">
        <v>30</v>
      </c>
      <c r="U196" s="407">
        <v>24.6</v>
      </c>
      <c r="V196" s="615">
        <v>0</v>
      </c>
      <c r="W196" s="160">
        <f>X196+Z196</f>
        <v>0</v>
      </c>
      <c r="X196" s="161">
        <v>0</v>
      </c>
      <c r="Y196" s="161">
        <v>0</v>
      </c>
      <c r="Z196" s="162">
        <v>0</v>
      </c>
      <c r="AA196" s="400">
        <v>0</v>
      </c>
      <c r="AB196" s="400">
        <v>0</v>
      </c>
      <c r="AC196" s="1133"/>
      <c r="AD196" s="1046"/>
      <c r="AE196" s="1049"/>
      <c r="AF196" s="1138"/>
      <c r="AG196" s="49"/>
    </row>
    <row r="197" spans="1:33" ht="24" customHeight="1" thickBot="1" x14ac:dyDescent="0.25">
      <c r="A197" s="879"/>
      <c r="B197" s="880"/>
      <c r="C197" s="899"/>
      <c r="D197" s="1402"/>
      <c r="E197" s="1404"/>
      <c r="F197" s="1439"/>
      <c r="G197" s="1052"/>
      <c r="H197" s="1054"/>
      <c r="I197" s="1057"/>
      <c r="J197" s="416" t="s">
        <v>25</v>
      </c>
      <c r="K197" s="1">
        <f>SUM(K195:K196)</f>
        <v>647.4</v>
      </c>
      <c r="L197" s="2">
        <f t="shared" ref="L197:AB197" si="60">SUM(L195:L196)</f>
        <v>647.4</v>
      </c>
      <c r="M197" s="2">
        <f t="shared" si="60"/>
        <v>626.5</v>
      </c>
      <c r="N197" s="3">
        <f t="shared" si="60"/>
        <v>0</v>
      </c>
      <c r="O197" s="1">
        <f t="shared" si="60"/>
        <v>734.6</v>
      </c>
      <c r="P197" s="2">
        <f t="shared" si="60"/>
        <v>734.6</v>
      </c>
      <c r="Q197" s="2">
        <f t="shared" si="60"/>
        <v>723.1</v>
      </c>
      <c r="R197" s="3">
        <f t="shared" si="60"/>
        <v>0</v>
      </c>
      <c r="S197" s="1">
        <f t="shared" si="60"/>
        <v>706.5</v>
      </c>
      <c r="T197" s="2">
        <f t="shared" si="60"/>
        <v>706.5</v>
      </c>
      <c r="U197" s="2">
        <f t="shared" si="60"/>
        <v>691.5</v>
      </c>
      <c r="V197" s="3">
        <f t="shared" si="60"/>
        <v>0</v>
      </c>
      <c r="W197" s="1">
        <f t="shared" si="60"/>
        <v>0</v>
      </c>
      <c r="X197" s="2">
        <f t="shared" si="60"/>
        <v>0</v>
      </c>
      <c r="Y197" s="2">
        <f t="shared" si="60"/>
        <v>0</v>
      </c>
      <c r="Z197" s="3">
        <f t="shared" si="60"/>
        <v>0</v>
      </c>
      <c r="AA197" s="4">
        <f t="shared" si="60"/>
        <v>770.7</v>
      </c>
      <c r="AB197" s="4">
        <f t="shared" si="60"/>
        <v>809.2</v>
      </c>
      <c r="AC197" s="1134"/>
      <c r="AD197" s="1047"/>
      <c r="AE197" s="1050"/>
      <c r="AF197" s="1139"/>
      <c r="AG197" s="49"/>
    </row>
    <row r="198" spans="1:33" ht="28.5" customHeight="1" x14ac:dyDescent="0.2">
      <c r="A198" s="877" t="s">
        <v>18</v>
      </c>
      <c r="B198" s="857" t="s">
        <v>33</v>
      </c>
      <c r="C198" s="897" t="s">
        <v>19</v>
      </c>
      <c r="D198" s="882" t="s">
        <v>27</v>
      </c>
      <c r="E198" s="921" t="s">
        <v>80</v>
      </c>
      <c r="F198" s="1097"/>
      <c r="G198" s="891" t="s">
        <v>78</v>
      </c>
      <c r="H198" s="961" t="s">
        <v>79</v>
      </c>
      <c r="I198" s="1055" t="s">
        <v>121</v>
      </c>
      <c r="J198" s="317" t="s">
        <v>47</v>
      </c>
      <c r="K198" s="156">
        <f>SUM(L198+N198)</f>
        <v>48.9</v>
      </c>
      <c r="L198" s="413">
        <v>48.9</v>
      </c>
      <c r="M198" s="413">
        <v>0</v>
      </c>
      <c r="N198" s="158">
        <v>0</v>
      </c>
      <c r="O198" s="156">
        <f>SUM(P198+R198)</f>
        <v>34</v>
      </c>
      <c r="P198" s="413">
        <v>34</v>
      </c>
      <c r="Q198" s="413">
        <v>0</v>
      </c>
      <c r="R198" s="158">
        <v>0</v>
      </c>
      <c r="S198" s="444">
        <f>T198+V198</f>
        <v>29.1</v>
      </c>
      <c r="T198" s="445">
        <v>29.1</v>
      </c>
      <c r="U198" s="445">
        <v>0</v>
      </c>
      <c r="V198" s="655">
        <v>0</v>
      </c>
      <c r="W198" s="156">
        <v>0</v>
      </c>
      <c r="X198" s="157">
        <v>0</v>
      </c>
      <c r="Y198" s="157">
        <v>0</v>
      </c>
      <c r="Z198" s="158">
        <v>0</v>
      </c>
      <c r="AA198" s="415">
        <v>41.3</v>
      </c>
      <c r="AB198" s="415">
        <v>43.5</v>
      </c>
      <c r="AC198" s="1132" t="s">
        <v>141</v>
      </c>
      <c r="AD198" s="1045">
        <v>100</v>
      </c>
      <c r="AE198" s="1048" t="s">
        <v>81</v>
      </c>
      <c r="AF198" s="1137" t="s">
        <v>81</v>
      </c>
      <c r="AG198" s="608"/>
    </row>
    <row r="199" spans="1:33" ht="23.25" customHeight="1" thickBot="1" x14ac:dyDescent="0.25">
      <c r="A199" s="895"/>
      <c r="B199" s="896"/>
      <c r="C199" s="898"/>
      <c r="D199" s="1401"/>
      <c r="E199" s="1436"/>
      <c r="F199" s="1438"/>
      <c r="G199" s="1051"/>
      <c r="H199" s="1053"/>
      <c r="I199" s="1056"/>
      <c r="J199" s="457" t="s">
        <v>29</v>
      </c>
      <c r="K199" s="390">
        <f>L199+N199</f>
        <v>0</v>
      </c>
      <c r="L199" s="414">
        <v>0</v>
      </c>
      <c r="M199" s="414">
        <v>0</v>
      </c>
      <c r="N199" s="392">
        <v>0</v>
      </c>
      <c r="O199" s="390">
        <f>P199+R199</f>
        <v>0</v>
      </c>
      <c r="P199" s="414">
        <v>0</v>
      </c>
      <c r="Q199" s="414">
        <v>0</v>
      </c>
      <c r="R199" s="392">
        <v>0</v>
      </c>
      <c r="S199" s="656">
        <f>T199+V199</f>
        <v>0</v>
      </c>
      <c r="T199" s="657">
        <v>0</v>
      </c>
      <c r="U199" s="657">
        <v>0</v>
      </c>
      <c r="V199" s="658">
        <v>0</v>
      </c>
      <c r="W199" s="390">
        <f>X199+Z199</f>
        <v>0</v>
      </c>
      <c r="X199" s="391">
        <v>0</v>
      </c>
      <c r="Y199" s="391">
        <v>0</v>
      </c>
      <c r="Z199" s="392">
        <v>0</v>
      </c>
      <c r="AA199" s="395">
        <v>0</v>
      </c>
      <c r="AB199" s="395">
        <v>0</v>
      </c>
      <c r="AC199" s="1133"/>
      <c r="AD199" s="1046"/>
      <c r="AE199" s="1049"/>
      <c r="AF199" s="1138"/>
      <c r="AG199" s="608"/>
    </row>
    <row r="200" spans="1:33" ht="28.5" customHeight="1" thickBot="1" x14ac:dyDescent="0.25">
      <c r="A200" s="879"/>
      <c r="B200" s="880"/>
      <c r="C200" s="899"/>
      <c r="D200" s="1402"/>
      <c r="E200" s="1437"/>
      <c r="F200" s="1439"/>
      <c r="G200" s="1052"/>
      <c r="H200" s="1054"/>
      <c r="I200" s="1057"/>
      <c r="J200" s="416" t="s">
        <v>25</v>
      </c>
      <c r="K200" s="1">
        <f>SUM(K198:K199)</f>
        <v>48.9</v>
      </c>
      <c r="L200" s="2">
        <f t="shared" ref="L200:AB200" si="61">SUM(L198:L199)</f>
        <v>48.9</v>
      </c>
      <c r="M200" s="2">
        <f t="shared" si="61"/>
        <v>0</v>
      </c>
      <c r="N200" s="3">
        <f t="shared" si="61"/>
        <v>0</v>
      </c>
      <c r="O200" s="1">
        <f t="shared" si="61"/>
        <v>34</v>
      </c>
      <c r="P200" s="2">
        <f t="shared" si="61"/>
        <v>34</v>
      </c>
      <c r="Q200" s="2">
        <f t="shared" si="61"/>
        <v>0</v>
      </c>
      <c r="R200" s="3">
        <f t="shared" si="61"/>
        <v>0</v>
      </c>
      <c r="S200" s="1">
        <f t="shared" si="61"/>
        <v>29.1</v>
      </c>
      <c r="T200" s="2">
        <f t="shared" si="61"/>
        <v>29.1</v>
      </c>
      <c r="U200" s="2">
        <f t="shared" si="61"/>
        <v>0</v>
      </c>
      <c r="V200" s="3">
        <f t="shared" si="61"/>
        <v>0</v>
      </c>
      <c r="W200" s="1">
        <f t="shared" si="61"/>
        <v>0</v>
      </c>
      <c r="X200" s="2">
        <f t="shared" si="61"/>
        <v>0</v>
      </c>
      <c r="Y200" s="2">
        <f t="shared" si="61"/>
        <v>0</v>
      </c>
      <c r="Z200" s="3">
        <f t="shared" si="61"/>
        <v>0</v>
      </c>
      <c r="AA200" s="4">
        <f t="shared" si="61"/>
        <v>41.3</v>
      </c>
      <c r="AB200" s="4">
        <f t="shared" si="61"/>
        <v>43.5</v>
      </c>
      <c r="AC200" s="1134"/>
      <c r="AD200" s="1047"/>
      <c r="AE200" s="1050"/>
      <c r="AF200" s="1139"/>
      <c r="AG200" s="1390"/>
    </row>
    <row r="201" spans="1:33" ht="24.75" customHeight="1" thickBot="1" x14ac:dyDescent="0.25">
      <c r="A201" s="35" t="s">
        <v>18</v>
      </c>
      <c r="B201" s="5" t="s">
        <v>33</v>
      </c>
      <c r="C201" s="6" t="s">
        <v>19</v>
      </c>
      <c r="D201" s="1060" t="s">
        <v>82</v>
      </c>
      <c r="E201" s="1061"/>
      <c r="F201" s="1061"/>
      <c r="G201" s="1061"/>
      <c r="H201" s="1061"/>
      <c r="I201" s="1061"/>
      <c r="J201" s="1433"/>
      <c r="K201" s="33">
        <f t="shared" ref="K201:AB201" si="62">K197+K200</f>
        <v>696.3</v>
      </c>
      <c r="L201" s="418">
        <f t="shared" si="62"/>
        <v>696.3</v>
      </c>
      <c r="M201" s="418">
        <f t="shared" si="62"/>
        <v>626.5</v>
      </c>
      <c r="N201" s="419">
        <f t="shared" si="62"/>
        <v>0</v>
      </c>
      <c r="O201" s="33">
        <f t="shared" si="62"/>
        <v>768.6</v>
      </c>
      <c r="P201" s="418">
        <f t="shared" si="62"/>
        <v>768.6</v>
      </c>
      <c r="Q201" s="418">
        <f t="shared" si="62"/>
        <v>723.1</v>
      </c>
      <c r="R201" s="419">
        <f t="shared" si="62"/>
        <v>0</v>
      </c>
      <c r="S201" s="33">
        <f t="shared" si="62"/>
        <v>735.6</v>
      </c>
      <c r="T201" s="418">
        <f t="shared" si="62"/>
        <v>735.6</v>
      </c>
      <c r="U201" s="418">
        <f t="shared" si="62"/>
        <v>691.5</v>
      </c>
      <c r="V201" s="419">
        <f t="shared" si="62"/>
        <v>0</v>
      </c>
      <c r="W201" s="33">
        <f t="shared" si="62"/>
        <v>0</v>
      </c>
      <c r="X201" s="418">
        <f t="shared" si="62"/>
        <v>0</v>
      </c>
      <c r="Y201" s="418">
        <f t="shared" si="62"/>
        <v>0</v>
      </c>
      <c r="Z201" s="419">
        <f t="shared" si="62"/>
        <v>0</v>
      </c>
      <c r="AA201" s="34">
        <f t="shared" si="62"/>
        <v>812</v>
      </c>
      <c r="AB201" s="34">
        <f t="shared" si="62"/>
        <v>852.7</v>
      </c>
      <c r="AC201" s="1434"/>
      <c r="AD201" s="1435"/>
      <c r="AE201" s="1435"/>
      <c r="AF201" s="1435"/>
      <c r="AG201" s="1390"/>
    </row>
    <row r="202" spans="1:33" ht="25.5" customHeight="1" thickBot="1" x14ac:dyDescent="0.25">
      <c r="A202" s="599" t="s">
        <v>18</v>
      </c>
      <c r="B202" s="581" t="s">
        <v>33</v>
      </c>
      <c r="C202" s="1135" t="s">
        <v>63</v>
      </c>
      <c r="D202" s="1135"/>
      <c r="E202" s="1135"/>
      <c r="F202" s="1135"/>
      <c r="G202" s="1135"/>
      <c r="H202" s="1135"/>
      <c r="I202" s="1135"/>
      <c r="J202" s="1136"/>
      <c r="K202" s="29">
        <f t="shared" ref="K202:AB202" si="63">K201</f>
        <v>696.3</v>
      </c>
      <c r="L202" s="28">
        <f t="shared" si="63"/>
        <v>696.3</v>
      </c>
      <c r="M202" s="28">
        <f t="shared" si="63"/>
        <v>626.5</v>
      </c>
      <c r="N202" s="30">
        <f t="shared" si="63"/>
        <v>0</v>
      </c>
      <c r="O202" s="29">
        <f t="shared" si="63"/>
        <v>768.6</v>
      </c>
      <c r="P202" s="28">
        <f t="shared" si="63"/>
        <v>768.6</v>
      </c>
      <c r="Q202" s="28">
        <f t="shared" si="63"/>
        <v>723.1</v>
      </c>
      <c r="R202" s="30">
        <f t="shared" si="63"/>
        <v>0</v>
      </c>
      <c r="S202" s="29">
        <f t="shared" si="63"/>
        <v>735.6</v>
      </c>
      <c r="T202" s="28">
        <f t="shared" si="63"/>
        <v>735.6</v>
      </c>
      <c r="U202" s="28">
        <f t="shared" si="63"/>
        <v>691.5</v>
      </c>
      <c r="V202" s="30">
        <f t="shared" si="63"/>
        <v>0</v>
      </c>
      <c r="W202" s="29">
        <f t="shared" si="63"/>
        <v>0</v>
      </c>
      <c r="X202" s="28">
        <f t="shared" si="63"/>
        <v>0</v>
      </c>
      <c r="Y202" s="28">
        <f t="shared" si="63"/>
        <v>0</v>
      </c>
      <c r="Z202" s="30">
        <f t="shared" si="63"/>
        <v>0</v>
      </c>
      <c r="AA202" s="31">
        <f t="shared" si="63"/>
        <v>812</v>
      </c>
      <c r="AB202" s="31">
        <f t="shared" si="63"/>
        <v>852.7</v>
      </c>
      <c r="AC202" s="1058"/>
      <c r="AD202" s="1059"/>
      <c r="AE202" s="1059"/>
      <c r="AF202" s="1059"/>
      <c r="AG202" s="49"/>
    </row>
    <row r="203" spans="1:33" ht="25.5" customHeight="1" thickBot="1" x14ac:dyDescent="0.25">
      <c r="A203" s="35" t="s">
        <v>18</v>
      </c>
      <c r="B203" s="5" t="s">
        <v>53</v>
      </c>
      <c r="C203" s="1029" t="s">
        <v>83</v>
      </c>
      <c r="D203" s="1030"/>
      <c r="E203" s="1030"/>
      <c r="F203" s="1030"/>
      <c r="G203" s="1030"/>
      <c r="H203" s="1030"/>
      <c r="I203" s="1030"/>
      <c r="J203" s="1030"/>
      <c r="K203" s="1030"/>
      <c r="L203" s="1030"/>
      <c r="M203" s="1030"/>
      <c r="N203" s="1030"/>
      <c r="O203" s="1030"/>
      <c r="P203" s="1030"/>
      <c r="Q203" s="1030"/>
      <c r="R203" s="1030"/>
      <c r="S203" s="1030"/>
      <c r="T203" s="1030"/>
      <c r="U203" s="1030"/>
      <c r="V203" s="1030"/>
      <c r="W203" s="1030"/>
      <c r="X203" s="1030"/>
      <c r="Y203" s="1030"/>
      <c r="Z203" s="1030"/>
      <c r="AA203" s="1030"/>
      <c r="AB203" s="1030"/>
      <c r="AC203" s="1030"/>
      <c r="AD203" s="1030"/>
      <c r="AE203" s="1030"/>
      <c r="AF203" s="1032"/>
      <c r="AG203" s="608"/>
    </row>
    <row r="204" spans="1:33" ht="25.5" customHeight="1" thickBot="1" x14ac:dyDescent="0.25">
      <c r="A204" s="35" t="s">
        <v>18</v>
      </c>
      <c r="B204" s="5" t="s">
        <v>53</v>
      </c>
      <c r="C204" s="315" t="s">
        <v>19</v>
      </c>
      <c r="D204" s="1078" t="s">
        <v>84</v>
      </c>
      <c r="E204" s="1079"/>
      <c r="F204" s="1079"/>
      <c r="G204" s="1079"/>
      <c r="H204" s="1079"/>
      <c r="I204" s="1079"/>
      <c r="J204" s="1079"/>
      <c r="K204" s="1079"/>
      <c r="L204" s="1079"/>
      <c r="M204" s="1079"/>
      <c r="N204" s="1079"/>
      <c r="O204" s="1079"/>
      <c r="P204" s="1079"/>
      <c r="Q204" s="1079"/>
      <c r="R204" s="1079"/>
      <c r="S204" s="1079"/>
      <c r="T204" s="1079"/>
      <c r="U204" s="1079"/>
      <c r="V204" s="1079"/>
      <c r="W204" s="1079"/>
      <c r="X204" s="1079"/>
      <c r="Y204" s="1079"/>
      <c r="Z204" s="1079"/>
      <c r="AA204" s="1079"/>
      <c r="AB204" s="1079"/>
      <c r="AC204" s="1079"/>
      <c r="AD204" s="1079"/>
      <c r="AE204" s="1079"/>
      <c r="AF204" s="1080"/>
      <c r="AG204" s="1390"/>
    </row>
    <row r="205" spans="1:33" ht="24.75" customHeight="1" x14ac:dyDescent="0.2">
      <c r="A205" s="877" t="s">
        <v>18</v>
      </c>
      <c r="B205" s="857" t="s">
        <v>53</v>
      </c>
      <c r="C205" s="872" t="s">
        <v>19</v>
      </c>
      <c r="D205" s="1122" t="s">
        <v>19</v>
      </c>
      <c r="E205" s="885" t="s">
        <v>85</v>
      </c>
      <c r="F205" s="1097"/>
      <c r="G205" s="891" t="s">
        <v>86</v>
      </c>
      <c r="H205" s="961" t="s">
        <v>23</v>
      </c>
      <c r="I205" s="1106" t="s">
        <v>121</v>
      </c>
      <c r="J205" s="317" t="s">
        <v>47</v>
      </c>
      <c r="K205" s="156">
        <f>SUM(L205+N205)</f>
        <v>25.4</v>
      </c>
      <c r="L205" s="157">
        <v>25.4</v>
      </c>
      <c r="M205" s="157">
        <v>22.5</v>
      </c>
      <c r="N205" s="158">
        <v>0</v>
      </c>
      <c r="O205" s="156">
        <f>SUM(P205+R205)</f>
        <v>27.3</v>
      </c>
      <c r="P205" s="157">
        <v>27.3</v>
      </c>
      <c r="Q205" s="157">
        <v>23</v>
      </c>
      <c r="R205" s="158">
        <v>0</v>
      </c>
      <c r="S205" s="156">
        <f>T205+V205</f>
        <v>31.6</v>
      </c>
      <c r="T205" s="157">
        <v>31.6</v>
      </c>
      <c r="U205" s="157">
        <v>25.7</v>
      </c>
      <c r="V205" s="158">
        <v>0</v>
      </c>
      <c r="W205" s="156">
        <v>0</v>
      </c>
      <c r="X205" s="157">
        <v>0</v>
      </c>
      <c r="Y205" s="157">
        <v>0</v>
      </c>
      <c r="Z205" s="159">
        <v>0</v>
      </c>
      <c r="AA205" s="171">
        <v>27.3</v>
      </c>
      <c r="AB205" s="171">
        <v>27.3</v>
      </c>
      <c r="AC205" s="1421" t="s">
        <v>132</v>
      </c>
      <c r="AD205" s="1426">
        <v>100</v>
      </c>
      <c r="AE205" s="1426">
        <v>100</v>
      </c>
      <c r="AF205" s="1429">
        <v>100</v>
      </c>
      <c r="AG205" s="1390"/>
    </row>
    <row r="206" spans="1:33" ht="23.25" customHeight="1" thickBot="1" x14ac:dyDescent="0.25">
      <c r="A206" s="878"/>
      <c r="B206" s="858"/>
      <c r="C206" s="881"/>
      <c r="D206" s="1123"/>
      <c r="E206" s="886"/>
      <c r="F206" s="1104"/>
      <c r="G206" s="892"/>
      <c r="H206" s="962"/>
      <c r="I206" s="1107"/>
      <c r="J206" s="318" t="s">
        <v>38</v>
      </c>
      <c r="K206" s="160">
        <v>0</v>
      </c>
      <c r="L206" s="161">
        <v>0</v>
      </c>
      <c r="M206" s="161">
        <v>0</v>
      </c>
      <c r="N206" s="162">
        <v>0</v>
      </c>
      <c r="O206" s="160">
        <v>0</v>
      </c>
      <c r="P206" s="161">
        <v>0</v>
      </c>
      <c r="Q206" s="161">
        <v>0</v>
      </c>
      <c r="R206" s="162">
        <v>0</v>
      </c>
      <c r="S206" s="160">
        <v>0</v>
      </c>
      <c r="T206" s="161">
        <v>0</v>
      </c>
      <c r="U206" s="161">
        <v>0</v>
      </c>
      <c r="V206" s="162">
        <v>0</v>
      </c>
      <c r="W206" s="160">
        <v>0</v>
      </c>
      <c r="X206" s="161">
        <v>0</v>
      </c>
      <c r="Y206" s="161">
        <v>0</v>
      </c>
      <c r="Z206" s="163">
        <v>0</v>
      </c>
      <c r="AA206" s="593">
        <v>0</v>
      </c>
      <c r="AB206" s="593">
        <v>0</v>
      </c>
      <c r="AC206" s="1425"/>
      <c r="AD206" s="1427"/>
      <c r="AE206" s="1427"/>
      <c r="AF206" s="1430"/>
      <c r="AG206" s="1390"/>
    </row>
    <row r="207" spans="1:33" ht="24.75" customHeight="1" thickBot="1" x14ac:dyDescent="0.25">
      <c r="A207" s="894"/>
      <c r="B207" s="859"/>
      <c r="C207" s="1131"/>
      <c r="D207" s="1432"/>
      <c r="E207" s="928"/>
      <c r="F207" s="1098"/>
      <c r="G207" s="1099"/>
      <c r="H207" s="963"/>
      <c r="I207" s="1108"/>
      <c r="J207" s="179" t="s">
        <v>25</v>
      </c>
      <c r="K207" s="1">
        <f t="shared" ref="K207:R207" si="64">SUM(K205:K206)</f>
        <v>25.4</v>
      </c>
      <c r="L207" s="2">
        <f t="shared" si="64"/>
        <v>25.4</v>
      </c>
      <c r="M207" s="2">
        <f t="shared" si="64"/>
        <v>22.5</v>
      </c>
      <c r="N207" s="3">
        <f t="shared" si="64"/>
        <v>0</v>
      </c>
      <c r="O207" s="1">
        <f t="shared" si="64"/>
        <v>27.3</v>
      </c>
      <c r="P207" s="2">
        <f t="shared" si="64"/>
        <v>27.3</v>
      </c>
      <c r="Q207" s="2">
        <f t="shared" si="64"/>
        <v>23</v>
      </c>
      <c r="R207" s="3">
        <f t="shared" si="64"/>
        <v>0</v>
      </c>
      <c r="S207" s="1">
        <f>SUM(S205+S206)</f>
        <v>31.6</v>
      </c>
      <c r="T207" s="2">
        <f>SUM(T205+T206)</f>
        <v>31.6</v>
      </c>
      <c r="U207" s="2">
        <f>SUM(U205+U206)</f>
        <v>25.7</v>
      </c>
      <c r="V207" s="3">
        <f>SUM(V205+V206)</f>
        <v>0</v>
      </c>
      <c r="W207" s="1">
        <f>SUM(W205:W206)</f>
        <v>0</v>
      </c>
      <c r="X207" s="2">
        <f>SUM(X205:X206)</f>
        <v>0</v>
      </c>
      <c r="Y207" s="2">
        <f>SUM(Y205+Y206)</f>
        <v>0</v>
      </c>
      <c r="Z207" s="164">
        <f>SUM(Z205+Z206)</f>
        <v>0</v>
      </c>
      <c r="AA207" s="4">
        <f>SUM(AA205+AA206)</f>
        <v>27.3</v>
      </c>
      <c r="AB207" s="4">
        <f>SUM(AB205+AB206)</f>
        <v>27.3</v>
      </c>
      <c r="AC207" s="1134"/>
      <c r="AD207" s="1428"/>
      <c r="AE207" s="1428"/>
      <c r="AF207" s="1431"/>
      <c r="AG207" s="1390"/>
    </row>
    <row r="208" spans="1:33" ht="25.5" customHeight="1" thickBot="1" x14ac:dyDescent="0.25">
      <c r="A208" s="35" t="s">
        <v>18</v>
      </c>
      <c r="B208" s="5" t="s">
        <v>53</v>
      </c>
      <c r="C208" s="6" t="s">
        <v>19</v>
      </c>
      <c r="D208" s="1060" t="s">
        <v>26</v>
      </c>
      <c r="E208" s="1061"/>
      <c r="F208" s="1061"/>
      <c r="G208" s="1061"/>
      <c r="H208" s="1061"/>
      <c r="I208" s="1061"/>
      <c r="J208" s="1433"/>
      <c r="K208" s="10">
        <f>K207</f>
        <v>25.4</v>
      </c>
      <c r="L208" s="11">
        <f t="shared" ref="L208:AB208" si="65">L207</f>
        <v>25.4</v>
      </c>
      <c r="M208" s="11">
        <f t="shared" si="65"/>
        <v>22.5</v>
      </c>
      <c r="N208" s="12">
        <f t="shared" si="65"/>
        <v>0</v>
      </c>
      <c r="O208" s="10">
        <f t="shared" si="65"/>
        <v>27.3</v>
      </c>
      <c r="P208" s="11">
        <f t="shared" si="65"/>
        <v>27.3</v>
      </c>
      <c r="Q208" s="11">
        <f t="shared" si="65"/>
        <v>23</v>
      </c>
      <c r="R208" s="12">
        <f t="shared" si="65"/>
        <v>0</v>
      </c>
      <c r="S208" s="10">
        <f t="shared" si="65"/>
        <v>31.6</v>
      </c>
      <c r="T208" s="11">
        <f t="shared" si="65"/>
        <v>31.6</v>
      </c>
      <c r="U208" s="11">
        <f t="shared" si="65"/>
        <v>25.7</v>
      </c>
      <c r="V208" s="12">
        <f t="shared" si="65"/>
        <v>0</v>
      </c>
      <c r="W208" s="10">
        <f t="shared" si="65"/>
        <v>0</v>
      </c>
      <c r="X208" s="11">
        <f t="shared" si="65"/>
        <v>0</v>
      </c>
      <c r="Y208" s="11">
        <f t="shared" si="65"/>
        <v>0</v>
      </c>
      <c r="Z208" s="27">
        <f t="shared" si="65"/>
        <v>0</v>
      </c>
      <c r="AA208" s="13">
        <f t="shared" si="65"/>
        <v>27.3</v>
      </c>
      <c r="AB208" s="13">
        <f t="shared" si="65"/>
        <v>27.3</v>
      </c>
      <c r="AC208" s="1498"/>
      <c r="AD208" s="1498"/>
      <c r="AE208" s="1498"/>
      <c r="AF208" s="1499"/>
      <c r="AG208" s="49"/>
    </row>
    <row r="209" spans="1:33" ht="22.5" customHeight="1" thickBot="1" x14ac:dyDescent="0.25">
      <c r="A209" s="599" t="s">
        <v>18</v>
      </c>
      <c r="B209" s="283" t="s">
        <v>53</v>
      </c>
      <c r="C209" s="1495" t="s">
        <v>63</v>
      </c>
      <c r="D209" s="1496"/>
      <c r="E209" s="1496"/>
      <c r="F209" s="1496"/>
      <c r="G209" s="1496"/>
      <c r="H209" s="1496"/>
      <c r="I209" s="1496"/>
      <c r="J209" s="1497"/>
      <c r="K209" s="14">
        <f t="shared" ref="K209:AB209" si="66">K208</f>
        <v>25.4</v>
      </c>
      <c r="L209" s="15">
        <f t="shared" si="66"/>
        <v>25.4</v>
      </c>
      <c r="M209" s="15">
        <f t="shared" si="66"/>
        <v>22.5</v>
      </c>
      <c r="N209" s="16">
        <f t="shared" si="66"/>
        <v>0</v>
      </c>
      <c r="O209" s="14">
        <f t="shared" si="66"/>
        <v>27.3</v>
      </c>
      <c r="P209" s="15">
        <f t="shared" si="66"/>
        <v>27.3</v>
      </c>
      <c r="Q209" s="15">
        <f t="shared" si="66"/>
        <v>23</v>
      </c>
      <c r="R209" s="16">
        <f t="shared" si="66"/>
        <v>0</v>
      </c>
      <c r="S209" s="14">
        <f t="shared" si="66"/>
        <v>31.6</v>
      </c>
      <c r="T209" s="15">
        <f t="shared" si="66"/>
        <v>31.6</v>
      </c>
      <c r="U209" s="15">
        <f t="shared" si="66"/>
        <v>25.7</v>
      </c>
      <c r="V209" s="16">
        <f t="shared" si="66"/>
        <v>0</v>
      </c>
      <c r="W209" s="14">
        <f t="shared" si="66"/>
        <v>0</v>
      </c>
      <c r="X209" s="15">
        <f t="shared" si="66"/>
        <v>0</v>
      </c>
      <c r="Y209" s="15">
        <f t="shared" si="66"/>
        <v>0</v>
      </c>
      <c r="Z209" s="32">
        <f t="shared" si="66"/>
        <v>0</v>
      </c>
      <c r="AA209" s="17">
        <f t="shared" si="66"/>
        <v>27.3</v>
      </c>
      <c r="AB209" s="17">
        <f t="shared" si="66"/>
        <v>27.3</v>
      </c>
      <c r="AC209" s="953"/>
      <c r="AD209" s="954"/>
      <c r="AE209" s="954"/>
      <c r="AF209" s="955"/>
      <c r="AG209" s="608"/>
    </row>
    <row r="210" spans="1:33" ht="23.25" customHeight="1" thickBot="1" x14ac:dyDescent="0.25">
      <c r="A210" s="35" t="s">
        <v>18</v>
      </c>
      <c r="B210" s="5" t="s">
        <v>37</v>
      </c>
      <c r="C210" s="1029" t="s">
        <v>20</v>
      </c>
      <c r="D210" s="1030"/>
      <c r="E210" s="1030"/>
      <c r="F210" s="1030"/>
      <c r="G210" s="1030"/>
      <c r="H210" s="1030"/>
      <c r="I210" s="1030"/>
      <c r="J210" s="1030"/>
      <c r="K210" s="1030"/>
      <c r="L210" s="1030"/>
      <c r="M210" s="1030"/>
      <c r="N210" s="1030"/>
      <c r="O210" s="1030"/>
      <c r="P210" s="1030"/>
      <c r="Q210" s="1030"/>
      <c r="R210" s="1030"/>
      <c r="S210" s="1030"/>
      <c r="T210" s="1030"/>
      <c r="U210" s="1030"/>
      <c r="V210" s="1030"/>
      <c r="W210" s="1030"/>
      <c r="X210" s="1030"/>
      <c r="Y210" s="1030"/>
      <c r="Z210" s="1030"/>
      <c r="AA210" s="1030"/>
      <c r="AB210" s="1030"/>
      <c r="AC210" s="1030"/>
      <c r="AD210" s="1030"/>
      <c r="AE210" s="1030"/>
      <c r="AF210" s="1032"/>
      <c r="AG210" s="608"/>
    </row>
    <row r="211" spans="1:33" ht="23.25" customHeight="1" thickBot="1" x14ac:dyDescent="0.25">
      <c r="A211" s="35" t="s">
        <v>18</v>
      </c>
      <c r="B211" s="5" t="s">
        <v>37</v>
      </c>
      <c r="C211" s="315" t="s">
        <v>19</v>
      </c>
      <c r="D211" s="1078" t="s">
        <v>274</v>
      </c>
      <c r="E211" s="1079"/>
      <c r="F211" s="1079"/>
      <c r="G211" s="1079"/>
      <c r="H211" s="1079"/>
      <c r="I211" s="1079"/>
      <c r="J211" s="1079"/>
      <c r="K211" s="1079"/>
      <c r="L211" s="1079"/>
      <c r="M211" s="1079"/>
      <c r="N211" s="1079"/>
      <c r="O211" s="1079"/>
      <c r="P211" s="1079"/>
      <c r="Q211" s="1079"/>
      <c r="R211" s="1079"/>
      <c r="S211" s="1079"/>
      <c r="T211" s="1079"/>
      <c r="U211" s="1079"/>
      <c r="V211" s="1079"/>
      <c r="W211" s="1079"/>
      <c r="X211" s="1079"/>
      <c r="Y211" s="1079"/>
      <c r="Z211" s="1079"/>
      <c r="AA211" s="1079"/>
      <c r="AB211" s="1079"/>
      <c r="AC211" s="1079"/>
      <c r="AD211" s="1079"/>
      <c r="AE211" s="1079"/>
      <c r="AF211" s="1080"/>
      <c r="AG211" s="614"/>
    </row>
    <row r="212" spans="1:33" ht="27" customHeight="1" x14ac:dyDescent="0.2">
      <c r="A212" s="877" t="s">
        <v>18</v>
      </c>
      <c r="B212" s="857" t="s">
        <v>37</v>
      </c>
      <c r="C212" s="872" t="s">
        <v>19</v>
      </c>
      <c r="D212" s="882" t="s">
        <v>19</v>
      </c>
      <c r="E212" s="885" t="s">
        <v>275</v>
      </c>
      <c r="F212" s="888"/>
      <c r="G212" s="891" t="s">
        <v>67</v>
      </c>
      <c r="H212" s="961" t="s">
        <v>23</v>
      </c>
      <c r="I212" s="1106" t="s">
        <v>61</v>
      </c>
      <c r="J212" s="323" t="s">
        <v>69</v>
      </c>
      <c r="K212" s="180">
        <f>SUM(L212+N212)</f>
        <v>0</v>
      </c>
      <c r="L212" s="75">
        <v>0</v>
      </c>
      <c r="M212" s="76">
        <v>0</v>
      </c>
      <c r="N212" s="181">
        <v>0</v>
      </c>
      <c r="O212" s="316">
        <f>SUM(P212+R212)</f>
        <v>18</v>
      </c>
      <c r="P212" s="314">
        <v>18</v>
      </c>
      <c r="Q212" s="75">
        <v>0</v>
      </c>
      <c r="R212" s="181">
        <v>0</v>
      </c>
      <c r="S212" s="241">
        <f>SUM(T212+V212)</f>
        <v>0</v>
      </c>
      <c r="T212" s="428">
        <v>0</v>
      </c>
      <c r="U212" s="428">
        <v>0</v>
      </c>
      <c r="V212" s="429">
        <v>0</v>
      </c>
      <c r="W212" s="180">
        <v>0</v>
      </c>
      <c r="X212" s="76">
        <v>0</v>
      </c>
      <c r="Y212" s="76">
        <v>0</v>
      </c>
      <c r="Z212" s="181">
        <v>0</v>
      </c>
      <c r="AA212" s="182">
        <v>14</v>
      </c>
      <c r="AB212" s="182">
        <v>15</v>
      </c>
      <c r="AC212" s="515" t="s">
        <v>276</v>
      </c>
      <c r="AD212" s="626">
        <v>0</v>
      </c>
      <c r="AE212" s="626">
        <v>0</v>
      </c>
      <c r="AF212" s="546">
        <v>0</v>
      </c>
      <c r="AG212" s="614"/>
    </row>
    <row r="213" spans="1:33" ht="23.25" customHeight="1" thickBot="1" x14ac:dyDescent="0.25">
      <c r="A213" s="878"/>
      <c r="B213" s="858"/>
      <c r="C213" s="881"/>
      <c r="D213" s="883"/>
      <c r="E213" s="886"/>
      <c r="F213" s="889"/>
      <c r="G213" s="892"/>
      <c r="H213" s="962"/>
      <c r="I213" s="1107"/>
      <c r="J213" s="321" t="s">
        <v>38</v>
      </c>
      <c r="K213" s="168">
        <v>0</v>
      </c>
      <c r="L213" s="258">
        <v>0</v>
      </c>
      <c r="M213" s="258">
        <v>0</v>
      </c>
      <c r="N213" s="169">
        <v>0</v>
      </c>
      <c r="O213" s="168">
        <v>0</v>
      </c>
      <c r="P213" s="594">
        <v>0</v>
      </c>
      <c r="Q213" s="258">
        <v>0</v>
      </c>
      <c r="R213" s="169">
        <v>0</v>
      </c>
      <c r="S213" s="172">
        <v>0</v>
      </c>
      <c r="T213" s="258">
        <v>0</v>
      </c>
      <c r="U213" s="258">
        <v>0</v>
      </c>
      <c r="V213" s="169">
        <v>0</v>
      </c>
      <c r="W213" s="168">
        <v>0</v>
      </c>
      <c r="X213" s="258">
        <v>0</v>
      </c>
      <c r="Y213" s="258">
        <v>0</v>
      </c>
      <c r="Z213" s="169">
        <v>0</v>
      </c>
      <c r="AA213" s="173">
        <v>0</v>
      </c>
      <c r="AB213" s="173">
        <v>0</v>
      </c>
      <c r="AC213" s="1456" t="s">
        <v>277</v>
      </c>
      <c r="AD213" s="1500">
        <v>2</v>
      </c>
      <c r="AE213" s="1500">
        <v>3</v>
      </c>
      <c r="AF213" s="1502">
        <v>4</v>
      </c>
      <c r="AG213" s="614"/>
    </row>
    <row r="214" spans="1:33" ht="23.25" customHeight="1" thickBot="1" x14ac:dyDescent="0.25">
      <c r="A214" s="879"/>
      <c r="B214" s="880"/>
      <c r="C214" s="873"/>
      <c r="D214" s="884"/>
      <c r="E214" s="887"/>
      <c r="F214" s="890"/>
      <c r="G214" s="893"/>
      <c r="H214" s="963"/>
      <c r="I214" s="1108"/>
      <c r="J214" s="322" t="s">
        <v>25</v>
      </c>
      <c r="K214" s="174">
        <f t="shared" ref="K214:R214" si="67">SUM(K212:K213)</f>
        <v>0</v>
      </c>
      <c r="L214" s="175">
        <f t="shared" si="67"/>
        <v>0</v>
      </c>
      <c r="M214" s="175">
        <f t="shared" si="67"/>
        <v>0</v>
      </c>
      <c r="N214" s="176">
        <f t="shared" si="67"/>
        <v>0</v>
      </c>
      <c r="O214" s="174">
        <f t="shared" si="67"/>
        <v>18</v>
      </c>
      <c r="P214" s="175">
        <f t="shared" si="67"/>
        <v>18</v>
      </c>
      <c r="Q214" s="175">
        <f t="shared" si="67"/>
        <v>0</v>
      </c>
      <c r="R214" s="176">
        <f t="shared" si="67"/>
        <v>0</v>
      </c>
      <c r="S214" s="174">
        <f t="shared" ref="S214:AB214" si="68">SUM(S212+S213)</f>
        <v>0</v>
      </c>
      <c r="T214" s="175">
        <f t="shared" si="68"/>
        <v>0</v>
      </c>
      <c r="U214" s="177">
        <f t="shared" si="68"/>
        <v>0</v>
      </c>
      <c r="V214" s="178">
        <f t="shared" si="68"/>
        <v>0</v>
      </c>
      <c r="W214" s="174">
        <f t="shared" si="68"/>
        <v>0</v>
      </c>
      <c r="X214" s="177">
        <f t="shared" si="68"/>
        <v>0</v>
      </c>
      <c r="Y214" s="177">
        <f t="shared" si="68"/>
        <v>0</v>
      </c>
      <c r="Z214" s="178">
        <f t="shared" si="68"/>
        <v>0</v>
      </c>
      <c r="AA214" s="152">
        <f t="shared" si="68"/>
        <v>14</v>
      </c>
      <c r="AB214" s="152">
        <f t="shared" si="68"/>
        <v>15</v>
      </c>
      <c r="AC214" s="1457"/>
      <c r="AD214" s="1501"/>
      <c r="AE214" s="1501"/>
      <c r="AF214" s="1503"/>
      <c r="AG214" s="614"/>
    </row>
    <row r="215" spans="1:33" ht="23.25" customHeight="1" thickBot="1" x14ac:dyDescent="0.25">
      <c r="A215" s="35" t="s">
        <v>18</v>
      </c>
      <c r="B215" s="5" t="s">
        <v>37</v>
      </c>
      <c r="C215" s="6" t="s">
        <v>19</v>
      </c>
      <c r="D215" s="1060" t="s">
        <v>26</v>
      </c>
      <c r="E215" s="1061"/>
      <c r="F215" s="1061"/>
      <c r="G215" s="1061"/>
      <c r="H215" s="1061"/>
      <c r="I215" s="1061"/>
      <c r="J215" s="1061"/>
      <c r="K215" s="10">
        <f>K214</f>
        <v>0</v>
      </c>
      <c r="L215" s="11">
        <f t="shared" ref="L215:AB215" si="69">L214</f>
        <v>0</v>
      </c>
      <c r="M215" s="11">
        <f t="shared" si="69"/>
        <v>0</v>
      </c>
      <c r="N215" s="12">
        <f t="shared" si="69"/>
        <v>0</v>
      </c>
      <c r="O215" s="10">
        <f t="shared" si="69"/>
        <v>18</v>
      </c>
      <c r="P215" s="11">
        <f t="shared" si="69"/>
        <v>18</v>
      </c>
      <c r="Q215" s="11">
        <f t="shared" si="69"/>
        <v>0</v>
      </c>
      <c r="R215" s="12">
        <f t="shared" si="69"/>
        <v>0</v>
      </c>
      <c r="S215" s="10">
        <f t="shared" si="69"/>
        <v>0</v>
      </c>
      <c r="T215" s="11">
        <f t="shared" si="69"/>
        <v>0</v>
      </c>
      <c r="U215" s="11">
        <f t="shared" si="69"/>
        <v>0</v>
      </c>
      <c r="V215" s="12">
        <f t="shared" si="69"/>
        <v>0</v>
      </c>
      <c r="W215" s="10">
        <f t="shared" si="69"/>
        <v>0</v>
      </c>
      <c r="X215" s="11">
        <f t="shared" si="69"/>
        <v>0</v>
      </c>
      <c r="Y215" s="11">
        <f t="shared" si="69"/>
        <v>0</v>
      </c>
      <c r="Z215" s="12">
        <f t="shared" si="69"/>
        <v>0</v>
      </c>
      <c r="AA215" s="13">
        <f t="shared" si="69"/>
        <v>14</v>
      </c>
      <c r="AB215" s="13">
        <f t="shared" si="69"/>
        <v>15</v>
      </c>
      <c r="AC215" s="1458"/>
      <c r="AD215" s="1459"/>
      <c r="AE215" s="1459"/>
      <c r="AF215" s="1459"/>
      <c r="AG215" s="614"/>
    </row>
    <row r="216" spans="1:33" ht="25.5" customHeight="1" thickBot="1" x14ac:dyDescent="0.25">
      <c r="A216" s="35" t="s">
        <v>18</v>
      </c>
      <c r="B216" s="5" t="s">
        <v>37</v>
      </c>
      <c r="C216" s="315" t="s">
        <v>30</v>
      </c>
      <c r="D216" s="1078" t="s">
        <v>154</v>
      </c>
      <c r="E216" s="1079"/>
      <c r="F216" s="1079"/>
      <c r="G216" s="1079"/>
      <c r="H216" s="1079"/>
      <c r="I216" s="1079"/>
      <c r="J216" s="1079"/>
      <c r="K216" s="1451"/>
      <c r="L216" s="1451"/>
      <c r="M216" s="1451"/>
      <c r="N216" s="1451"/>
      <c r="O216" s="1451"/>
      <c r="P216" s="1451"/>
      <c r="Q216" s="1451"/>
      <c r="R216" s="1451"/>
      <c r="S216" s="1451"/>
      <c r="T216" s="1451"/>
      <c r="U216" s="1451"/>
      <c r="V216" s="1451"/>
      <c r="W216" s="1451"/>
      <c r="X216" s="1451"/>
      <c r="Y216" s="1451"/>
      <c r="Z216" s="1451"/>
      <c r="AA216" s="1451"/>
      <c r="AB216" s="1451"/>
      <c r="AC216" s="1079"/>
      <c r="AD216" s="1079"/>
      <c r="AE216" s="1079"/>
      <c r="AF216" s="1080"/>
      <c r="AG216" s="1390"/>
    </row>
    <row r="217" spans="1:33" ht="25.5" customHeight="1" x14ac:dyDescent="0.2">
      <c r="A217" s="877" t="s">
        <v>18</v>
      </c>
      <c r="B217" s="857" t="s">
        <v>37</v>
      </c>
      <c r="C217" s="872" t="s">
        <v>30</v>
      </c>
      <c r="D217" s="882" t="s">
        <v>19</v>
      </c>
      <c r="E217" s="885" t="s">
        <v>155</v>
      </c>
      <c r="F217" s="888"/>
      <c r="G217" s="891" t="s">
        <v>67</v>
      </c>
      <c r="H217" s="961" t="s">
        <v>23</v>
      </c>
      <c r="I217" s="1106" t="s">
        <v>61</v>
      </c>
      <c r="J217" s="323" t="s">
        <v>69</v>
      </c>
      <c r="K217" s="180">
        <f>SUM(L217+N217)</f>
        <v>46.3</v>
      </c>
      <c r="L217" s="75">
        <v>46.3</v>
      </c>
      <c r="M217" s="76">
        <v>0</v>
      </c>
      <c r="N217" s="181">
        <v>0</v>
      </c>
      <c r="O217" s="316">
        <f>SUM(P217+R217)</f>
        <v>30</v>
      </c>
      <c r="P217" s="314">
        <v>30</v>
      </c>
      <c r="Q217" s="75">
        <v>0</v>
      </c>
      <c r="R217" s="181">
        <v>0</v>
      </c>
      <c r="S217" s="241">
        <f>SUM(T217+V217)</f>
        <v>42</v>
      </c>
      <c r="T217" s="428">
        <v>42</v>
      </c>
      <c r="U217" s="428">
        <v>0</v>
      </c>
      <c r="V217" s="429">
        <v>0</v>
      </c>
      <c r="W217" s="180">
        <v>0</v>
      </c>
      <c r="X217" s="76">
        <v>0</v>
      </c>
      <c r="Y217" s="76">
        <v>0</v>
      </c>
      <c r="Z217" s="181">
        <v>0</v>
      </c>
      <c r="AA217" s="182">
        <v>25</v>
      </c>
      <c r="AB217" s="182">
        <v>30</v>
      </c>
      <c r="AC217" s="506" t="s">
        <v>206</v>
      </c>
      <c r="AD217" s="613">
        <v>0</v>
      </c>
      <c r="AE217" s="613">
        <v>0</v>
      </c>
      <c r="AF217" s="525">
        <v>0</v>
      </c>
      <c r="AG217" s="1390"/>
    </row>
    <row r="218" spans="1:33" ht="27.75" customHeight="1" thickBot="1" x14ac:dyDescent="0.25">
      <c r="A218" s="878"/>
      <c r="B218" s="858"/>
      <c r="C218" s="881"/>
      <c r="D218" s="883"/>
      <c r="E218" s="886"/>
      <c r="F218" s="889"/>
      <c r="G218" s="892"/>
      <c r="H218" s="962"/>
      <c r="I218" s="1107"/>
      <c r="J218" s="321" t="s">
        <v>38</v>
      </c>
      <c r="K218" s="168">
        <v>0</v>
      </c>
      <c r="L218" s="258">
        <v>0</v>
      </c>
      <c r="M218" s="258">
        <v>0</v>
      </c>
      <c r="N218" s="169">
        <v>0</v>
      </c>
      <c r="O218" s="168">
        <v>0</v>
      </c>
      <c r="P218" s="594">
        <v>0</v>
      </c>
      <c r="Q218" s="258">
        <v>0</v>
      </c>
      <c r="R218" s="169">
        <v>0</v>
      </c>
      <c r="S218" s="172">
        <v>0</v>
      </c>
      <c r="T218" s="258">
        <v>0</v>
      </c>
      <c r="U218" s="258">
        <v>0</v>
      </c>
      <c r="V218" s="169">
        <v>0</v>
      </c>
      <c r="W218" s="168">
        <v>0</v>
      </c>
      <c r="X218" s="258">
        <v>0</v>
      </c>
      <c r="Y218" s="258">
        <v>0</v>
      </c>
      <c r="Z218" s="169">
        <v>0</v>
      </c>
      <c r="AA218" s="173">
        <v>0</v>
      </c>
      <c r="AB218" s="173">
        <v>0</v>
      </c>
      <c r="AC218" s="1456" t="s">
        <v>214</v>
      </c>
      <c r="AD218" s="1500">
        <v>0</v>
      </c>
      <c r="AE218" s="1500">
        <v>0</v>
      </c>
      <c r="AF218" s="1502">
        <v>0</v>
      </c>
      <c r="AG218" s="1390"/>
    </row>
    <row r="219" spans="1:33" ht="25.5" customHeight="1" thickBot="1" x14ac:dyDescent="0.25">
      <c r="A219" s="879"/>
      <c r="B219" s="880"/>
      <c r="C219" s="873"/>
      <c r="D219" s="884"/>
      <c r="E219" s="887"/>
      <c r="F219" s="890"/>
      <c r="G219" s="893"/>
      <c r="H219" s="963"/>
      <c r="I219" s="1108"/>
      <c r="J219" s="322" t="s">
        <v>25</v>
      </c>
      <c r="K219" s="174">
        <f t="shared" ref="K219:R219" si="70">SUM(K217:K218)</f>
        <v>46.3</v>
      </c>
      <c r="L219" s="175">
        <f t="shared" si="70"/>
        <v>46.3</v>
      </c>
      <c r="M219" s="175">
        <f t="shared" si="70"/>
        <v>0</v>
      </c>
      <c r="N219" s="176">
        <f t="shared" si="70"/>
        <v>0</v>
      </c>
      <c r="O219" s="174">
        <f t="shared" si="70"/>
        <v>30</v>
      </c>
      <c r="P219" s="175">
        <f t="shared" si="70"/>
        <v>30</v>
      </c>
      <c r="Q219" s="175">
        <f t="shared" si="70"/>
        <v>0</v>
      </c>
      <c r="R219" s="176">
        <f t="shared" si="70"/>
        <v>0</v>
      </c>
      <c r="S219" s="174">
        <f t="shared" ref="S219:AB219" si="71">SUM(S217+S218)</f>
        <v>42</v>
      </c>
      <c r="T219" s="175">
        <f t="shared" si="71"/>
        <v>42</v>
      </c>
      <c r="U219" s="177">
        <f t="shared" si="71"/>
        <v>0</v>
      </c>
      <c r="V219" s="178">
        <f t="shared" si="71"/>
        <v>0</v>
      </c>
      <c r="W219" s="174">
        <f t="shared" si="71"/>
        <v>0</v>
      </c>
      <c r="X219" s="177">
        <f t="shared" si="71"/>
        <v>0</v>
      </c>
      <c r="Y219" s="177">
        <f t="shared" si="71"/>
        <v>0</v>
      </c>
      <c r="Z219" s="178">
        <f t="shared" si="71"/>
        <v>0</v>
      </c>
      <c r="AA219" s="152">
        <f t="shared" si="71"/>
        <v>25</v>
      </c>
      <c r="AB219" s="152">
        <f t="shared" si="71"/>
        <v>30</v>
      </c>
      <c r="AC219" s="1457"/>
      <c r="AD219" s="1501"/>
      <c r="AE219" s="1501"/>
      <c r="AF219" s="1503"/>
      <c r="AG219" s="1390"/>
    </row>
    <row r="220" spans="1:33" ht="38.25" customHeight="1" x14ac:dyDescent="0.2">
      <c r="A220" s="1460" t="s">
        <v>18</v>
      </c>
      <c r="B220" s="987" t="s">
        <v>37</v>
      </c>
      <c r="C220" s="1461" t="s">
        <v>30</v>
      </c>
      <c r="D220" s="1448" t="s">
        <v>40</v>
      </c>
      <c r="E220" s="1109" t="s">
        <v>157</v>
      </c>
      <c r="F220" s="1125"/>
      <c r="G220" s="1442" t="s">
        <v>156</v>
      </c>
      <c r="H220" s="1445" t="s">
        <v>23</v>
      </c>
      <c r="I220" s="1452" t="s">
        <v>61</v>
      </c>
      <c r="J220" s="1467" t="s">
        <v>69</v>
      </c>
      <c r="K220" s="931">
        <f>L220+N220</f>
        <v>43.4</v>
      </c>
      <c r="L220" s="1455">
        <v>43.4</v>
      </c>
      <c r="M220" s="1455">
        <v>0</v>
      </c>
      <c r="N220" s="1453">
        <v>0</v>
      </c>
      <c r="O220" s="1454">
        <f>P220+R220</f>
        <v>50</v>
      </c>
      <c r="P220" s="1455">
        <v>50</v>
      </c>
      <c r="Q220" s="1455">
        <v>0</v>
      </c>
      <c r="R220" s="1453">
        <v>0</v>
      </c>
      <c r="S220" s="1454">
        <f>T220+V220</f>
        <v>189</v>
      </c>
      <c r="T220" s="1455">
        <v>189</v>
      </c>
      <c r="U220" s="1455">
        <v>0</v>
      </c>
      <c r="V220" s="1453">
        <v>0</v>
      </c>
      <c r="W220" s="1454">
        <f>X220+Z220</f>
        <v>0</v>
      </c>
      <c r="X220" s="1455">
        <v>0</v>
      </c>
      <c r="Y220" s="1455">
        <v>0</v>
      </c>
      <c r="Z220" s="1453">
        <v>0</v>
      </c>
      <c r="AA220" s="1463">
        <v>50</v>
      </c>
      <c r="AB220" s="1465">
        <v>35</v>
      </c>
      <c r="AC220" s="526" t="s">
        <v>215</v>
      </c>
      <c r="AD220" s="527">
        <v>3</v>
      </c>
      <c r="AE220" s="527">
        <v>3</v>
      </c>
      <c r="AF220" s="528">
        <v>3</v>
      </c>
      <c r="AG220" s="1390"/>
    </row>
    <row r="221" spans="1:33" ht="40.5" customHeight="1" thickBot="1" x14ac:dyDescent="0.25">
      <c r="A221" s="983"/>
      <c r="B221" s="866"/>
      <c r="C221" s="898"/>
      <c r="D221" s="1449"/>
      <c r="E221" s="1110"/>
      <c r="F221" s="1126"/>
      <c r="G221" s="1443"/>
      <c r="H221" s="1053"/>
      <c r="I221" s="1056"/>
      <c r="J221" s="1129"/>
      <c r="K221" s="932"/>
      <c r="L221" s="930"/>
      <c r="M221" s="930"/>
      <c r="N221" s="1113"/>
      <c r="O221" s="1115"/>
      <c r="P221" s="930"/>
      <c r="Q221" s="930"/>
      <c r="R221" s="1113"/>
      <c r="S221" s="1115"/>
      <c r="T221" s="930"/>
      <c r="U221" s="930"/>
      <c r="V221" s="1113"/>
      <c r="W221" s="1115"/>
      <c r="X221" s="930"/>
      <c r="Y221" s="930"/>
      <c r="Z221" s="1113"/>
      <c r="AA221" s="1464"/>
      <c r="AB221" s="1466"/>
      <c r="AC221" s="529" t="s">
        <v>216</v>
      </c>
      <c r="AD221" s="530">
        <v>200</v>
      </c>
      <c r="AE221" s="530">
        <v>200</v>
      </c>
      <c r="AF221" s="531">
        <v>200</v>
      </c>
      <c r="AG221" s="1390"/>
    </row>
    <row r="222" spans="1:33" ht="45" customHeight="1" thickBot="1" x14ac:dyDescent="0.25">
      <c r="A222" s="1121"/>
      <c r="B222" s="1015"/>
      <c r="C222" s="1462"/>
      <c r="D222" s="1450"/>
      <c r="E222" s="1111"/>
      <c r="F222" s="1127"/>
      <c r="G222" s="1444"/>
      <c r="H222" s="1054"/>
      <c r="I222" s="1057"/>
      <c r="J222" s="179" t="s">
        <v>25</v>
      </c>
      <c r="K222" s="148">
        <f>SUM(K220)</f>
        <v>43.4</v>
      </c>
      <c r="L222" s="2">
        <f t="shared" ref="L222:AB222" si="72">SUM(L220)</f>
        <v>43.4</v>
      </c>
      <c r="M222" s="2">
        <f t="shared" si="72"/>
        <v>0</v>
      </c>
      <c r="N222" s="3">
        <f t="shared" si="72"/>
        <v>0</v>
      </c>
      <c r="O222" s="1">
        <f t="shared" si="72"/>
        <v>50</v>
      </c>
      <c r="P222" s="2">
        <f t="shared" si="72"/>
        <v>50</v>
      </c>
      <c r="Q222" s="2">
        <f t="shared" si="72"/>
        <v>0</v>
      </c>
      <c r="R222" s="3">
        <f t="shared" si="72"/>
        <v>0</v>
      </c>
      <c r="S222" s="1">
        <f t="shared" si="72"/>
        <v>189</v>
      </c>
      <c r="T222" s="2">
        <f t="shared" si="72"/>
        <v>189</v>
      </c>
      <c r="U222" s="2">
        <f t="shared" si="72"/>
        <v>0</v>
      </c>
      <c r="V222" s="3">
        <f t="shared" si="72"/>
        <v>0</v>
      </c>
      <c r="W222" s="1">
        <f t="shared" si="72"/>
        <v>0</v>
      </c>
      <c r="X222" s="2">
        <f t="shared" si="72"/>
        <v>0</v>
      </c>
      <c r="Y222" s="2">
        <f t="shared" si="72"/>
        <v>0</v>
      </c>
      <c r="Z222" s="3">
        <f t="shared" si="72"/>
        <v>0</v>
      </c>
      <c r="AA222" s="4">
        <f t="shared" si="72"/>
        <v>50</v>
      </c>
      <c r="AB222" s="147">
        <f t="shared" si="72"/>
        <v>35</v>
      </c>
      <c r="AC222" s="532" t="s">
        <v>278</v>
      </c>
      <c r="AD222" s="533">
        <v>20</v>
      </c>
      <c r="AE222" s="533">
        <v>20</v>
      </c>
      <c r="AF222" s="534">
        <v>20</v>
      </c>
      <c r="AG222" s="1390"/>
    </row>
    <row r="223" spans="1:33" ht="39" customHeight="1" x14ac:dyDescent="0.2">
      <c r="A223" s="1460" t="s">
        <v>18</v>
      </c>
      <c r="B223" s="987" t="s">
        <v>37</v>
      </c>
      <c r="C223" s="1461" t="s">
        <v>30</v>
      </c>
      <c r="D223" s="1448" t="s">
        <v>42</v>
      </c>
      <c r="E223" s="1109" t="s">
        <v>226</v>
      </c>
      <c r="F223" s="1125"/>
      <c r="G223" s="1442" t="s">
        <v>119</v>
      </c>
      <c r="H223" s="1445" t="s">
        <v>23</v>
      </c>
      <c r="I223" s="1446" t="s">
        <v>61</v>
      </c>
      <c r="J223" s="456" t="s">
        <v>47</v>
      </c>
      <c r="K223" s="609">
        <f>L223+N223</f>
        <v>35.700000000000003</v>
      </c>
      <c r="L223" s="610">
        <v>16</v>
      </c>
      <c r="M223" s="610">
        <v>0</v>
      </c>
      <c r="N223" s="611">
        <v>19.7</v>
      </c>
      <c r="O223" s="609">
        <f>P223+R223</f>
        <v>0</v>
      </c>
      <c r="P223" s="610">
        <v>0</v>
      </c>
      <c r="Q223" s="610">
        <v>0</v>
      </c>
      <c r="R223" s="611">
        <v>0</v>
      </c>
      <c r="S223" s="609">
        <f>T223+V223</f>
        <v>0</v>
      </c>
      <c r="T223" s="610">
        <v>0</v>
      </c>
      <c r="U223" s="610">
        <v>0</v>
      </c>
      <c r="V223" s="611">
        <v>0</v>
      </c>
      <c r="W223" s="609">
        <f>X223+Z223</f>
        <v>0</v>
      </c>
      <c r="X223" s="610">
        <v>0</v>
      </c>
      <c r="Y223" s="610">
        <v>0</v>
      </c>
      <c r="Z223" s="611">
        <v>0</v>
      </c>
      <c r="AA223" s="612">
        <v>0</v>
      </c>
      <c r="AB223" s="612">
        <v>0</v>
      </c>
      <c r="AC223" s="535" t="s">
        <v>227</v>
      </c>
      <c r="AD223" s="527">
        <v>100</v>
      </c>
      <c r="AE223" s="527">
        <v>0</v>
      </c>
      <c r="AF223" s="528">
        <v>0</v>
      </c>
      <c r="AG223" s="1390"/>
    </row>
    <row r="224" spans="1:33" ht="28.5" customHeight="1" x14ac:dyDescent="0.2">
      <c r="A224" s="983"/>
      <c r="B224" s="866"/>
      <c r="C224" s="898"/>
      <c r="D224" s="1449"/>
      <c r="E224" s="1110"/>
      <c r="F224" s="1126"/>
      <c r="G224" s="1443"/>
      <c r="H224" s="1053"/>
      <c r="I224" s="1447"/>
      <c r="J224" s="1128" t="s">
        <v>29</v>
      </c>
      <c r="K224" s="1114">
        <f>L224+N224</f>
        <v>16.5</v>
      </c>
      <c r="L224" s="929">
        <v>13</v>
      </c>
      <c r="M224" s="929">
        <v>0</v>
      </c>
      <c r="N224" s="1112">
        <v>3.5</v>
      </c>
      <c r="O224" s="1114">
        <f>P224+R224</f>
        <v>0</v>
      </c>
      <c r="P224" s="929">
        <v>0</v>
      </c>
      <c r="Q224" s="929">
        <v>0</v>
      </c>
      <c r="R224" s="1112">
        <v>0</v>
      </c>
      <c r="S224" s="1114">
        <f>T224+V224</f>
        <v>0</v>
      </c>
      <c r="T224" s="929">
        <v>0</v>
      </c>
      <c r="U224" s="929">
        <v>0</v>
      </c>
      <c r="V224" s="1112">
        <v>0</v>
      </c>
      <c r="W224" s="1114">
        <f>X224+Z224</f>
        <v>0</v>
      </c>
      <c r="X224" s="929">
        <v>0</v>
      </c>
      <c r="Y224" s="929">
        <v>0</v>
      </c>
      <c r="Z224" s="1112">
        <v>0</v>
      </c>
      <c r="AA224" s="1525">
        <v>0</v>
      </c>
      <c r="AB224" s="1525">
        <v>0</v>
      </c>
      <c r="AC224" s="536" t="s">
        <v>228</v>
      </c>
      <c r="AD224" s="530">
        <v>0</v>
      </c>
      <c r="AE224" s="530">
        <v>0</v>
      </c>
      <c r="AF224" s="531">
        <v>0</v>
      </c>
      <c r="AG224" s="1390"/>
    </row>
    <row r="225" spans="1:46" ht="39" customHeight="1" thickBot="1" x14ac:dyDescent="0.25">
      <c r="A225" s="983"/>
      <c r="B225" s="866"/>
      <c r="C225" s="898"/>
      <c r="D225" s="1449"/>
      <c r="E225" s="1110"/>
      <c r="F225" s="1126"/>
      <c r="G225" s="1443"/>
      <c r="H225" s="1053"/>
      <c r="I225" s="1447"/>
      <c r="J225" s="1129"/>
      <c r="K225" s="1115"/>
      <c r="L225" s="930"/>
      <c r="M225" s="930"/>
      <c r="N225" s="1113"/>
      <c r="O225" s="1115"/>
      <c r="P225" s="930"/>
      <c r="Q225" s="930"/>
      <c r="R225" s="1113"/>
      <c r="S225" s="1115"/>
      <c r="T225" s="930"/>
      <c r="U225" s="930"/>
      <c r="V225" s="1113"/>
      <c r="W225" s="1115"/>
      <c r="X225" s="930"/>
      <c r="Y225" s="930"/>
      <c r="Z225" s="1113"/>
      <c r="AA225" s="1464"/>
      <c r="AB225" s="1464"/>
      <c r="AC225" s="537" t="s">
        <v>229</v>
      </c>
      <c r="AD225" s="538">
        <v>0</v>
      </c>
      <c r="AE225" s="538">
        <v>0</v>
      </c>
      <c r="AF225" s="539">
        <v>0</v>
      </c>
      <c r="AG225" s="1390"/>
    </row>
    <row r="226" spans="1:46" ht="45.75" customHeight="1" thickBot="1" x14ac:dyDescent="0.25">
      <c r="A226" s="1121"/>
      <c r="B226" s="1015"/>
      <c r="C226" s="1462"/>
      <c r="D226" s="1450"/>
      <c r="E226" s="1111"/>
      <c r="F226" s="1127"/>
      <c r="G226" s="1444"/>
      <c r="H226" s="1054"/>
      <c r="I226" s="1057"/>
      <c r="J226" s="179" t="s">
        <v>25</v>
      </c>
      <c r="K226" s="1">
        <f>SUM(K223:K225)</f>
        <v>52.2</v>
      </c>
      <c r="L226" s="148">
        <f t="shared" ref="L226:AB226" si="73">SUM(L223:L225)</f>
        <v>29</v>
      </c>
      <c r="M226" s="148">
        <f t="shared" si="73"/>
        <v>0</v>
      </c>
      <c r="N226" s="164">
        <f t="shared" si="73"/>
        <v>23.2</v>
      </c>
      <c r="O226" s="1">
        <f t="shared" si="73"/>
        <v>0</v>
      </c>
      <c r="P226" s="148">
        <f t="shared" si="73"/>
        <v>0</v>
      </c>
      <c r="Q226" s="148">
        <f t="shared" si="73"/>
        <v>0</v>
      </c>
      <c r="R226" s="164">
        <f t="shared" si="73"/>
        <v>0</v>
      </c>
      <c r="S226" s="1">
        <f t="shared" si="73"/>
        <v>0</v>
      </c>
      <c r="T226" s="148">
        <f t="shared" si="73"/>
        <v>0</v>
      </c>
      <c r="U226" s="148">
        <f t="shared" si="73"/>
        <v>0</v>
      </c>
      <c r="V226" s="164">
        <f t="shared" si="73"/>
        <v>0</v>
      </c>
      <c r="W226" s="1">
        <f t="shared" si="73"/>
        <v>0</v>
      </c>
      <c r="X226" s="148">
        <f t="shared" si="73"/>
        <v>0</v>
      </c>
      <c r="Y226" s="148">
        <f t="shared" si="73"/>
        <v>0</v>
      </c>
      <c r="Z226" s="164">
        <f t="shared" si="73"/>
        <v>0</v>
      </c>
      <c r="AA226" s="4">
        <f t="shared" si="73"/>
        <v>0</v>
      </c>
      <c r="AB226" s="4">
        <f t="shared" si="73"/>
        <v>0</v>
      </c>
      <c r="AC226" s="532" t="s">
        <v>230</v>
      </c>
      <c r="AD226" s="533">
        <v>0</v>
      </c>
      <c r="AE226" s="533">
        <v>0</v>
      </c>
      <c r="AF226" s="534">
        <v>0</v>
      </c>
      <c r="AG226" s="1390"/>
    </row>
    <row r="227" spans="1:46" ht="27" customHeight="1" thickBot="1" x14ac:dyDescent="0.25">
      <c r="A227" s="35" t="s">
        <v>18</v>
      </c>
      <c r="B227" s="5" t="s">
        <v>37</v>
      </c>
      <c r="C227" s="6" t="s">
        <v>30</v>
      </c>
      <c r="D227" s="1060" t="s">
        <v>26</v>
      </c>
      <c r="E227" s="1061"/>
      <c r="F227" s="1061"/>
      <c r="G227" s="1061"/>
      <c r="H227" s="1061"/>
      <c r="I227" s="1061"/>
      <c r="J227" s="1061"/>
      <c r="K227" s="547">
        <f>K219+K222+K226</f>
        <v>141.89999999999998</v>
      </c>
      <c r="L227" s="548">
        <f t="shared" ref="L227:AB227" si="74">L219+L222+L226</f>
        <v>118.69999999999999</v>
      </c>
      <c r="M227" s="548">
        <f t="shared" si="74"/>
        <v>0</v>
      </c>
      <c r="N227" s="549">
        <f t="shared" si="74"/>
        <v>23.2</v>
      </c>
      <c r="O227" s="547">
        <f t="shared" si="74"/>
        <v>80</v>
      </c>
      <c r="P227" s="548">
        <f t="shared" si="74"/>
        <v>80</v>
      </c>
      <c r="Q227" s="548">
        <f t="shared" si="74"/>
        <v>0</v>
      </c>
      <c r="R227" s="549">
        <f t="shared" si="74"/>
        <v>0</v>
      </c>
      <c r="S227" s="547">
        <f t="shared" si="74"/>
        <v>231</v>
      </c>
      <c r="T227" s="548">
        <f t="shared" si="74"/>
        <v>231</v>
      </c>
      <c r="U227" s="548">
        <f t="shared" si="74"/>
        <v>0</v>
      </c>
      <c r="V227" s="549">
        <f t="shared" si="74"/>
        <v>0</v>
      </c>
      <c r="W227" s="547">
        <f t="shared" si="74"/>
        <v>0</v>
      </c>
      <c r="X227" s="548">
        <f t="shared" si="74"/>
        <v>0</v>
      </c>
      <c r="Y227" s="548">
        <f t="shared" si="74"/>
        <v>0</v>
      </c>
      <c r="Z227" s="549">
        <f t="shared" si="74"/>
        <v>0</v>
      </c>
      <c r="AA227" s="550">
        <f t="shared" si="74"/>
        <v>75</v>
      </c>
      <c r="AB227" s="550">
        <f t="shared" si="74"/>
        <v>65</v>
      </c>
      <c r="AC227" s="1458"/>
      <c r="AD227" s="1459"/>
      <c r="AE227" s="1459"/>
      <c r="AF227" s="1459"/>
      <c r="AG227" s="1390"/>
    </row>
    <row r="228" spans="1:46" ht="23.25" customHeight="1" thickBot="1" x14ac:dyDescent="0.25">
      <c r="A228" s="599" t="s">
        <v>18</v>
      </c>
      <c r="B228" s="283" t="s">
        <v>37</v>
      </c>
      <c r="C228" s="1523" t="s">
        <v>63</v>
      </c>
      <c r="D228" s="1524"/>
      <c r="E228" s="1524"/>
      <c r="F228" s="1524"/>
      <c r="G228" s="1524"/>
      <c r="H228" s="1524"/>
      <c r="I228" s="1524"/>
      <c r="J228" s="1524"/>
      <c r="K228" s="497">
        <f>K227+K215</f>
        <v>141.89999999999998</v>
      </c>
      <c r="L228" s="498">
        <f t="shared" ref="L228:AB228" si="75">L227+L215</f>
        <v>118.69999999999999</v>
      </c>
      <c r="M228" s="498">
        <f t="shared" si="75"/>
        <v>0</v>
      </c>
      <c r="N228" s="499">
        <f t="shared" si="75"/>
        <v>23.2</v>
      </c>
      <c r="O228" s="497">
        <f t="shared" si="75"/>
        <v>98</v>
      </c>
      <c r="P228" s="498">
        <f t="shared" si="75"/>
        <v>98</v>
      </c>
      <c r="Q228" s="498">
        <f t="shared" si="75"/>
        <v>0</v>
      </c>
      <c r="R228" s="499">
        <f t="shared" si="75"/>
        <v>0</v>
      </c>
      <c r="S228" s="497">
        <f t="shared" si="75"/>
        <v>231</v>
      </c>
      <c r="T228" s="498">
        <f t="shared" si="75"/>
        <v>231</v>
      </c>
      <c r="U228" s="498">
        <f t="shared" si="75"/>
        <v>0</v>
      </c>
      <c r="V228" s="499">
        <f t="shared" si="75"/>
        <v>0</v>
      </c>
      <c r="W228" s="497">
        <f t="shared" si="75"/>
        <v>0</v>
      </c>
      <c r="X228" s="498">
        <f t="shared" si="75"/>
        <v>0</v>
      </c>
      <c r="Y228" s="498">
        <f t="shared" si="75"/>
        <v>0</v>
      </c>
      <c r="Z228" s="499">
        <f t="shared" si="75"/>
        <v>0</v>
      </c>
      <c r="AA228" s="31">
        <f t="shared" si="75"/>
        <v>89</v>
      </c>
      <c r="AB228" s="31">
        <f t="shared" si="75"/>
        <v>80</v>
      </c>
      <c r="AC228" s="1440"/>
      <c r="AD228" s="1441"/>
      <c r="AE228" s="1441"/>
      <c r="AF228" s="1441"/>
      <c r="AG228" s="1390"/>
    </row>
    <row r="229" spans="1:46" ht="24.75" customHeight="1" thickBot="1" x14ac:dyDescent="0.25">
      <c r="A229" s="35" t="s">
        <v>18</v>
      </c>
      <c r="B229" s="5" t="s">
        <v>39</v>
      </c>
      <c r="C229" s="1029" t="s">
        <v>87</v>
      </c>
      <c r="D229" s="1030"/>
      <c r="E229" s="1030"/>
      <c r="F229" s="1030"/>
      <c r="G229" s="1030"/>
      <c r="H229" s="1030"/>
      <c r="I229" s="1030"/>
      <c r="J229" s="1030"/>
      <c r="K229" s="1031"/>
      <c r="L229" s="1031"/>
      <c r="M229" s="1031"/>
      <c r="N229" s="1031"/>
      <c r="O229" s="1031"/>
      <c r="P229" s="1031"/>
      <c r="Q229" s="1031"/>
      <c r="R229" s="1031"/>
      <c r="S229" s="1031"/>
      <c r="T229" s="1031"/>
      <c r="U229" s="1031"/>
      <c r="V229" s="1031"/>
      <c r="W229" s="1031"/>
      <c r="X229" s="1031"/>
      <c r="Y229" s="1031"/>
      <c r="Z229" s="1031"/>
      <c r="AA229" s="1031"/>
      <c r="AB229" s="1031"/>
      <c r="AC229" s="1030"/>
      <c r="AD229" s="1030"/>
      <c r="AE229" s="1030"/>
      <c r="AF229" s="1032"/>
      <c r="AG229" s="1390"/>
    </row>
    <row r="230" spans="1:46" ht="24" customHeight="1" thickBot="1" x14ac:dyDescent="0.25">
      <c r="A230" s="35" t="s">
        <v>18</v>
      </c>
      <c r="B230" s="5" t="s">
        <v>39</v>
      </c>
      <c r="C230" s="6" t="s">
        <v>19</v>
      </c>
      <c r="D230" s="1078" t="s">
        <v>88</v>
      </c>
      <c r="E230" s="1079"/>
      <c r="F230" s="1079"/>
      <c r="G230" s="1079"/>
      <c r="H230" s="1079"/>
      <c r="I230" s="1079"/>
      <c r="J230" s="1079"/>
      <c r="K230" s="1079"/>
      <c r="L230" s="1079"/>
      <c r="M230" s="1079"/>
      <c r="N230" s="1079"/>
      <c r="O230" s="1079"/>
      <c r="P230" s="1079"/>
      <c r="Q230" s="1079"/>
      <c r="R230" s="1079"/>
      <c r="S230" s="1079"/>
      <c r="T230" s="1079"/>
      <c r="U230" s="1079"/>
      <c r="V230" s="1079"/>
      <c r="W230" s="1079"/>
      <c r="X230" s="1079"/>
      <c r="Y230" s="1079"/>
      <c r="Z230" s="1079"/>
      <c r="AA230" s="1079"/>
      <c r="AB230" s="1079"/>
      <c r="AC230" s="1079"/>
      <c r="AD230" s="1079"/>
      <c r="AE230" s="1079"/>
      <c r="AF230" s="1080"/>
      <c r="AG230" s="49"/>
    </row>
    <row r="231" spans="1:46" ht="27" customHeight="1" x14ac:dyDescent="0.2">
      <c r="A231" s="877" t="s">
        <v>18</v>
      </c>
      <c r="B231" s="857" t="s">
        <v>39</v>
      </c>
      <c r="C231" s="872" t="s">
        <v>19</v>
      </c>
      <c r="D231" s="1122" t="s">
        <v>19</v>
      </c>
      <c r="E231" s="885" t="s">
        <v>120</v>
      </c>
      <c r="F231" s="1097"/>
      <c r="G231" s="891" t="s">
        <v>67</v>
      </c>
      <c r="H231" s="961" t="s">
        <v>23</v>
      </c>
      <c r="I231" s="1106" t="s">
        <v>61</v>
      </c>
      <c r="J231" s="323" t="s">
        <v>69</v>
      </c>
      <c r="K231" s="180">
        <f>SUM(L231+N231)</f>
        <v>9</v>
      </c>
      <c r="L231" s="76">
        <v>9</v>
      </c>
      <c r="M231" s="76">
        <v>0</v>
      </c>
      <c r="N231" s="181">
        <v>0</v>
      </c>
      <c r="O231" s="180">
        <f>SUM(P231+R231)</f>
        <v>10</v>
      </c>
      <c r="P231" s="76">
        <v>10</v>
      </c>
      <c r="Q231" s="76">
        <v>0</v>
      </c>
      <c r="R231" s="181">
        <v>0</v>
      </c>
      <c r="S231" s="180">
        <f>SUM(T231+V231)</f>
        <v>21</v>
      </c>
      <c r="T231" s="76">
        <v>21</v>
      </c>
      <c r="U231" s="76">
        <v>0</v>
      </c>
      <c r="V231" s="181">
        <v>0</v>
      </c>
      <c r="W231" s="180">
        <v>0</v>
      </c>
      <c r="X231" s="76">
        <v>0</v>
      </c>
      <c r="Y231" s="76">
        <v>0</v>
      </c>
      <c r="Z231" s="181">
        <v>0</v>
      </c>
      <c r="AA231" s="182">
        <v>15</v>
      </c>
      <c r="AB231" s="182">
        <v>20</v>
      </c>
      <c r="AC231" s="1493" t="s">
        <v>142</v>
      </c>
      <c r="AD231" s="1426">
        <v>100</v>
      </c>
      <c r="AE231" s="1426">
        <v>100</v>
      </c>
      <c r="AF231" s="1429">
        <v>100</v>
      </c>
      <c r="AG231" s="50"/>
    </row>
    <row r="232" spans="1:46" ht="27" customHeight="1" thickBot="1" x14ac:dyDescent="0.25">
      <c r="A232" s="878"/>
      <c r="B232" s="858"/>
      <c r="C232" s="881"/>
      <c r="D232" s="1123"/>
      <c r="E232" s="886"/>
      <c r="F232" s="1104"/>
      <c r="G232" s="892"/>
      <c r="H232" s="962"/>
      <c r="I232" s="1107"/>
      <c r="J232" s="321" t="s">
        <v>38</v>
      </c>
      <c r="K232" s="168">
        <v>0</v>
      </c>
      <c r="L232" s="60">
        <v>0</v>
      </c>
      <c r="M232" s="60">
        <v>0</v>
      </c>
      <c r="N232" s="169">
        <v>0</v>
      </c>
      <c r="O232" s="168">
        <v>0</v>
      </c>
      <c r="P232" s="60">
        <v>0</v>
      </c>
      <c r="Q232" s="60">
        <v>0</v>
      </c>
      <c r="R232" s="169">
        <v>0</v>
      </c>
      <c r="S232" s="168">
        <v>0</v>
      </c>
      <c r="T232" s="60">
        <v>0</v>
      </c>
      <c r="U232" s="60">
        <v>0</v>
      </c>
      <c r="V232" s="169">
        <v>0</v>
      </c>
      <c r="W232" s="168">
        <v>0</v>
      </c>
      <c r="X232" s="60">
        <v>0</v>
      </c>
      <c r="Y232" s="60">
        <v>0</v>
      </c>
      <c r="Z232" s="169">
        <v>0</v>
      </c>
      <c r="AA232" s="173">
        <v>0</v>
      </c>
      <c r="AB232" s="173">
        <v>0</v>
      </c>
      <c r="AC232" s="1494"/>
      <c r="AD232" s="1427"/>
      <c r="AE232" s="1427"/>
      <c r="AF232" s="1430"/>
      <c r="AG232" s="50"/>
    </row>
    <row r="233" spans="1:46" ht="27" customHeight="1" thickBot="1" x14ac:dyDescent="0.25">
      <c r="A233" s="879"/>
      <c r="B233" s="880"/>
      <c r="C233" s="873"/>
      <c r="D233" s="1124"/>
      <c r="E233" s="887"/>
      <c r="F233" s="1105"/>
      <c r="G233" s="893"/>
      <c r="H233" s="963"/>
      <c r="I233" s="1108"/>
      <c r="J233" s="330" t="s">
        <v>25</v>
      </c>
      <c r="K233" s="153">
        <f>SUM(K231:K232)</f>
        <v>9</v>
      </c>
      <c r="L233" s="155">
        <f t="shared" ref="L233:R233" si="76">SUM(L231)</f>
        <v>9</v>
      </c>
      <c r="M233" s="155">
        <f t="shared" si="76"/>
        <v>0</v>
      </c>
      <c r="N233" s="170">
        <f t="shared" si="76"/>
        <v>0</v>
      </c>
      <c r="O233" s="153">
        <f t="shared" si="76"/>
        <v>10</v>
      </c>
      <c r="P233" s="155">
        <f t="shared" si="76"/>
        <v>10</v>
      </c>
      <c r="Q233" s="155">
        <f t="shared" si="76"/>
        <v>0</v>
      </c>
      <c r="R233" s="170">
        <f t="shared" si="76"/>
        <v>0</v>
      </c>
      <c r="S233" s="153">
        <f>SUM(S231:S232)</f>
        <v>21</v>
      </c>
      <c r="T233" s="155">
        <f>SUM(T231:T232)</f>
        <v>21</v>
      </c>
      <c r="U233" s="155">
        <f t="shared" ref="U233:AB233" si="77">SUM(U231)</f>
        <v>0</v>
      </c>
      <c r="V233" s="170">
        <f t="shared" si="77"/>
        <v>0</v>
      </c>
      <c r="W233" s="153">
        <f t="shared" si="77"/>
        <v>0</v>
      </c>
      <c r="X233" s="155">
        <f t="shared" si="77"/>
        <v>0</v>
      </c>
      <c r="Y233" s="155">
        <f t="shared" si="77"/>
        <v>0</v>
      </c>
      <c r="Z233" s="170">
        <f t="shared" si="77"/>
        <v>0</v>
      </c>
      <c r="AA233" s="4">
        <f t="shared" si="77"/>
        <v>15</v>
      </c>
      <c r="AB233" s="4">
        <f t="shared" si="77"/>
        <v>20</v>
      </c>
      <c r="AC233" s="1475"/>
      <c r="AD233" s="1428"/>
      <c r="AE233" s="1428"/>
      <c r="AF233" s="1431"/>
      <c r="AG233" s="50"/>
    </row>
    <row r="234" spans="1:46" ht="43.5" customHeight="1" thickBot="1" x14ac:dyDescent="0.25">
      <c r="A234" s="877" t="s">
        <v>18</v>
      </c>
      <c r="B234" s="857" t="s">
        <v>39</v>
      </c>
      <c r="C234" s="872" t="s">
        <v>19</v>
      </c>
      <c r="D234" s="1122" t="s">
        <v>27</v>
      </c>
      <c r="E234" s="885" t="s">
        <v>124</v>
      </c>
      <c r="F234" s="1097"/>
      <c r="G234" s="891" t="s">
        <v>67</v>
      </c>
      <c r="H234" s="961" t="s">
        <v>23</v>
      </c>
      <c r="I234" s="1106" t="s">
        <v>61</v>
      </c>
      <c r="J234" s="329" t="s">
        <v>69</v>
      </c>
      <c r="K234" s="165">
        <f>SUM(L234+N234)</f>
        <v>24.1</v>
      </c>
      <c r="L234" s="166">
        <v>24.1</v>
      </c>
      <c r="M234" s="166">
        <v>0</v>
      </c>
      <c r="N234" s="167">
        <v>0</v>
      </c>
      <c r="O234" s="165">
        <f>SUM(P234+R234)</f>
        <v>4</v>
      </c>
      <c r="P234" s="166">
        <v>4</v>
      </c>
      <c r="Q234" s="166">
        <v>0</v>
      </c>
      <c r="R234" s="167">
        <v>0</v>
      </c>
      <c r="S234" s="138">
        <f>SUM(T234+V234)</f>
        <v>51</v>
      </c>
      <c r="T234" s="380">
        <v>51</v>
      </c>
      <c r="U234" s="380">
        <v>0</v>
      </c>
      <c r="V234" s="381">
        <v>0</v>
      </c>
      <c r="W234" s="165">
        <v>0</v>
      </c>
      <c r="X234" s="166">
        <v>0</v>
      </c>
      <c r="Y234" s="166">
        <v>0</v>
      </c>
      <c r="Z234" s="167">
        <v>0</v>
      </c>
      <c r="AA234" s="171">
        <v>4</v>
      </c>
      <c r="AB234" s="171">
        <v>4</v>
      </c>
      <c r="AC234" s="1474" t="s">
        <v>217</v>
      </c>
      <c r="AD234" s="1476">
        <v>1</v>
      </c>
      <c r="AE234" s="1476">
        <v>1</v>
      </c>
      <c r="AF234" s="1492">
        <v>1</v>
      </c>
      <c r="AG234" s="50"/>
    </row>
    <row r="235" spans="1:46" ht="39" customHeight="1" thickBot="1" x14ac:dyDescent="0.25">
      <c r="A235" s="879"/>
      <c r="B235" s="880"/>
      <c r="C235" s="873"/>
      <c r="D235" s="1124"/>
      <c r="E235" s="887"/>
      <c r="F235" s="1105"/>
      <c r="G235" s="893"/>
      <c r="H235" s="963"/>
      <c r="I235" s="1108"/>
      <c r="J235" s="330" t="s">
        <v>25</v>
      </c>
      <c r="K235" s="153">
        <f>SUM(K234:K234)</f>
        <v>24.1</v>
      </c>
      <c r="L235" s="155">
        <f t="shared" ref="L235:R235" si="78">SUM(L234)</f>
        <v>24.1</v>
      </c>
      <c r="M235" s="155">
        <f t="shared" si="78"/>
        <v>0</v>
      </c>
      <c r="N235" s="170">
        <f t="shared" si="78"/>
        <v>0</v>
      </c>
      <c r="O235" s="153">
        <f t="shared" si="78"/>
        <v>4</v>
      </c>
      <c r="P235" s="155">
        <f t="shared" si="78"/>
        <v>4</v>
      </c>
      <c r="Q235" s="155">
        <f t="shared" si="78"/>
        <v>0</v>
      </c>
      <c r="R235" s="170">
        <f t="shared" si="78"/>
        <v>0</v>
      </c>
      <c r="S235" s="153">
        <f>SUM(S234:S234)</f>
        <v>51</v>
      </c>
      <c r="T235" s="155">
        <f>SUM(T234:T234)</f>
        <v>51</v>
      </c>
      <c r="U235" s="155">
        <f t="shared" ref="U235:AB235" si="79">SUM(U234)</f>
        <v>0</v>
      </c>
      <c r="V235" s="170">
        <f t="shared" si="79"/>
        <v>0</v>
      </c>
      <c r="W235" s="153">
        <f t="shared" si="79"/>
        <v>0</v>
      </c>
      <c r="X235" s="155">
        <f t="shared" si="79"/>
        <v>0</v>
      </c>
      <c r="Y235" s="155">
        <f t="shared" si="79"/>
        <v>0</v>
      </c>
      <c r="Z235" s="170">
        <f t="shared" si="79"/>
        <v>0</v>
      </c>
      <c r="AA235" s="4">
        <f t="shared" si="79"/>
        <v>4</v>
      </c>
      <c r="AB235" s="4">
        <f t="shared" si="79"/>
        <v>4</v>
      </c>
      <c r="AC235" s="1475"/>
      <c r="AD235" s="1428"/>
      <c r="AE235" s="1428"/>
      <c r="AF235" s="1431"/>
      <c r="AG235" s="50"/>
    </row>
    <row r="236" spans="1:46" ht="31.5" customHeight="1" thickBot="1" x14ac:dyDescent="0.25">
      <c r="A236" s="877" t="s">
        <v>18</v>
      </c>
      <c r="B236" s="857" t="s">
        <v>39</v>
      </c>
      <c r="C236" s="872" t="s">
        <v>19</v>
      </c>
      <c r="D236" s="1122" t="s">
        <v>30</v>
      </c>
      <c r="E236" s="885" t="s">
        <v>89</v>
      </c>
      <c r="F236" s="1097"/>
      <c r="G236" s="891" t="s">
        <v>153</v>
      </c>
      <c r="H236" s="961" t="s">
        <v>23</v>
      </c>
      <c r="I236" s="1106" t="s">
        <v>61</v>
      </c>
      <c r="J236" s="329" t="s">
        <v>69</v>
      </c>
      <c r="K236" s="165">
        <f>SUM(L236+N236)</f>
        <v>55.1</v>
      </c>
      <c r="L236" s="166">
        <v>55.1</v>
      </c>
      <c r="M236" s="166">
        <v>0</v>
      </c>
      <c r="N236" s="167">
        <v>0</v>
      </c>
      <c r="O236" s="165">
        <f>SUM(P236+R236)</f>
        <v>42</v>
      </c>
      <c r="P236" s="166">
        <v>42</v>
      </c>
      <c r="Q236" s="166">
        <v>0</v>
      </c>
      <c r="R236" s="167">
        <v>0</v>
      </c>
      <c r="S236" s="138">
        <f>SUM(T236+V236)</f>
        <v>42.2</v>
      </c>
      <c r="T236" s="380">
        <v>42.2</v>
      </c>
      <c r="U236" s="380">
        <v>0</v>
      </c>
      <c r="V236" s="381">
        <v>0</v>
      </c>
      <c r="W236" s="165">
        <v>0</v>
      </c>
      <c r="X236" s="166">
        <v>0</v>
      </c>
      <c r="Y236" s="166">
        <v>0</v>
      </c>
      <c r="Z236" s="167">
        <v>0</v>
      </c>
      <c r="AA236" s="171">
        <v>42</v>
      </c>
      <c r="AB236" s="171">
        <v>42</v>
      </c>
      <c r="AC236" s="1474" t="s">
        <v>143</v>
      </c>
      <c r="AD236" s="1476">
        <v>100</v>
      </c>
      <c r="AE236" s="1476">
        <v>100</v>
      </c>
      <c r="AF236" s="1492">
        <v>100</v>
      </c>
      <c r="AG236" s="50"/>
    </row>
    <row r="237" spans="1:46" ht="30.75" customHeight="1" thickBot="1" x14ac:dyDescent="0.25">
      <c r="A237" s="879"/>
      <c r="B237" s="880"/>
      <c r="C237" s="873"/>
      <c r="D237" s="1124"/>
      <c r="E237" s="887"/>
      <c r="F237" s="1105"/>
      <c r="G237" s="893"/>
      <c r="H237" s="963"/>
      <c r="I237" s="1108"/>
      <c r="J237" s="330" t="s">
        <v>25</v>
      </c>
      <c r="K237" s="174">
        <f>SUM(K236:K236)</f>
        <v>55.1</v>
      </c>
      <c r="L237" s="177">
        <f t="shared" ref="L237:R237" si="80">SUM(L236)</f>
        <v>55.1</v>
      </c>
      <c r="M237" s="177">
        <f t="shared" si="80"/>
        <v>0</v>
      </c>
      <c r="N237" s="178">
        <f t="shared" si="80"/>
        <v>0</v>
      </c>
      <c r="O237" s="174">
        <f t="shared" si="80"/>
        <v>42</v>
      </c>
      <c r="P237" s="177">
        <f t="shared" si="80"/>
        <v>42</v>
      </c>
      <c r="Q237" s="177">
        <f t="shared" si="80"/>
        <v>0</v>
      </c>
      <c r="R237" s="178">
        <f t="shared" si="80"/>
        <v>0</v>
      </c>
      <c r="S237" s="174">
        <f>SUM(S236:S236)</f>
        <v>42.2</v>
      </c>
      <c r="T237" s="177">
        <f>SUM(T236:T236)</f>
        <v>42.2</v>
      </c>
      <c r="U237" s="177">
        <f t="shared" ref="U237:AB237" si="81">SUM(U236)</f>
        <v>0</v>
      </c>
      <c r="V237" s="178">
        <f t="shared" si="81"/>
        <v>0</v>
      </c>
      <c r="W237" s="174">
        <f t="shared" si="81"/>
        <v>0</v>
      </c>
      <c r="X237" s="177">
        <f t="shared" si="81"/>
        <v>0</v>
      </c>
      <c r="Y237" s="177">
        <f t="shared" si="81"/>
        <v>0</v>
      </c>
      <c r="Z237" s="178">
        <f t="shared" si="81"/>
        <v>0</v>
      </c>
      <c r="AA237" s="152">
        <f t="shared" si="81"/>
        <v>42</v>
      </c>
      <c r="AB237" s="152">
        <f t="shared" si="81"/>
        <v>42</v>
      </c>
      <c r="AC237" s="1475"/>
      <c r="AD237" s="1428"/>
      <c r="AE237" s="1428"/>
      <c r="AF237" s="1431"/>
      <c r="AG237" s="50"/>
    </row>
    <row r="238" spans="1:46" ht="21.75" customHeight="1" thickBot="1" x14ac:dyDescent="0.25">
      <c r="A238" s="35" t="s">
        <v>18</v>
      </c>
      <c r="B238" s="5" t="s">
        <v>39</v>
      </c>
      <c r="C238" s="324" t="s">
        <v>19</v>
      </c>
      <c r="D238" s="1060" t="s">
        <v>26</v>
      </c>
      <c r="E238" s="1061"/>
      <c r="F238" s="1061"/>
      <c r="G238" s="1061"/>
      <c r="H238" s="1061"/>
      <c r="I238" s="1061"/>
      <c r="J238" s="1061"/>
      <c r="K238" s="10">
        <f>K233+K235+K237</f>
        <v>88.2</v>
      </c>
      <c r="L238" s="11">
        <f t="shared" ref="L238:AB238" si="82">L233+L235+L237</f>
        <v>88.2</v>
      </c>
      <c r="M238" s="11">
        <f t="shared" si="82"/>
        <v>0</v>
      </c>
      <c r="N238" s="12">
        <f t="shared" si="82"/>
        <v>0</v>
      </c>
      <c r="O238" s="10">
        <f t="shared" si="82"/>
        <v>56</v>
      </c>
      <c r="P238" s="11">
        <f t="shared" si="82"/>
        <v>56</v>
      </c>
      <c r="Q238" s="11">
        <f t="shared" si="82"/>
        <v>0</v>
      </c>
      <c r="R238" s="12">
        <f t="shared" si="82"/>
        <v>0</v>
      </c>
      <c r="S238" s="10">
        <f t="shared" si="82"/>
        <v>114.2</v>
      </c>
      <c r="T238" s="11">
        <f t="shared" si="82"/>
        <v>114.2</v>
      </c>
      <c r="U238" s="11">
        <f t="shared" si="82"/>
        <v>0</v>
      </c>
      <c r="V238" s="12">
        <f t="shared" si="82"/>
        <v>0</v>
      </c>
      <c r="W238" s="10">
        <f t="shared" si="82"/>
        <v>0</v>
      </c>
      <c r="X238" s="11">
        <f t="shared" si="82"/>
        <v>0</v>
      </c>
      <c r="Y238" s="11">
        <f t="shared" si="82"/>
        <v>0</v>
      </c>
      <c r="Z238" s="12">
        <f t="shared" si="82"/>
        <v>0</v>
      </c>
      <c r="AA238" s="13">
        <f t="shared" si="82"/>
        <v>61</v>
      </c>
      <c r="AB238" s="13">
        <f t="shared" si="82"/>
        <v>66</v>
      </c>
      <c r="AC238" s="1471"/>
      <c r="AD238" s="1472"/>
      <c r="AE238" s="1472"/>
      <c r="AF238" s="1473"/>
      <c r="AG238" s="45"/>
      <c r="AH238" s="46"/>
      <c r="AI238" s="46"/>
      <c r="AJ238" s="46"/>
      <c r="AK238" s="46"/>
      <c r="AL238" s="46"/>
      <c r="AM238" s="46"/>
      <c r="AN238" s="46"/>
      <c r="AO238" s="46"/>
      <c r="AP238" s="46"/>
      <c r="AQ238" s="46"/>
      <c r="AR238" s="46"/>
      <c r="AS238" s="46"/>
      <c r="AT238" s="46"/>
    </row>
    <row r="239" spans="1:46" ht="23.25" customHeight="1" thickBot="1" x14ac:dyDescent="0.25">
      <c r="A239" s="599" t="s">
        <v>18</v>
      </c>
      <c r="B239" s="659" t="s">
        <v>39</v>
      </c>
      <c r="C239" s="1485" t="s">
        <v>63</v>
      </c>
      <c r="D239" s="1486"/>
      <c r="E239" s="1486"/>
      <c r="F239" s="1486"/>
      <c r="G239" s="1486"/>
      <c r="H239" s="1486"/>
      <c r="I239" s="1486"/>
      <c r="J239" s="1487"/>
      <c r="K239" s="325">
        <f t="shared" ref="K239:AB239" si="83">SUM(+K238)</f>
        <v>88.2</v>
      </c>
      <c r="L239" s="326">
        <f t="shared" si="83"/>
        <v>88.2</v>
      </c>
      <c r="M239" s="326">
        <f t="shared" si="83"/>
        <v>0</v>
      </c>
      <c r="N239" s="327">
        <f t="shared" si="83"/>
        <v>0</v>
      </c>
      <c r="O239" s="325">
        <f t="shared" si="83"/>
        <v>56</v>
      </c>
      <c r="P239" s="326">
        <f t="shared" si="83"/>
        <v>56</v>
      </c>
      <c r="Q239" s="326">
        <f t="shared" si="83"/>
        <v>0</v>
      </c>
      <c r="R239" s="327">
        <f t="shared" si="83"/>
        <v>0</v>
      </c>
      <c r="S239" s="325">
        <f t="shared" si="83"/>
        <v>114.2</v>
      </c>
      <c r="T239" s="326">
        <f t="shared" si="83"/>
        <v>114.2</v>
      </c>
      <c r="U239" s="326">
        <f t="shared" si="83"/>
        <v>0</v>
      </c>
      <c r="V239" s="327">
        <f t="shared" si="83"/>
        <v>0</v>
      </c>
      <c r="W239" s="325">
        <f t="shared" si="83"/>
        <v>0</v>
      </c>
      <c r="X239" s="326">
        <f t="shared" si="83"/>
        <v>0</v>
      </c>
      <c r="Y239" s="326">
        <f t="shared" si="83"/>
        <v>0</v>
      </c>
      <c r="Z239" s="327">
        <f t="shared" si="83"/>
        <v>0</v>
      </c>
      <c r="AA239" s="328">
        <f t="shared" si="83"/>
        <v>61</v>
      </c>
      <c r="AB239" s="328">
        <f t="shared" si="83"/>
        <v>66</v>
      </c>
      <c r="AC239" s="1468"/>
      <c r="AD239" s="1469"/>
      <c r="AE239" s="1469"/>
      <c r="AF239" s="1470"/>
      <c r="AG239" s="45"/>
      <c r="AH239" s="46"/>
      <c r="AI239" s="46"/>
      <c r="AJ239" s="46"/>
      <c r="AK239" s="46"/>
      <c r="AL239" s="46"/>
      <c r="AM239" s="46"/>
      <c r="AN239" s="46"/>
      <c r="AO239" s="46"/>
      <c r="AP239" s="46"/>
      <c r="AQ239" s="46"/>
      <c r="AR239" s="46"/>
      <c r="AS239" s="46"/>
      <c r="AT239" s="46"/>
    </row>
    <row r="240" spans="1:46" ht="21" customHeight="1" thickBot="1" x14ac:dyDescent="0.25">
      <c r="A240" s="261" t="s">
        <v>18</v>
      </c>
      <c r="B240" s="582" t="s">
        <v>40</v>
      </c>
      <c r="C240" s="1488" t="s">
        <v>90</v>
      </c>
      <c r="D240" s="1489"/>
      <c r="E240" s="1489"/>
      <c r="F240" s="1489"/>
      <c r="G240" s="1489"/>
      <c r="H240" s="1489"/>
      <c r="I240" s="1489"/>
      <c r="J240" s="1489"/>
      <c r="K240" s="1489"/>
      <c r="L240" s="1489"/>
      <c r="M240" s="1489"/>
      <c r="N240" s="1489"/>
      <c r="O240" s="1489"/>
      <c r="P240" s="1489"/>
      <c r="Q240" s="1489"/>
      <c r="R240" s="1489"/>
      <c r="S240" s="1489"/>
      <c r="T240" s="1489"/>
      <c r="U240" s="1489"/>
      <c r="V240" s="1489"/>
      <c r="W240" s="1489"/>
      <c r="X240" s="1489"/>
      <c r="Y240" s="1489"/>
      <c r="Z240" s="1489"/>
      <c r="AA240" s="1489"/>
      <c r="AB240" s="1489"/>
      <c r="AC240" s="1489"/>
      <c r="AD240" s="1489"/>
      <c r="AE240" s="1489"/>
      <c r="AF240" s="1490"/>
      <c r="AG240" s="45"/>
      <c r="AH240" s="46"/>
      <c r="AI240" s="46"/>
      <c r="AJ240" s="46"/>
      <c r="AK240" s="46"/>
      <c r="AL240" s="46"/>
      <c r="AM240" s="46"/>
      <c r="AN240" s="46"/>
      <c r="AO240" s="46"/>
      <c r="AP240" s="46"/>
      <c r="AQ240" s="46"/>
      <c r="AR240" s="46"/>
      <c r="AS240" s="46"/>
      <c r="AT240" s="46"/>
    </row>
    <row r="241" spans="1:46" ht="24" customHeight="1" thickBot="1" x14ac:dyDescent="0.25">
      <c r="A241" s="331" t="s">
        <v>18</v>
      </c>
      <c r="B241" s="600" t="s">
        <v>40</v>
      </c>
      <c r="C241" s="628" t="s">
        <v>19</v>
      </c>
      <c r="D241" s="1482" t="s">
        <v>91</v>
      </c>
      <c r="E241" s="1483"/>
      <c r="F241" s="1483"/>
      <c r="G241" s="1483"/>
      <c r="H241" s="1483"/>
      <c r="I241" s="1483"/>
      <c r="J241" s="1483"/>
      <c r="K241" s="1483"/>
      <c r="L241" s="1483"/>
      <c r="M241" s="1483"/>
      <c r="N241" s="1483"/>
      <c r="O241" s="1483"/>
      <c r="P241" s="1483"/>
      <c r="Q241" s="1483"/>
      <c r="R241" s="1483"/>
      <c r="S241" s="1483"/>
      <c r="T241" s="1483"/>
      <c r="U241" s="1483"/>
      <c r="V241" s="1483"/>
      <c r="W241" s="1483"/>
      <c r="X241" s="1483"/>
      <c r="Y241" s="1483"/>
      <c r="Z241" s="1483"/>
      <c r="AA241" s="1483"/>
      <c r="AB241" s="1483"/>
      <c r="AC241" s="1483"/>
      <c r="AD241" s="1483"/>
      <c r="AE241" s="1483"/>
      <c r="AF241" s="1484"/>
      <c r="AG241" s="45"/>
      <c r="AH241" s="46"/>
      <c r="AI241" s="46"/>
      <c r="AJ241" s="46"/>
      <c r="AK241" s="46"/>
      <c r="AL241" s="46"/>
      <c r="AM241" s="46"/>
      <c r="AN241" s="46"/>
      <c r="AO241" s="46"/>
      <c r="AP241" s="46"/>
      <c r="AQ241" s="46"/>
      <c r="AR241" s="46"/>
      <c r="AS241" s="46"/>
      <c r="AT241" s="46"/>
    </row>
    <row r="242" spans="1:46" ht="27.75" customHeight="1" thickBot="1" x14ac:dyDescent="0.25">
      <c r="A242" s="970" t="s">
        <v>18</v>
      </c>
      <c r="B242" s="903" t="s">
        <v>40</v>
      </c>
      <c r="C242" s="907" t="s">
        <v>19</v>
      </c>
      <c r="D242" s="972" t="s">
        <v>19</v>
      </c>
      <c r="E242" s="905" t="s">
        <v>92</v>
      </c>
      <c r="F242" s="834"/>
      <c r="G242" s="1397" t="s">
        <v>93</v>
      </c>
      <c r="H242" s="994" t="s">
        <v>23</v>
      </c>
      <c r="I242" s="1118" t="s">
        <v>180</v>
      </c>
      <c r="J242" s="115" t="s">
        <v>29</v>
      </c>
      <c r="K242" s="596">
        <f>SUM(L242,N242)</f>
        <v>248.1</v>
      </c>
      <c r="L242" s="51">
        <v>248.1</v>
      </c>
      <c r="M242" s="52">
        <v>0</v>
      </c>
      <c r="N242" s="191">
        <v>0</v>
      </c>
      <c r="O242" s="596">
        <f>SUM(P242,R242)</f>
        <v>300</v>
      </c>
      <c r="P242" s="51">
        <v>300</v>
      </c>
      <c r="Q242" s="52">
        <v>0</v>
      </c>
      <c r="R242" s="191">
        <v>0</v>
      </c>
      <c r="S242" s="660">
        <f>SUM(T242+V242)</f>
        <v>300</v>
      </c>
      <c r="T242" s="661">
        <v>300</v>
      </c>
      <c r="U242" s="662">
        <v>0</v>
      </c>
      <c r="V242" s="663">
        <v>0</v>
      </c>
      <c r="W242" s="193">
        <v>0</v>
      </c>
      <c r="X242" s="192">
        <v>0</v>
      </c>
      <c r="Y242" s="116">
        <v>0</v>
      </c>
      <c r="Z242" s="117">
        <v>0</v>
      </c>
      <c r="AA242" s="119">
        <v>300</v>
      </c>
      <c r="AB242" s="119">
        <v>300</v>
      </c>
      <c r="AC242" s="807" t="s">
        <v>144</v>
      </c>
      <c r="AD242" s="821">
        <v>500</v>
      </c>
      <c r="AE242" s="821">
        <v>500</v>
      </c>
      <c r="AF242" s="819">
        <v>500</v>
      </c>
      <c r="AG242" s="45"/>
      <c r="AH242" s="46"/>
      <c r="AI242" s="46"/>
      <c r="AJ242" s="46"/>
      <c r="AK242" s="46"/>
      <c r="AL242" s="46"/>
      <c r="AM242" s="46"/>
      <c r="AN242" s="46"/>
      <c r="AO242" s="46"/>
      <c r="AP242" s="46"/>
      <c r="AQ242" s="46"/>
      <c r="AR242" s="46"/>
      <c r="AS242" s="46"/>
      <c r="AT242" s="46"/>
    </row>
    <row r="243" spans="1:46" ht="45.75" customHeight="1" thickBot="1" x14ac:dyDescent="0.25">
      <c r="A243" s="1121"/>
      <c r="B243" s="1479"/>
      <c r="C243" s="912"/>
      <c r="D243" s="1481"/>
      <c r="E243" s="1478"/>
      <c r="F243" s="916"/>
      <c r="G243" s="1491"/>
      <c r="H243" s="1120"/>
      <c r="I243" s="1119"/>
      <c r="J243" s="61" t="s">
        <v>25</v>
      </c>
      <c r="K243" s="68">
        <f t="shared" ref="K243:T244" si="84">SUM(K242)</f>
        <v>248.1</v>
      </c>
      <c r="L243" s="54">
        <f t="shared" si="84"/>
        <v>248.1</v>
      </c>
      <c r="M243" s="54">
        <f t="shared" si="84"/>
        <v>0</v>
      </c>
      <c r="N243" s="70">
        <f t="shared" si="84"/>
        <v>0</v>
      </c>
      <c r="O243" s="68">
        <f t="shared" si="84"/>
        <v>300</v>
      </c>
      <c r="P243" s="54">
        <f t="shared" si="84"/>
        <v>300</v>
      </c>
      <c r="Q243" s="54">
        <f t="shared" si="84"/>
        <v>0</v>
      </c>
      <c r="R243" s="70">
        <f t="shared" si="84"/>
        <v>0</v>
      </c>
      <c r="S243" s="68">
        <f t="shared" si="84"/>
        <v>300</v>
      </c>
      <c r="T243" s="54">
        <f t="shared" si="84"/>
        <v>300</v>
      </c>
      <c r="U243" s="54">
        <f t="shared" ref="U243:AB244" si="85">SUM(U242)</f>
        <v>0</v>
      </c>
      <c r="V243" s="70">
        <f t="shared" si="85"/>
        <v>0</v>
      </c>
      <c r="W243" s="68">
        <f t="shared" si="85"/>
        <v>0</v>
      </c>
      <c r="X243" s="54">
        <f t="shared" si="85"/>
        <v>0</v>
      </c>
      <c r="Y243" s="54">
        <f t="shared" si="85"/>
        <v>0</v>
      </c>
      <c r="Z243" s="70">
        <f t="shared" si="85"/>
        <v>0</v>
      </c>
      <c r="AA243" s="64">
        <f t="shared" si="85"/>
        <v>300</v>
      </c>
      <c r="AB243" s="64">
        <f t="shared" si="85"/>
        <v>300</v>
      </c>
      <c r="AC243" s="812"/>
      <c r="AD243" s="814"/>
      <c r="AE243" s="814"/>
      <c r="AF243" s="816"/>
      <c r="AG243" s="45"/>
      <c r="AH243" s="46"/>
      <c r="AI243" s="46"/>
      <c r="AJ243" s="46"/>
      <c r="AK243" s="46"/>
      <c r="AL243" s="46"/>
      <c r="AM243" s="46"/>
      <c r="AN243" s="46"/>
      <c r="AO243" s="46"/>
      <c r="AP243" s="46"/>
      <c r="AQ243" s="46"/>
      <c r="AR243" s="46"/>
      <c r="AS243" s="46"/>
      <c r="AT243" s="46"/>
    </row>
    <row r="244" spans="1:46" ht="23.25" customHeight="1" thickBot="1" x14ac:dyDescent="0.25">
      <c r="A244" s="35" t="s">
        <v>18</v>
      </c>
      <c r="B244" s="5" t="s">
        <v>40</v>
      </c>
      <c r="C244" s="6" t="s">
        <v>19</v>
      </c>
      <c r="D244" s="1060" t="s">
        <v>26</v>
      </c>
      <c r="E244" s="1061"/>
      <c r="F244" s="1061"/>
      <c r="G244" s="1061"/>
      <c r="H244" s="1061"/>
      <c r="I244" s="1061"/>
      <c r="J244" s="1433"/>
      <c r="K244" s="7">
        <f t="shared" si="84"/>
        <v>248.1</v>
      </c>
      <c r="L244" s="11">
        <f t="shared" si="84"/>
        <v>248.1</v>
      </c>
      <c r="M244" s="11">
        <f t="shared" si="84"/>
        <v>0</v>
      </c>
      <c r="N244" s="12">
        <f t="shared" si="84"/>
        <v>0</v>
      </c>
      <c r="O244" s="10">
        <f t="shared" si="84"/>
        <v>300</v>
      </c>
      <c r="P244" s="11">
        <f t="shared" si="84"/>
        <v>300</v>
      </c>
      <c r="Q244" s="11">
        <f t="shared" si="84"/>
        <v>0</v>
      </c>
      <c r="R244" s="12">
        <f t="shared" si="84"/>
        <v>0</v>
      </c>
      <c r="S244" s="10">
        <f t="shared" si="84"/>
        <v>300</v>
      </c>
      <c r="T244" s="11">
        <f t="shared" si="84"/>
        <v>300</v>
      </c>
      <c r="U244" s="11">
        <f t="shared" si="85"/>
        <v>0</v>
      </c>
      <c r="V244" s="12">
        <f t="shared" si="85"/>
        <v>0</v>
      </c>
      <c r="W244" s="10">
        <f t="shared" si="85"/>
        <v>0</v>
      </c>
      <c r="X244" s="11">
        <f t="shared" si="85"/>
        <v>0</v>
      </c>
      <c r="Y244" s="11">
        <f t="shared" si="85"/>
        <v>0</v>
      </c>
      <c r="Z244" s="12">
        <f t="shared" si="85"/>
        <v>0</v>
      </c>
      <c r="AA244" s="13">
        <f t="shared" si="85"/>
        <v>300</v>
      </c>
      <c r="AB244" s="7">
        <f t="shared" si="85"/>
        <v>300</v>
      </c>
      <c r="AC244" s="1480"/>
      <c r="AD244" s="1472"/>
      <c r="AE244" s="1472"/>
      <c r="AF244" s="1473"/>
      <c r="AG244" s="45"/>
      <c r="AH244" s="46"/>
      <c r="AI244" s="46"/>
      <c r="AJ244" s="46"/>
      <c r="AK244" s="46"/>
      <c r="AL244" s="46"/>
      <c r="AM244" s="46"/>
      <c r="AN244" s="46"/>
      <c r="AO244" s="46"/>
      <c r="AP244" s="46"/>
      <c r="AQ244" s="46"/>
      <c r="AR244" s="46"/>
      <c r="AS244" s="46"/>
      <c r="AT244" s="46"/>
    </row>
    <row r="245" spans="1:46" ht="21.75" customHeight="1" thickBot="1" x14ac:dyDescent="0.25">
      <c r="A245" s="35" t="s">
        <v>18</v>
      </c>
      <c r="B245" s="664" t="s">
        <v>40</v>
      </c>
      <c r="C245" s="1042" t="s">
        <v>63</v>
      </c>
      <c r="D245" s="1043"/>
      <c r="E245" s="1043"/>
      <c r="F245" s="1043"/>
      <c r="G245" s="1043"/>
      <c r="H245" s="1043"/>
      <c r="I245" s="1043"/>
      <c r="J245" s="1044"/>
      <c r="K245" s="183">
        <f t="shared" ref="K245:AB245" si="86">SUM(+K244)</f>
        <v>248.1</v>
      </c>
      <c r="L245" s="184">
        <f t="shared" si="86"/>
        <v>248.1</v>
      </c>
      <c r="M245" s="184">
        <f t="shared" si="86"/>
        <v>0</v>
      </c>
      <c r="N245" s="185">
        <f t="shared" si="86"/>
        <v>0</v>
      </c>
      <c r="O245" s="183">
        <f t="shared" si="86"/>
        <v>300</v>
      </c>
      <c r="P245" s="184">
        <f t="shared" si="86"/>
        <v>300</v>
      </c>
      <c r="Q245" s="184">
        <f t="shared" si="86"/>
        <v>0</v>
      </c>
      <c r="R245" s="185">
        <f t="shared" si="86"/>
        <v>0</v>
      </c>
      <c r="S245" s="183">
        <f t="shared" si="86"/>
        <v>300</v>
      </c>
      <c r="T245" s="184">
        <f t="shared" si="86"/>
        <v>300</v>
      </c>
      <c r="U245" s="184">
        <f t="shared" si="86"/>
        <v>0</v>
      </c>
      <c r="V245" s="185">
        <f t="shared" si="86"/>
        <v>0</v>
      </c>
      <c r="W245" s="183">
        <f t="shared" si="86"/>
        <v>0</v>
      </c>
      <c r="X245" s="184">
        <f t="shared" si="86"/>
        <v>0</v>
      </c>
      <c r="Y245" s="184">
        <f t="shared" si="86"/>
        <v>0</v>
      </c>
      <c r="Z245" s="185">
        <f t="shared" si="86"/>
        <v>0</v>
      </c>
      <c r="AA245" s="186">
        <f t="shared" si="86"/>
        <v>300</v>
      </c>
      <c r="AB245" s="230">
        <f t="shared" si="86"/>
        <v>300</v>
      </c>
      <c r="AC245" s="1026"/>
      <c r="AD245" s="1027"/>
      <c r="AE245" s="1027"/>
      <c r="AF245" s="1028"/>
      <c r="AG245" s="45"/>
      <c r="AH245" s="46"/>
      <c r="AI245" s="46"/>
      <c r="AJ245" s="46"/>
      <c r="AK245" s="46"/>
      <c r="AL245" s="46"/>
      <c r="AM245" s="46"/>
      <c r="AN245" s="46"/>
      <c r="AO245" s="46"/>
      <c r="AP245" s="46"/>
      <c r="AQ245" s="46"/>
      <c r="AR245" s="46"/>
      <c r="AS245" s="46"/>
      <c r="AT245" s="46"/>
    </row>
    <row r="246" spans="1:46" ht="24" customHeight="1" thickBot="1" x14ac:dyDescent="0.25">
      <c r="A246" s="1116" t="s">
        <v>307</v>
      </c>
      <c r="B246" s="1117"/>
      <c r="C246" s="1117"/>
      <c r="D246" s="1117"/>
      <c r="E246" s="1117"/>
      <c r="F246" s="1117"/>
      <c r="G246" s="1117"/>
      <c r="H246" s="1117"/>
      <c r="I246" s="1117"/>
      <c r="J246" s="1117"/>
      <c r="K246" s="187">
        <f t="shared" ref="K246:AB246" si="87">K245+K239+K228+K209+K202+K192+K179+K156</f>
        <v>25218.899999999998</v>
      </c>
      <c r="L246" s="188">
        <f t="shared" si="87"/>
        <v>25168.799999999996</v>
      </c>
      <c r="M246" s="188">
        <f t="shared" si="87"/>
        <v>4537.8999999999996</v>
      </c>
      <c r="N246" s="189">
        <f t="shared" si="87"/>
        <v>50.099999999999994</v>
      </c>
      <c r="O246" s="187">
        <f t="shared" si="87"/>
        <v>28562.7</v>
      </c>
      <c r="P246" s="188">
        <f t="shared" si="87"/>
        <v>28553.500000000004</v>
      </c>
      <c r="Q246" s="188">
        <f t="shared" si="87"/>
        <v>6033.6</v>
      </c>
      <c r="R246" s="189">
        <f t="shared" si="87"/>
        <v>9.1999999999999993</v>
      </c>
      <c r="S246" s="187">
        <f t="shared" si="87"/>
        <v>27779.100000000002</v>
      </c>
      <c r="T246" s="188">
        <f t="shared" si="87"/>
        <v>27764.600000000002</v>
      </c>
      <c r="U246" s="188">
        <f t="shared" si="87"/>
        <v>5422.5</v>
      </c>
      <c r="V246" s="189">
        <f t="shared" si="87"/>
        <v>12.5</v>
      </c>
      <c r="W246" s="187">
        <f t="shared" si="87"/>
        <v>0</v>
      </c>
      <c r="X246" s="188">
        <f t="shared" si="87"/>
        <v>0</v>
      </c>
      <c r="Y246" s="188">
        <f t="shared" si="87"/>
        <v>0</v>
      </c>
      <c r="Z246" s="189">
        <f t="shared" si="87"/>
        <v>0</v>
      </c>
      <c r="AA246" s="190">
        <f t="shared" si="87"/>
        <v>28602.400000000001</v>
      </c>
      <c r="AB246" s="190">
        <f t="shared" si="87"/>
        <v>29032.700000000004</v>
      </c>
      <c r="AC246" s="1088"/>
      <c r="AD246" s="1089"/>
      <c r="AE246" s="1089"/>
      <c r="AF246" s="1090"/>
      <c r="AG246" s="45"/>
      <c r="AH246" s="46"/>
      <c r="AI246" s="46"/>
      <c r="AJ246" s="46"/>
      <c r="AK246" s="46"/>
      <c r="AL246" s="46"/>
      <c r="AM246" s="46"/>
      <c r="AN246" s="46"/>
      <c r="AO246" s="46"/>
      <c r="AP246" s="46"/>
      <c r="AQ246" s="46"/>
      <c r="AR246" s="46"/>
      <c r="AS246" s="46"/>
      <c r="AT246" s="46"/>
    </row>
    <row r="247" spans="1:46" ht="18" customHeight="1" x14ac:dyDescent="0.2">
      <c r="AG247" s="45"/>
      <c r="AH247" s="46"/>
      <c r="AI247" s="46"/>
      <c r="AJ247" s="46"/>
      <c r="AK247" s="46"/>
      <c r="AL247" s="46"/>
      <c r="AM247" s="46"/>
      <c r="AN247" s="46"/>
      <c r="AO247" s="46"/>
      <c r="AP247" s="46"/>
      <c r="AQ247" s="46"/>
      <c r="AR247" s="46"/>
      <c r="AS247" s="46"/>
      <c r="AT247" s="46"/>
    </row>
    <row r="248" spans="1:46" ht="15.75" customHeight="1" x14ac:dyDescent="0.2">
      <c r="I248" s="36"/>
      <c r="J248" s="47"/>
      <c r="K248" s="55"/>
      <c r="L248" s="55"/>
      <c r="M248" s="55"/>
      <c r="N248" s="55"/>
      <c r="O248" s="55"/>
      <c r="P248" s="55"/>
      <c r="Q248" s="55"/>
      <c r="R248" s="55"/>
      <c r="S248" s="55"/>
      <c r="T248" s="55"/>
      <c r="U248" s="55"/>
      <c r="V248" s="55"/>
      <c r="W248" s="55"/>
      <c r="X248" s="55"/>
      <c r="Y248" s="55"/>
      <c r="Z248" s="55"/>
      <c r="AA248" s="55"/>
      <c r="AB248" s="55"/>
      <c r="AG248" s="45"/>
      <c r="AH248" s="46"/>
      <c r="AI248" s="46"/>
      <c r="AJ248" s="46"/>
      <c r="AK248" s="46"/>
      <c r="AL248" s="46"/>
      <c r="AM248" s="46"/>
      <c r="AN248" s="46"/>
      <c r="AO248" s="46"/>
      <c r="AP248" s="46"/>
      <c r="AQ248" s="46"/>
      <c r="AR248" s="46"/>
      <c r="AS248" s="46"/>
      <c r="AT248" s="46"/>
    </row>
    <row r="249" spans="1:46" ht="16.5" customHeight="1" x14ac:dyDescent="0.2">
      <c r="I249" s="36"/>
      <c r="J249" s="56"/>
      <c r="K249" s="47"/>
      <c r="L249" s="47"/>
      <c r="M249" s="47"/>
      <c r="N249" s="47"/>
      <c r="O249" s="47"/>
      <c r="P249" s="47"/>
      <c r="Q249" s="47"/>
      <c r="R249" s="47"/>
      <c r="S249" s="47"/>
      <c r="T249" s="47"/>
      <c r="U249" s="47"/>
      <c r="V249" s="47"/>
      <c r="W249" s="47"/>
      <c r="X249" s="47"/>
      <c r="Y249" s="47"/>
      <c r="Z249" s="47"/>
      <c r="AA249" s="47"/>
      <c r="AB249" s="47"/>
      <c r="AG249" s="45"/>
      <c r="AH249" s="46"/>
      <c r="AI249" s="46"/>
      <c r="AJ249" s="46"/>
      <c r="AK249" s="46"/>
      <c r="AL249" s="46"/>
      <c r="AM249" s="46"/>
      <c r="AN249" s="46"/>
      <c r="AO249" s="46"/>
      <c r="AP249" s="46"/>
      <c r="AQ249" s="46"/>
      <c r="AR249" s="46"/>
      <c r="AS249" s="46"/>
      <c r="AT249" s="46"/>
    </row>
    <row r="250" spans="1:46" ht="15.75" customHeight="1" x14ac:dyDescent="0.2">
      <c r="I250" s="36"/>
      <c r="J250" s="56"/>
      <c r="K250" s="47"/>
      <c r="L250" s="47"/>
      <c r="M250" s="47"/>
      <c r="N250" s="47"/>
      <c r="O250" s="47"/>
      <c r="P250" s="47"/>
      <c r="Q250" s="47"/>
      <c r="R250" s="47"/>
      <c r="S250" s="47"/>
      <c r="T250" s="47"/>
      <c r="U250" s="47"/>
      <c r="V250" s="47"/>
      <c r="W250" s="47"/>
      <c r="X250" s="47"/>
      <c r="Y250" s="47"/>
      <c r="Z250" s="47"/>
      <c r="AA250" s="47"/>
      <c r="AB250" s="47"/>
      <c r="AG250" s="45"/>
      <c r="AH250" s="46"/>
      <c r="AI250" s="46"/>
      <c r="AJ250" s="46"/>
      <c r="AK250" s="46"/>
      <c r="AL250" s="46"/>
      <c r="AM250" s="46"/>
      <c r="AN250" s="46"/>
      <c r="AO250" s="46"/>
      <c r="AP250" s="46"/>
      <c r="AQ250" s="46"/>
      <c r="AR250" s="46"/>
      <c r="AS250" s="46"/>
      <c r="AT250" s="46"/>
    </row>
    <row r="251" spans="1:46" ht="15.75" customHeight="1" x14ac:dyDescent="0.2">
      <c r="I251" s="36"/>
      <c r="J251" s="47"/>
      <c r="K251" s="47"/>
      <c r="L251" s="47"/>
      <c r="M251" s="47"/>
      <c r="N251" s="47"/>
      <c r="O251" s="47"/>
      <c r="P251" s="47"/>
      <c r="Q251" s="47"/>
      <c r="R251" s="47"/>
      <c r="S251" s="47"/>
      <c r="T251" s="47"/>
      <c r="U251" s="47"/>
      <c r="V251" s="47"/>
      <c r="W251" s="47"/>
      <c r="X251" s="47"/>
      <c r="Y251" s="47"/>
      <c r="Z251" s="47"/>
      <c r="AA251" s="47"/>
      <c r="AB251" s="47"/>
      <c r="AG251" s="45"/>
      <c r="AH251" s="46"/>
      <c r="AI251" s="46"/>
      <c r="AJ251" s="46"/>
      <c r="AK251" s="46"/>
      <c r="AL251" s="46"/>
      <c r="AM251" s="46"/>
      <c r="AN251" s="46"/>
      <c r="AO251" s="46"/>
      <c r="AP251" s="46"/>
      <c r="AQ251" s="46"/>
      <c r="AR251" s="46"/>
      <c r="AS251" s="46"/>
      <c r="AT251" s="46"/>
    </row>
    <row r="252" spans="1:46" ht="17.25" customHeight="1" x14ac:dyDescent="0.2">
      <c r="E252" s="36"/>
      <c r="I252" s="36"/>
      <c r="J252" s="47"/>
      <c r="K252" s="47"/>
      <c r="L252" s="47"/>
      <c r="M252" s="47"/>
      <c r="N252" s="47"/>
      <c r="O252" s="47"/>
      <c r="P252" s="47"/>
      <c r="Q252" s="47"/>
      <c r="R252" s="47"/>
      <c r="S252" s="47"/>
      <c r="T252" s="47"/>
      <c r="U252" s="47"/>
      <c r="V252" s="47"/>
      <c r="W252" s="47"/>
      <c r="X252" s="47"/>
      <c r="Y252" s="47"/>
      <c r="Z252" s="47"/>
      <c r="AA252" s="47"/>
      <c r="AB252" s="47"/>
      <c r="AG252" s="45"/>
      <c r="AH252" s="46"/>
      <c r="AI252" s="46"/>
      <c r="AJ252" s="46"/>
      <c r="AK252" s="46"/>
      <c r="AL252" s="46"/>
      <c r="AM252" s="46"/>
      <c r="AN252" s="46"/>
      <c r="AO252" s="46"/>
      <c r="AP252" s="46"/>
      <c r="AQ252" s="46"/>
      <c r="AR252" s="46"/>
      <c r="AS252" s="46"/>
      <c r="AT252" s="46"/>
    </row>
    <row r="253" spans="1:46" ht="15.75" customHeight="1" x14ac:dyDescent="0.2">
      <c r="E253" s="36"/>
      <c r="I253" s="36"/>
      <c r="J253" s="47"/>
      <c r="K253" s="47"/>
      <c r="L253" s="47"/>
      <c r="M253" s="47"/>
      <c r="N253" s="47"/>
      <c r="O253" s="47"/>
      <c r="P253" s="47"/>
      <c r="Q253" s="47"/>
      <c r="R253" s="47"/>
      <c r="S253" s="47"/>
      <c r="T253" s="47"/>
      <c r="U253" s="47"/>
      <c r="V253" s="47"/>
      <c r="W253" s="47"/>
      <c r="X253" s="47"/>
      <c r="Y253" s="47"/>
      <c r="Z253" s="47"/>
      <c r="AA253" s="47"/>
      <c r="AB253" s="47"/>
      <c r="AG253" s="45"/>
      <c r="AH253" s="46"/>
      <c r="AI253" s="46"/>
      <c r="AJ253" s="46"/>
      <c r="AK253" s="46"/>
      <c r="AL253" s="46"/>
      <c r="AM253" s="46"/>
      <c r="AN253" s="46"/>
      <c r="AO253" s="46"/>
      <c r="AP253" s="46"/>
      <c r="AQ253" s="46"/>
      <c r="AR253" s="46"/>
      <c r="AS253" s="46"/>
      <c r="AT253" s="46"/>
    </row>
    <row r="254" spans="1:46" ht="18.75" customHeight="1" x14ac:dyDescent="0.2">
      <c r="I254" s="36"/>
      <c r="J254" s="47"/>
      <c r="K254" s="47"/>
      <c r="L254" s="47"/>
      <c r="M254" s="47"/>
      <c r="N254" s="47"/>
      <c r="O254" s="47"/>
      <c r="P254" s="47"/>
      <c r="Q254" s="47"/>
      <c r="R254" s="47"/>
      <c r="S254" s="47"/>
      <c r="T254" s="47"/>
      <c r="U254" s="47"/>
      <c r="V254" s="47"/>
      <c r="W254" s="47"/>
      <c r="X254" s="47"/>
      <c r="Y254" s="47"/>
      <c r="Z254" s="47"/>
      <c r="AA254" s="47"/>
      <c r="AB254" s="47"/>
      <c r="AG254" s="45"/>
      <c r="AH254" s="46"/>
      <c r="AI254" s="46"/>
      <c r="AJ254" s="46"/>
      <c r="AK254" s="46"/>
      <c r="AL254" s="46"/>
      <c r="AM254" s="46"/>
      <c r="AN254" s="46"/>
      <c r="AO254" s="46"/>
      <c r="AP254" s="46"/>
      <c r="AQ254" s="46"/>
      <c r="AR254" s="46"/>
      <c r="AS254" s="46"/>
      <c r="AT254" s="46"/>
    </row>
    <row r="255" spans="1:46" ht="23.25" customHeight="1" x14ac:dyDescent="0.2">
      <c r="J255" s="56"/>
      <c r="K255" s="47"/>
      <c r="L255" s="47"/>
      <c r="M255" s="47"/>
      <c r="N255" s="47"/>
      <c r="O255" s="47"/>
      <c r="P255" s="47"/>
      <c r="Q255" s="47"/>
      <c r="R255" s="47"/>
      <c r="S255" s="47"/>
      <c r="T255" s="47"/>
      <c r="U255" s="47"/>
      <c r="V255" s="47"/>
      <c r="W255" s="47"/>
      <c r="X255" s="47"/>
      <c r="Y255" s="47"/>
      <c r="Z255" s="47"/>
      <c r="AA255" s="47"/>
      <c r="AB255" s="47"/>
    </row>
    <row r="256" spans="1:46" ht="30" customHeight="1" x14ac:dyDescent="0.2">
      <c r="H256" s="36"/>
      <c r="I256" s="36"/>
      <c r="J256" s="57"/>
      <c r="K256" s="55"/>
      <c r="L256" s="55"/>
      <c r="M256" s="55"/>
      <c r="N256" s="55"/>
      <c r="O256" s="55"/>
      <c r="P256" s="55"/>
      <c r="Q256" s="55"/>
      <c r="R256" s="55"/>
      <c r="S256" s="55"/>
      <c r="T256" s="55"/>
      <c r="U256" s="55"/>
      <c r="V256" s="55"/>
      <c r="W256" s="55"/>
      <c r="X256" s="55"/>
      <c r="Y256" s="55"/>
      <c r="Z256" s="55"/>
      <c r="AA256" s="55"/>
      <c r="AB256" s="55"/>
    </row>
    <row r="257" spans="11:28" ht="25.5" customHeight="1" x14ac:dyDescent="0.2"/>
    <row r="258" spans="11:28" ht="16.5" customHeight="1" x14ac:dyDescent="0.2"/>
    <row r="259" spans="11:28" ht="18" customHeight="1" x14ac:dyDescent="0.2">
      <c r="K259" s="47"/>
      <c r="L259" s="47"/>
      <c r="M259" s="47"/>
      <c r="N259" s="47"/>
      <c r="O259" s="47"/>
      <c r="P259" s="47"/>
      <c r="Q259" s="47"/>
      <c r="R259" s="47"/>
      <c r="S259" s="47"/>
      <c r="T259" s="47"/>
      <c r="U259" s="47"/>
      <c r="V259" s="47"/>
      <c r="W259" s="47"/>
      <c r="X259" s="47"/>
      <c r="Y259" s="47"/>
      <c r="Z259" s="47"/>
      <c r="AA259" s="47"/>
      <c r="AB259" s="47"/>
    </row>
    <row r="260" spans="11:28" ht="18" customHeight="1" x14ac:dyDescent="0.2">
      <c r="K260" s="47"/>
      <c r="L260" s="47"/>
      <c r="M260" s="47"/>
      <c r="N260" s="47"/>
      <c r="O260" s="47"/>
      <c r="P260" s="47"/>
      <c r="Q260" s="47"/>
      <c r="R260" s="47"/>
      <c r="S260" s="47"/>
      <c r="T260" s="47"/>
      <c r="U260" s="47"/>
      <c r="V260" s="47"/>
      <c r="W260" s="47"/>
      <c r="X260" s="47"/>
      <c r="Y260" s="47"/>
      <c r="Z260" s="47"/>
      <c r="AA260" s="47"/>
      <c r="AB260" s="47"/>
    </row>
    <row r="261" spans="11:28" ht="15.75" customHeight="1" x14ac:dyDescent="0.2">
      <c r="K261" s="47"/>
      <c r="L261" s="47"/>
      <c r="M261" s="47"/>
      <c r="N261" s="47"/>
      <c r="O261" s="47"/>
      <c r="P261" s="47"/>
      <c r="Q261" s="47"/>
      <c r="R261" s="47"/>
      <c r="S261" s="47"/>
      <c r="T261" s="47"/>
      <c r="U261" s="47"/>
      <c r="V261" s="47"/>
      <c r="W261" s="47"/>
      <c r="X261" s="47"/>
      <c r="Y261" s="47"/>
      <c r="Z261" s="47"/>
      <c r="AA261" s="47"/>
      <c r="AB261" s="47"/>
    </row>
    <row r="262" spans="11:28" ht="17.25" customHeight="1" x14ac:dyDescent="0.2">
      <c r="K262" s="47"/>
      <c r="L262" s="47"/>
      <c r="M262" s="47"/>
      <c r="N262" s="47"/>
      <c r="O262" s="47"/>
      <c r="P262" s="47"/>
      <c r="Q262" s="47"/>
      <c r="R262" s="47"/>
      <c r="S262" s="47"/>
      <c r="T262" s="47"/>
      <c r="U262" s="47"/>
      <c r="V262" s="47"/>
      <c r="W262" s="47"/>
      <c r="X262" s="47"/>
      <c r="Y262" s="47"/>
      <c r="Z262" s="47"/>
      <c r="AA262" s="47"/>
      <c r="AB262" s="47"/>
    </row>
    <row r="263" spans="11:28" ht="18" customHeight="1" x14ac:dyDescent="0.2">
      <c r="K263" s="47"/>
      <c r="L263" s="47"/>
      <c r="M263" s="47"/>
      <c r="N263" s="47"/>
      <c r="O263" s="47"/>
      <c r="P263" s="47"/>
      <c r="Q263" s="47"/>
      <c r="R263" s="47"/>
      <c r="S263" s="47"/>
      <c r="T263" s="47"/>
      <c r="U263" s="47"/>
      <c r="V263" s="47"/>
      <c r="W263" s="47"/>
      <c r="X263" s="47"/>
      <c r="Y263" s="47"/>
      <c r="Z263" s="47"/>
      <c r="AA263" s="47"/>
      <c r="AB263" s="47"/>
    </row>
    <row r="264" spans="11:28" ht="14.25" customHeight="1" x14ac:dyDescent="0.2">
      <c r="K264" s="47"/>
      <c r="L264" s="47"/>
      <c r="M264" s="47"/>
      <c r="N264" s="47"/>
      <c r="O264" s="47"/>
      <c r="P264" s="47"/>
      <c r="Q264" s="47"/>
      <c r="R264" s="47"/>
      <c r="S264" s="47"/>
      <c r="T264" s="47"/>
      <c r="U264" s="47"/>
      <c r="V264" s="47"/>
      <c r="W264" s="47"/>
      <c r="X264" s="47"/>
      <c r="Y264" s="47"/>
      <c r="Z264" s="47"/>
      <c r="AA264" s="47"/>
      <c r="AB264" s="47"/>
    </row>
    <row r="265" spans="11:28" ht="18" customHeight="1" x14ac:dyDescent="0.2">
      <c r="K265" s="47"/>
      <c r="L265" s="47"/>
      <c r="M265" s="47"/>
      <c r="N265" s="47"/>
      <c r="O265" s="47"/>
      <c r="P265" s="47"/>
      <c r="Q265" s="47"/>
      <c r="R265" s="47"/>
      <c r="S265" s="47"/>
      <c r="T265" s="47"/>
      <c r="U265" s="47"/>
      <c r="V265" s="47"/>
      <c r="W265" s="47"/>
      <c r="X265" s="47"/>
      <c r="Y265" s="47"/>
      <c r="Z265" s="47"/>
      <c r="AA265" s="47"/>
      <c r="AB265" s="47"/>
    </row>
    <row r="266" spans="11:28" ht="16.5" customHeight="1" x14ac:dyDescent="0.2">
      <c r="K266" s="47"/>
      <c r="L266" s="47"/>
      <c r="M266" s="47"/>
      <c r="N266" s="47"/>
      <c r="O266" s="47"/>
      <c r="P266" s="47"/>
      <c r="Q266" s="47"/>
      <c r="R266" s="47"/>
      <c r="S266" s="47"/>
      <c r="T266" s="47"/>
      <c r="U266" s="47"/>
      <c r="V266" s="47"/>
      <c r="W266" s="47"/>
      <c r="X266" s="47"/>
      <c r="Y266" s="47"/>
      <c r="Z266" s="47"/>
      <c r="AA266" s="47"/>
      <c r="AB266" s="47"/>
    </row>
    <row r="267" spans="11:28" ht="16.5" customHeight="1" x14ac:dyDescent="0.2"/>
    <row r="268" spans="11:28" ht="17.25" customHeight="1" x14ac:dyDescent="0.2"/>
    <row r="269" spans="11:28" ht="18" customHeight="1" x14ac:dyDescent="0.2"/>
    <row r="270" spans="11:28" ht="19.5" customHeight="1" x14ac:dyDescent="0.2"/>
    <row r="271" spans="11:28" ht="16.5" customHeight="1" x14ac:dyDescent="0.2"/>
    <row r="272" spans="11:28" ht="17.25" customHeight="1" x14ac:dyDescent="0.2"/>
    <row r="273" ht="15.75" customHeight="1" x14ac:dyDescent="0.2"/>
    <row r="274" ht="18.75" customHeight="1" x14ac:dyDescent="0.2"/>
    <row r="275" ht="22.5" customHeight="1" x14ac:dyDescent="0.2"/>
    <row r="276" ht="15.75" customHeight="1" x14ac:dyDescent="0.2"/>
    <row r="277" ht="14.25" customHeight="1" x14ac:dyDescent="0.2"/>
    <row r="278" ht="21.75" customHeight="1" x14ac:dyDescent="0.2"/>
    <row r="279" ht="17.25" customHeight="1" x14ac:dyDescent="0.2"/>
    <row r="280" ht="17.25" customHeight="1" x14ac:dyDescent="0.2"/>
    <row r="281" ht="21.75" customHeight="1" x14ac:dyDescent="0.2"/>
    <row r="282" ht="18.75" customHeight="1" x14ac:dyDescent="0.2"/>
    <row r="283" ht="15" customHeight="1" x14ac:dyDescent="0.2"/>
    <row r="284" ht="16.5" customHeight="1" x14ac:dyDescent="0.2"/>
    <row r="285" ht="15.75" customHeight="1" x14ac:dyDescent="0.2"/>
    <row r="286" ht="24.75" customHeight="1" x14ac:dyDescent="0.2"/>
    <row r="287" ht="22.5" customHeight="1" x14ac:dyDescent="0.2"/>
    <row r="288" ht="14.25" customHeight="1" x14ac:dyDescent="0.2"/>
    <row r="289" ht="18.75" customHeight="1" x14ac:dyDescent="0.2"/>
    <row r="290" ht="21" customHeight="1" x14ac:dyDescent="0.2"/>
    <row r="291" ht="15" customHeight="1" x14ac:dyDescent="0.2"/>
    <row r="292" ht="21.75" customHeight="1" x14ac:dyDescent="0.2"/>
    <row r="293" ht="21.75" customHeight="1" x14ac:dyDescent="0.2"/>
    <row r="294" ht="3.75" customHeight="1" x14ac:dyDescent="0.2"/>
    <row r="295" ht="34.5" customHeight="1" x14ac:dyDescent="0.2"/>
    <row r="296" ht="15" customHeight="1" x14ac:dyDescent="0.2"/>
    <row r="297" ht="15" customHeight="1" x14ac:dyDescent="0.2"/>
    <row r="298" ht="12.75" customHeight="1" x14ac:dyDescent="0.2"/>
    <row r="299" ht="15" customHeight="1" x14ac:dyDescent="0.2"/>
    <row r="300" ht="18.75" customHeight="1" x14ac:dyDescent="0.2"/>
    <row r="301" ht="18.75" customHeight="1" x14ac:dyDescent="0.2"/>
    <row r="302" ht="18.75" customHeight="1" x14ac:dyDescent="0.2"/>
    <row r="303" ht="16.5" customHeight="1" x14ac:dyDescent="0.2"/>
    <row r="304" ht="17.25" customHeight="1" x14ac:dyDescent="0.2"/>
    <row r="305" ht="21" customHeight="1" x14ac:dyDescent="0.2"/>
    <row r="306" ht="19.5" customHeight="1" x14ac:dyDescent="0.2"/>
    <row r="307" ht="15.75" customHeight="1" x14ac:dyDescent="0.2"/>
    <row r="308" ht="22.5" customHeight="1" x14ac:dyDescent="0.2"/>
    <row r="309" ht="20.25" customHeight="1" x14ac:dyDescent="0.2"/>
    <row r="310" ht="18" customHeight="1" x14ac:dyDescent="0.2"/>
    <row r="311" ht="15.75" customHeight="1" x14ac:dyDescent="0.2"/>
    <row r="312" ht="19.5" customHeight="1" x14ac:dyDescent="0.2"/>
    <row r="313" ht="17.25" customHeight="1" x14ac:dyDescent="0.2"/>
    <row r="314" ht="22.5" customHeight="1" x14ac:dyDescent="0.2"/>
    <row r="315" ht="15.75" customHeight="1" x14ac:dyDescent="0.2"/>
    <row r="316" ht="18.75" customHeight="1" x14ac:dyDescent="0.2"/>
    <row r="317" ht="23.25" customHeight="1" x14ac:dyDescent="0.2"/>
    <row r="318" ht="17.25" customHeight="1" x14ac:dyDescent="0.2"/>
    <row r="319" ht="15" customHeight="1" x14ac:dyDescent="0.2"/>
    <row r="320" ht="39.75" customHeight="1" x14ac:dyDescent="0.2"/>
    <row r="321" ht="0.75" customHeight="1" x14ac:dyDescent="0.2"/>
    <row r="322" ht="33" customHeight="1" x14ac:dyDescent="0.2"/>
    <row r="323" ht="16.5" customHeight="1" x14ac:dyDescent="0.2"/>
    <row r="324" ht="16.5" customHeight="1" x14ac:dyDescent="0.2"/>
    <row r="325" ht="16.5" customHeight="1" x14ac:dyDescent="0.2"/>
    <row r="326" ht="17.25" customHeight="1" x14ac:dyDescent="0.2"/>
    <row r="327" ht="21" customHeight="1" x14ac:dyDescent="0.2"/>
    <row r="328" ht="37.5" customHeight="1" x14ac:dyDescent="0.2"/>
    <row r="329" ht="15.75" customHeight="1" x14ac:dyDescent="0.2"/>
    <row r="330" ht="16.5" customHeight="1" x14ac:dyDescent="0.2"/>
    <row r="331" ht="19.5" customHeight="1" x14ac:dyDescent="0.2"/>
    <row r="332" ht="22.5" customHeight="1" x14ac:dyDescent="0.2"/>
    <row r="333" ht="40.5" customHeight="1" x14ac:dyDescent="0.2"/>
    <row r="334" ht="33.75" customHeight="1" x14ac:dyDescent="0.2"/>
    <row r="335" ht="34.5" customHeight="1" x14ac:dyDescent="0.2"/>
    <row r="336" ht="36" customHeight="1" x14ac:dyDescent="0.2"/>
    <row r="337" ht="28.5" customHeight="1" x14ac:dyDescent="0.2"/>
    <row r="338" ht="22.5" customHeight="1" x14ac:dyDescent="0.2"/>
    <row r="339" ht="23.25" customHeight="1" x14ac:dyDescent="0.2"/>
    <row r="340" ht="21" customHeight="1" x14ac:dyDescent="0.2"/>
    <row r="341" ht="32.25" customHeight="1" x14ac:dyDescent="0.2"/>
    <row r="342" ht="37.5" customHeight="1" x14ac:dyDescent="0.2"/>
    <row r="343" ht="14.25" customHeight="1" x14ac:dyDescent="0.2"/>
    <row r="344" ht="13.5" customHeight="1" x14ac:dyDescent="0.2"/>
    <row r="345" ht="13.5" customHeight="1" x14ac:dyDescent="0.2"/>
    <row r="346" ht="21" customHeight="1" x14ac:dyDescent="0.2"/>
    <row r="347" ht="14.25" customHeight="1" x14ac:dyDescent="0.2"/>
    <row r="348" ht="12" customHeight="1" x14ac:dyDescent="0.2"/>
    <row r="349" ht="20.25" customHeight="1" x14ac:dyDescent="0.2"/>
    <row r="350" ht="18" customHeight="1" x14ac:dyDescent="0.2"/>
    <row r="351" ht="18.75" customHeight="1" x14ac:dyDescent="0.2"/>
    <row r="352" ht="15" customHeight="1" x14ac:dyDescent="0.2"/>
    <row r="353" ht="15.75" customHeight="1" x14ac:dyDescent="0.2"/>
    <row r="354" ht="18" customHeight="1" x14ac:dyDescent="0.2"/>
    <row r="355" ht="18" customHeight="1" x14ac:dyDescent="0.2"/>
    <row r="356" ht="18" customHeight="1" x14ac:dyDescent="0.2"/>
    <row r="357" ht="15.75" customHeight="1" x14ac:dyDescent="0.2"/>
    <row r="358" ht="19.5" customHeight="1" x14ac:dyDescent="0.2"/>
    <row r="359" ht="21" customHeight="1" x14ac:dyDescent="0.2"/>
    <row r="360" ht="15.75" customHeight="1" x14ac:dyDescent="0.2"/>
    <row r="361" ht="15.75" customHeight="1" x14ac:dyDescent="0.2"/>
    <row r="362" ht="21" customHeight="1" x14ac:dyDescent="0.2"/>
    <row r="363" ht="18.75" customHeight="1" x14ac:dyDescent="0.2"/>
    <row r="364" ht="21.75" customHeight="1" x14ac:dyDescent="0.2"/>
    <row r="365" ht="19.5" customHeight="1" x14ac:dyDescent="0.2"/>
    <row r="366" ht="15" customHeight="1" x14ac:dyDescent="0.2"/>
    <row r="367" ht="22.5" customHeight="1" x14ac:dyDescent="0.2"/>
    <row r="368" ht="19.5" customHeight="1" x14ac:dyDescent="0.2"/>
    <row r="369" ht="19.5" customHeight="1" x14ac:dyDescent="0.2"/>
    <row r="370" ht="30.75" customHeight="1" x14ac:dyDescent="0.2"/>
    <row r="371" ht="12.75" customHeight="1" x14ac:dyDescent="0.2"/>
    <row r="372" ht="15" customHeight="1" x14ac:dyDescent="0.2"/>
    <row r="374" ht="15" customHeight="1" x14ac:dyDescent="0.2"/>
  </sheetData>
  <sheetProtection selectLockedCells="1" selectUnlockedCells="1"/>
  <mergeCells count="999">
    <mergeCell ref="E147:E149"/>
    <mergeCell ref="F147:F149"/>
    <mergeCell ref="G147:G149"/>
    <mergeCell ref="H147:H149"/>
    <mergeCell ref="I147:I149"/>
    <mergeCell ref="AF147:AF149"/>
    <mergeCell ref="D150:J150"/>
    <mergeCell ref="AC150:AF150"/>
    <mergeCell ref="A139:A142"/>
    <mergeCell ref="B139:B142"/>
    <mergeCell ref="C139:C142"/>
    <mergeCell ref="D139:D142"/>
    <mergeCell ref="E139:E142"/>
    <mergeCell ref="F139:F142"/>
    <mergeCell ref="G139:G142"/>
    <mergeCell ref="H139:H142"/>
    <mergeCell ref="I139:I142"/>
    <mergeCell ref="AC139:AC142"/>
    <mergeCell ref="AD139:AD142"/>
    <mergeCell ref="AE139:AE142"/>
    <mergeCell ref="AF139:AF142"/>
    <mergeCell ref="A143:A146"/>
    <mergeCell ref="B143:B146"/>
    <mergeCell ref="C143:C146"/>
    <mergeCell ref="D143:D146"/>
    <mergeCell ref="E143:E146"/>
    <mergeCell ref="A147:A149"/>
    <mergeCell ref="B147:B149"/>
    <mergeCell ref="C147:C149"/>
    <mergeCell ref="F143:F146"/>
    <mergeCell ref="G143:G146"/>
    <mergeCell ref="H143:H146"/>
    <mergeCell ref="I143:I146"/>
    <mergeCell ref="AC143:AC146"/>
    <mergeCell ref="AD143:AD146"/>
    <mergeCell ref="AE143:AE146"/>
    <mergeCell ref="AF143:AF146"/>
    <mergeCell ref="G133:G135"/>
    <mergeCell ref="H133:H135"/>
    <mergeCell ref="I133:I135"/>
    <mergeCell ref="AC133:AC135"/>
    <mergeCell ref="AD133:AD135"/>
    <mergeCell ref="AE133:AE135"/>
    <mergeCell ref="AF133:AF135"/>
    <mergeCell ref="AC136:AC138"/>
    <mergeCell ref="AD136:AD138"/>
    <mergeCell ref="AE136:AE138"/>
    <mergeCell ref="AF136:AF138"/>
    <mergeCell ref="AF121:AF122"/>
    <mergeCell ref="AE117:AE118"/>
    <mergeCell ref="AC119:AC120"/>
    <mergeCell ref="H112:H113"/>
    <mergeCell ref="A136:A138"/>
    <mergeCell ref="B136:B138"/>
    <mergeCell ref="C136:C138"/>
    <mergeCell ref="D136:D138"/>
    <mergeCell ref="E136:E138"/>
    <mergeCell ref="F136:F138"/>
    <mergeCell ref="G136:G138"/>
    <mergeCell ref="H136:H138"/>
    <mergeCell ref="I136:I138"/>
    <mergeCell ref="C182:C186"/>
    <mergeCell ref="AC114:AC116"/>
    <mergeCell ref="AD119:AD120"/>
    <mergeCell ref="I121:I122"/>
    <mergeCell ref="D155:J155"/>
    <mergeCell ref="D151:AF151"/>
    <mergeCell ref="F127:F128"/>
    <mergeCell ref="C164:C171"/>
    <mergeCell ref="D164:D171"/>
    <mergeCell ref="D132:AF132"/>
    <mergeCell ref="C133:C135"/>
    <mergeCell ref="D133:D135"/>
    <mergeCell ref="E133:E135"/>
    <mergeCell ref="D158:AF158"/>
    <mergeCell ref="C157:AF157"/>
    <mergeCell ref="AF117:AF118"/>
    <mergeCell ref="AC131:AF131"/>
    <mergeCell ref="R174:R176"/>
    <mergeCell ref="S174:S176"/>
    <mergeCell ref="J164:J169"/>
    <mergeCell ref="K164:K169"/>
    <mergeCell ref="AE119:AE120"/>
    <mergeCell ref="AE114:AE116"/>
    <mergeCell ref="I114:I116"/>
    <mergeCell ref="AC76:AC78"/>
    <mergeCell ref="D69:AF69"/>
    <mergeCell ref="AD76:AD78"/>
    <mergeCell ref="AE76:AE78"/>
    <mergeCell ref="AC191:AF191"/>
    <mergeCell ref="AA182:AA184"/>
    <mergeCell ref="T182:T184"/>
    <mergeCell ref="U182:U184"/>
    <mergeCell ref="G114:G116"/>
    <mergeCell ref="AC121:AC122"/>
    <mergeCell ref="AD121:AD122"/>
    <mergeCell ref="AF114:AF116"/>
    <mergeCell ref="AC117:AC118"/>
    <mergeCell ref="AD117:AD118"/>
    <mergeCell ref="G117:G118"/>
    <mergeCell ref="F119:F120"/>
    <mergeCell ref="D127:D128"/>
    <mergeCell ref="E127:E128"/>
    <mergeCell ref="G119:G120"/>
    <mergeCell ref="AF85:AF86"/>
    <mergeCell ref="AF70:AF72"/>
    <mergeCell ref="AE85:AE86"/>
    <mergeCell ref="I112:I113"/>
    <mergeCell ref="AF119:AF120"/>
    <mergeCell ref="AA7:AF7"/>
    <mergeCell ref="AA8:AF8"/>
    <mergeCell ref="C156:J156"/>
    <mergeCell ref="I119:I120"/>
    <mergeCell ref="H119:H120"/>
    <mergeCell ref="H117:H118"/>
    <mergeCell ref="AF159:AF161"/>
    <mergeCell ref="AC73:AC75"/>
    <mergeCell ref="AD73:AD75"/>
    <mergeCell ref="AE73:AE75"/>
    <mergeCell ref="AF73:AF75"/>
    <mergeCell ref="H123:H124"/>
    <mergeCell ref="AE112:AE113"/>
    <mergeCell ref="I117:I118"/>
    <mergeCell ref="G112:G113"/>
    <mergeCell ref="AD114:AD116"/>
    <mergeCell ref="I123:I124"/>
    <mergeCell ref="AE121:AE122"/>
    <mergeCell ref="AF129:AF130"/>
    <mergeCell ref="AC129:AC130"/>
    <mergeCell ref="H114:H116"/>
    <mergeCell ref="D117:D118"/>
    <mergeCell ref="AE70:AE72"/>
    <mergeCell ref="I81:I84"/>
    <mergeCell ref="A174:A177"/>
    <mergeCell ref="H174:H177"/>
    <mergeCell ref="D174:D177"/>
    <mergeCell ref="B172:B173"/>
    <mergeCell ref="K174:K176"/>
    <mergeCell ref="L174:L176"/>
    <mergeCell ref="AE236:AE237"/>
    <mergeCell ref="H236:H237"/>
    <mergeCell ref="D215:J215"/>
    <mergeCell ref="AC215:AF215"/>
    <mergeCell ref="AC213:AC214"/>
    <mergeCell ref="AD213:AD214"/>
    <mergeCell ref="AE213:AE214"/>
    <mergeCell ref="AF213:AF214"/>
    <mergeCell ref="C228:J228"/>
    <mergeCell ref="C217:C219"/>
    <mergeCell ref="AA224:AA225"/>
    <mergeCell ref="AB224:AB225"/>
    <mergeCell ref="K224:K225"/>
    <mergeCell ref="I212:I214"/>
    <mergeCell ref="A231:A233"/>
    <mergeCell ref="B231:B233"/>
    <mergeCell ref="C231:C233"/>
    <mergeCell ref="A189:A190"/>
    <mergeCell ref="D194:AF194"/>
    <mergeCell ref="AC192:AF192"/>
    <mergeCell ref="F195:F197"/>
    <mergeCell ref="X174:X176"/>
    <mergeCell ref="Y174:Y176"/>
    <mergeCell ref="Z174:Z176"/>
    <mergeCell ref="AB174:AB176"/>
    <mergeCell ref="C180:AF180"/>
    <mergeCell ref="C179:J179"/>
    <mergeCell ref="AC179:AF179"/>
    <mergeCell ref="O182:O184"/>
    <mergeCell ref="P182:P184"/>
    <mergeCell ref="Y182:Y184"/>
    <mergeCell ref="C192:J192"/>
    <mergeCell ref="G189:G190"/>
    <mergeCell ref="L182:L184"/>
    <mergeCell ref="Q182:Q184"/>
    <mergeCell ref="M182:M184"/>
    <mergeCell ref="N182:N184"/>
    <mergeCell ref="K182:K184"/>
    <mergeCell ref="AF185:AF186"/>
    <mergeCell ref="AC185:AC186"/>
    <mergeCell ref="W182:W184"/>
    <mergeCell ref="C189:C190"/>
    <mergeCell ref="C209:J209"/>
    <mergeCell ref="D208:J208"/>
    <mergeCell ref="AC208:AF208"/>
    <mergeCell ref="N224:N225"/>
    <mergeCell ref="O224:O225"/>
    <mergeCell ref="P224:P225"/>
    <mergeCell ref="Q224:Q225"/>
    <mergeCell ref="R224:R225"/>
    <mergeCell ref="S224:S225"/>
    <mergeCell ref="T224:T225"/>
    <mergeCell ref="AD218:AD219"/>
    <mergeCell ref="AE218:AE219"/>
    <mergeCell ref="AF218:AF219"/>
    <mergeCell ref="F217:F219"/>
    <mergeCell ref="U220:U221"/>
    <mergeCell ref="T220:T221"/>
    <mergeCell ref="X224:X225"/>
    <mergeCell ref="L224:L225"/>
    <mergeCell ref="M224:M225"/>
    <mergeCell ref="A172:A173"/>
    <mergeCell ref="A164:A171"/>
    <mergeCell ref="B164:B171"/>
    <mergeCell ref="B189:B190"/>
    <mergeCell ref="F189:F190"/>
    <mergeCell ref="E242:E243"/>
    <mergeCell ref="B242:B243"/>
    <mergeCell ref="D244:J244"/>
    <mergeCell ref="AC244:AF244"/>
    <mergeCell ref="C242:C243"/>
    <mergeCell ref="D242:D243"/>
    <mergeCell ref="AC242:AC243"/>
    <mergeCell ref="F242:F243"/>
    <mergeCell ref="D241:AF241"/>
    <mergeCell ref="C239:J239"/>
    <mergeCell ref="C240:AF240"/>
    <mergeCell ref="G242:G243"/>
    <mergeCell ref="AD242:AD243"/>
    <mergeCell ref="AF236:AF237"/>
    <mergeCell ref="AC231:AC233"/>
    <mergeCell ref="AC234:AC235"/>
    <mergeCell ref="AD234:AD235"/>
    <mergeCell ref="AE234:AE235"/>
    <mergeCell ref="AF234:AF235"/>
    <mergeCell ref="AE242:AE243"/>
    <mergeCell ref="AC239:AF239"/>
    <mergeCell ref="AF242:AF243"/>
    <mergeCell ref="AC238:AF238"/>
    <mergeCell ref="AD231:AD233"/>
    <mergeCell ref="AE231:AE233"/>
    <mergeCell ref="AF231:AF233"/>
    <mergeCell ref="I236:I237"/>
    <mergeCell ref="AC236:AC237"/>
    <mergeCell ref="AD236:AD237"/>
    <mergeCell ref="AG228:AG229"/>
    <mergeCell ref="D230:AF230"/>
    <mergeCell ref="D227:J227"/>
    <mergeCell ref="AC227:AF227"/>
    <mergeCell ref="AG220:AG227"/>
    <mergeCell ref="A223:A226"/>
    <mergeCell ref="B223:B226"/>
    <mergeCell ref="C223:C226"/>
    <mergeCell ref="A220:A222"/>
    <mergeCell ref="B220:B222"/>
    <mergeCell ref="C220:C222"/>
    <mergeCell ref="D220:D222"/>
    <mergeCell ref="V220:V221"/>
    <mergeCell ref="W220:W221"/>
    <mergeCell ref="X220:X221"/>
    <mergeCell ref="Y220:Y221"/>
    <mergeCell ref="Z220:Z221"/>
    <mergeCell ref="AA220:AA221"/>
    <mergeCell ref="AB220:AB221"/>
    <mergeCell ref="L220:L221"/>
    <mergeCell ref="M220:M221"/>
    <mergeCell ref="R220:R221"/>
    <mergeCell ref="Z224:Z225"/>
    <mergeCell ref="J220:J221"/>
    <mergeCell ref="AC228:AF228"/>
    <mergeCell ref="E220:E222"/>
    <mergeCell ref="F220:F222"/>
    <mergeCell ref="G220:G222"/>
    <mergeCell ref="G223:G226"/>
    <mergeCell ref="H223:H226"/>
    <mergeCell ref="I223:I226"/>
    <mergeCell ref="D223:D226"/>
    <mergeCell ref="AG216:AG217"/>
    <mergeCell ref="AG218:AG219"/>
    <mergeCell ref="D216:AF216"/>
    <mergeCell ref="G217:G219"/>
    <mergeCell ref="H217:H219"/>
    <mergeCell ref="I217:I219"/>
    <mergeCell ref="D217:D219"/>
    <mergeCell ref="E217:E219"/>
    <mergeCell ref="H220:H222"/>
    <mergeCell ref="I220:I222"/>
    <mergeCell ref="N220:N221"/>
    <mergeCell ref="O220:O221"/>
    <mergeCell ref="P220:P221"/>
    <mergeCell ref="Q220:Q221"/>
    <mergeCell ref="S220:S221"/>
    <mergeCell ref="AC218:AC219"/>
    <mergeCell ref="AD195:AD197"/>
    <mergeCell ref="AE195:AE197"/>
    <mergeCell ref="AF195:AF197"/>
    <mergeCell ref="G205:G207"/>
    <mergeCell ref="H205:H207"/>
    <mergeCell ref="I205:I207"/>
    <mergeCell ref="AC205:AC207"/>
    <mergeCell ref="AD205:AD207"/>
    <mergeCell ref="AG204:AG205"/>
    <mergeCell ref="AF205:AF207"/>
    <mergeCell ref="AG206:AG207"/>
    <mergeCell ref="AE205:AE207"/>
    <mergeCell ref="D204:AF204"/>
    <mergeCell ref="D205:D207"/>
    <mergeCell ref="E205:E207"/>
    <mergeCell ref="F205:F207"/>
    <mergeCell ref="AG200:AG201"/>
    <mergeCell ref="D201:J201"/>
    <mergeCell ref="AC201:AF201"/>
    <mergeCell ref="E198:E200"/>
    <mergeCell ref="F198:F200"/>
    <mergeCell ref="G195:G197"/>
    <mergeCell ref="H195:H197"/>
    <mergeCell ref="I195:I197"/>
    <mergeCell ref="C203:AF203"/>
    <mergeCell ref="AG179:AG180"/>
    <mergeCell ref="AG172:AG177"/>
    <mergeCell ref="AG181:AG189"/>
    <mergeCell ref="AB182:AB184"/>
    <mergeCell ref="L164:L169"/>
    <mergeCell ref="M164:M169"/>
    <mergeCell ref="N164:N169"/>
    <mergeCell ref="Z164:Z169"/>
    <mergeCell ref="X182:X184"/>
    <mergeCell ref="R182:R184"/>
    <mergeCell ref="AC172:AC173"/>
    <mergeCell ref="AD172:AD173"/>
    <mergeCell ref="Z182:Z184"/>
    <mergeCell ref="AE172:AE173"/>
    <mergeCell ref="AF172:AF173"/>
    <mergeCell ref="AA174:AA176"/>
    <mergeCell ref="T174:T176"/>
    <mergeCell ref="U174:U176"/>
    <mergeCell ref="V174:V176"/>
    <mergeCell ref="W174:W176"/>
    <mergeCell ref="AG192:AG193"/>
    <mergeCell ref="AG194:AG195"/>
    <mergeCell ref="AC195:AC197"/>
    <mergeCell ref="AD112:AD113"/>
    <mergeCell ref="AG158:AG159"/>
    <mergeCell ref="F164:F171"/>
    <mergeCell ref="W164:W169"/>
    <mergeCell ref="X164:X169"/>
    <mergeCell ref="AA164:AA169"/>
    <mergeCell ref="A125:A126"/>
    <mergeCell ref="A121:A122"/>
    <mergeCell ref="AC155:AF155"/>
    <mergeCell ref="AC156:AF156"/>
    <mergeCell ref="E129:E130"/>
    <mergeCell ref="F129:F130"/>
    <mergeCell ref="D131:J131"/>
    <mergeCell ref="G121:G122"/>
    <mergeCell ref="H121:H122"/>
    <mergeCell ref="G123:G124"/>
    <mergeCell ref="H125:H126"/>
    <mergeCell ref="F121:F122"/>
    <mergeCell ref="H129:H130"/>
    <mergeCell ref="G127:G128"/>
    <mergeCell ref="H127:H128"/>
    <mergeCell ref="I127:I128"/>
    <mergeCell ref="D159:D161"/>
    <mergeCell ref="D162:J162"/>
    <mergeCell ref="H109:H111"/>
    <mergeCell ref="D88:AF88"/>
    <mergeCell ref="D109:D111"/>
    <mergeCell ref="D101:D102"/>
    <mergeCell ref="AC105:AC106"/>
    <mergeCell ref="AF107:AF108"/>
    <mergeCell ref="H93:H94"/>
    <mergeCell ref="F93:F94"/>
    <mergeCell ref="G97:G98"/>
    <mergeCell ref="F99:F100"/>
    <mergeCell ref="G101:G102"/>
    <mergeCell ref="H95:H96"/>
    <mergeCell ref="I70:I72"/>
    <mergeCell ref="D73:D75"/>
    <mergeCell ref="E73:E75"/>
    <mergeCell ref="F73:F75"/>
    <mergeCell ref="G73:G75"/>
    <mergeCell ref="H73:H75"/>
    <mergeCell ref="I73:I75"/>
    <mergeCell ref="I103:I104"/>
    <mergeCell ref="I97:I98"/>
    <mergeCell ref="AF81:AF84"/>
    <mergeCell ref="D85:D86"/>
    <mergeCell ref="H81:H84"/>
    <mergeCell ref="AC85:AC86"/>
    <mergeCell ref="F81:F84"/>
    <mergeCell ref="AD85:AD86"/>
    <mergeCell ref="AF112:AF113"/>
    <mergeCell ref="AC109:AC111"/>
    <mergeCell ref="AD109:AD111"/>
    <mergeCell ref="AE109:AE111"/>
    <mergeCell ref="I109:I111"/>
    <mergeCell ref="AF93:AF94"/>
    <mergeCell ref="AC107:AC108"/>
    <mergeCell ref="AD105:AD106"/>
    <mergeCell ref="AE105:AE106"/>
    <mergeCell ref="AF105:AF106"/>
    <mergeCell ref="I107:I108"/>
    <mergeCell ref="H107:H108"/>
    <mergeCell ref="AF109:AF111"/>
    <mergeCell ref="AD107:AD108"/>
    <mergeCell ref="AD93:AD94"/>
    <mergeCell ref="I99:I100"/>
    <mergeCell ref="I101:I102"/>
    <mergeCell ref="F109:F111"/>
    <mergeCell ref="AF95:AF96"/>
    <mergeCell ref="I93:I94"/>
    <mergeCell ref="AE93:AE94"/>
    <mergeCell ref="AC99:AC100"/>
    <mergeCell ref="AD99:AD100"/>
    <mergeCell ref="AE99:AE100"/>
    <mergeCell ref="AF101:AF102"/>
    <mergeCell ref="AE103:AE104"/>
    <mergeCell ref="AC93:AC94"/>
    <mergeCell ref="AC97:AC98"/>
    <mergeCell ref="AE101:AE102"/>
    <mergeCell ref="AD95:AD96"/>
    <mergeCell ref="AE95:AE96"/>
    <mergeCell ref="AC95:AC96"/>
    <mergeCell ref="I95:I96"/>
    <mergeCell ref="AF52:AF54"/>
    <mergeCell ref="AC37:AC41"/>
    <mergeCell ref="AE37:AE41"/>
    <mergeCell ref="AF37:AF41"/>
    <mergeCell ref="AD42:AD44"/>
    <mergeCell ref="AE42:AE44"/>
    <mergeCell ref="AF42:AF44"/>
    <mergeCell ref="AC45:AC48"/>
    <mergeCell ref="AC42:AC44"/>
    <mergeCell ref="AC49:AC51"/>
    <mergeCell ref="AE49:AE51"/>
    <mergeCell ref="AF49:AF51"/>
    <mergeCell ref="D37:D41"/>
    <mergeCell ref="D52:D54"/>
    <mergeCell ref="AE81:AE84"/>
    <mergeCell ref="H103:H104"/>
    <mergeCell ref="AC91:AC92"/>
    <mergeCell ref="AD91:AD92"/>
    <mergeCell ref="AC103:AC104"/>
    <mergeCell ref="AD103:AD104"/>
    <mergeCell ref="AE91:AE92"/>
    <mergeCell ref="AE89:AE90"/>
    <mergeCell ref="AC101:AC102"/>
    <mergeCell ref="AD101:AD102"/>
    <mergeCell ref="AE97:AE98"/>
    <mergeCell ref="AD97:AD98"/>
    <mergeCell ref="H101:H102"/>
    <mergeCell ref="F97:F98"/>
    <mergeCell ref="G103:G104"/>
    <mergeCell ref="H97:H98"/>
    <mergeCell ref="F95:F96"/>
    <mergeCell ref="H99:H100"/>
    <mergeCell ref="AD37:AD41"/>
    <mergeCell ref="AD49:AD51"/>
    <mergeCell ref="AE52:AE54"/>
    <mergeCell ref="AC70:AC72"/>
    <mergeCell ref="C45:C48"/>
    <mergeCell ref="H42:H44"/>
    <mergeCell ref="D49:D51"/>
    <mergeCell ref="E49:E51"/>
    <mergeCell ref="D42:D44"/>
    <mergeCell ref="D45:D48"/>
    <mergeCell ref="F49:F51"/>
    <mergeCell ref="G49:G51"/>
    <mergeCell ref="H49:H51"/>
    <mergeCell ref="B1:AF1"/>
    <mergeCell ref="B12:AF12"/>
    <mergeCell ref="B13:AF13"/>
    <mergeCell ref="B14:AF14"/>
    <mergeCell ref="B15:AF15"/>
    <mergeCell ref="A17:A19"/>
    <mergeCell ref="B17:B19"/>
    <mergeCell ref="C17:C19"/>
    <mergeCell ref="D17:D19"/>
    <mergeCell ref="E17:E19"/>
    <mergeCell ref="F17:F19"/>
    <mergeCell ref="S17:V17"/>
    <mergeCell ref="W17:Z17"/>
    <mergeCell ref="G17:G19"/>
    <mergeCell ref="H17:H19"/>
    <mergeCell ref="I17:I19"/>
    <mergeCell ref="AD16:AF16"/>
    <mergeCell ref="K18:K19"/>
    <mergeCell ref="L18:M18"/>
    <mergeCell ref="N18:N19"/>
    <mergeCell ref="O18:O19"/>
    <mergeCell ref="P18:Q18"/>
    <mergeCell ref="AA2:AF2"/>
    <mergeCell ref="AE11:AF11"/>
    <mergeCell ref="H25:H26"/>
    <mergeCell ref="AE25:AE26"/>
    <mergeCell ref="B33:B36"/>
    <mergeCell ref="AA3:AF3"/>
    <mergeCell ref="X18:Y18"/>
    <mergeCell ref="Z18:Z19"/>
    <mergeCell ref="AD18:AF18"/>
    <mergeCell ref="AC17:AF17"/>
    <mergeCell ref="J17:J19"/>
    <mergeCell ref="K17:N17"/>
    <mergeCell ref="O17:R17"/>
    <mergeCell ref="AC27:AF27"/>
    <mergeCell ref="E27:J27"/>
    <mergeCell ref="S18:S19"/>
    <mergeCell ref="AB17:AB19"/>
    <mergeCell ref="AC18:AC19"/>
    <mergeCell ref="AA4:AF4"/>
    <mergeCell ref="AA5:AF5"/>
    <mergeCell ref="AA6:AF6"/>
    <mergeCell ref="AA9:AF9"/>
    <mergeCell ref="AA10:AF10"/>
    <mergeCell ref="AC33:AC36"/>
    <mergeCell ref="AE33:AE36"/>
    <mergeCell ref="AF33:AF36"/>
    <mergeCell ref="E25:E26"/>
    <mergeCell ref="A20:AF20"/>
    <mergeCell ref="R18:R19"/>
    <mergeCell ref="AD33:AD36"/>
    <mergeCell ref="AF25:AF26"/>
    <mergeCell ref="AC29:AC32"/>
    <mergeCell ref="AD45:AD48"/>
    <mergeCell ref="A33:A36"/>
    <mergeCell ref="I33:I36"/>
    <mergeCell ref="A25:A26"/>
    <mergeCell ref="B25:B26"/>
    <mergeCell ref="C25:C26"/>
    <mergeCell ref="D25:D26"/>
    <mergeCell ref="I25:I26"/>
    <mergeCell ref="AC25:AC26"/>
    <mergeCell ref="AD25:AD26"/>
    <mergeCell ref="A29:A32"/>
    <mergeCell ref="B29:B32"/>
    <mergeCell ref="C29:C32"/>
    <mergeCell ref="D29:D32"/>
    <mergeCell ref="D28:AF28"/>
    <mergeCell ref="AD29:AD32"/>
    <mergeCell ref="F25:F26"/>
    <mergeCell ref="G25:G26"/>
    <mergeCell ref="AA11:AB11"/>
    <mergeCell ref="A21:AF21"/>
    <mergeCell ref="C23:AF23"/>
    <mergeCell ref="C22:AF22"/>
    <mergeCell ref="T18:U18"/>
    <mergeCell ref="V18:V19"/>
    <mergeCell ref="W18:W19"/>
    <mergeCell ref="AA17:AA19"/>
    <mergeCell ref="D24:AF24"/>
    <mergeCell ref="AF29:AF32"/>
    <mergeCell ref="C33:C36"/>
    <mergeCell ref="D33:D36"/>
    <mergeCell ref="E33:E36"/>
    <mergeCell ref="F33:F36"/>
    <mergeCell ref="G52:G54"/>
    <mergeCell ref="H52:H54"/>
    <mergeCell ref="G33:G36"/>
    <mergeCell ref="H33:H36"/>
    <mergeCell ref="I45:I48"/>
    <mergeCell ref="G42:G44"/>
    <mergeCell ref="E45:E48"/>
    <mergeCell ref="H37:H41"/>
    <mergeCell ref="E42:E44"/>
    <mergeCell ref="I37:I41"/>
    <mergeCell ref="AE45:AE48"/>
    <mergeCell ref="AF45:AF48"/>
    <mergeCell ref="F45:F48"/>
    <mergeCell ref="G45:G48"/>
    <mergeCell ref="H45:H48"/>
    <mergeCell ref="E37:E41"/>
    <mergeCell ref="F37:F41"/>
    <mergeCell ref="G37:G41"/>
    <mergeCell ref="C49:C51"/>
    <mergeCell ref="AC57:AC59"/>
    <mergeCell ref="I29:I32"/>
    <mergeCell ref="E29:E32"/>
    <mergeCell ref="F29:F32"/>
    <mergeCell ref="G29:G32"/>
    <mergeCell ref="H29:H32"/>
    <mergeCell ref="A52:A54"/>
    <mergeCell ref="C52:C54"/>
    <mergeCell ref="AE29:AE32"/>
    <mergeCell ref="I57:I59"/>
    <mergeCell ref="H57:H59"/>
    <mergeCell ref="A37:A41"/>
    <mergeCell ref="B37:B41"/>
    <mergeCell ref="A49:A51"/>
    <mergeCell ref="B49:B51"/>
    <mergeCell ref="A42:A44"/>
    <mergeCell ref="C37:C41"/>
    <mergeCell ref="B42:B44"/>
    <mergeCell ref="C42:C44"/>
    <mergeCell ref="I49:I51"/>
    <mergeCell ref="I42:I44"/>
    <mergeCell ref="F42:F44"/>
    <mergeCell ref="A45:A48"/>
    <mergeCell ref="B45:B48"/>
    <mergeCell ref="A60:A61"/>
    <mergeCell ref="B52:B54"/>
    <mergeCell ref="A57:A59"/>
    <mergeCell ref="G57:G59"/>
    <mergeCell ref="E57:E59"/>
    <mergeCell ref="A62:A67"/>
    <mergeCell ref="B62:B67"/>
    <mergeCell ref="B57:B59"/>
    <mergeCell ref="B60:B61"/>
    <mergeCell ref="G62:G67"/>
    <mergeCell ref="F62:F67"/>
    <mergeCell ref="E55:J55"/>
    <mergeCell ref="I52:I54"/>
    <mergeCell ref="C62:C67"/>
    <mergeCell ref="C57:C59"/>
    <mergeCell ref="E52:E54"/>
    <mergeCell ref="F52:F54"/>
    <mergeCell ref="D57:D59"/>
    <mergeCell ref="I62:I67"/>
    <mergeCell ref="F57:F59"/>
    <mergeCell ref="D56:AF56"/>
    <mergeCell ref="AD57:AD59"/>
    <mergeCell ref="AE57:AE59"/>
    <mergeCell ref="AF57:AF59"/>
    <mergeCell ref="AC52:AC54"/>
    <mergeCell ref="AD52:AD54"/>
    <mergeCell ref="AD62:AD67"/>
    <mergeCell ref="AE62:AE67"/>
    <mergeCell ref="AF62:AF67"/>
    <mergeCell ref="AE60:AE61"/>
    <mergeCell ref="AF60:AF61"/>
    <mergeCell ref="AC60:AC61"/>
    <mergeCell ref="H60:H61"/>
    <mergeCell ref="E62:E67"/>
    <mergeCell ref="E60:E61"/>
    <mergeCell ref="C60:C61"/>
    <mergeCell ref="AC55:AF55"/>
    <mergeCell ref="AD60:AD61"/>
    <mergeCell ref="H89:H90"/>
    <mergeCell ref="G93:G94"/>
    <mergeCell ref="G70:G72"/>
    <mergeCell ref="AC81:AC84"/>
    <mergeCell ref="H76:H78"/>
    <mergeCell ref="I76:I78"/>
    <mergeCell ref="AD81:AD84"/>
    <mergeCell ref="F60:F61"/>
    <mergeCell ref="AD70:AD72"/>
    <mergeCell ref="H85:H86"/>
    <mergeCell ref="I85:I86"/>
    <mergeCell ref="G89:G90"/>
    <mergeCell ref="AC68:AF68"/>
    <mergeCell ref="AC62:AC67"/>
    <mergeCell ref="AC89:AC90"/>
    <mergeCell ref="I91:I92"/>
    <mergeCell ref="I89:I90"/>
    <mergeCell ref="AD89:AD90"/>
    <mergeCell ref="AC87:AF87"/>
    <mergeCell ref="H62:H67"/>
    <mergeCell ref="I60:I61"/>
    <mergeCell ref="G60:G61"/>
    <mergeCell ref="AF91:AF92"/>
    <mergeCell ref="F236:F237"/>
    <mergeCell ref="AF76:AF78"/>
    <mergeCell ref="A101:A102"/>
    <mergeCell ref="C205:C207"/>
    <mergeCell ref="AC198:AC200"/>
    <mergeCell ref="C129:C130"/>
    <mergeCell ref="B129:B130"/>
    <mergeCell ref="I129:I130"/>
    <mergeCell ref="AE129:AE130"/>
    <mergeCell ref="C202:J202"/>
    <mergeCell ref="AF198:AF200"/>
    <mergeCell ref="D178:J178"/>
    <mergeCell ref="AE159:AE161"/>
    <mergeCell ref="B182:B186"/>
    <mergeCell ref="AC178:AF178"/>
    <mergeCell ref="G182:G186"/>
    <mergeCell ref="H182:H186"/>
    <mergeCell ref="I182:I186"/>
    <mergeCell ref="AE107:AE108"/>
    <mergeCell ref="F105:F106"/>
    <mergeCell ref="H105:H106"/>
    <mergeCell ref="I105:I106"/>
    <mergeCell ref="G159:G161"/>
    <mergeCell ref="H159:H161"/>
    <mergeCell ref="A217:A219"/>
    <mergeCell ref="A242:A243"/>
    <mergeCell ref="D231:D233"/>
    <mergeCell ref="E231:E233"/>
    <mergeCell ref="A236:A237"/>
    <mergeCell ref="A234:A235"/>
    <mergeCell ref="B234:B235"/>
    <mergeCell ref="C234:C235"/>
    <mergeCell ref="D234:D235"/>
    <mergeCell ref="E234:E235"/>
    <mergeCell ref="B236:B237"/>
    <mergeCell ref="C236:C237"/>
    <mergeCell ref="D236:D237"/>
    <mergeCell ref="E236:E237"/>
    <mergeCell ref="AC246:AF246"/>
    <mergeCell ref="D191:J191"/>
    <mergeCell ref="S182:S184"/>
    <mergeCell ref="D182:D186"/>
    <mergeCell ref="B205:B207"/>
    <mergeCell ref="E187:E188"/>
    <mergeCell ref="F187:F188"/>
    <mergeCell ref="G187:G188"/>
    <mergeCell ref="H187:H188"/>
    <mergeCell ref="I187:I188"/>
    <mergeCell ref="AC190:AF190"/>
    <mergeCell ref="F231:F233"/>
    <mergeCell ref="G231:G233"/>
    <mergeCell ref="H231:H233"/>
    <mergeCell ref="I231:I233"/>
    <mergeCell ref="I234:I235"/>
    <mergeCell ref="E223:E226"/>
    <mergeCell ref="F182:F186"/>
    <mergeCell ref="U224:U225"/>
    <mergeCell ref="V224:V225"/>
    <mergeCell ref="W224:W225"/>
    <mergeCell ref="A246:J246"/>
    <mergeCell ref="I242:I243"/>
    <mergeCell ref="H242:H243"/>
    <mergeCell ref="D238:J238"/>
    <mergeCell ref="B187:B188"/>
    <mergeCell ref="AC159:AC161"/>
    <mergeCell ref="E105:E106"/>
    <mergeCell ref="B152:B154"/>
    <mergeCell ref="C152:C154"/>
    <mergeCell ref="F152:F154"/>
    <mergeCell ref="F133:F135"/>
    <mergeCell ref="V182:V184"/>
    <mergeCell ref="AB164:AB169"/>
    <mergeCell ref="P174:P176"/>
    <mergeCell ref="Q174:Q176"/>
    <mergeCell ref="D211:AF211"/>
    <mergeCell ref="H189:H190"/>
    <mergeCell ref="G174:G177"/>
    <mergeCell ref="G236:G237"/>
    <mergeCell ref="E159:E161"/>
    <mergeCell ref="C159:C161"/>
    <mergeCell ref="I172:I173"/>
    <mergeCell ref="F234:F235"/>
    <mergeCell ref="G234:G235"/>
    <mergeCell ref="H234:H235"/>
    <mergeCell ref="F223:F226"/>
    <mergeCell ref="J224:J225"/>
    <mergeCell ref="AC245:AF245"/>
    <mergeCell ref="C229:AF229"/>
    <mergeCell ref="A73:A75"/>
    <mergeCell ref="B73:B75"/>
    <mergeCell ref="C73:C75"/>
    <mergeCell ref="F117:F118"/>
    <mergeCell ref="D114:D116"/>
    <mergeCell ref="B217:B219"/>
    <mergeCell ref="A205:A207"/>
    <mergeCell ref="A159:A161"/>
    <mergeCell ref="E174:E177"/>
    <mergeCell ref="F174:F177"/>
    <mergeCell ref="A187:A188"/>
    <mergeCell ref="D163:AF163"/>
    <mergeCell ref="Q164:Q169"/>
    <mergeCell ref="R164:R169"/>
    <mergeCell ref="A93:A94"/>
    <mergeCell ref="C245:J245"/>
    <mergeCell ref="AD198:AD200"/>
    <mergeCell ref="AE198:AE200"/>
    <mergeCell ref="G198:G200"/>
    <mergeCell ref="H198:H200"/>
    <mergeCell ref="I198:I200"/>
    <mergeCell ref="AC202:AF202"/>
    <mergeCell ref="E70:E72"/>
    <mergeCell ref="G76:G78"/>
    <mergeCell ref="A89:A90"/>
    <mergeCell ref="B89:B90"/>
    <mergeCell ref="F89:F90"/>
    <mergeCell ref="F70:F72"/>
    <mergeCell ref="A91:A92"/>
    <mergeCell ref="B91:B92"/>
    <mergeCell ref="E91:E92"/>
    <mergeCell ref="C91:C92"/>
    <mergeCell ref="A70:A72"/>
    <mergeCell ref="B70:B72"/>
    <mergeCell ref="C70:C72"/>
    <mergeCell ref="F79:F80"/>
    <mergeCell ref="G79:G80"/>
    <mergeCell ref="F91:F92"/>
    <mergeCell ref="D91:D92"/>
    <mergeCell ref="G91:G92"/>
    <mergeCell ref="E81:E84"/>
    <mergeCell ref="D60:D61"/>
    <mergeCell ref="E89:E90"/>
    <mergeCell ref="E76:E78"/>
    <mergeCell ref="G85:G86"/>
    <mergeCell ref="B85:B86"/>
    <mergeCell ref="C85:C86"/>
    <mergeCell ref="A85:A86"/>
    <mergeCell ref="C89:C90"/>
    <mergeCell ref="D89:D90"/>
    <mergeCell ref="D62:D67"/>
    <mergeCell ref="D70:D72"/>
    <mergeCell ref="D87:J87"/>
    <mergeCell ref="E85:E86"/>
    <mergeCell ref="F85:F86"/>
    <mergeCell ref="F76:F78"/>
    <mergeCell ref="D76:D78"/>
    <mergeCell ref="D68:J68"/>
    <mergeCell ref="C81:C84"/>
    <mergeCell ref="D81:D84"/>
    <mergeCell ref="G81:G84"/>
    <mergeCell ref="H70:H72"/>
    <mergeCell ref="A76:A78"/>
    <mergeCell ref="B76:B78"/>
    <mergeCell ref="C76:C78"/>
    <mergeCell ref="A81:A84"/>
    <mergeCell ref="B81:B84"/>
    <mergeCell ref="A79:A80"/>
    <mergeCell ref="B79:B80"/>
    <mergeCell ref="C79:C80"/>
    <mergeCell ref="D79:D80"/>
    <mergeCell ref="E79:E80"/>
    <mergeCell ref="E97:E98"/>
    <mergeCell ref="E101:E102"/>
    <mergeCell ref="E95:E96"/>
    <mergeCell ref="C93:C94"/>
    <mergeCell ref="B95:B96"/>
    <mergeCell ref="C95:C96"/>
    <mergeCell ref="A97:A98"/>
    <mergeCell ref="D99:D100"/>
    <mergeCell ref="D97:D98"/>
    <mergeCell ref="E93:E94"/>
    <mergeCell ref="A95:A96"/>
    <mergeCell ref="E99:E100"/>
    <mergeCell ref="D95:D96"/>
    <mergeCell ref="B97:B98"/>
    <mergeCell ref="C97:C98"/>
    <mergeCell ref="B93:B94"/>
    <mergeCell ref="D93:D94"/>
    <mergeCell ref="A117:A118"/>
    <mergeCell ref="A103:A104"/>
    <mergeCell ref="B99:B100"/>
    <mergeCell ref="C99:C100"/>
    <mergeCell ref="A107:A108"/>
    <mergeCell ref="B117:B118"/>
    <mergeCell ref="A105:A106"/>
    <mergeCell ref="B105:B106"/>
    <mergeCell ref="C105:C106"/>
    <mergeCell ref="A99:A100"/>
    <mergeCell ref="C103:C104"/>
    <mergeCell ref="B114:B116"/>
    <mergeCell ref="A109:A111"/>
    <mergeCell ref="B109:B111"/>
    <mergeCell ref="C114:C116"/>
    <mergeCell ref="C107:C108"/>
    <mergeCell ref="B112:B113"/>
    <mergeCell ref="A112:A113"/>
    <mergeCell ref="B101:B102"/>
    <mergeCell ref="A114:A116"/>
    <mergeCell ref="A152:A154"/>
    <mergeCell ref="A119:A120"/>
    <mergeCell ref="D123:D124"/>
    <mergeCell ref="D121:D122"/>
    <mergeCell ref="A123:A124"/>
    <mergeCell ref="B123:B124"/>
    <mergeCell ref="C123:C124"/>
    <mergeCell ref="D129:D130"/>
    <mergeCell ref="E123:E124"/>
    <mergeCell ref="D119:D120"/>
    <mergeCell ref="E119:E120"/>
    <mergeCell ref="A129:A130"/>
    <mergeCell ref="B125:B126"/>
    <mergeCell ref="C125:C126"/>
    <mergeCell ref="D125:D126"/>
    <mergeCell ref="E125:E126"/>
    <mergeCell ref="A133:A135"/>
    <mergeCell ref="A127:A128"/>
    <mergeCell ref="D152:D154"/>
    <mergeCell ref="E152:E154"/>
    <mergeCell ref="B127:B128"/>
    <mergeCell ref="C127:C128"/>
    <mergeCell ref="B133:B135"/>
    <mergeCell ref="D147:D149"/>
    <mergeCell ref="Y224:Y225"/>
    <mergeCell ref="K220:K221"/>
    <mergeCell ref="I189:I190"/>
    <mergeCell ref="D181:AF181"/>
    <mergeCell ref="AD185:AD186"/>
    <mergeCell ref="AE185:AE186"/>
    <mergeCell ref="S164:S169"/>
    <mergeCell ref="V164:V169"/>
    <mergeCell ref="T164:T169"/>
    <mergeCell ref="G164:G171"/>
    <mergeCell ref="AC209:AF209"/>
    <mergeCell ref="U164:U169"/>
    <mergeCell ref="P164:P169"/>
    <mergeCell ref="Y164:Y169"/>
    <mergeCell ref="O164:O169"/>
    <mergeCell ref="E164:E171"/>
    <mergeCell ref="H212:H214"/>
    <mergeCell ref="I174:I177"/>
    <mergeCell ref="C210:AF210"/>
    <mergeCell ref="J182:J184"/>
    <mergeCell ref="I164:I171"/>
    <mergeCell ref="D198:D200"/>
    <mergeCell ref="D195:D197"/>
    <mergeCell ref="E195:E197"/>
    <mergeCell ref="E117:E118"/>
    <mergeCell ref="C121:C122"/>
    <mergeCell ref="B119:B120"/>
    <mergeCell ref="F103:F104"/>
    <mergeCell ref="C112:C113"/>
    <mergeCell ref="E112:E113"/>
    <mergeCell ref="F112:F113"/>
    <mergeCell ref="C119:C120"/>
    <mergeCell ref="F114:F116"/>
    <mergeCell ref="D112:D113"/>
    <mergeCell ref="C109:C111"/>
    <mergeCell ref="E103:E104"/>
    <mergeCell ref="F107:F108"/>
    <mergeCell ref="C117:C118"/>
    <mergeCell ref="E121:E122"/>
    <mergeCell ref="B107:B108"/>
    <mergeCell ref="C101:C102"/>
    <mergeCell ref="E114:E116"/>
    <mergeCell ref="A212:A214"/>
    <mergeCell ref="B212:B214"/>
    <mergeCell ref="C212:C214"/>
    <mergeCell ref="D212:D214"/>
    <mergeCell ref="E212:E214"/>
    <mergeCell ref="F212:F214"/>
    <mergeCell ref="G212:G214"/>
    <mergeCell ref="A182:A186"/>
    <mergeCell ref="A198:A200"/>
    <mergeCell ref="B198:B200"/>
    <mergeCell ref="C198:C200"/>
    <mergeCell ref="A195:A197"/>
    <mergeCell ref="B195:B197"/>
    <mergeCell ref="C195:C197"/>
    <mergeCell ref="G107:G108"/>
    <mergeCell ref="B103:B104"/>
    <mergeCell ref="D105:D106"/>
    <mergeCell ref="E109:E111"/>
    <mergeCell ref="E107:E108"/>
    <mergeCell ref="D103:D104"/>
    <mergeCell ref="D107:D108"/>
    <mergeCell ref="B121:B122"/>
    <mergeCell ref="AD159:AD161"/>
    <mergeCell ref="C193:AF193"/>
    <mergeCell ref="M174:M176"/>
    <mergeCell ref="N174:N176"/>
    <mergeCell ref="O174:O176"/>
    <mergeCell ref="H172:H173"/>
    <mergeCell ref="I159:I161"/>
    <mergeCell ref="B159:B161"/>
    <mergeCell ref="F159:F161"/>
    <mergeCell ref="C187:C188"/>
    <mergeCell ref="B174:B177"/>
    <mergeCell ref="C174:C177"/>
    <mergeCell ref="G172:G173"/>
    <mergeCell ref="H164:H171"/>
    <mergeCell ref="E182:E186"/>
    <mergeCell ref="AC162:AF162"/>
    <mergeCell ref="E172:E173"/>
    <mergeCell ref="F172:F173"/>
    <mergeCell ref="C172:C173"/>
    <mergeCell ref="D172:D173"/>
    <mergeCell ref="J174:J176"/>
    <mergeCell ref="D187:D188"/>
    <mergeCell ref="D189:D190"/>
    <mergeCell ref="E189:E190"/>
    <mergeCell ref="H152:H154"/>
    <mergeCell ref="I152:I154"/>
    <mergeCell ref="AC123:AC124"/>
    <mergeCell ref="AD123:AD124"/>
    <mergeCell ref="AE123:AE124"/>
    <mergeCell ref="G125:G126"/>
    <mergeCell ref="AD129:AD130"/>
    <mergeCell ref="AD127:AD128"/>
    <mergeCell ref="AE127:AE128"/>
    <mergeCell ref="G152:G154"/>
    <mergeCell ref="AE125:AE126"/>
    <mergeCell ref="I125:I126"/>
    <mergeCell ref="AC125:AC126"/>
    <mergeCell ref="G129:G130"/>
    <mergeCell ref="AC147:AC149"/>
    <mergeCell ref="AD147:AD149"/>
    <mergeCell ref="AE147:AE149"/>
    <mergeCell ref="AC127:AC128"/>
    <mergeCell ref="I79:I80"/>
    <mergeCell ref="AC79:AC80"/>
    <mergeCell ref="AD79:AD80"/>
    <mergeCell ref="AE79:AE80"/>
    <mergeCell ref="AF79:AF80"/>
    <mergeCell ref="F125:F126"/>
    <mergeCell ref="AF127:AF128"/>
    <mergeCell ref="AD125:AD126"/>
    <mergeCell ref="AF123:AF124"/>
    <mergeCell ref="F123:F124"/>
    <mergeCell ref="AF125:AF126"/>
    <mergeCell ref="G105:G106"/>
    <mergeCell ref="H91:H92"/>
    <mergeCell ref="G95:G96"/>
    <mergeCell ref="AC112:AC113"/>
    <mergeCell ref="G109:G111"/>
    <mergeCell ref="G99:G100"/>
    <mergeCell ref="H79:H80"/>
    <mergeCell ref="F101:F102"/>
    <mergeCell ref="AF89:AF90"/>
    <mergeCell ref="AF103:AF104"/>
    <mergeCell ref="AF99:AF100"/>
    <mergeCell ref="AF97:AF98"/>
  </mergeCells>
  <printOptions horizontalCentered="1"/>
  <pageMargins left="0.39370078740157483" right="0.39370078740157483" top="0.78740157480314965" bottom="0.39370078740157483" header="0.51181102362204722" footer="0.15748031496062992"/>
  <pageSetup paperSize="9" scale="55" firstPageNumber="0" fitToHeight="0" pageOrder="overThenDown" orientation="landscape" r:id="rId1"/>
  <headerFooter alignWithMargins="0">
    <oddFooter>&amp;R&amp;P</oddFooter>
  </headerFooter>
  <rowBreaks count="4" manualBreakCount="4">
    <brk id="44" max="16383" man="1"/>
    <brk id="75" max="16383" man="1"/>
    <brk id="100" max="16383" man="1"/>
    <brk id="12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"/>
  <sheetViews>
    <sheetView zoomScaleNormal="100" zoomScaleSheetLayoutView="100" workbookViewId="0">
      <selection activeCell="A3" sqref="A3:U3"/>
    </sheetView>
  </sheetViews>
  <sheetFormatPr defaultRowHeight="12.75" x14ac:dyDescent="0.2"/>
  <cols>
    <col min="1" max="1" width="3.28515625" style="45" customWidth="1"/>
    <col min="2" max="2" width="2.85546875" style="45" customWidth="1"/>
    <col min="3" max="3" width="10.85546875" style="45" customWidth="1"/>
    <col min="4" max="5" width="13.42578125" style="45" customWidth="1"/>
    <col min="6" max="6" width="7.28515625" style="45" customWidth="1"/>
    <col min="7" max="7" width="7.42578125" style="45" customWidth="1"/>
    <col min="8" max="8" width="6.5703125" style="45" customWidth="1"/>
    <col min="9" max="9" width="5.7109375" style="45" customWidth="1"/>
    <col min="10" max="10" width="7.28515625" style="45" customWidth="1"/>
    <col min="11" max="11" width="7.42578125" style="45" customWidth="1"/>
    <col min="12" max="12" width="6.7109375" style="45" customWidth="1"/>
    <col min="13" max="13" width="6.42578125" style="45" customWidth="1"/>
    <col min="14" max="14" width="7.28515625" style="45" customWidth="1"/>
    <col min="15" max="15" width="8" style="45" customWidth="1"/>
    <col min="16" max="16" width="6.5703125" style="45" customWidth="1"/>
    <col min="17" max="17" width="5.7109375" style="45" customWidth="1"/>
    <col min="18" max="18" width="7.140625" style="45" customWidth="1"/>
    <col min="19" max="19" width="7.42578125" style="45" customWidth="1"/>
    <col min="20" max="20" width="7.28515625" style="45" customWidth="1"/>
    <col min="21" max="21" width="6.140625" style="45" customWidth="1"/>
    <col min="22" max="16384" width="9.140625" style="45"/>
  </cols>
  <sheetData>
    <row r="1" spans="1:21" ht="15" customHeight="1" x14ac:dyDescent="0.2">
      <c r="A1" s="194" t="s">
        <v>306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5"/>
      <c r="R1" s="195"/>
      <c r="S1" s="195"/>
      <c r="T1" s="195" t="s">
        <v>99</v>
      </c>
      <c r="U1" s="195"/>
    </row>
    <row r="2" spans="1:21" ht="3.75" customHeight="1" x14ac:dyDescent="0.2">
      <c r="A2" s="200"/>
      <c r="B2" s="195"/>
      <c r="C2" s="195"/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195"/>
      <c r="O2" s="195"/>
      <c r="P2" s="195"/>
      <c r="Q2" s="195"/>
      <c r="R2" s="195"/>
      <c r="S2" s="195"/>
      <c r="T2" s="195"/>
      <c r="U2" s="195"/>
    </row>
    <row r="3" spans="1:21" ht="13.5" thickBot="1" x14ac:dyDescent="0.25">
      <c r="A3" s="1564" t="s">
        <v>163</v>
      </c>
      <c r="B3" s="1564"/>
      <c r="C3" s="1564"/>
      <c r="D3" s="1564"/>
      <c r="E3" s="1564"/>
      <c r="F3" s="1564"/>
      <c r="G3" s="1564"/>
      <c r="H3" s="1564"/>
      <c r="I3" s="1564"/>
      <c r="J3" s="1564"/>
      <c r="K3" s="1564"/>
      <c r="L3" s="1564"/>
      <c r="M3" s="1564"/>
      <c r="N3" s="1564"/>
      <c r="O3" s="1564"/>
      <c r="P3" s="1564"/>
      <c r="Q3" s="1564"/>
      <c r="R3" s="1564"/>
      <c r="S3" s="1564"/>
      <c r="T3" s="1564"/>
      <c r="U3" s="1564"/>
    </row>
    <row r="4" spans="1:21" ht="26.25" customHeight="1" x14ac:dyDescent="0.2">
      <c r="A4" s="1582" t="s">
        <v>95</v>
      </c>
      <c r="B4" s="1584" t="s">
        <v>3</v>
      </c>
      <c r="C4" s="1584" t="s">
        <v>96</v>
      </c>
      <c r="D4" s="1584" t="s">
        <v>9</v>
      </c>
      <c r="E4" s="1587" t="s">
        <v>10</v>
      </c>
      <c r="F4" s="1572" t="s">
        <v>253</v>
      </c>
      <c r="G4" s="1573"/>
      <c r="H4" s="1573"/>
      <c r="I4" s="1574"/>
      <c r="J4" s="1572" t="s">
        <v>254</v>
      </c>
      <c r="K4" s="1573"/>
      <c r="L4" s="1573"/>
      <c r="M4" s="1574"/>
      <c r="N4" s="1565" t="s">
        <v>259</v>
      </c>
      <c r="O4" s="1566"/>
      <c r="P4" s="1566"/>
      <c r="Q4" s="1567"/>
      <c r="R4" s="1565" t="s">
        <v>256</v>
      </c>
      <c r="S4" s="1566"/>
      <c r="T4" s="1566"/>
      <c r="U4" s="1567"/>
    </row>
    <row r="5" spans="1:21" x14ac:dyDescent="0.2">
      <c r="A5" s="1583"/>
      <c r="B5" s="1585"/>
      <c r="C5" s="1585"/>
      <c r="D5" s="1585"/>
      <c r="E5" s="1588"/>
      <c r="F5" s="1580" t="s">
        <v>13</v>
      </c>
      <c r="G5" s="1568" t="s">
        <v>14</v>
      </c>
      <c r="H5" s="1569"/>
      <c r="I5" s="1570" t="s">
        <v>146</v>
      </c>
      <c r="J5" s="1575" t="s">
        <v>13</v>
      </c>
      <c r="K5" s="1568" t="s">
        <v>14</v>
      </c>
      <c r="L5" s="1569"/>
      <c r="M5" s="1570" t="s">
        <v>146</v>
      </c>
      <c r="N5" s="1575" t="s">
        <v>13</v>
      </c>
      <c r="O5" s="1568" t="s">
        <v>14</v>
      </c>
      <c r="P5" s="1569"/>
      <c r="Q5" s="1570" t="s">
        <v>146</v>
      </c>
      <c r="R5" s="1575" t="s">
        <v>13</v>
      </c>
      <c r="S5" s="1568" t="s">
        <v>14</v>
      </c>
      <c r="T5" s="1569"/>
      <c r="U5" s="1570" t="s">
        <v>146</v>
      </c>
    </row>
    <row r="6" spans="1:21" ht="112.5" customHeight="1" thickBot="1" x14ac:dyDescent="0.25">
      <c r="A6" s="1581"/>
      <c r="B6" s="1586"/>
      <c r="C6" s="1586"/>
      <c r="D6" s="1586"/>
      <c r="E6" s="1589"/>
      <c r="F6" s="1581"/>
      <c r="G6" s="332" t="s">
        <v>13</v>
      </c>
      <c r="H6" s="333" t="s">
        <v>97</v>
      </c>
      <c r="I6" s="1571"/>
      <c r="J6" s="1576"/>
      <c r="K6" s="332" t="s">
        <v>13</v>
      </c>
      <c r="L6" s="333" t="s">
        <v>97</v>
      </c>
      <c r="M6" s="1571"/>
      <c r="N6" s="1576"/>
      <c r="O6" s="332" t="s">
        <v>13</v>
      </c>
      <c r="P6" s="333" t="s">
        <v>97</v>
      </c>
      <c r="Q6" s="1571"/>
      <c r="R6" s="1576"/>
      <c r="S6" s="332" t="s">
        <v>13</v>
      </c>
      <c r="T6" s="333" t="s">
        <v>97</v>
      </c>
      <c r="U6" s="1571"/>
    </row>
    <row r="7" spans="1:21" ht="298.5" customHeight="1" thickBot="1" x14ac:dyDescent="0.25">
      <c r="A7" s="196">
        <v>4</v>
      </c>
      <c r="B7" s="197">
        <v>4</v>
      </c>
      <c r="C7" s="198" t="s">
        <v>100</v>
      </c>
      <c r="D7" s="201" t="s">
        <v>305</v>
      </c>
      <c r="E7" s="334" t="s">
        <v>190</v>
      </c>
      <c r="F7" s="202">
        <f>'04 Programa'!K246</f>
        <v>25218.899999999998</v>
      </c>
      <c r="G7" s="203">
        <f>'04 Programa'!L246</f>
        <v>25168.799999999996</v>
      </c>
      <c r="H7" s="203">
        <f>'04 Programa'!M246</f>
        <v>4537.8999999999996</v>
      </c>
      <c r="I7" s="204">
        <f>'04 Programa'!N246</f>
        <v>50.099999999999994</v>
      </c>
      <c r="J7" s="202">
        <f>'04 Programa'!O246</f>
        <v>28562.7</v>
      </c>
      <c r="K7" s="203">
        <f>'04 Programa'!P246</f>
        <v>28553.500000000004</v>
      </c>
      <c r="L7" s="203">
        <f>'04 Programa'!Q246</f>
        <v>6033.6</v>
      </c>
      <c r="M7" s="204">
        <f>'04 Programa'!R246</f>
        <v>9.1999999999999993</v>
      </c>
      <c r="N7" s="202">
        <f>'04 Programa'!S246</f>
        <v>27779.100000000002</v>
      </c>
      <c r="O7" s="203">
        <f>'04 Programa'!T246</f>
        <v>27764.600000000002</v>
      </c>
      <c r="P7" s="203">
        <f>'04 Programa'!U246</f>
        <v>5422.5</v>
      </c>
      <c r="Q7" s="204">
        <f>'04 Programa'!V246</f>
        <v>12.5</v>
      </c>
      <c r="R7" s="335"/>
      <c r="S7" s="336"/>
      <c r="T7" s="203"/>
      <c r="U7" s="204"/>
    </row>
    <row r="8" spans="1:21" ht="19.5" customHeight="1" thickBot="1" x14ac:dyDescent="0.25">
      <c r="A8" s="1577" t="s">
        <v>98</v>
      </c>
      <c r="B8" s="1578"/>
      <c r="C8" s="1578"/>
      <c r="D8" s="1578"/>
      <c r="E8" s="1579"/>
      <c r="F8" s="106">
        <f t="shared" ref="F8:U8" si="0">SUM(F7)</f>
        <v>25218.899999999998</v>
      </c>
      <c r="G8" s="107">
        <f t="shared" si="0"/>
        <v>25168.799999999996</v>
      </c>
      <c r="H8" s="107">
        <f t="shared" si="0"/>
        <v>4537.8999999999996</v>
      </c>
      <c r="I8" s="108">
        <f t="shared" si="0"/>
        <v>50.099999999999994</v>
      </c>
      <c r="J8" s="106">
        <f t="shared" si="0"/>
        <v>28562.7</v>
      </c>
      <c r="K8" s="107">
        <f t="shared" si="0"/>
        <v>28553.500000000004</v>
      </c>
      <c r="L8" s="107">
        <f t="shared" si="0"/>
        <v>6033.6</v>
      </c>
      <c r="M8" s="108">
        <f t="shared" si="0"/>
        <v>9.1999999999999993</v>
      </c>
      <c r="N8" s="106">
        <f t="shared" si="0"/>
        <v>27779.100000000002</v>
      </c>
      <c r="O8" s="114">
        <f>O7</f>
        <v>27764.600000000002</v>
      </c>
      <c r="P8" s="114">
        <f t="shared" si="0"/>
        <v>5422.5</v>
      </c>
      <c r="Q8" s="135">
        <f t="shared" si="0"/>
        <v>12.5</v>
      </c>
      <c r="R8" s="106">
        <f t="shared" si="0"/>
        <v>0</v>
      </c>
      <c r="S8" s="114">
        <f t="shared" si="0"/>
        <v>0</v>
      </c>
      <c r="T8" s="114">
        <f t="shared" si="0"/>
        <v>0</v>
      </c>
      <c r="U8" s="135">
        <f t="shared" si="0"/>
        <v>0</v>
      </c>
    </row>
    <row r="12" spans="1:21" x14ac:dyDescent="0.2">
      <c r="G12" s="199"/>
    </row>
  </sheetData>
  <sheetProtection selectLockedCells="1" selectUnlockedCells="1"/>
  <mergeCells count="23">
    <mergeCell ref="A8:E8"/>
    <mergeCell ref="F5:F6"/>
    <mergeCell ref="G5:H5"/>
    <mergeCell ref="I5:I6"/>
    <mergeCell ref="J5:J6"/>
    <mergeCell ref="A4:A6"/>
    <mergeCell ref="B4:B6"/>
    <mergeCell ref="C4:C6"/>
    <mergeCell ref="D4:D6"/>
    <mergeCell ref="E4:E6"/>
    <mergeCell ref="F4:I4"/>
    <mergeCell ref="A3:U3"/>
    <mergeCell ref="N4:Q4"/>
    <mergeCell ref="R4:U4"/>
    <mergeCell ref="K5:L5"/>
    <mergeCell ref="M5:M6"/>
    <mergeCell ref="J4:M4"/>
    <mergeCell ref="N5:N6"/>
    <mergeCell ref="O5:P5"/>
    <mergeCell ref="Q5:Q6"/>
    <mergeCell ref="R5:R6"/>
    <mergeCell ref="S5:T5"/>
    <mergeCell ref="U5:U6"/>
  </mergeCells>
  <pageMargins left="0.75" right="0.75" top="0.78749999999999998" bottom="0.78749999999999998" header="0.51180555555555551" footer="0.51180555555555551"/>
  <pageSetup paperSize="9" scale="86" firstPageNumber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7"/>
  <sheetViews>
    <sheetView zoomScaleNormal="100" zoomScaleSheetLayoutView="100" workbookViewId="0">
      <selection activeCell="L12" sqref="L12:T12"/>
    </sheetView>
  </sheetViews>
  <sheetFormatPr defaultColWidth="9" defaultRowHeight="12.75" x14ac:dyDescent="0.2"/>
  <cols>
    <col min="1" max="6" width="9" style="45" customWidth="1"/>
    <col min="7" max="7" width="2" style="46" customWidth="1"/>
    <col min="8" max="8" width="4.42578125" style="46" customWidth="1"/>
    <col min="9" max="9" width="1.85546875" style="46" customWidth="1"/>
    <col min="10" max="10" width="15.140625" style="45" customWidth="1"/>
    <col min="11" max="11" width="18.5703125" style="46" customWidth="1"/>
    <col min="12" max="12" width="3.28515625" style="46" customWidth="1"/>
    <col min="13" max="15" width="3.42578125" style="46" customWidth="1"/>
    <col min="16" max="16" width="3.140625" style="46" customWidth="1"/>
    <col min="17" max="17" width="3.28515625" style="46" customWidth="1"/>
    <col min="18" max="18" width="3.140625" style="46" customWidth="1"/>
    <col min="19" max="19" width="3.5703125" style="46" customWidth="1"/>
    <col min="20" max="20" width="9" style="46" hidden="1" customWidth="1"/>
    <col min="21" max="22" width="5" style="46" customWidth="1"/>
    <col min="23" max="23" width="4.140625" style="46" customWidth="1"/>
    <col min="24" max="24" width="6.5703125" style="46" customWidth="1"/>
    <col min="25" max="16384" width="9" style="45"/>
  </cols>
  <sheetData>
    <row r="1" spans="1:24" ht="20.25" customHeight="1" thickBot="1" x14ac:dyDescent="0.25">
      <c r="A1" s="206" t="s">
        <v>162</v>
      </c>
    </row>
    <row r="2" spans="1:24" s="46" customFormat="1" ht="37.5" customHeight="1" thickBot="1" x14ac:dyDescent="0.25">
      <c r="A2" s="1590" t="s">
        <v>94</v>
      </c>
      <c r="B2" s="1591"/>
      <c r="C2" s="1591"/>
      <c r="D2" s="1591"/>
      <c r="E2" s="1591"/>
      <c r="F2" s="1591"/>
      <c r="G2" s="1591"/>
      <c r="H2" s="1591"/>
      <c r="I2" s="1591"/>
      <c r="J2" s="337" t="s">
        <v>260</v>
      </c>
      <c r="K2" s="337" t="s">
        <v>261</v>
      </c>
      <c r="L2" s="1592" t="s">
        <v>262</v>
      </c>
      <c r="M2" s="1592"/>
      <c r="N2" s="1592"/>
      <c r="O2" s="1592"/>
      <c r="P2" s="1592"/>
      <c r="Q2" s="1592"/>
      <c r="R2" s="1592"/>
      <c r="S2" s="1592"/>
      <c r="T2" s="1592"/>
      <c r="U2" s="1593" t="s">
        <v>263</v>
      </c>
      <c r="V2" s="1593"/>
      <c r="W2" s="1593"/>
      <c r="X2" s="1594"/>
    </row>
    <row r="3" spans="1:24" s="46" customFormat="1" ht="13.5" customHeight="1" thickTop="1" x14ac:dyDescent="0.2">
      <c r="A3" s="1595" t="s">
        <v>158</v>
      </c>
      <c r="B3" s="1595"/>
      <c r="C3" s="1595"/>
      <c r="D3" s="1595"/>
      <c r="E3" s="1595"/>
      <c r="F3" s="1595"/>
      <c r="G3" s="1595"/>
      <c r="H3" s="1595"/>
      <c r="I3" s="1595"/>
      <c r="J3" s="338">
        <f>'04 Programa'!K25+'04 Programa'!K31+'04 Programa'!K33+'04 Programa'!K39+'04 Programa'!K42+'04 Programa'!K45+'04 Programa'!K49+'04 Programa'!K58+'04 Programa'!K63+'04 Programa'!K70+'04 Programa'!K73+'04 Programa'!K76+'04 Programa'!K81+'04 Programa'!K105+'04 Programa'!K109+'04 Programa'!K112+'04 Programa'!K114+'04 Programa'!K117+'04 Programa'!K123+'04 Programa'!K133+'04 Programa'!K136+'04 Programa'!K139+'04 Programa'!K144+'04 Programa'!K152+'04 Programa'!K159+'04 Programa'!K170+100.8+'04 Programa'!K187+'04 Programa'!K196+'04 Programa'!K199+16.5+'04 Programa'!K242</f>
        <v>5357.1000000000013</v>
      </c>
      <c r="K3" s="338">
        <f>'04 Programa'!O242+0+'04 Programa'!O199+'04 Programa'!O196+'04 Programa'!O187+115+67.8+'04 Programa'!O159+'04 Programa'!O152+'04 Programa'!O144+'04 Programa'!O139+'04 Programa'!O136+'04 Programa'!O133+'04 Programa'!O123+'04 Programa'!O117+'04 Programa'!O114+'04 Programa'!O112+'04 Programa'!O109+'04 Programa'!O105+'04 Programa'!O81+'04 Programa'!O76+'04 Programa'!O73+'04 Programa'!O70+'04 Programa'!O63+'04 Programa'!O58+'04 Programa'!O49+'04 Programa'!O45+'04 Programa'!O42+'04 Programa'!O39+'04 Programa'!O33+'04 Programa'!O31+'04 Programa'!O25</f>
        <v>7426.6</v>
      </c>
      <c r="L3" s="1596">
        <f>'04 Programa'!S242+0+'04 Programa'!S199+'04 Programa'!S196+'04 Programa'!S187+115+'04 Programa'!S170+'04 Programa'!S159+'04 Programa'!S152+'04 Programa'!S144+'04 Programa'!S139+'04 Programa'!S136+'04 Programa'!S133+'04 Programa'!S123+'04 Programa'!S117+'04 Programa'!S114+'04 Programa'!S112+'04 Programa'!S109+'04 Programa'!S105+'04 Programa'!S81+'04 Programa'!S76+'04 Programa'!S73+'04 Programa'!S70+'04 Programa'!S63+'04 Programa'!S58+'04 Programa'!S49+'04 Programa'!S45+'04 Programa'!S42+'04 Programa'!S39+'04 Programa'!S33+'04 Programa'!S31+'04 Programa'!S25</f>
        <v>6969.3</v>
      </c>
      <c r="M3" s="1596"/>
      <c r="N3" s="1596"/>
      <c r="O3" s="1596"/>
      <c r="P3" s="1596"/>
      <c r="Q3" s="1596"/>
      <c r="R3" s="1596"/>
      <c r="S3" s="1596"/>
      <c r="T3" s="1596"/>
      <c r="U3" s="1597"/>
      <c r="V3" s="1597"/>
      <c r="W3" s="1597"/>
      <c r="X3" s="1598"/>
    </row>
    <row r="4" spans="1:24" s="46" customFormat="1" ht="12.75" customHeight="1" x14ac:dyDescent="0.2">
      <c r="A4" s="1599" t="s">
        <v>218</v>
      </c>
      <c r="B4" s="1599"/>
      <c r="C4" s="1599"/>
      <c r="D4" s="1599"/>
      <c r="E4" s="1599"/>
      <c r="F4" s="1599"/>
      <c r="G4" s="1599"/>
      <c r="H4" s="1599"/>
      <c r="I4" s="1599"/>
      <c r="J4" s="320">
        <f>'04 Programa'!K223+'04 Programa'!K205+'04 Programa'!K198+'04 Programa'!K195+'04 Programa'!K185+75.4+415+'04 Programa'!K147+'04 Programa'!K143+'04 Programa'!K137+'04 Programa'!K134+'04 Programa'!K129+'04 Programa'!K127+'04 Programa'!K125+'04 Programa'!K121+'04 Programa'!K119+'04 Programa'!K115+'04 Programa'!K110+'04 Programa'!K107+'04 Programa'!K103+'04 Programa'!K101+'04 Programa'!K99+'04 Programa'!K97+'04 Programa'!K85+'04 Programa'!K74+'04 Programa'!K71+'04 Programa'!K62+'04 Programa'!K60+'04 Programa'!K57+'04 Programa'!K52+'04 Programa'!K50+'04 Programa'!K37+'04 Programa'!K29</f>
        <v>5603.9999999999991</v>
      </c>
      <c r="K4" s="320">
        <f>'04 Programa'!O29+'04 Programa'!O37+'04 Programa'!O50+'04 Programa'!O52+'04 Programa'!O57+'04 Programa'!O60+'04 Programa'!O62+'04 Programa'!O71+'04 Programa'!O74+'04 Programa'!O85+'04 Programa'!O97+'04 Programa'!O99+'04 Programa'!O101+'04 Programa'!O103+'04 Programa'!O107+'04 Programa'!O110+'04 Programa'!O115+'04 Programa'!O119+'04 Programa'!O121+'04 Programa'!O125+'04 Programa'!O127+'04 Programa'!O129+'04 Programa'!O134+'04 Programa'!O137+'04 Programa'!O143+'04 Programa'!O147+357.5+72.7+'04 Programa'!O185+'04 Programa'!O195+'04 Programa'!O198+'04 Programa'!O205+'04 Programa'!O223</f>
        <v>5355.5000000000009</v>
      </c>
      <c r="L4" s="1600">
        <f>'04 Programa'!S29+'04 Programa'!S37+'04 Programa'!S50+'04 Programa'!S52+'04 Programa'!S57+'04 Programa'!S60+'04 Programa'!S62+'04 Programa'!S71+'04 Programa'!S74+'04 Programa'!S85+'04 Programa'!S97+'04 Programa'!S99+'04 Programa'!S101+'04 Programa'!S103+'04 Programa'!S107+'04 Programa'!S110+'04 Programa'!S115+'04 Programa'!S119+'04 Programa'!S121+'04 Programa'!S125+'04 Programa'!S127+'04 Programa'!S129+'04 Programa'!S134+'04 Programa'!S137+'04 Programa'!S143+'04 Programa'!S147+365.4+74.2+'04 Programa'!S185+'04 Programa'!S195+'04 Programa'!S198+'04 Programa'!S205+'04 Programa'!S223</f>
        <v>4526.7000000000007</v>
      </c>
      <c r="M4" s="1600"/>
      <c r="N4" s="1600"/>
      <c r="O4" s="1600"/>
      <c r="P4" s="1600"/>
      <c r="Q4" s="1600"/>
      <c r="R4" s="1600"/>
      <c r="S4" s="1600"/>
      <c r="T4" s="1600"/>
      <c r="U4" s="1601"/>
      <c r="V4" s="1601"/>
      <c r="W4" s="1601"/>
      <c r="X4" s="1602"/>
    </row>
    <row r="5" spans="1:24" s="46" customFormat="1" ht="12.75" customHeight="1" x14ac:dyDescent="0.2">
      <c r="A5" s="1599" t="s">
        <v>219</v>
      </c>
      <c r="B5" s="1599"/>
      <c r="C5" s="1599"/>
      <c r="D5" s="1599"/>
      <c r="E5" s="1599"/>
      <c r="F5" s="1599"/>
      <c r="G5" s="1599"/>
      <c r="H5" s="1599"/>
      <c r="I5" s="1599"/>
      <c r="J5" s="320">
        <f>'04 Programa'!K236+'04 Programa'!K234+'04 Programa'!K231+43.4+'04 Programa'!L217+'04 Programa'!K212+'04 Programa'!K160</f>
        <v>209.49999999999997</v>
      </c>
      <c r="K5" s="320">
        <f>'04 Programa'!O160+'04 Programa'!O212+'04 Programa'!O217+50+'04 Programa'!O231+'04 Programa'!O234+'04 Programa'!O236</f>
        <v>182</v>
      </c>
      <c r="L5" s="1600">
        <f>'04 Programa'!S160+'04 Programa'!S212+'04 Programa'!S217+'04 Programa'!S222+'04 Programa'!S231+'04 Programa'!S234+'04 Programa'!S236</f>
        <v>420.9</v>
      </c>
      <c r="M5" s="1600"/>
      <c r="N5" s="1600"/>
      <c r="O5" s="1600"/>
      <c r="P5" s="1600"/>
      <c r="Q5" s="1600"/>
      <c r="R5" s="1600"/>
      <c r="S5" s="1600"/>
      <c r="T5" s="1600"/>
      <c r="U5" s="1601"/>
      <c r="V5" s="1601"/>
      <c r="W5" s="1601"/>
      <c r="X5" s="1602"/>
    </row>
    <row r="6" spans="1:24" s="46" customFormat="1" ht="12.75" customHeight="1" x14ac:dyDescent="0.2">
      <c r="A6" s="1599" t="s">
        <v>220</v>
      </c>
      <c r="B6" s="1599"/>
      <c r="C6" s="1599"/>
      <c r="D6" s="1599"/>
      <c r="E6" s="1599"/>
      <c r="F6" s="1599"/>
      <c r="G6" s="1599"/>
      <c r="H6" s="1599"/>
      <c r="I6" s="1599"/>
      <c r="J6" s="320">
        <f>'04 Programa'!K34+'04 Programa'!K40+'04 Programa'!K43+'04 Programa'!K47+'04 Programa'!K53+'04 Programa'!K64+'04 Programa'!K172</f>
        <v>557.5</v>
      </c>
      <c r="K6" s="320">
        <f>'04 Programa'!O172+'04 Programa'!O64+'04 Programa'!O53+'04 Programa'!O47+'04 Programa'!O43+'04 Programa'!O40+'04 Programa'!O34</f>
        <v>634.29999999999995</v>
      </c>
      <c r="L6" s="1603">
        <f>'04 Programa'!S34+'04 Programa'!S40+'04 Programa'!S43+'04 Programa'!S47+'04 Programa'!S53+'04 Programa'!S64+'04 Programa'!S172</f>
        <v>556</v>
      </c>
      <c r="M6" s="1603"/>
      <c r="N6" s="1603"/>
      <c r="O6" s="1603"/>
      <c r="P6" s="1603"/>
      <c r="Q6" s="1603"/>
      <c r="R6" s="1603"/>
      <c r="S6" s="1603"/>
      <c r="T6" s="319"/>
      <c r="U6" s="1601"/>
      <c r="V6" s="1601"/>
      <c r="W6" s="1601"/>
      <c r="X6" s="1602"/>
    </row>
    <row r="7" spans="1:24" s="46" customFormat="1" ht="12.75" customHeight="1" x14ac:dyDescent="0.2">
      <c r="A7" s="1604" t="s">
        <v>221</v>
      </c>
      <c r="B7" s="1605"/>
      <c r="C7" s="1605"/>
      <c r="D7" s="1605"/>
      <c r="E7" s="1605"/>
      <c r="F7" s="1605"/>
      <c r="G7" s="1605"/>
      <c r="H7" s="1605"/>
      <c r="I7" s="1606"/>
      <c r="J7" s="320">
        <v>0</v>
      </c>
      <c r="K7" s="320">
        <v>0</v>
      </c>
      <c r="L7" s="1600">
        <v>0</v>
      </c>
      <c r="M7" s="1600"/>
      <c r="N7" s="1600"/>
      <c r="O7" s="1600"/>
      <c r="P7" s="1600"/>
      <c r="Q7" s="1600"/>
      <c r="R7" s="1600"/>
      <c r="S7" s="1600"/>
      <c r="T7" s="1600"/>
      <c r="U7" s="1601"/>
      <c r="V7" s="1601"/>
      <c r="W7" s="1601"/>
      <c r="X7" s="1602"/>
    </row>
    <row r="8" spans="1:24" s="46" customFormat="1" ht="12.75" customHeight="1" x14ac:dyDescent="0.2">
      <c r="A8" s="1604" t="s">
        <v>159</v>
      </c>
      <c r="B8" s="1605"/>
      <c r="C8" s="1605"/>
      <c r="D8" s="1605"/>
      <c r="E8" s="1605"/>
      <c r="F8" s="1605"/>
      <c r="G8" s="1605"/>
      <c r="H8" s="1605"/>
      <c r="I8" s="1606"/>
      <c r="J8" s="320">
        <v>0</v>
      </c>
      <c r="K8" s="320">
        <v>0</v>
      </c>
      <c r="L8" s="1600">
        <v>0</v>
      </c>
      <c r="M8" s="1600"/>
      <c r="N8" s="1600"/>
      <c r="O8" s="1600"/>
      <c r="P8" s="1600"/>
      <c r="Q8" s="1600"/>
      <c r="R8" s="1600"/>
      <c r="S8" s="1600"/>
      <c r="T8" s="1600"/>
      <c r="U8" s="1601"/>
      <c r="V8" s="1601"/>
      <c r="W8" s="1601"/>
      <c r="X8" s="1602"/>
    </row>
    <row r="9" spans="1:24" s="46" customFormat="1" ht="12.75" customHeight="1" x14ac:dyDescent="0.2">
      <c r="A9" s="1610" t="s">
        <v>222</v>
      </c>
      <c r="B9" s="1611"/>
      <c r="C9" s="1611"/>
      <c r="D9" s="1611"/>
      <c r="E9" s="1611"/>
      <c r="F9" s="1611"/>
      <c r="G9" s="1611"/>
      <c r="H9" s="1611"/>
      <c r="I9" s="1611"/>
      <c r="J9" s="455">
        <f>'04 Programa'!K46+'04 Programa'!K77+'04 Programa'!K79+'04 Programa'!K82+'04 Programa'!K140+'04 Programa'!K148</f>
        <v>154.89999999999998</v>
      </c>
      <c r="K9" s="455">
        <f>'04 Programa'!O46+'04 Programa'!O77+'04 Programa'!O79+'04 Programa'!O82+'04 Programa'!O140+'04 Programa'!O148</f>
        <v>173.9</v>
      </c>
      <c r="L9" s="1607">
        <f>'04 Programa'!S148+'04 Programa'!S140+'04 Programa'!S82+'04 Programa'!S79+'04 Programa'!S77+'04 Programa'!S46</f>
        <v>71</v>
      </c>
      <c r="M9" s="1607"/>
      <c r="N9" s="1607"/>
      <c r="O9" s="1607"/>
      <c r="P9" s="1607"/>
      <c r="Q9" s="1607"/>
      <c r="R9" s="1607"/>
      <c r="S9" s="1607"/>
      <c r="T9" s="1607"/>
      <c r="U9" s="1608"/>
      <c r="V9" s="1608"/>
      <c r="W9" s="1608"/>
      <c r="X9" s="1609"/>
    </row>
    <row r="10" spans="1:24" s="46" customFormat="1" ht="12.75" customHeight="1" x14ac:dyDescent="0.2">
      <c r="A10" s="1612" t="s">
        <v>223</v>
      </c>
      <c r="B10" s="1612"/>
      <c r="C10" s="1612"/>
      <c r="D10" s="1612"/>
      <c r="E10" s="1612"/>
      <c r="F10" s="1612"/>
      <c r="G10" s="1612"/>
      <c r="H10" s="1612"/>
      <c r="I10" s="1612"/>
      <c r="J10" s="320">
        <v>0</v>
      </c>
      <c r="K10" s="320">
        <v>0</v>
      </c>
      <c r="L10" s="1600">
        <v>0</v>
      </c>
      <c r="M10" s="1600"/>
      <c r="N10" s="1600"/>
      <c r="O10" s="1600"/>
      <c r="P10" s="1600"/>
      <c r="Q10" s="1600"/>
      <c r="R10" s="1600"/>
      <c r="S10" s="1600"/>
      <c r="T10" s="1600"/>
      <c r="U10" s="1601"/>
      <c r="V10" s="1601"/>
      <c r="W10" s="1601"/>
      <c r="X10" s="1602"/>
    </row>
    <row r="11" spans="1:24" s="46" customFormat="1" ht="12.75" customHeight="1" x14ac:dyDescent="0.2">
      <c r="A11" s="1613" t="s">
        <v>160</v>
      </c>
      <c r="B11" s="1614"/>
      <c r="C11" s="1614"/>
      <c r="D11" s="1614"/>
      <c r="E11" s="1614"/>
      <c r="F11" s="1614"/>
      <c r="G11" s="1614"/>
      <c r="H11" s="1614"/>
      <c r="I11" s="1615"/>
      <c r="J11" s="320">
        <f>'04 Programa'!K189+'04 Programa'!K145+'04 Programa'!K141+'04 Programa'!K95+'04 Programa'!K93+'04 Programa'!K91+'04 Programa'!K89+'04 Programa'!K83+'04 Programa'!K65+'04 Programa'!K38+'04 Programa'!K30</f>
        <v>13335.900000000001</v>
      </c>
      <c r="K11" s="320">
        <f>'04 Programa'!O30+'04 Programa'!O38+'04 Programa'!O83+'04 Programa'!O89+'04 Programa'!O91+'04 Programa'!O93+'04 Programa'!O95+'04 Programa'!O141+'04 Programa'!O145+'04 Programa'!O189</f>
        <v>14790.4</v>
      </c>
      <c r="L11" s="1603">
        <f>'04 Programa'!S30+'04 Programa'!S38+'04 Programa'!S65+'04 Programa'!S83+'04 Programa'!S89+'04 Programa'!S91+'04 Programa'!S93+'04 Programa'!S95+'04 Programa'!S141+'04 Programa'!S145+'04 Programa'!S189</f>
        <v>15235.199999999999</v>
      </c>
      <c r="M11" s="1603"/>
      <c r="N11" s="1603"/>
      <c r="O11" s="1603"/>
      <c r="P11" s="1603"/>
      <c r="Q11" s="1603"/>
      <c r="R11" s="1603"/>
      <c r="S11" s="1603"/>
      <c r="T11" s="1603"/>
      <c r="U11" s="1601"/>
      <c r="V11" s="1601"/>
      <c r="W11" s="1601"/>
      <c r="X11" s="1602"/>
    </row>
    <row r="12" spans="1:24" s="46" customFormat="1" ht="12.75" customHeight="1" x14ac:dyDescent="0.2">
      <c r="A12" s="1612" t="s">
        <v>161</v>
      </c>
      <c r="B12" s="1612"/>
      <c r="C12" s="1612"/>
      <c r="D12" s="1612"/>
      <c r="E12" s="1612"/>
      <c r="F12" s="1612"/>
      <c r="G12" s="1612"/>
      <c r="H12" s="1612"/>
      <c r="I12" s="1612"/>
      <c r="J12" s="320">
        <v>0</v>
      </c>
      <c r="K12" s="320">
        <v>0</v>
      </c>
      <c r="L12" s="1600">
        <v>0</v>
      </c>
      <c r="M12" s="1600"/>
      <c r="N12" s="1600"/>
      <c r="O12" s="1600"/>
      <c r="P12" s="1600"/>
      <c r="Q12" s="1600"/>
      <c r="R12" s="1600"/>
      <c r="S12" s="1600"/>
      <c r="T12" s="1600"/>
      <c r="U12" s="1601"/>
      <c r="V12" s="1601"/>
      <c r="W12" s="1601"/>
      <c r="X12" s="1602"/>
    </row>
    <row r="13" spans="1:24" s="46" customFormat="1" ht="12.75" customHeight="1" x14ac:dyDescent="0.2">
      <c r="A13" s="1612" t="s">
        <v>207</v>
      </c>
      <c r="B13" s="1612"/>
      <c r="C13" s="1612"/>
      <c r="D13" s="1612"/>
      <c r="E13" s="1612"/>
      <c r="F13" s="1612"/>
      <c r="G13" s="1612"/>
      <c r="H13" s="1612"/>
      <c r="I13" s="1612"/>
      <c r="J13" s="319">
        <v>0</v>
      </c>
      <c r="K13" s="319">
        <v>0</v>
      </c>
      <c r="L13" s="1603">
        <v>0</v>
      </c>
      <c r="M13" s="1603"/>
      <c r="N13" s="1603"/>
      <c r="O13" s="1603"/>
      <c r="P13" s="1603"/>
      <c r="Q13" s="1603"/>
      <c r="R13" s="1603"/>
      <c r="S13" s="1603"/>
      <c r="T13" s="1603"/>
      <c r="U13" s="1601"/>
      <c r="V13" s="1601"/>
      <c r="W13" s="1601"/>
      <c r="X13" s="1602"/>
    </row>
    <row r="14" spans="1:24" s="46" customFormat="1" ht="12.75" customHeight="1" x14ac:dyDescent="0.2">
      <c r="A14" s="1613" t="s">
        <v>224</v>
      </c>
      <c r="B14" s="1614"/>
      <c r="C14" s="1614"/>
      <c r="D14" s="1614"/>
      <c r="E14" s="1614"/>
      <c r="F14" s="1614"/>
      <c r="G14" s="1614"/>
      <c r="H14" s="1614"/>
      <c r="I14" s="1615"/>
      <c r="J14" s="320">
        <v>0</v>
      </c>
      <c r="K14" s="320">
        <v>0</v>
      </c>
      <c r="L14" s="1600">
        <v>0</v>
      </c>
      <c r="M14" s="1600"/>
      <c r="N14" s="1600"/>
      <c r="O14" s="1600"/>
      <c r="P14" s="1600"/>
      <c r="Q14" s="1600"/>
      <c r="R14" s="1600"/>
      <c r="S14" s="1600"/>
      <c r="T14" s="1600"/>
      <c r="U14" s="1601"/>
      <c r="V14" s="1601"/>
      <c r="W14" s="1601"/>
      <c r="X14" s="1602"/>
    </row>
    <row r="15" spans="1:24" s="46" customFormat="1" ht="18.75" customHeight="1" thickBot="1" x14ac:dyDescent="0.25">
      <c r="A15" s="1616" t="s">
        <v>25</v>
      </c>
      <c r="B15" s="1617"/>
      <c r="C15" s="1617"/>
      <c r="D15" s="1617"/>
      <c r="E15" s="1617"/>
      <c r="F15" s="1617"/>
      <c r="G15" s="1617"/>
      <c r="H15" s="1617"/>
      <c r="I15" s="1617"/>
      <c r="J15" s="257">
        <f>SUM(J3:J14)</f>
        <v>25218.9</v>
      </c>
      <c r="K15" s="257">
        <f>SUM(K3:K14)</f>
        <v>28562.7</v>
      </c>
      <c r="L15" s="1618">
        <f>SUM(L3:L14)</f>
        <v>27779.1</v>
      </c>
      <c r="M15" s="1618"/>
      <c r="N15" s="1618"/>
      <c r="O15" s="1618"/>
      <c r="P15" s="1618"/>
      <c r="Q15" s="1618"/>
      <c r="R15" s="1618"/>
      <c r="S15" s="1618"/>
      <c r="T15" s="1618"/>
      <c r="U15" s="1619"/>
      <c r="V15" s="1619"/>
      <c r="W15" s="1619"/>
      <c r="X15" s="1620"/>
    </row>
    <row r="17" spans="1:1" x14ac:dyDescent="0.2">
      <c r="A17" s="205"/>
    </row>
  </sheetData>
  <sheetProtection selectLockedCells="1" selectUnlockedCells="1"/>
  <mergeCells count="42">
    <mergeCell ref="A14:I14"/>
    <mergeCell ref="L14:T14"/>
    <mergeCell ref="U14:X14"/>
    <mergeCell ref="A15:I15"/>
    <mergeCell ref="L15:T15"/>
    <mergeCell ref="U15:X15"/>
    <mergeCell ref="A12:I12"/>
    <mergeCell ref="L12:T12"/>
    <mergeCell ref="U12:X12"/>
    <mergeCell ref="A13:I13"/>
    <mergeCell ref="L13:T13"/>
    <mergeCell ref="U13:X13"/>
    <mergeCell ref="A10:I10"/>
    <mergeCell ref="L10:T10"/>
    <mergeCell ref="U10:X10"/>
    <mergeCell ref="L11:T11"/>
    <mergeCell ref="U11:X11"/>
    <mergeCell ref="A11:I11"/>
    <mergeCell ref="A8:I8"/>
    <mergeCell ref="L8:T8"/>
    <mergeCell ref="U8:X8"/>
    <mergeCell ref="L9:T9"/>
    <mergeCell ref="U9:X9"/>
    <mergeCell ref="A9:I9"/>
    <mergeCell ref="L6:S6"/>
    <mergeCell ref="U6:X6"/>
    <mergeCell ref="A7:I7"/>
    <mergeCell ref="L7:T7"/>
    <mergeCell ref="U7:X7"/>
    <mergeCell ref="A6:I6"/>
    <mergeCell ref="A4:I4"/>
    <mergeCell ref="L4:T4"/>
    <mergeCell ref="U4:X4"/>
    <mergeCell ref="A5:I5"/>
    <mergeCell ref="L5:T5"/>
    <mergeCell ref="U5:X5"/>
    <mergeCell ref="A2:I2"/>
    <mergeCell ref="L2:T2"/>
    <mergeCell ref="U2:X2"/>
    <mergeCell ref="A3:I3"/>
    <mergeCell ref="L3:T3"/>
    <mergeCell ref="U3:X3"/>
  </mergeCells>
  <pageMargins left="0.75" right="0.75" top="0.78749999999999998" bottom="0.78749999999999998" header="0.51180555555555551" footer="0.51180555555555551"/>
  <pageSetup paperSize="9" scale="87" firstPageNumber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topLeftCell="A4" zoomScaleNormal="100" zoomScaleSheetLayoutView="100" workbookViewId="0">
      <selection activeCell="I25" sqref="I25"/>
    </sheetView>
  </sheetViews>
  <sheetFormatPr defaultRowHeight="12.75" x14ac:dyDescent="0.2"/>
  <cols>
    <col min="1" max="1" width="34.28515625" style="45" customWidth="1"/>
    <col min="2" max="2" width="10.140625" style="45" customWidth="1"/>
    <col min="3" max="3" width="9.140625" style="45"/>
    <col min="4" max="4" width="13" style="45" customWidth="1"/>
    <col min="5" max="6" width="10.140625" style="45" bestFit="1" customWidth="1"/>
    <col min="7" max="16384" width="9.140625" style="45"/>
  </cols>
  <sheetData>
    <row r="1" spans="1:9" ht="18" customHeight="1" x14ac:dyDescent="0.2">
      <c r="A1" s="206" t="s">
        <v>117</v>
      </c>
    </row>
    <row r="2" spans="1:9" ht="19.5" customHeight="1" x14ac:dyDescent="0.2">
      <c r="A2" s="1621" t="s">
        <v>101</v>
      </c>
      <c r="B2" s="1622"/>
      <c r="C2" s="1622"/>
      <c r="D2" s="1622"/>
      <c r="E2" s="1622"/>
      <c r="F2" s="1622"/>
      <c r="G2" s="1622"/>
      <c r="H2" s="1622"/>
      <c r="I2" s="1622"/>
    </row>
    <row r="3" spans="1:9" ht="13.5" thickBot="1" x14ac:dyDescent="0.25">
      <c r="A3" s="1632" t="s">
        <v>163</v>
      </c>
      <c r="B3" s="1632"/>
      <c r="C3" s="1632"/>
      <c r="D3" s="1632"/>
      <c r="E3" s="1632"/>
      <c r="F3" s="1632"/>
      <c r="G3" s="1632"/>
      <c r="H3" s="1632"/>
      <c r="I3" s="1632"/>
    </row>
    <row r="4" spans="1:9" x14ac:dyDescent="0.2">
      <c r="A4" s="1623" t="s">
        <v>102</v>
      </c>
      <c r="B4" s="1626" t="s">
        <v>264</v>
      </c>
      <c r="C4" s="1629" t="s">
        <v>103</v>
      </c>
      <c r="D4" s="1630"/>
      <c r="E4" s="1631"/>
      <c r="F4" s="1626" t="s">
        <v>265</v>
      </c>
      <c r="G4" s="1626" t="s">
        <v>266</v>
      </c>
      <c r="H4" s="1626" t="s">
        <v>267</v>
      </c>
      <c r="I4" s="1626" t="s">
        <v>268</v>
      </c>
    </row>
    <row r="5" spans="1:9" x14ac:dyDescent="0.2">
      <c r="A5" s="1624"/>
      <c r="B5" s="1627"/>
      <c r="C5" s="1643" t="s">
        <v>166</v>
      </c>
      <c r="D5" s="1644"/>
      <c r="E5" s="1645"/>
      <c r="F5" s="1627"/>
      <c r="G5" s="1627"/>
      <c r="H5" s="1627"/>
      <c r="I5" s="1627"/>
    </row>
    <row r="6" spans="1:9" x14ac:dyDescent="0.2">
      <c r="A6" s="1624"/>
      <c r="B6" s="1627"/>
      <c r="C6" s="1634" t="s">
        <v>104</v>
      </c>
      <c r="D6" s="1637" t="s">
        <v>105</v>
      </c>
      <c r="E6" s="1640" t="s">
        <v>106</v>
      </c>
      <c r="F6" s="1627"/>
      <c r="G6" s="1627"/>
      <c r="H6" s="1627"/>
      <c r="I6" s="1627"/>
    </row>
    <row r="7" spans="1:9" x14ac:dyDescent="0.2">
      <c r="A7" s="1624"/>
      <c r="B7" s="1627"/>
      <c r="C7" s="1635"/>
      <c r="D7" s="1638"/>
      <c r="E7" s="1641"/>
      <c r="F7" s="1627"/>
      <c r="G7" s="1627"/>
      <c r="H7" s="1627"/>
      <c r="I7" s="1627"/>
    </row>
    <row r="8" spans="1:9" ht="114.75" customHeight="1" thickBot="1" x14ac:dyDescent="0.25">
      <c r="A8" s="1625"/>
      <c r="B8" s="1628"/>
      <c r="C8" s="1636"/>
      <c r="D8" s="1639"/>
      <c r="E8" s="1642"/>
      <c r="F8" s="1628"/>
      <c r="G8" s="1628"/>
      <c r="H8" s="1628"/>
      <c r="I8" s="1628"/>
    </row>
    <row r="9" spans="1:9" ht="14.25" customHeight="1" x14ac:dyDescent="0.2">
      <c r="A9" s="341" t="s">
        <v>107</v>
      </c>
      <c r="B9" s="348">
        <f>'04 Programa'!K246</f>
        <v>25218.899999999998</v>
      </c>
      <c r="C9" s="339">
        <f>+B9</f>
        <v>25218.899999999998</v>
      </c>
      <c r="D9" s="361">
        <f>E9-C9</f>
        <v>3343.8000000000029</v>
      </c>
      <c r="E9" s="209">
        <f>'04 Programa'!O246</f>
        <v>28562.7</v>
      </c>
      <c r="F9" s="348">
        <f>'04 Programa'!S246</f>
        <v>27779.100000000002</v>
      </c>
      <c r="G9" s="367"/>
      <c r="H9" s="208">
        <f>'04 Programa'!AA246</f>
        <v>28602.400000000001</v>
      </c>
      <c r="I9" s="209">
        <f>'04 Programa'!AB246</f>
        <v>29032.700000000004</v>
      </c>
    </row>
    <row r="10" spans="1:9" ht="14.25" customHeight="1" x14ac:dyDescent="0.2">
      <c r="A10" s="342" t="s">
        <v>108</v>
      </c>
      <c r="B10" s="349">
        <f>'04 Programa'!L246</f>
        <v>25168.799999999996</v>
      </c>
      <c r="C10" s="358">
        <f>+B10</f>
        <v>25168.799999999996</v>
      </c>
      <c r="D10" s="362">
        <f>E10-C10</f>
        <v>3384.700000000008</v>
      </c>
      <c r="E10" s="211">
        <f>'04 Programa'!P246</f>
        <v>28553.500000000004</v>
      </c>
      <c r="F10" s="349">
        <f>'04 Programa'!T246</f>
        <v>27764.600000000002</v>
      </c>
      <c r="G10" s="368"/>
      <c r="H10" s="210">
        <f>H9-H12</f>
        <v>28592.280000000002</v>
      </c>
      <c r="I10" s="211">
        <f>I9-I12</f>
        <v>29021.568000000003</v>
      </c>
    </row>
    <row r="11" spans="1:9" ht="17.25" customHeight="1" x14ac:dyDescent="0.2">
      <c r="A11" s="343" t="s">
        <v>109</v>
      </c>
      <c r="B11" s="350">
        <f>'04 Programa'!M246</f>
        <v>4537.8999999999996</v>
      </c>
      <c r="C11" s="358">
        <f>+B11</f>
        <v>4537.8999999999996</v>
      </c>
      <c r="D11" s="362">
        <f t="shared" ref="D11:D26" si="0">E11-C11</f>
        <v>1495.7000000000007</v>
      </c>
      <c r="E11" s="365">
        <f>'04 Programa'!Q246</f>
        <v>6033.6</v>
      </c>
      <c r="F11" s="353">
        <f>'04 Programa'!U246</f>
        <v>5422.5</v>
      </c>
      <c r="G11" s="369"/>
      <c r="H11" s="210">
        <f>E11*1.1</f>
        <v>6636.9600000000009</v>
      </c>
      <c r="I11" s="211">
        <f>H11*1.1</f>
        <v>7300.6560000000018</v>
      </c>
    </row>
    <row r="12" spans="1:9" ht="29.25" customHeight="1" thickBot="1" x14ac:dyDescent="0.25">
      <c r="A12" s="344" t="s">
        <v>110</v>
      </c>
      <c r="B12" s="351">
        <f>'04 Programa'!N246</f>
        <v>50.099999999999994</v>
      </c>
      <c r="C12" s="359">
        <f>+B12</f>
        <v>50.099999999999994</v>
      </c>
      <c r="D12" s="363">
        <f t="shared" si="0"/>
        <v>-40.899999999999991</v>
      </c>
      <c r="E12" s="366">
        <f>'04 Programa'!R246</f>
        <v>9.1999999999999993</v>
      </c>
      <c r="F12" s="357">
        <f>'04 Programa'!V246</f>
        <v>12.5</v>
      </c>
      <c r="G12" s="370"/>
      <c r="H12" s="374">
        <f>E12*1.1</f>
        <v>10.119999999999999</v>
      </c>
      <c r="I12" s="227">
        <f>H12*1.1</f>
        <v>11.132</v>
      </c>
    </row>
    <row r="13" spans="1:9" ht="15.75" customHeight="1" x14ac:dyDescent="0.2">
      <c r="A13" s="341" t="s">
        <v>111</v>
      </c>
      <c r="B13" s="348">
        <f>B14+B19</f>
        <v>25218.899999999998</v>
      </c>
      <c r="C13" s="339">
        <f>C14+C19</f>
        <v>25218.899999999998</v>
      </c>
      <c r="D13" s="364">
        <f t="shared" si="0"/>
        <v>3343.8000000000029</v>
      </c>
      <c r="E13" s="209">
        <f>E14+E19</f>
        <v>28562.7</v>
      </c>
      <c r="F13" s="348">
        <f>F9</f>
        <v>27779.100000000002</v>
      </c>
      <c r="G13" s="367"/>
      <c r="H13" s="208">
        <f>H9</f>
        <v>28602.400000000001</v>
      </c>
      <c r="I13" s="209">
        <f>I9</f>
        <v>29032.700000000004</v>
      </c>
    </row>
    <row r="14" spans="1:9" ht="17.25" customHeight="1" x14ac:dyDescent="0.2">
      <c r="A14" s="345" t="s">
        <v>112</v>
      </c>
      <c r="B14" s="352">
        <f>B9-B19</f>
        <v>11728.099999999997</v>
      </c>
      <c r="C14" s="212">
        <f>C9-C19</f>
        <v>11728.099999999997</v>
      </c>
      <c r="D14" s="362">
        <f t="shared" si="0"/>
        <v>1870.3000000000047</v>
      </c>
      <c r="E14" s="213">
        <f>+E9-E19</f>
        <v>13598.400000000001</v>
      </c>
      <c r="F14" s="352">
        <f>+F9-F19</f>
        <v>12472.900000000001</v>
      </c>
      <c r="G14" s="352"/>
      <c r="H14" s="375">
        <f>H13-H19</f>
        <v>13652.100000000002</v>
      </c>
      <c r="I14" s="214">
        <f>I13-I19</f>
        <v>14082.400000000005</v>
      </c>
    </row>
    <row r="15" spans="1:9" ht="26.25" customHeight="1" x14ac:dyDescent="0.2">
      <c r="A15" s="340" t="s">
        <v>113</v>
      </c>
      <c r="B15" s="353">
        <f>'04 Šaltiniai'!J4</f>
        <v>5603.9999999999991</v>
      </c>
      <c r="C15" s="215">
        <f>B15</f>
        <v>5603.9999999999991</v>
      </c>
      <c r="D15" s="216">
        <f>E15-C15</f>
        <v>-248.49999999999818</v>
      </c>
      <c r="E15" s="217">
        <f>'04 Šaltiniai'!K4</f>
        <v>5355.5000000000009</v>
      </c>
      <c r="F15" s="353">
        <v>4526.7</v>
      </c>
      <c r="G15" s="369"/>
      <c r="H15" s="210">
        <f>'04 Programa'!AA223+'04 Programa'!AA205+'04 Programa'!AA198+'04 Programa'!AA195+'04 Programa'!AA185+72.7+357.5+'04 Programa'!AA147+'04 Programa'!AA143+'04 Programa'!AA137+'04 Programa'!AA134+'04 Programa'!AA129+'04 Programa'!AA127+'04 Programa'!AA125+'04 Programa'!AA121+'04 Programa'!AA119+'04 Programa'!AA115+'04 Programa'!AA110+'04 Programa'!AA107+'04 Programa'!AA103+'04 Programa'!AA101+'04 Programa'!AA99+'04 Programa'!AA97+'04 Programa'!AA85+'04 Programa'!AA74+'04 Programa'!AA71+'04 Programa'!AA62+'04 Programa'!AA60+'04 Programa'!AA57+'04 Programa'!AA52+'04 Programa'!AA50+'04 Programa'!AA37+'04 Programa'!AA29</f>
        <v>5560.5</v>
      </c>
      <c r="I15" s="211">
        <f>'04 Programa'!AB29+'04 Programa'!AB37+'04 Programa'!AB50+'04 Programa'!AB52+'04 Programa'!AB57+'04 Programa'!AB60+'04 Programa'!AB62+'04 Programa'!AB71+'04 Programa'!AB74+'04 Programa'!AB85+'04 Programa'!AB97+'04 Programa'!AB99+'04 Programa'!AB101+'04 Programa'!AB103+'04 Programa'!AB107+'04 Programa'!AB110+'04 Programa'!AB115+'04 Programa'!AB119+'04 Programa'!AB121+'04 Programa'!AB125+'04 Programa'!AB127+'04 Programa'!AB129+'04 Programa'!AB134+'04 Programa'!AB137+'04 Programa'!AB143+'04 Programa'!AB147+357.5+72.7+'04 Programa'!AB185+'04 Programa'!AB195+'04 Programa'!AB198+'04 Programa'!AB205+'04 Programa'!AB223</f>
        <v>5698.8</v>
      </c>
    </row>
    <row r="16" spans="1:9" ht="30" customHeight="1" x14ac:dyDescent="0.2">
      <c r="A16" s="343" t="s">
        <v>114</v>
      </c>
      <c r="B16" s="349">
        <f>'04 Šaltiniai'!J5</f>
        <v>209.49999999999997</v>
      </c>
      <c r="C16" s="218">
        <f>B16</f>
        <v>209.49999999999997</v>
      </c>
      <c r="D16" s="216">
        <f t="shared" si="0"/>
        <v>-27.499999999999972</v>
      </c>
      <c r="E16" s="211">
        <f>'04 Šaltiniai'!K5</f>
        <v>182</v>
      </c>
      <c r="F16" s="349">
        <v>420.9</v>
      </c>
      <c r="G16" s="368"/>
      <c r="H16" s="210">
        <f>'04 Programa'!AA236+'04 Programa'!AA234+'04 Programa'!AA231+'04 Programa'!AA222+'04 Programa'!AA217+'04 Programa'!AA160</f>
        <v>163</v>
      </c>
      <c r="I16" s="211">
        <f>'04 Programa'!AB160+'04 Programa'!AB212+'04 Programa'!AB217+35+'04 Programa'!AB231+'04 Programa'!AB234+'04 Programa'!AB236</f>
        <v>172</v>
      </c>
    </row>
    <row r="17" spans="1:9" ht="30" customHeight="1" x14ac:dyDescent="0.2">
      <c r="A17" s="343" t="s">
        <v>115</v>
      </c>
      <c r="B17" s="354">
        <v>0</v>
      </c>
      <c r="C17" s="219">
        <v>0</v>
      </c>
      <c r="D17" s="216">
        <f t="shared" si="0"/>
        <v>0</v>
      </c>
      <c r="E17" s="220">
        <v>0</v>
      </c>
      <c r="F17" s="354">
        <v>0</v>
      </c>
      <c r="G17" s="371"/>
      <c r="H17" s="376">
        <v>0</v>
      </c>
      <c r="I17" s="220">
        <v>0</v>
      </c>
    </row>
    <row r="18" spans="1:9" ht="25.5" x14ac:dyDescent="0.2">
      <c r="A18" s="343" t="s">
        <v>125</v>
      </c>
      <c r="B18" s="349">
        <f>'04 Šaltiniai'!J6</f>
        <v>557.5</v>
      </c>
      <c r="C18" s="218">
        <f>+B18</f>
        <v>557.5</v>
      </c>
      <c r="D18" s="216">
        <f t="shared" si="0"/>
        <v>76.799999999999955</v>
      </c>
      <c r="E18" s="211">
        <f>'04 Šaltiniai'!K6</f>
        <v>634.29999999999995</v>
      </c>
      <c r="F18" s="349">
        <v>556</v>
      </c>
      <c r="G18" s="368"/>
      <c r="H18" s="210">
        <f>'04 Programa'!AA172+'04 Programa'!AA64+'04 Programa'!AA47+'04 Programa'!AA43+'04 Programa'!AA40+'04 Programa'!AA34</f>
        <v>659.6</v>
      </c>
      <c r="I18" s="211">
        <f>'04 Programa'!AB34+'04 Programa'!AB40+'04 Programa'!AB43+'04 Programa'!AB47+'04 Programa'!AB64+'04 Programa'!AB172</f>
        <v>694</v>
      </c>
    </row>
    <row r="19" spans="1:9" x14ac:dyDescent="0.2">
      <c r="A19" s="346" t="s">
        <v>116</v>
      </c>
      <c r="B19" s="355">
        <f>SUM(B20:B26)</f>
        <v>13490.800000000001</v>
      </c>
      <c r="C19" s="360">
        <f>C20+C23+C25+C26+C24</f>
        <v>13490.800000000001</v>
      </c>
      <c r="D19" s="221">
        <f t="shared" si="0"/>
        <v>1473.4999999999982</v>
      </c>
      <c r="E19" s="222">
        <f>SUM(E20:E26)</f>
        <v>14964.3</v>
      </c>
      <c r="F19" s="355">
        <f>SUM(F20:F26)</f>
        <v>15306.2</v>
      </c>
      <c r="G19" s="372"/>
      <c r="H19" s="377">
        <f>SUM(H20:H26)</f>
        <v>14950.3</v>
      </c>
      <c r="I19" s="222">
        <f>SUM(I20:I26)</f>
        <v>14950.3</v>
      </c>
    </row>
    <row r="20" spans="1:9" ht="25.5" x14ac:dyDescent="0.2">
      <c r="A20" s="343" t="s">
        <v>231</v>
      </c>
      <c r="B20" s="349">
        <v>0</v>
      </c>
      <c r="C20" s="215">
        <v>0</v>
      </c>
      <c r="D20" s="216">
        <f t="shared" si="0"/>
        <v>0</v>
      </c>
      <c r="E20" s="211">
        <v>0</v>
      </c>
      <c r="F20" s="349">
        <v>0</v>
      </c>
      <c r="G20" s="368"/>
      <c r="H20" s="210">
        <v>0</v>
      </c>
      <c r="I20" s="211">
        <v>0</v>
      </c>
    </row>
    <row r="21" spans="1:9" x14ac:dyDescent="0.2">
      <c r="A21" s="343" t="s">
        <v>232</v>
      </c>
      <c r="B21" s="349">
        <v>0</v>
      </c>
      <c r="C21" s="218">
        <v>0</v>
      </c>
      <c r="D21" s="216">
        <f t="shared" si="0"/>
        <v>0</v>
      </c>
      <c r="E21" s="211">
        <v>0</v>
      </c>
      <c r="F21" s="349">
        <v>0</v>
      </c>
      <c r="G21" s="368"/>
      <c r="H21" s="210">
        <v>0</v>
      </c>
      <c r="I21" s="211">
        <v>0</v>
      </c>
    </row>
    <row r="22" spans="1:9" x14ac:dyDescent="0.2">
      <c r="A22" s="340" t="s">
        <v>233</v>
      </c>
      <c r="B22" s="349">
        <v>0</v>
      </c>
      <c r="C22" s="218">
        <v>0</v>
      </c>
      <c r="D22" s="216">
        <f t="shared" si="0"/>
        <v>0</v>
      </c>
      <c r="E22" s="211">
        <v>0</v>
      </c>
      <c r="F22" s="349">
        <v>0</v>
      </c>
      <c r="G22" s="368"/>
      <c r="H22" s="210">
        <v>0</v>
      </c>
      <c r="I22" s="211">
        <v>0</v>
      </c>
    </row>
    <row r="23" spans="1:9" ht="26.25" customHeight="1" x14ac:dyDescent="0.2">
      <c r="A23" s="343" t="s">
        <v>234</v>
      </c>
      <c r="B23" s="349">
        <f>'04 Šaltiniai'!J9</f>
        <v>154.89999999999998</v>
      </c>
      <c r="C23" s="218">
        <f>+B23</f>
        <v>154.89999999999998</v>
      </c>
      <c r="D23" s="216">
        <f t="shared" si="0"/>
        <v>19.000000000000028</v>
      </c>
      <c r="E23" s="211">
        <v>173.9</v>
      </c>
      <c r="F23" s="349">
        <v>71</v>
      </c>
      <c r="G23" s="368"/>
      <c r="H23" s="210">
        <f>'04 Programa'!AA148+'04 Programa'!AA140+'04 Programa'!AA82+'04 Programa'!AA79+'04 Programa'!AA77+'04 Programa'!AA46</f>
        <v>159.9</v>
      </c>
      <c r="I23" s="211">
        <f>'04 Programa'!AB148+'04 Programa'!AB140+'04 Programa'!AB82+'04 Programa'!AB79+'04 Programa'!AB77+'04 Programa'!AB46</f>
        <v>159.9</v>
      </c>
    </row>
    <row r="24" spans="1:9" x14ac:dyDescent="0.2">
      <c r="A24" s="343" t="s">
        <v>235</v>
      </c>
      <c r="B24" s="356">
        <f>'04 Šaltiniai'!J11</f>
        <v>13335.900000000001</v>
      </c>
      <c r="C24" s="223">
        <f>B24</f>
        <v>13335.900000000001</v>
      </c>
      <c r="D24" s="216">
        <f t="shared" si="0"/>
        <v>1454.4999999999982</v>
      </c>
      <c r="E24" s="224">
        <f>'04 Šaltiniai'!K11</f>
        <v>14790.4</v>
      </c>
      <c r="F24" s="356">
        <v>15235.2</v>
      </c>
      <c r="G24" s="373"/>
      <c r="H24" s="378">
        <f>'04 Programa'!AA30+'04 Programa'!AA38+'04 Programa'!AA65+'04 Programa'!AA83+'04 Programa'!AA89+'04 Programa'!AA91+'04 Programa'!AA93+'04 Programa'!AA95+'04 Programa'!AA141+'04 Programa'!AA145+'04 Programa'!AA189</f>
        <v>14790.4</v>
      </c>
      <c r="I24" s="224">
        <f>'04 Programa'!AB30+'04 Programa'!AB38+'04 Programa'!AB65+'04 Programa'!AB83+'04 Programa'!AB89+'04 Programa'!AB91+'04 Programa'!AB93+'04 Programa'!AB95+'04 Programa'!AB141+'04 Programa'!AB145+'04 Programa'!AB189</f>
        <v>14790.4</v>
      </c>
    </row>
    <row r="25" spans="1:9" ht="25.5" x14ac:dyDescent="0.2">
      <c r="A25" s="340" t="s">
        <v>236</v>
      </c>
      <c r="B25" s="353">
        <v>0</v>
      </c>
      <c r="C25" s="215">
        <v>0</v>
      </c>
      <c r="D25" s="216">
        <f t="shared" si="0"/>
        <v>0</v>
      </c>
      <c r="E25" s="217">
        <v>0</v>
      </c>
      <c r="F25" s="353">
        <v>0</v>
      </c>
      <c r="G25" s="369"/>
      <c r="H25" s="379">
        <v>0</v>
      </c>
      <c r="I25" s="217">
        <v>0</v>
      </c>
    </row>
    <row r="26" spans="1:9" ht="13.5" thickBot="1" x14ac:dyDescent="0.25">
      <c r="A26" s="347" t="s">
        <v>237</v>
      </c>
      <c r="B26" s="357">
        <f>'04 Šaltiniai'!J12</f>
        <v>0</v>
      </c>
      <c r="C26" s="225">
        <f>B26</f>
        <v>0</v>
      </c>
      <c r="D26" s="226">
        <f t="shared" si="0"/>
        <v>0</v>
      </c>
      <c r="E26" s="227">
        <f>'04 Šaltiniai'!K12</f>
        <v>0</v>
      </c>
      <c r="F26" s="357">
        <v>0</v>
      </c>
      <c r="G26" s="370"/>
      <c r="H26" s="374">
        <v>0</v>
      </c>
      <c r="I26" s="227">
        <v>0</v>
      </c>
    </row>
    <row r="27" spans="1:9" x14ac:dyDescent="0.2">
      <c r="A27" s="195"/>
      <c r="B27" s="195"/>
      <c r="C27" s="195"/>
      <c r="D27" s="228"/>
      <c r="E27" s="195"/>
      <c r="F27" s="195"/>
      <c r="G27" s="195"/>
      <c r="H27" s="195"/>
      <c r="I27" s="195"/>
    </row>
    <row r="28" spans="1:9" x14ac:dyDescent="0.2">
      <c r="A28" s="1633"/>
      <c r="B28" s="1633"/>
      <c r="C28" s="1633"/>
      <c r="D28" s="1633"/>
      <c r="E28" s="1633"/>
      <c r="F28" s="1633"/>
      <c r="G28" s="1633"/>
      <c r="H28" s="1633"/>
      <c r="I28" s="1633"/>
    </row>
    <row r="29" spans="1:9" x14ac:dyDescent="0.2">
      <c r="A29" s="1622"/>
      <c r="B29" s="1622"/>
      <c r="C29" s="1622"/>
      <c r="D29" s="195"/>
      <c r="E29" s="195"/>
      <c r="F29" s="1622"/>
      <c r="G29" s="1622"/>
      <c r="H29" s="1622"/>
      <c r="I29" s="229"/>
    </row>
    <row r="30" spans="1:9" x14ac:dyDescent="0.2">
      <c r="A30" s="229"/>
      <c r="B30" s="195"/>
      <c r="C30" s="195"/>
      <c r="D30" s="195"/>
      <c r="E30" s="195"/>
      <c r="F30" s="1622"/>
      <c r="G30" s="1622"/>
      <c r="H30" s="1622"/>
      <c r="I30" s="195"/>
    </row>
    <row r="31" spans="1:9" x14ac:dyDescent="0.2">
      <c r="A31" s="1622"/>
      <c r="B31" s="1622"/>
      <c r="C31" s="1622"/>
      <c r="D31" s="195"/>
      <c r="E31" s="195"/>
      <c r="F31" s="1622"/>
      <c r="G31" s="1622"/>
      <c r="H31" s="1622"/>
      <c r="I31" s="195"/>
    </row>
  </sheetData>
  <sheetProtection selectLockedCells="1" selectUnlockedCells="1"/>
  <mergeCells count="19">
    <mergeCell ref="A31:C31"/>
    <mergeCell ref="F31:H31"/>
    <mergeCell ref="G4:G8"/>
    <mergeCell ref="H4:H8"/>
    <mergeCell ref="A28:I28"/>
    <mergeCell ref="A29:C29"/>
    <mergeCell ref="F29:H29"/>
    <mergeCell ref="F30:H30"/>
    <mergeCell ref="I4:I8"/>
    <mergeCell ref="C6:C8"/>
    <mergeCell ref="D6:D8"/>
    <mergeCell ref="E6:E8"/>
    <mergeCell ref="C5:E5"/>
    <mergeCell ref="A2:I2"/>
    <mergeCell ref="A4:A8"/>
    <mergeCell ref="B4:B8"/>
    <mergeCell ref="C4:E4"/>
    <mergeCell ref="F4:F8"/>
    <mergeCell ref="A3:I3"/>
  </mergeCells>
  <pageMargins left="0.94488188976377963" right="0.39370078740157483" top="0.78740157480314965" bottom="0.78740157480314965" header="0.51181102362204722" footer="0.51181102362204722"/>
  <pageSetup paperSize="9" scale="78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4</vt:i4>
      </vt:variant>
      <vt:variant>
        <vt:lpstr>Įvardinti diapazonai</vt:lpstr>
      </vt:variant>
      <vt:variant>
        <vt:i4>5</vt:i4>
      </vt:variant>
    </vt:vector>
  </HeadingPairs>
  <TitlesOfParts>
    <vt:vector size="9" baseType="lpstr">
      <vt:lpstr>04 Programa</vt:lpstr>
      <vt:lpstr>04 Išlaidų suvestinė</vt:lpstr>
      <vt:lpstr>04 Šaltiniai</vt:lpstr>
      <vt:lpstr>04 Bendros lėšos</vt:lpstr>
      <vt:lpstr>'04 Programa'!Excel_BuiltIn__FilterDatabase</vt:lpstr>
      <vt:lpstr>'04 Bendros lėšos'!Print_Area</vt:lpstr>
      <vt:lpstr>'04 Programa'!Print_Area</vt:lpstr>
      <vt:lpstr>'04 Šaltiniai'!Print_Area</vt:lpstr>
      <vt:lpstr>'04 Programa'!Print_Titles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Pletra_LM</dc:creator>
  <cp:lastModifiedBy>Taryba_JT</cp:lastModifiedBy>
  <cp:lastPrinted>2023-02-20T09:40:30Z</cp:lastPrinted>
  <dcterms:created xsi:type="dcterms:W3CDTF">2017-11-21T09:16:58Z</dcterms:created>
  <dcterms:modified xsi:type="dcterms:W3CDTF">2023-11-24T08:48:40Z</dcterms:modified>
</cp:coreProperties>
</file>