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ocuments\2024 SVP\2024 m. poreikis\"/>
    </mc:Choice>
  </mc:AlternateContent>
  <xr:revisionPtr revIDLastSave="0" documentId="13_ncr:1_{01EA79DA-3CD6-4C5D-85DE-708181593B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 Programa" sheetId="1" r:id="rId1"/>
    <sheet name="01 Išlaidų suvestinė" sheetId="3" r:id="rId2"/>
    <sheet name="01 Šaltiniai" sheetId="2" r:id="rId3"/>
    <sheet name="01 Bendros lėšos" sheetId="4" r:id="rId4"/>
  </sheets>
  <externalReferences>
    <externalReference r:id="rId5"/>
  </externalReferences>
  <definedNames>
    <definedName name="_xlnm.Print_Area" localSheetId="0">'01 Programa'!$A$1:$AA$137</definedName>
    <definedName name="_xlnm.Print_Titles" localSheetId="0">'01 Programa'!$9:$11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G16" i="4"/>
  <c r="G15" i="4"/>
  <c r="X116" i="1"/>
  <c r="T102" i="1"/>
  <c r="V74" i="1"/>
  <c r="U74" i="1"/>
  <c r="G8" i="4"/>
  <c r="F8" i="4"/>
  <c r="G11" i="4"/>
  <c r="G10" i="4"/>
  <c r="G9" i="4"/>
  <c r="C27" i="2"/>
  <c r="D27" i="2"/>
  <c r="E27" i="2"/>
  <c r="B27" i="2"/>
  <c r="C3" i="2"/>
  <c r="C21" i="2" s="1"/>
  <c r="E4" i="2" l="1"/>
  <c r="E3" i="2"/>
  <c r="E21" i="2" s="1"/>
  <c r="E9" i="2"/>
  <c r="E6" i="2"/>
  <c r="E23" i="2" l="1"/>
  <c r="G17" i="4"/>
  <c r="G22" i="4"/>
  <c r="G18" i="4" s="1"/>
  <c r="G13" i="4" s="1"/>
  <c r="G12" i="4" s="1"/>
  <c r="E24" i="2"/>
  <c r="G14" i="4"/>
  <c r="E22" i="2"/>
  <c r="E16" i="2"/>
  <c r="E20" i="2" l="1"/>
  <c r="E29" i="2" s="1"/>
  <c r="E32" i="2" s="1"/>
  <c r="T6" i="3" l="1"/>
  <c r="T7" i="3" s="1"/>
  <c r="S6" i="3"/>
  <c r="S7" i="3" s="1"/>
  <c r="O7" i="3"/>
  <c r="P7" i="3"/>
  <c r="U136" i="1"/>
  <c r="V136" i="1"/>
  <c r="Y136" i="1"/>
  <c r="Z136" i="1"/>
  <c r="U135" i="1"/>
  <c r="V135" i="1"/>
  <c r="W135" i="1"/>
  <c r="X135" i="1"/>
  <c r="Y135" i="1"/>
  <c r="Z135" i="1"/>
  <c r="AA135" i="1"/>
  <c r="U134" i="1"/>
  <c r="V134" i="1"/>
  <c r="W134" i="1"/>
  <c r="X134" i="1"/>
  <c r="Y134" i="1"/>
  <c r="Z134" i="1"/>
  <c r="AA134" i="1"/>
  <c r="U129" i="1"/>
  <c r="V129" i="1"/>
  <c r="W129" i="1"/>
  <c r="X129" i="1"/>
  <c r="Y129" i="1"/>
  <c r="Z129" i="1"/>
  <c r="AA129" i="1"/>
  <c r="U117" i="1"/>
  <c r="V117" i="1"/>
  <c r="W117" i="1"/>
  <c r="X117" i="1"/>
  <c r="Y117" i="1"/>
  <c r="Z117" i="1"/>
  <c r="AA117" i="1"/>
  <c r="U115" i="1"/>
  <c r="V115" i="1"/>
  <c r="W115" i="1"/>
  <c r="Y115" i="1"/>
  <c r="Z115" i="1"/>
  <c r="AA115" i="1"/>
  <c r="X114" i="1"/>
  <c r="X115" i="1" s="1"/>
  <c r="U103" i="1"/>
  <c r="V103" i="1"/>
  <c r="W103" i="1"/>
  <c r="X103" i="1"/>
  <c r="Y103" i="1"/>
  <c r="Z103" i="1"/>
  <c r="AA103" i="1"/>
  <c r="X102" i="1"/>
  <c r="P55" i="1"/>
  <c r="X35" i="1"/>
  <c r="X32" i="1"/>
  <c r="X64" i="1" l="1"/>
  <c r="X63" i="1"/>
  <c r="X37" i="1"/>
  <c r="U111" i="1" l="1"/>
  <c r="V111" i="1"/>
  <c r="W111" i="1"/>
  <c r="Y111" i="1"/>
  <c r="Z111" i="1"/>
  <c r="AA111" i="1"/>
  <c r="X110" i="1"/>
  <c r="X111" i="1" s="1"/>
  <c r="X46" i="1"/>
  <c r="X24" i="1"/>
  <c r="X16" i="1"/>
  <c r="U119" i="1"/>
  <c r="V119" i="1"/>
  <c r="W119" i="1"/>
  <c r="Y119" i="1"/>
  <c r="Z119" i="1"/>
  <c r="AA119" i="1"/>
  <c r="X118" i="1"/>
  <c r="X119" i="1" s="1"/>
  <c r="U128" i="1"/>
  <c r="V128" i="1"/>
  <c r="W128" i="1"/>
  <c r="X128" i="1"/>
  <c r="Y128" i="1"/>
  <c r="Z128" i="1"/>
  <c r="AA128" i="1"/>
  <c r="X126" i="1"/>
  <c r="U133" i="1" l="1"/>
  <c r="V133" i="1"/>
  <c r="W133" i="1"/>
  <c r="Y133" i="1"/>
  <c r="Z133" i="1"/>
  <c r="AA133" i="1"/>
  <c r="X131" i="1"/>
  <c r="X133" i="1" s="1"/>
  <c r="X85" i="1"/>
  <c r="U84" i="1"/>
  <c r="V84" i="1"/>
  <c r="W84" i="1"/>
  <c r="Y84" i="1"/>
  <c r="Z84" i="1"/>
  <c r="AA84" i="1"/>
  <c r="X83" i="1"/>
  <c r="X84" i="1" s="1"/>
  <c r="U105" i="1" l="1"/>
  <c r="V105" i="1"/>
  <c r="W105" i="1"/>
  <c r="Y105" i="1"/>
  <c r="Z105" i="1"/>
  <c r="AA105" i="1"/>
  <c r="X104" i="1"/>
  <c r="X105" i="1" s="1"/>
  <c r="X21" i="1"/>
  <c r="X76" i="1"/>
  <c r="X72" i="1"/>
  <c r="Y121" i="1"/>
  <c r="Z121" i="1"/>
  <c r="AA121" i="1"/>
  <c r="X120" i="1"/>
  <c r="X121" i="1" s="1"/>
  <c r="U80" i="1"/>
  <c r="V80" i="1"/>
  <c r="W80" i="1"/>
  <c r="X80" i="1"/>
  <c r="Y80" i="1"/>
  <c r="Z80" i="1"/>
  <c r="AA80" i="1"/>
  <c r="X77" i="1"/>
  <c r="X29" i="1"/>
  <c r="U113" i="1" l="1"/>
  <c r="V113" i="1"/>
  <c r="W113" i="1"/>
  <c r="Y113" i="1"/>
  <c r="Y122" i="1" s="1"/>
  <c r="Y123" i="1" s="1"/>
  <c r="Z113" i="1"/>
  <c r="Z122" i="1" s="1"/>
  <c r="Z123" i="1" s="1"/>
  <c r="AA113" i="1"/>
  <c r="AA122" i="1" s="1"/>
  <c r="AA123" i="1" s="1"/>
  <c r="X112" i="1"/>
  <c r="X113" i="1" s="1"/>
  <c r="X122" i="1" s="1"/>
  <c r="X123" i="1" s="1"/>
  <c r="L59" i="1"/>
  <c r="P59" i="1"/>
  <c r="T59" i="1"/>
  <c r="X59" i="1"/>
  <c r="AA57" i="1" l="1"/>
  <c r="Z57" i="1"/>
  <c r="Y57" i="1"/>
  <c r="W57" i="1"/>
  <c r="V57" i="1"/>
  <c r="U57" i="1"/>
  <c r="S57" i="1"/>
  <c r="R57" i="1"/>
  <c r="Q57" i="1"/>
  <c r="O57" i="1"/>
  <c r="N57" i="1"/>
  <c r="M57" i="1"/>
  <c r="X56" i="1"/>
  <c r="T56" i="1"/>
  <c r="P56" i="1"/>
  <c r="L56" i="1"/>
  <c r="X55" i="1"/>
  <c r="T55" i="1"/>
  <c r="L55" i="1"/>
  <c r="L57" i="1" l="1"/>
  <c r="P57" i="1"/>
  <c r="T57" i="1"/>
  <c r="X57" i="1"/>
  <c r="AA54" i="1"/>
  <c r="Z54" i="1"/>
  <c r="Y54" i="1"/>
  <c r="W54" i="1"/>
  <c r="V54" i="1"/>
  <c r="U54" i="1"/>
  <c r="S54" i="1"/>
  <c r="R54" i="1"/>
  <c r="Q54" i="1"/>
  <c r="O54" i="1"/>
  <c r="N54" i="1"/>
  <c r="M54" i="1"/>
  <c r="X53" i="1"/>
  <c r="T53" i="1"/>
  <c r="P53" i="1"/>
  <c r="L53" i="1"/>
  <c r="X52" i="1"/>
  <c r="T52" i="1"/>
  <c r="T54" i="1" s="1"/>
  <c r="P52" i="1"/>
  <c r="P54" i="1" s="1"/>
  <c r="L52" i="1"/>
  <c r="L54" i="1" s="1"/>
  <c r="X54" i="1" l="1"/>
  <c r="AA87" i="1"/>
  <c r="Z87" i="1"/>
  <c r="Y87" i="1"/>
  <c r="W87" i="1"/>
  <c r="V87" i="1"/>
  <c r="U87" i="1"/>
  <c r="S87" i="1"/>
  <c r="R87" i="1"/>
  <c r="Q87" i="1"/>
  <c r="O87" i="1"/>
  <c r="N87" i="1"/>
  <c r="M87" i="1"/>
  <c r="X86" i="1"/>
  <c r="X87" i="1" s="1"/>
  <c r="T86" i="1"/>
  <c r="P86" i="1"/>
  <c r="L86" i="1"/>
  <c r="T85" i="1"/>
  <c r="P85" i="1"/>
  <c r="L85" i="1"/>
  <c r="P87" i="1" l="1"/>
  <c r="L87" i="1"/>
  <c r="T87" i="1"/>
  <c r="M23" i="1"/>
  <c r="N23" i="1"/>
  <c r="O23" i="1"/>
  <c r="Q23" i="1"/>
  <c r="U23" i="1"/>
  <c r="V23" i="1"/>
  <c r="W23" i="1"/>
  <c r="X23" i="1"/>
  <c r="Y23" i="1"/>
  <c r="Z23" i="1"/>
  <c r="AA23" i="1"/>
  <c r="C23" i="4" l="1"/>
  <c r="D23" i="4" s="1"/>
  <c r="C24" i="4"/>
  <c r="D24" i="4" s="1"/>
  <c r="C25" i="4"/>
  <c r="M28" i="1"/>
  <c r="N28" i="1"/>
  <c r="O28" i="1"/>
  <c r="Q28" i="1"/>
  <c r="R28" i="1"/>
  <c r="U28" i="1"/>
  <c r="V28" i="1"/>
  <c r="W28" i="1"/>
  <c r="Y28" i="1"/>
  <c r="Z28" i="1"/>
  <c r="AA28" i="1"/>
  <c r="X26" i="1"/>
  <c r="T26" i="1"/>
  <c r="P26" i="1"/>
  <c r="L26" i="1"/>
  <c r="T30" i="1" l="1"/>
  <c r="T93" i="1" l="1"/>
  <c r="T22" i="1"/>
  <c r="D21" i="4" l="1"/>
  <c r="X41" i="1" l="1"/>
  <c r="T41" i="1"/>
  <c r="P41" i="1"/>
  <c r="L41" i="1"/>
  <c r="M42" i="1"/>
  <c r="N42" i="1"/>
  <c r="O42" i="1"/>
  <c r="Q42" i="1"/>
  <c r="R42" i="1"/>
  <c r="S42" i="1"/>
  <c r="U42" i="1"/>
  <c r="V42" i="1"/>
  <c r="W42" i="1"/>
  <c r="Y42" i="1"/>
  <c r="Z42" i="1"/>
  <c r="AA42" i="1"/>
  <c r="M39" i="1"/>
  <c r="N39" i="1"/>
  <c r="O39" i="1"/>
  <c r="Q39" i="1"/>
  <c r="R39" i="1"/>
  <c r="S39" i="1"/>
  <c r="U39" i="1"/>
  <c r="V39" i="1"/>
  <c r="W39" i="1"/>
  <c r="Y39" i="1"/>
  <c r="Z39" i="1"/>
  <c r="AA39" i="1"/>
  <c r="X38" i="1"/>
  <c r="X39" i="1" s="1"/>
  <c r="T38" i="1"/>
  <c r="P38" i="1"/>
  <c r="L38" i="1"/>
  <c r="M20" i="1"/>
  <c r="N20" i="1"/>
  <c r="O20" i="1"/>
  <c r="Q20" i="1"/>
  <c r="U20" i="1"/>
  <c r="V20" i="1"/>
  <c r="W20" i="1"/>
  <c r="Y20" i="1"/>
  <c r="Z20" i="1"/>
  <c r="AA20" i="1"/>
  <c r="X18" i="1"/>
  <c r="T18" i="1"/>
  <c r="P18" i="1"/>
  <c r="L18" i="1"/>
  <c r="L78" i="1" l="1"/>
  <c r="M67" i="1"/>
  <c r="N67" i="1"/>
  <c r="O67" i="1"/>
  <c r="Q67" i="1"/>
  <c r="R67" i="1"/>
  <c r="S67" i="1"/>
  <c r="U67" i="1"/>
  <c r="V67" i="1"/>
  <c r="W67" i="1"/>
  <c r="Y67" i="1"/>
  <c r="Z67" i="1"/>
  <c r="AA67" i="1"/>
  <c r="X65" i="1"/>
  <c r="X67" i="1" s="1"/>
  <c r="T65" i="1"/>
  <c r="P65" i="1"/>
  <c r="L65" i="1"/>
  <c r="M45" i="1"/>
  <c r="N45" i="1"/>
  <c r="O45" i="1"/>
  <c r="Q45" i="1"/>
  <c r="R45" i="1"/>
  <c r="S45" i="1"/>
  <c r="U45" i="1"/>
  <c r="V45" i="1"/>
  <c r="W45" i="1"/>
  <c r="Y45" i="1"/>
  <c r="Z45" i="1"/>
  <c r="AA45" i="1"/>
  <c r="X44" i="1"/>
  <c r="X45" i="1" s="1"/>
  <c r="T44" i="1"/>
  <c r="P44" i="1"/>
  <c r="L44" i="1"/>
  <c r="M34" i="1"/>
  <c r="N34" i="1"/>
  <c r="O34" i="1"/>
  <c r="Q34" i="1"/>
  <c r="R34" i="1"/>
  <c r="S34" i="1"/>
  <c r="U34" i="1"/>
  <c r="V34" i="1"/>
  <c r="W34" i="1"/>
  <c r="Y34" i="1"/>
  <c r="Z34" i="1"/>
  <c r="AA34" i="1"/>
  <c r="X33" i="1"/>
  <c r="X34" i="1" s="1"/>
  <c r="T33" i="1"/>
  <c r="P33" i="1"/>
  <c r="L33" i="1"/>
  <c r="X27" i="1"/>
  <c r="X28" i="1" s="1"/>
  <c r="T27" i="1"/>
  <c r="P27" i="1"/>
  <c r="L27" i="1"/>
  <c r="L16" i="1"/>
  <c r="T19" i="1" l="1"/>
  <c r="X40" i="1" l="1"/>
  <c r="X42" i="1" s="1"/>
  <c r="M94" i="1" l="1"/>
  <c r="N94" i="1"/>
  <c r="O94" i="1"/>
  <c r="Q94" i="1"/>
  <c r="R94" i="1"/>
  <c r="S94" i="1"/>
  <c r="T94" i="1"/>
  <c r="U94" i="1"/>
  <c r="V94" i="1"/>
  <c r="W94" i="1"/>
  <c r="X94" i="1"/>
  <c r="Y94" i="1"/>
  <c r="Z94" i="1"/>
  <c r="AA94" i="1"/>
  <c r="L93" i="1"/>
  <c r="L94" i="1" s="1"/>
  <c r="X17" i="1" l="1"/>
  <c r="X20" i="1" s="1"/>
  <c r="T17" i="1"/>
  <c r="P17" i="1"/>
  <c r="L17" i="1"/>
  <c r="T25" i="1" l="1"/>
  <c r="L24" i="1"/>
  <c r="L127" i="1" l="1"/>
  <c r="AA89" i="1" l="1"/>
  <c r="AA90" i="1" s="1"/>
  <c r="Z89" i="1"/>
  <c r="Z90" i="1" s="1"/>
  <c r="Y89" i="1"/>
  <c r="Y90" i="1" s="1"/>
  <c r="W89" i="1"/>
  <c r="V89" i="1"/>
  <c r="U89" i="1"/>
  <c r="S89" i="1"/>
  <c r="R89" i="1"/>
  <c r="Q89" i="1"/>
  <c r="O89" i="1"/>
  <c r="N89" i="1"/>
  <c r="M89" i="1"/>
  <c r="X89" i="1"/>
  <c r="X90" i="1" s="1"/>
  <c r="T88" i="1"/>
  <c r="P88" i="1"/>
  <c r="L88" i="1"/>
  <c r="T89" i="1" l="1"/>
  <c r="P89" i="1"/>
  <c r="L89" i="1"/>
  <c r="M71" i="1"/>
  <c r="N71" i="1"/>
  <c r="O71" i="1"/>
  <c r="Q71" i="1"/>
  <c r="R71" i="1"/>
  <c r="S71" i="1"/>
  <c r="U71" i="1"/>
  <c r="V71" i="1"/>
  <c r="W71" i="1"/>
  <c r="Y71" i="1"/>
  <c r="Z71" i="1"/>
  <c r="AA71" i="1"/>
  <c r="X70" i="1"/>
  <c r="X69" i="1"/>
  <c r="X68" i="1"/>
  <c r="T70" i="1"/>
  <c r="T69" i="1"/>
  <c r="T68" i="1"/>
  <c r="L70" i="1"/>
  <c r="L69" i="1"/>
  <c r="L68" i="1"/>
  <c r="P69" i="1"/>
  <c r="X71" i="1" l="1"/>
  <c r="T71" i="1"/>
  <c r="L71" i="1"/>
  <c r="M48" i="1"/>
  <c r="N48" i="1"/>
  <c r="O48" i="1"/>
  <c r="Q48" i="1"/>
  <c r="R48" i="1"/>
  <c r="S48" i="1"/>
  <c r="U48" i="1"/>
  <c r="V48" i="1"/>
  <c r="W48" i="1"/>
  <c r="Y48" i="1"/>
  <c r="Z48" i="1"/>
  <c r="AA48" i="1"/>
  <c r="X47" i="1"/>
  <c r="X48" i="1" s="1"/>
  <c r="T47" i="1"/>
  <c r="P47" i="1"/>
  <c r="L47" i="1"/>
  <c r="X81" i="1" l="1"/>
  <c r="Y81" i="1"/>
  <c r="Z81" i="1"/>
  <c r="AA81" i="1"/>
  <c r="L66" i="1"/>
  <c r="T66" i="1" l="1"/>
  <c r="D12" i="2" s="1"/>
  <c r="L112" i="1" l="1"/>
  <c r="M97" i="1"/>
  <c r="M98" i="1" s="1"/>
  <c r="N97" i="1"/>
  <c r="N98" i="1" s="1"/>
  <c r="O97" i="1"/>
  <c r="O98" i="1" s="1"/>
  <c r="Q97" i="1"/>
  <c r="R97" i="1"/>
  <c r="S97" i="1"/>
  <c r="T97" i="1"/>
  <c r="T98" i="1" s="1"/>
  <c r="U97" i="1"/>
  <c r="U98" i="1" s="1"/>
  <c r="V97" i="1"/>
  <c r="V98" i="1" s="1"/>
  <c r="W97" i="1"/>
  <c r="W98" i="1" s="1"/>
  <c r="X97" i="1"/>
  <c r="X98" i="1" s="1"/>
  <c r="Y97" i="1"/>
  <c r="Y98" i="1" s="1"/>
  <c r="Z97" i="1"/>
  <c r="Z98" i="1" s="1"/>
  <c r="AA97" i="1"/>
  <c r="AA98" i="1" s="1"/>
  <c r="L96" i="1"/>
  <c r="O80" i="1"/>
  <c r="O81" i="1" s="1"/>
  <c r="N80" i="1"/>
  <c r="N81" i="1" s="1"/>
  <c r="M80" i="1"/>
  <c r="M81" i="1" s="1"/>
  <c r="L77" i="1"/>
  <c r="L76" i="1"/>
  <c r="L97" i="1" l="1"/>
  <c r="L98" i="1" s="1"/>
  <c r="L80" i="1"/>
  <c r="L81" i="1" s="1"/>
  <c r="T112" i="1"/>
  <c r="AA51" i="1" l="1"/>
  <c r="Z51" i="1"/>
  <c r="Y51" i="1"/>
  <c r="W51" i="1"/>
  <c r="V51" i="1"/>
  <c r="U51" i="1"/>
  <c r="S51" i="1"/>
  <c r="R51" i="1"/>
  <c r="Q51" i="1"/>
  <c r="O51" i="1"/>
  <c r="N51" i="1"/>
  <c r="M51" i="1"/>
  <c r="X50" i="1"/>
  <c r="T50" i="1"/>
  <c r="P50" i="1"/>
  <c r="L50" i="1"/>
  <c r="X49" i="1"/>
  <c r="T49" i="1"/>
  <c r="P49" i="1"/>
  <c r="L49" i="1"/>
  <c r="X51" i="1" l="1"/>
  <c r="L51" i="1"/>
  <c r="P51" i="1"/>
  <c r="T51" i="1"/>
  <c r="AA60" i="1"/>
  <c r="Z60" i="1"/>
  <c r="Y60" i="1"/>
  <c r="X58" i="1"/>
  <c r="W60" i="1"/>
  <c r="V60" i="1"/>
  <c r="U60" i="1"/>
  <c r="T58" i="1"/>
  <c r="D9" i="2" s="1"/>
  <c r="S60" i="1"/>
  <c r="R60" i="1"/>
  <c r="Q60" i="1"/>
  <c r="O60" i="1"/>
  <c r="N60" i="1"/>
  <c r="M60" i="1"/>
  <c r="P58" i="1"/>
  <c r="L58" i="1"/>
  <c r="B9" i="2" s="1"/>
  <c r="B22" i="4" l="1"/>
  <c r="C22" i="4" s="1"/>
  <c r="B24" i="2"/>
  <c r="D24" i="2"/>
  <c r="F22" i="4"/>
  <c r="T60" i="1"/>
  <c r="X60" i="1"/>
  <c r="P60" i="1"/>
  <c r="L60" i="1"/>
  <c r="O128" i="1"/>
  <c r="O129" i="1" s="1"/>
  <c r="N128" i="1"/>
  <c r="N129" i="1" s="1"/>
  <c r="M128" i="1"/>
  <c r="M129" i="1" s="1"/>
  <c r="L126" i="1"/>
  <c r="L128" i="1" s="1"/>
  <c r="L129" i="1" s="1"/>
  <c r="O121" i="1"/>
  <c r="N121" i="1"/>
  <c r="M121" i="1"/>
  <c r="L120" i="1"/>
  <c r="L121" i="1" s="1"/>
  <c r="O119" i="1"/>
  <c r="N119" i="1"/>
  <c r="M119" i="1"/>
  <c r="L118" i="1"/>
  <c r="L119" i="1" s="1"/>
  <c r="O117" i="1"/>
  <c r="N117" i="1"/>
  <c r="M117" i="1"/>
  <c r="L116" i="1"/>
  <c r="L117" i="1" s="1"/>
  <c r="O115" i="1"/>
  <c r="N115" i="1"/>
  <c r="M115" i="1"/>
  <c r="L114" i="1"/>
  <c r="L115" i="1" s="1"/>
  <c r="M113" i="1"/>
  <c r="L113" i="1"/>
  <c r="O111" i="1"/>
  <c r="N111" i="1"/>
  <c r="M111" i="1"/>
  <c r="L110" i="1"/>
  <c r="L111" i="1" s="1"/>
  <c r="O105" i="1"/>
  <c r="N105" i="1"/>
  <c r="M105" i="1"/>
  <c r="L104" i="1"/>
  <c r="L105" i="1" s="1"/>
  <c r="O103" i="1"/>
  <c r="N103" i="1"/>
  <c r="M103" i="1"/>
  <c r="L102" i="1"/>
  <c r="O84" i="1"/>
  <c r="O90" i="1" s="1"/>
  <c r="N84" i="1"/>
  <c r="N90" i="1" s="1"/>
  <c r="M84" i="1"/>
  <c r="M90" i="1" s="1"/>
  <c r="L83" i="1"/>
  <c r="L84" i="1" s="1"/>
  <c r="L90" i="1" s="1"/>
  <c r="O73" i="1"/>
  <c r="N73" i="1"/>
  <c r="M73" i="1"/>
  <c r="L72" i="1"/>
  <c r="L73" i="1" s="1"/>
  <c r="O74" i="1"/>
  <c r="N74" i="1"/>
  <c r="L64" i="1"/>
  <c r="L63" i="1"/>
  <c r="L46" i="1"/>
  <c r="L48" i="1" s="1"/>
  <c r="L43" i="1"/>
  <c r="L45" i="1" s="1"/>
  <c r="L40" i="1"/>
  <c r="L42" i="1" s="1"/>
  <c r="L37" i="1"/>
  <c r="L39" i="1" s="1"/>
  <c r="L35" i="1"/>
  <c r="L32" i="1"/>
  <c r="L29" i="1"/>
  <c r="L21" i="1"/>
  <c r="B6" i="2" l="1"/>
  <c r="B23" i="2" s="1"/>
  <c r="L67" i="1"/>
  <c r="L74" i="1" s="1"/>
  <c r="L34" i="1"/>
  <c r="B20" i="4"/>
  <c r="L103" i="1"/>
  <c r="L122" i="1" s="1"/>
  <c r="L123" i="1" s="1"/>
  <c r="N122" i="1"/>
  <c r="N123" i="1" s="1"/>
  <c r="O122" i="1"/>
  <c r="O123" i="1" s="1"/>
  <c r="M74" i="1"/>
  <c r="M122" i="1"/>
  <c r="M123" i="1" s="1"/>
  <c r="T113" i="1"/>
  <c r="T131" i="1" l="1"/>
  <c r="T126" i="1"/>
  <c r="T128" i="1" s="1"/>
  <c r="T129" i="1" s="1"/>
  <c r="U121" i="1"/>
  <c r="V121" i="1"/>
  <c r="V122" i="1" s="1"/>
  <c r="V123" i="1" s="1"/>
  <c r="W121" i="1"/>
  <c r="W122" i="1" s="1"/>
  <c r="W123" i="1" s="1"/>
  <c r="T120" i="1"/>
  <c r="T121" i="1" s="1"/>
  <c r="T118" i="1"/>
  <c r="T119" i="1" s="1"/>
  <c r="U122" i="1"/>
  <c r="U123" i="1" s="1"/>
  <c r="T116" i="1"/>
  <c r="T117" i="1" s="1"/>
  <c r="T114" i="1"/>
  <c r="T115" i="1" s="1"/>
  <c r="T110" i="1"/>
  <c r="T111" i="1" s="1"/>
  <c r="T104" i="1"/>
  <c r="U90" i="1"/>
  <c r="V90" i="1"/>
  <c r="W90" i="1"/>
  <c r="T83" i="1"/>
  <c r="T84" i="1" s="1"/>
  <c r="T90" i="1" s="1"/>
  <c r="T77" i="1"/>
  <c r="T78" i="1"/>
  <c r="T79" i="1"/>
  <c r="T76" i="1"/>
  <c r="U81" i="1"/>
  <c r="V81" i="1"/>
  <c r="W81" i="1"/>
  <c r="U73" i="1"/>
  <c r="V73" i="1"/>
  <c r="W73" i="1"/>
  <c r="X73" i="1"/>
  <c r="Y73" i="1"/>
  <c r="Z73" i="1"/>
  <c r="AA73" i="1"/>
  <c r="AA74" i="1" s="1"/>
  <c r="T72" i="1"/>
  <c r="T73" i="1" s="1"/>
  <c r="Y74" i="1"/>
  <c r="Z74" i="1"/>
  <c r="T64" i="1"/>
  <c r="T63" i="1"/>
  <c r="T46" i="1"/>
  <c r="T48" i="1" s="1"/>
  <c r="T43" i="1"/>
  <c r="T45" i="1" s="1"/>
  <c r="T40" i="1"/>
  <c r="T42" i="1" s="1"/>
  <c r="T37" i="1"/>
  <c r="T39" i="1" s="1"/>
  <c r="T35" i="1"/>
  <c r="T36" i="1" s="1"/>
  <c r="T32" i="1"/>
  <c r="P32" i="1"/>
  <c r="T29" i="1"/>
  <c r="T24" i="1"/>
  <c r="T28" i="1" s="1"/>
  <c r="T21" i="1"/>
  <c r="T23" i="1" s="1"/>
  <c r="T16" i="1"/>
  <c r="U36" i="1"/>
  <c r="V36" i="1"/>
  <c r="W36" i="1"/>
  <c r="X36" i="1"/>
  <c r="Y36" i="1"/>
  <c r="Z36" i="1"/>
  <c r="AA36" i="1"/>
  <c r="U31" i="1"/>
  <c r="V31" i="1"/>
  <c r="W31" i="1"/>
  <c r="X31" i="1"/>
  <c r="Y31" i="1"/>
  <c r="Z31" i="1"/>
  <c r="AA31" i="1"/>
  <c r="AA61" i="1" s="1"/>
  <c r="W61" i="1" l="1"/>
  <c r="Y61" i="1"/>
  <c r="U61" i="1"/>
  <c r="X61" i="1"/>
  <c r="T133" i="1"/>
  <c r="T134" i="1" s="1"/>
  <c r="T135" i="1" s="1"/>
  <c r="D3" i="2"/>
  <c r="D21" i="2" s="1"/>
  <c r="Z61" i="1"/>
  <c r="Z99" i="1" s="1"/>
  <c r="V61" i="1"/>
  <c r="D4" i="2"/>
  <c r="AA99" i="1"/>
  <c r="AA136" i="1" s="1"/>
  <c r="U6" i="3" s="1"/>
  <c r="U7" i="3" s="1"/>
  <c r="D6" i="2"/>
  <c r="T34" i="1"/>
  <c r="T20" i="1"/>
  <c r="T67" i="1"/>
  <c r="T74" i="1" s="1"/>
  <c r="P34" i="1"/>
  <c r="F20" i="4"/>
  <c r="F18" i="4" s="1"/>
  <c r="Y99" i="1"/>
  <c r="X74" i="1"/>
  <c r="T103" i="1"/>
  <c r="W74" i="1"/>
  <c r="T80" i="1"/>
  <c r="T81" i="1" s="1"/>
  <c r="T31" i="1"/>
  <c r="T105" i="1"/>
  <c r="F14" i="4" l="1"/>
  <c r="D22" i="2"/>
  <c r="F17" i="4"/>
  <c r="D23" i="2"/>
  <c r="D20" i="2" s="1"/>
  <c r="D29" i="2" s="1"/>
  <c r="D32" i="2" s="1"/>
  <c r="T61" i="1"/>
  <c r="T99" i="1" s="1"/>
  <c r="X99" i="1"/>
  <c r="X136" i="1" s="1"/>
  <c r="R6" i="3" s="1"/>
  <c r="R7" i="3" s="1"/>
  <c r="W99" i="1"/>
  <c r="T122" i="1"/>
  <c r="T123" i="1" s="1"/>
  <c r="V99" i="1"/>
  <c r="F10" i="4" s="1"/>
  <c r="U99" i="1"/>
  <c r="F9" i="4" s="1"/>
  <c r="D16" i="2"/>
  <c r="Q133" i="1"/>
  <c r="W136" i="1" l="1"/>
  <c r="F11" i="4" s="1"/>
  <c r="T136" i="1"/>
  <c r="Q6" i="3"/>
  <c r="Q7" i="3" s="1"/>
  <c r="P6" i="3"/>
  <c r="O6" i="3"/>
  <c r="S98" i="1"/>
  <c r="R98" i="1"/>
  <c r="Q98" i="1"/>
  <c r="F13" i="4" l="1"/>
  <c r="F12" i="4" s="1"/>
  <c r="N6" i="3"/>
  <c r="N7" i="3" s="1"/>
  <c r="C20" i="4"/>
  <c r="S133" i="1"/>
  <c r="S134" i="1" s="1"/>
  <c r="R133" i="1"/>
  <c r="R134" i="1" s="1"/>
  <c r="Q134" i="1"/>
  <c r="O133" i="1"/>
  <c r="O134" i="1" s="1"/>
  <c r="N133" i="1"/>
  <c r="N134" i="1" s="1"/>
  <c r="M133" i="1"/>
  <c r="M134" i="1" s="1"/>
  <c r="P132" i="1"/>
  <c r="L132" i="1"/>
  <c r="P131" i="1"/>
  <c r="L131" i="1"/>
  <c r="B3" i="2" s="1"/>
  <c r="B21" i="2" s="1"/>
  <c r="B20" i="2" s="1"/>
  <c r="B29" i="2" s="1"/>
  <c r="B32" i="2" s="1"/>
  <c r="S128" i="1"/>
  <c r="S129" i="1" s="1"/>
  <c r="R128" i="1"/>
  <c r="R129" i="1" s="1"/>
  <c r="Q128" i="1"/>
  <c r="Q129" i="1" s="1"/>
  <c r="P127" i="1"/>
  <c r="P126" i="1"/>
  <c r="S121" i="1"/>
  <c r="R121" i="1"/>
  <c r="P120" i="1"/>
  <c r="P121" i="1" s="1"/>
  <c r="S119" i="1"/>
  <c r="R119" i="1"/>
  <c r="Q119" i="1"/>
  <c r="S116" i="1"/>
  <c r="S117" i="1" s="1"/>
  <c r="R116" i="1"/>
  <c r="R117" i="1" s="1"/>
  <c r="Q117" i="1"/>
  <c r="S115" i="1"/>
  <c r="R114" i="1"/>
  <c r="R115" i="1" s="1"/>
  <c r="Q115" i="1"/>
  <c r="S113" i="1"/>
  <c r="R113" i="1"/>
  <c r="P112" i="1"/>
  <c r="P113" i="1" s="1"/>
  <c r="S111" i="1"/>
  <c r="R111" i="1"/>
  <c r="Q111" i="1"/>
  <c r="S108" i="1"/>
  <c r="S109" i="1" s="1"/>
  <c r="R108" i="1"/>
  <c r="R109" i="1" s="1"/>
  <c r="Q108" i="1"/>
  <c r="Q109" i="1" s="1"/>
  <c r="S106" i="1"/>
  <c r="S107" i="1" s="1"/>
  <c r="R106" i="1"/>
  <c r="R107" i="1" s="1"/>
  <c r="Q106" i="1"/>
  <c r="Q107" i="1" s="1"/>
  <c r="S104" i="1"/>
  <c r="S105" i="1" s="1"/>
  <c r="R104" i="1"/>
  <c r="R105" i="1" s="1"/>
  <c r="Q105" i="1"/>
  <c r="S103" i="1"/>
  <c r="R103" i="1"/>
  <c r="Q103" i="1"/>
  <c r="P96" i="1"/>
  <c r="P97" i="1" s="1"/>
  <c r="P93" i="1"/>
  <c r="S84" i="1"/>
  <c r="S90" i="1" s="1"/>
  <c r="R84" i="1"/>
  <c r="R90" i="1" s="1"/>
  <c r="Q84" i="1"/>
  <c r="Q90" i="1" s="1"/>
  <c r="P83" i="1"/>
  <c r="P84" i="1" s="1"/>
  <c r="P90" i="1" s="1"/>
  <c r="S80" i="1"/>
  <c r="S81" i="1" s="1"/>
  <c r="P79" i="1"/>
  <c r="C9" i="2" s="1"/>
  <c r="P78" i="1"/>
  <c r="P77" i="1"/>
  <c r="S73" i="1"/>
  <c r="R73" i="1"/>
  <c r="Q73" i="1"/>
  <c r="P72" i="1"/>
  <c r="P73" i="1" s="1"/>
  <c r="P70" i="1"/>
  <c r="P68" i="1"/>
  <c r="P66" i="1"/>
  <c r="P46" i="1"/>
  <c r="P48" i="1" s="1"/>
  <c r="P43" i="1"/>
  <c r="P45" i="1" s="1"/>
  <c r="O36" i="1"/>
  <c r="N36" i="1"/>
  <c r="M36" i="1"/>
  <c r="S35" i="1"/>
  <c r="S36" i="1" s="1"/>
  <c r="R36" i="1"/>
  <c r="Q36" i="1"/>
  <c r="L36" i="1"/>
  <c r="O31" i="1"/>
  <c r="N31" i="1"/>
  <c r="M31" i="1"/>
  <c r="S30" i="1"/>
  <c r="S31" i="1" s="1"/>
  <c r="R30" i="1"/>
  <c r="L30" i="1"/>
  <c r="S25" i="1"/>
  <c r="S28" i="1" s="1"/>
  <c r="L25" i="1"/>
  <c r="L28" i="1" s="1"/>
  <c r="S22" i="1"/>
  <c r="S23" i="1" s="1"/>
  <c r="R23" i="1"/>
  <c r="L22" i="1"/>
  <c r="B4" i="2" s="1"/>
  <c r="B22" i="2" s="1"/>
  <c r="S19" i="1"/>
  <c r="S20" i="1" s="1"/>
  <c r="R19" i="1"/>
  <c r="R20" i="1" s="1"/>
  <c r="L19" i="1"/>
  <c r="C24" i="2" l="1"/>
  <c r="E22" i="4"/>
  <c r="D22" i="4" s="1"/>
  <c r="O61" i="1"/>
  <c r="O99" i="1" s="1"/>
  <c r="M61" i="1"/>
  <c r="M99" i="1" s="1"/>
  <c r="N61" i="1"/>
  <c r="N99" i="1" s="1"/>
  <c r="S61" i="1"/>
  <c r="L23" i="1"/>
  <c r="C14" i="4"/>
  <c r="B14" i="4" s="1"/>
  <c r="L20" i="1"/>
  <c r="B12" i="2"/>
  <c r="P71" i="1"/>
  <c r="P94" i="1"/>
  <c r="P98" i="1" s="1"/>
  <c r="B18" i="4"/>
  <c r="E20" i="4"/>
  <c r="D20" i="4" s="1"/>
  <c r="Q74" i="1"/>
  <c r="B17" i="4"/>
  <c r="C17" i="4" s="1"/>
  <c r="P19" i="1"/>
  <c r="R31" i="1"/>
  <c r="R61" i="1" s="1"/>
  <c r="S74" i="1"/>
  <c r="P64" i="1"/>
  <c r="R80" i="1"/>
  <c r="R81" i="1" s="1"/>
  <c r="L31" i="1"/>
  <c r="R74" i="1"/>
  <c r="P133" i="1"/>
  <c r="P134" i="1" s="1"/>
  <c r="L133" i="1"/>
  <c r="L134" i="1" s="1"/>
  <c r="L135" i="1" s="1"/>
  <c r="P128" i="1"/>
  <c r="P129" i="1" s="1"/>
  <c r="P29" i="1"/>
  <c r="Q80" i="1"/>
  <c r="Q81" i="1" s="1"/>
  <c r="O135" i="1"/>
  <c r="R135" i="1"/>
  <c r="P24" i="1"/>
  <c r="S135" i="1"/>
  <c r="P37" i="1"/>
  <c r="P39" i="1" s="1"/>
  <c r="P63" i="1"/>
  <c r="S122" i="1"/>
  <c r="S123" i="1" s="1"/>
  <c r="P22" i="1"/>
  <c r="Q31" i="1"/>
  <c r="Q61" i="1" s="1"/>
  <c r="P102" i="1"/>
  <c r="R122" i="1"/>
  <c r="R123" i="1" s="1"/>
  <c r="P106" i="1"/>
  <c r="P107" i="1" s="1"/>
  <c r="P110" i="1"/>
  <c r="P111" i="1" s="1"/>
  <c r="P114" i="1"/>
  <c r="P115" i="1" s="1"/>
  <c r="P118" i="1"/>
  <c r="P119" i="1" s="1"/>
  <c r="P16" i="1"/>
  <c r="P21" i="1"/>
  <c r="M135" i="1"/>
  <c r="Q135" i="1"/>
  <c r="P25" i="1"/>
  <c r="P30" i="1"/>
  <c r="P35" i="1"/>
  <c r="P40" i="1"/>
  <c r="P42" i="1" s="1"/>
  <c r="P76" i="1"/>
  <c r="P116" i="1"/>
  <c r="N135" i="1"/>
  <c r="P104" i="1"/>
  <c r="P105" i="1" s="1"/>
  <c r="P108" i="1"/>
  <c r="P109" i="1" s="1"/>
  <c r="Q113" i="1"/>
  <c r="Q121" i="1"/>
  <c r="L61" i="1" l="1"/>
  <c r="C4" i="2"/>
  <c r="C12" i="2"/>
  <c r="P28" i="1"/>
  <c r="P23" i="1"/>
  <c r="C6" i="2"/>
  <c r="P20" i="1"/>
  <c r="P67" i="1"/>
  <c r="P74" i="1" s="1"/>
  <c r="C18" i="4"/>
  <c r="E25" i="4"/>
  <c r="P117" i="1"/>
  <c r="P36" i="1"/>
  <c r="Q99" i="1"/>
  <c r="P135" i="1"/>
  <c r="P80" i="1"/>
  <c r="P81" i="1" s="1"/>
  <c r="P31" i="1"/>
  <c r="B16" i="2"/>
  <c r="S99" i="1"/>
  <c r="S136" i="1" s="1"/>
  <c r="R99" i="1"/>
  <c r="R136" i="1" s="1"/>
  <c r="N136" i="1"/>
  <c r="O136" i="1"/>
  <c r="I6" i="3" s="1"/>
  <c r="I7" i="3" s="1"/>
  <c r="P103" i="1"/>
  <c r="Q122" i="1"/>
  <c r="Q123" i="1" s="1"/>
  <c r="M136" i="1"/>
  <c r="E14" i="4" l="1"/>
  <c r="C22" i="2"/>
  <c r="E17" i="4"/>
  <c r="D17" i="4" s="1"/>
  <c r="C23" i="2"/>
  <c r="E18" i="4"/>
  <c r="D25" i="4"/>
  <c r="P61" i="1"/>
  <c r="P99" i="1" s="1"/>
  <c r="P122" i="1"/>
  <c r="P123" i="1" s="1"/>
  <c r="L99" i="1"/>
  <c r="L136" i="1" s="1"/>
  <c r="F6" i="3" s="1"/>
  <c r="F7" i="3" s="1"/>
  <c r="C16" i="2"/>
  <c r="E11" i="4"/>
  <c r="M6" i="3"/>
  <c r="M7" i="3" s="1"/>
  <c r="E10" i="4"/>
  <c r="L6" i="3"/>
  <c r="L7" i="3" s="1"/>
  <c r="B11" i="4"/>
  <c r="C11" i="4" s="1"/>
  <c r="Q136" i="1"/>
  <c r="K6" i="3" s="1"/>
  <c r="K7" i="3" s="1"/>
  <c r="D14" i="4"/>
  <c r="B9" i="4"/>
  <c r="G6" i="3"/>
  <c r="G7" i="3" s="1"/>
  <c r="H6" i="3"/>
  <c r="H7" i="3" s="1"/>
  <c r="B10" i="4"/>
  <c r="C10" i="4" s="1"/>
  <c r="C20" i="2" l="1"/>
  <c r="C29" i="2" s="1"/>
  <c r="C32" i="2" s="1"/>
  <c r="P136" i="1"/>
  <c r="J6" i="3" s="1"/>
  <c r="J7" i="3" s="1"/>
  <c r="D11" i="4"/>
  <c r="D10" i="4"/>
  <c r="E9" i="4"/>
  <c r="E8" i="4" s="1"/>
  <c r="E13" i="4" s="1"/>
  <c r="C9" i="4"/>
  <c r="B8" i="4"/>
  <c r="C8" i="4" l="1"/>
  <c r="B13" i="4"/>
  <c r="B12" i="4"/>
  <c r="D9" i="4"/>
  <c r="D8" i="4" l="1"/>
  <c r="C13" i="4"/>
  <c r="C12" i="4" s="1"/>
  <c r="D18" i="4" l="1"/>
  <c r="D13" i="4" s="1"/>
  <c r="E12" i="4"/>
  <c r="D12" i="4" s="1"/>
</calcChain>
</file>

<file path=xl/sharedStrings.xml><?xml version="1.0" encoding="utf-8"?>
<sst xmlns="http://schemas.openxmlformats.org/spreadsheetml/2006/main" count="673" uniqueCount="213">
  <si>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</si>
  <si>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</si>
  <si>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</si>
  <si>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</si>
  <si>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</si>
  <si>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</si>
  <si>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</si>
  <si>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</si>
  <si>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</si>
  <si>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</si>
  <si>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</si>
  <si>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</si>
  <si>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</si>
  <si>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Darbo užmokesčiui</t>
  </si>
  <si>
    <t>Strateginis tikslas 01. Gerinti švietimo kokybę ir efektyvumą bei sudaryti sąlygas mokytis visą gyvenimą</t>
  </si>
  <si>
    <t>01</t>
  </si>
  <si>
    <t>Teikti kokybiškas bendrojo ugdymo mokyklų paslaugas</t>
  </si>
  <si>
    <t>Užtikrinti mokymo(-si) programų įvairovę ir kokybę šiuolaikiškai aprūpintose švietimo įstaigose</t>
  </si>
  <si>
    <t>09.01.01.01</t>
  </si>
  <si>
    <t>SB</t>
  </si>
  <si>
    <t>KTL</t>
  </si>
  <si>
    <t>02</t>
  </si>
  <si>
    <t xml:space="preserve"> Pradinio ugdymo aplinkos išlaikymas </t>
  </si>
  <si>
    <t>09.01.02.01</t>
  </si>
  <si>
    <t>03</t>
  </si>
  <si>
    <t xml:space="preserve"> Pagrindinio ugdymo aplinkos išlaikymas </t>
  </si>
  <si>
    <t>09.02.01.01</t>
  </si>
  <si>
    <t>04</t>
  </si>
  <si>
    <t xml:space="preserve"> Vidurinio ugdymo aplinkos išlaikymas    </t>
  </si>
  <si>
    <t>09.02.02.01</t>
  </si>
  <si>
    <t>05</t>
  </si>
  <si>
    <t xml:space="preserve">Ikimokyklinio ugdymo proceso užtikrinimas </t>
  </si>
  <si>
    <t>SB(VB)</t>
  </si>
  <si>
    <t>06</t>
  </si>
  <si>
    <t xml:space="preserve">Pradinio ugdymo proceso užtikrinimas </t>
  </si>
  <si>
    <t>07</t>
  </si>
  <si>
    <t xml:space="preserve">Pagrindinio ugdymo proceso užtikrinimas </t>
  </si>
  <si>
    <t>08</t>
  </si>
  <si>
    <t>Vidurinio ugdymo proceso užtikrinimas</t>
  </si>
  <si>
    <t>09</t>
  </si>
  <si>
    <t>Brandos egzaminų vykdymas</t>
  </si>
  <si>
    <t>10</t>
  </si>
  <si>
    <t>Perskirstyta MK dalis</t>
  </si>
  <si>
    <t>09.06.01.01</t>
  </si>
  <si>
    <t>Teikti kokybiškas neformaliojo ugdymo įstaigų paslaugas</t>
  </si>
  <si>
    <t>Neformaliojo ugdymo įstaigų išlaikymas</t>
  </si>
  <si>
    <t>09.05.01.01</t>
  </si>
  <si>
    <t>Neformalus vaikų ir suaugusiųjų švietimas (NVŠ projektai)</t>
  </si>
  <si>
    <t>VL</t>
  </si>
  <si>
    <t>Trečiojo amžiaus universiteto išlaikymas</t>
  </si>
  <si>
    <t>09.05.01.02</t>
  </si>
  <si>
    <t>Šilutės rajono švietimo pagalbos tarnybos išlaikymas, paslaugų teikimas</t>
  </si>
  <si>
    <t>ES</t>
  </si>
  <si>
    <t>Vykdyti priemones, netiesiogiai įtakojančias kokybišką ugdymo procesą (centralizuotų priemonių vykdymas) (mokyklos nepildo)</t>
  </si>
  <si>
    <t>Rajoniniai, respublikiniai, tarptautiniai renginiai (olimpiados, konkursai, konferencijos, dainų šventės, festivaliai, sporto varžybos)</t>
  </si>
  <si>
    <t>09.08.01.01</t>
  </si>
  <si>
    <t>Vaikų vasaros poilsis</t>
  </si>
  <si>
    <t>Pedagoginių darbuotojų darbo apmokėjimo sąlygų gerinimas ir skaičių optimizavimas</t>
  </si>
  <si>
    <t>Pedagoginių darbuotojų darbo užmokesčio didinimas</t>
  </si>
  <si>
    <t>Pedagoginių darbuotojų skaičiaus mažinimas</t>
  </si>
  <si>
    <t>Specialiųjų programų įgyvendinimas</t>
  </si>
  <si>
    <t>Papildomų paslaugų teikimo užtikrinimas</t>
  </si>
  <si>
    <t>SB(SP)</t>
  </si>
  <si>
    <t>Maitinimo organizavimas mokyklose  (pradinis ugdymas)</t>
  </si>
  <si>
    <t>Maitinimo organizavimas mokyklose (pagrindinis ugdymas)</t>
  </si>
  <si>
    <t>Maitinimo organizavimas mokyklose (vidurinis ugdymas)</t>
  </si>
  <si>
    <t>Tėvų mokesčiai už ugdymą papildomojo ugdymo įstaigose</t>
  </si>
  <si>
    <t>Pajamos už papildomai teikiamas paslaugas (nuoma ir kt.) (pradinis ugdymas)</t>
  </si>
  <si>
    <t>Pajamos už papildomai teikiamas paslaugas (nuoma ir kt.) (pagrindinis ugdymas)</t>
  </si>
  <si>
    <t>Pajamos už papildomai teikiamas paslaugas (nuoma ir kt.) (vidurinis ugdymas)</t>
  </si>
  <si>
    <t>Pajamos už papildomai teikiamas paslaugas (nuoma ir kt.) (neformalusis ugdymas)</t>
  </si>
  <si>
    <t>Pajamos už teikiamas paslaugas Šilutės rajono švietimo pagalbos tarnyboje (kursai, seminarai)</t>
  </si>
  <si>
    <t>Ugdyti ir skatinti sveiką, stiprų, gerai fiziškai ir dvasiškai susiformavusį pilietį per sportinę ar klubinę veiklą</t>
  </si>
  <si>
    <t xml:space="preserve">Užtikrinti sporto bazių renovaciją, priežiūrą ir sporto viešosios įstaigos išlaikymą ir veiklą. </t>
  </si>
  <si>
    <t xml:space="preserve"> VšĮ "Šilutės sportas" išlaikymas</t>
  </si>
  <si>
    <t xml:space="preserve">Užtikrinti NVO sportinės veiklos organizavimą ir klubinės veiklos skatinimą </t>
  </si>
  <si>
    <t>NVO sporto klubų veiklos rėmimas ir sportininkų skatinimas</t>
  </si>
  <si>
    <t>Finansavimo šaltiniai</t>
  </si>
  <si>
    <t>Strateginio tikslo kodas</t>
  </si>
  <si>
    <t>Programos pavadinimas</t>
  </si>
  <si>
    <t>Iš jų darbo užmokesčiui</t>
  </si>
  <si>
    <t>Ugdymo kokybės ir sporto plėtros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</si>
  <si>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</si>
  <si>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</si>
  <si>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</si>
  <si>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</si>
  <si>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</si>
  <si>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</si>
  <si>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</si>
  <si>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</si>
  <si>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</si>
  <si>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</si>
  <si>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</si>
  <si>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</si>
  <si>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29</t>
  </si>
  <si>
    <t>32</t>
  </si>
  <si>
    <t>09.01.01.01   09.01.02.01   09.02.01.01   09.02.02.01</t>
  </si>
  <si>
    <t>tūkst. Eur</t>
  </si>
  <si>
    <t>01 Ugdymo kokybės ir sporto plėtros programa</t>
  </si>
  <si>
    <t>Ugdymo kokybės krepšelis</t>
  </si>
  <si>
    <t>Psichologinės pagalbos teikimas</t>
  </si>
  <si>
    <t>09.08.01.02</t>
  </si>
  <si>
    <t>Turtui įsigyti ir finansiniams įsipareigojimams vykdyti</t>
  </si>
  <si>
    <t>09.05.01.01 09.05.01.02</t>
  </si>
  <si>
    <t>08.01.01.02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</si>
  <si>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</si>
  <si>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</si>
  <si>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</si>
  <si>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</si>
  <si>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 xml:space="preserve">Ikimokyklinio ugdymo aplinkos išlaikymas    </t>
  </si>
  <si>
    <t>4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</si>
  <si>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</si>
  <si>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Maitinimo organizavimas ikimokyklinio ir priešmokyklinio amžiaus vaikams (tėvų mokesčiai) (ikimokyklinis ugdymas) (darželiai ir ikimokyklinės grupės)</t>
  </si>
  <si>
    <t xml:space="preserve">09.01.01.01.  09.01.02.01.  09.02.01.01.  09.02.02.01.  09.06.01.01.  09.05.01.01.  09.05.01.02.  09.08.01.01.  08.01.01.02. 09.08.01.02 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</si>
  <si>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</si>
  <si>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</si>
  <si>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</si>
  <si>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</si>
  <si>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</si>
  <si>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</si>
  <si>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</si>
  <si>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</si>
  <si>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</si>
  <si>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</si>
  <si>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</si>
  <si>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</si>
  <si>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</si>
  <si>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2.2.3. Valstybės investicijų programa</t>
  </si>
  <si>
    <t xml:space="preserve">2.2.4.Užsienio valstybių, tarptautinių organizacijų ir Europos Sąjungos lėšos </t>
  </si>
  <si>
    <t>PATVIRTINTA</t>
  </si>
  <si>
    <t>Bendrojo ugdymo mokyklų tinklo stiprinimas</t>
  </si>
  <si>
    <t>Karjeros specialistų tinklo vystymas</t>
  </si>
  <si>
    <t>Užtikrinti efektyvią švietimo įstaigų veiklą ir teikiamų paslaugų kokybę (mokyklos nepildo)</t>
  </si>
  <si>
    <t>Tūkstantmečio mokyklų programos įgyvendinimas</t>
  </si>
  <si>
    <t>Šilutės rajono savivaldybės tarybos 2024 m. sausio 25 d.</t>
  </si>
  <si>
    <t>sprendimu Nr. T1-</t>
  </si>
  <si>
    <t>2023 m. faktas</t>
  </si>
  <si>
    <t>Savivaldybės SPP tikslo/ uždavinio/ priemonės kodas</t>
  </si>
  <si>
    <t>2024 m. poreikis</t>
  </si>
  <si>
    <t xml:space="preserve">2025 m. poreikis </t>
  </si>
  <si>
    <t>2026 m. poreikis</t>
  </si>
  <si>
    <t>2025 m. poreikis</t>
  </si>
  <si>
    <t>Iš viso uždaviniui</t>
  </si>
  <si>
    <t>Iš viso tikslui</t>
  </si>
  <si>
    <t xml:space="preserve">          Iš viso 01 programai</t>
  </si>
  <si>
    <t>IŠ VISO</t>
  </si>
  <si>
    <t>UGDYMO KOKYBĖS IR SPORTO PLĖTROS PROGRAMOS</t>
  </si>
  <si>
    <t>2024–2026 M. ŠILUTĖS RAJONO SAVIVALDYBĖS</t>
  </si>
  <si>
    <t>Šilutės rajono savivaldybės 2024–2026 m. SVP Ugdymo kokybės ir sporto plėtros programos išlaidų suvestinė</t>
  </si>
  <si>
    <t>195175748</t>
  </si>
  <si>
    <t>188723322</t>
  </si>
  <si>
    <t>195171155</t>
  </si>
  <si>
    <t>190687965</t>
  </si>
  <si>
    <t>09.02.01.01                                            09.01.01.01</t>
  </si>
  <si>
    <t>195471747  190698118</t>
  </si>
  <si>
    <t>291820540 190696633</t>
  </si>
  <si>
    <t>195171155  191846790  190696252  190697735  290697540  190696786</t>
  </si>
  <si>
    <t>190687965  291820540  190696633  190696786</t>
  </si>
  <si>
    <t xml:space="preserve">190696252  191846790  195171155  190697735  290697540  190696786 </t>
  </si>
  <si>
    <t>195171155  191846790  190697735  290697540  190696786</t>
  </si>
  <si>
    <t>190697692  190695727  190696829   190986693  190697016  190697169  190697735  190696633  190696590</t>
  </si>
  <si>
    <t>190697692  190695727  190696829  190697016  190689820  190697169  190687627  190687246  190687584  190687399  190688914  190697735  190696633  190696786  190687050  190696590</t>
  </si>
  <si>
    <t>190697692  190696829  190695727  190697016  190697169  190689820  190687627  190687246 190687584  190687399  190688914  190697735  190696633  190696786  190687050  190696590</t>
  </si>
  <si>
    <t>190697692  190696829  190695727  190986693  190697016  190697169  190697735  190696633  190696590</t>
  </si>
  <si>
    <t>190697692  190696829  190695727  190986693  190697016  190697169  190697735  190696590</t>
  </si>
  <si>
    <t>190697692  190696829  190695727  190697016  190689820  190697169  190687627  190687246  190687584  190687399  190697735  190688914  190696633  190696786  190687050  190696590</t>
  </si>
  <si>
    <t>TP</t>
  </si>
  <si>
    <t>-</t>
  </si>
  <si>
    <t>4.1.2.</t>
  </si>
  <si>
    <t>4.1.1.1.</t>
  </si>
  <si>
    <t>RP - regiono pažangos priemonė (projektas), PP - pažangos priemonė (projektas), TP - tęstinės veiklos priemonė, NF - nefinansinė priemonė</t>
  </si>
  <si>
    <t>188723322  190696252  191846790  190697016  190697169  290697540  190697735  190696786  190696829  190696590  190696633  190697692  190695727  291820540  190687965  190687246  190687399  190689820  190687050  190687627  190687584  190688914  195171155  190698118  195471747  195175748  190986693</t>
  </si>
  <si>
    <t>PP</t>
  </si>
  <si>
    <t>4.1.2.4</t>
  </si>
  <si>
    <t>4.1.1.2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</si>
  <si>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</si>
  <si>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</si>
  <si>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</si>
  <si>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</si>
  <si>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1.1. Iš jo, savivaldybės biudžeto lėšos (nuosavos, be ankstesnių metų likučio) (SBN)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</si>
  <si>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</si>
  <si>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</si>
  <si>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</si>
  <si>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</si>
  <si>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1.2. Lietuvos Respublikos valstybės biudžeto dotacijos (VB)</t>
  </si>
  <si>
    <t>1.3. Pajamų įmokos ir kitos pajamos (SP)</t>
  </si>
  <si>
    <t>1. SAVIVALDYBĖS BIUDŽETAS (įskaitant skolintas lėšas) (SB)</t>
  </si>
  <si>
    <t>Kiti šaltiniai (Europos Sąjungos finansinė parama projektams įgyvendinti ir kitos teisėtai gautos lėšos, nurodant atskirus šaltinius) (KTL)</t>
  </si>
  <si>
    <t xml:space="preserve"> </t>
  </si>
  <si>
    <t>2023 m. asignavimai</t>
  </si>
  <si>
    <t>01. Ugdymo kokybės ir sporto plėtros programos lėšų poreikis</t>
  </si>
  <si>
    <t>tūks. Eur</t>
  </si>
  <si>
    <t>01. Ugdymo kokybės ir sporto plėtros programos bendras lėšų poreikis ir numatomi finansavimo šaltiniai</t>
  </si>
  <si>
    <t>TIKSLŲ, PROGRAMŲ, UŽDAVINIŲ, PRIEMONIŲ IR PRIEMONIŲ IŠLAIDŲ SUVESTINĖ</t>
  </si>
  <si>
    <t>4.22</t>
  </si>
  <si>
    <t>4.14.</t>
  </si>
  <si>
    <t>4.23. 4.24.</t>
  </si>
  <si>
    <t xml:space="preserve">4.3. 4.4. 4.5. 4.6. 4.8. 4.9. 4.12. 4.26. </t>
  </si>
  <si>
    <t>4.2. 4.5. 4.6. 4.7. 4.22.</t>
  </si>
  <si>
    <t>190696252  195471747    190698118</t>
  </si>
  <si>
    <t>4.1. 4.23. 4.24.</t>
  </si>
  <si>
    <t>4.25.</t>
  </si>
  <si>
    <t>4.27.</t>
  </si>
  <si>
    <t xml:space="preserve">4.10. 4.13. </t>
  </si>
  <si>
    <t>4.3. 4.4. 4.6. 4.7. 4.8. 4.9. 4.10. 4.11. 4.12. 4.15. 4.16. 4.17. 4.18. 4.19. 4.20. 4.21.</t>
  </si>
  <si>
    <t xml:space="preserve">4.1. 4.2. 4.5. 4.6. 4.7. 4.22. </t>
  </si>
  <si>
    <t>4.3. 4.4. 4.6. 4.8. 4.9. 4.10. 4.11. 4.12. 4.26.</t>
  </si>
  <si>
    <t>4.7. 4.10. 4.13. 4.14.</t>
  </si>
  <si>
    <t xml:space="preserve">4.7. 4.10. 4.13. 4.14. </t>
  </si>
  <si>
    <t xml:space="preserve">4.1. 4.2. 4.5.  4.6. 4.7. 4.22. </t>
  </si>
  <si>
    <t xml:space="preserve">4.3. 4.4. 4.6. 4.7.   4.8. 4.9.  4.10. 4.11. 4.12. 4.15. 4.16. 4.17. 4.18.  4.19. 4.20. 4.21. </t>
  </si>
  <si>
    <t xml:space="preserve">4.3. 4.4. 4.6.  4.8. 4.9. 4.10. 4.11. 4.12. 4.26.    </t>
  </si>
  <si>
    <t xml:space="preserve">4.3. 4.4. 4.6. 4.7. 4.8. 4.9. 4.10. 4.11. 4.12. 4.15. 4.16. 4.17. 4.18. 4.19. 4.20. 4.21.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</si>
</sst>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indexed="20"/>
      <name val="Times New Roman"/>
      <family val="1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99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99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19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685">
    <xf numFmtId="0" fontId="0" fillId="0" borderId="0" xfId="0"/>
    <xf numFmtId="0" fontId="1" fillId="2" borderId="0" xfId="0" applyFont="1" applyFill="1"/>
    <xf numFmtId="0" fontId="3" fillId="0" borderId="0" xfId="0" applyFont="1"/>
    <xf numFmtId="0" fontId="3" fillId="4" borderId="0" xfId="0" applyFont="1" applyFill="1"/>
    <xf numFmtId="0" fontId="5" fillId="2" borderId="0" xfId="0" applyFont="1" applyFill="1"/>
    <xf numFmtId="164" fontId="5" fillId="3" borderId="7" xfId="0" applyNumberFormat="1" applyFont="1" applyFill="1" applyBorder="1" applyAlignment="1">
      <alignment horizontal="center" vertical="center"/>
    </xf>
    <xf numFmtId="164" fontId="5" fillId="3" borderId="64" xfId="0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6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8" borderId="81" xfId="0" applyNumberFormat="1" applyFont="1" applyFill="1" applyBorder="1" applyAlignment="1">
      <alignment horizontal="center" vertical="center"/>
    </xf>
    <xf numFmtId="164" fontId="5" fillId="8" borderId="85" xfId="0" applyNumberFormat="1" applyFont="1" applyFill="1" applyBorder="1" applyAlignment="1">
      <alignment horizontal="center" vertical="center"/>
    </xf>
    <xf numFmtId="164" fontId="5" fillId="8" borderId="86" xfId="0" applyNumberFormat="1" applyFont="1" applyFill="1" applyBorder="1" applyAlignment="1">
      <alignment horizontal="center" vertical="center"/>
    </xf>
    <xf numFmtId="164" fontId="5" fillId="8" borderId="87" xfId="0" applyNumberFormat="1" applyFont="1" applyFill="1" applyBorder="1" applyAlignment="1">
      <alignment horizontal="center" vertical="center"/>
    </xf>
    <xf numFmtId="164" fontId="5" fillId="8" borderId="88" xfId="0" applyNumberFormat="1" applyFont="1" applyFill="1" applyBorder="1" applyAlignment="1">
      <alignment horizontal="center" vertical="center"/>
    </xf>
    <xf numFmtId="164" fontId="5" fillId="8" borderId="89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96" xfId="0" applyNumberFormat="1" applyFont="1" applyFill="1" applyBorder="1" applyAlignment="1">
      <alignment horizontal="center" vertical="center"/>
    </xf>
    <xf numFmtId="164" fontId="5" fillId="3" borderId="98" xfId="0" applyNumberFormat="1" applyFont="1" applyFill="1" applyBorder="1" applyAlignment="1">
      <alignment horizontal="center" vertical="center"/>
    </xf>
    <xf numFmtId="164" fontId="5" fillId="3" borderId="36" xfId="0" applyNumberFormat="1" applyFont="1" applyFill="1" applyBorder="1" applyAlignment="1">
      <alignment horizontal="center" vertical="center"/>
    </xf>
    <xf numFmtId="164" fontId="5" fillId="3" borderId="38" xfId="0" applyNumberFormat="1" applyFont="1" applyFill="1" applyBorder="1" applyAlignment="1">
      <alignment horizontal="center" vertical="center"/>
    </xf>
    <xf numFmtId="164" fontId="5" fillId="3" borderId="97" xfId="0" applyNumberFormat="1" applyFont="1" applyFill="1" applyBorder="1" applyAlignment="1">
      <alignment horizontal="center" vertical="center"/>
    </xf>
    <xf numFmtId="164" fontId="5" fillId="3" borderId="102" xfId="0" applyNumberFormat="1" applyFont="1" applyFill="1" applyBorder="1" applyAlignment="1">
      <alignment horizontal="center" vertical="center"/>
    </xf>
    <xf numFmtId="164" fontId="5" fillId="3" borderId="103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4" borderId="0" xfId="0" applyFont="1" applyFill="1"/>
    <xf numFmtId="164" fontId="5" fillId="3" borderId="85" xfId="0" applyNumberFormat="1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164" fontId="6" fillId="10" borderId="51" xfId="0" applyNumberFormat="1" applyFont="1" applyFill="1" applyBorder="1" applyAlignment="1">
      <alignment horizontal="center" vertical="top"/>
    </xf>
    <xf numFmtId="164" fontId="6" fillId="10" borderId="69" xfId="0" applyNumberFormat="1" applyFont="1" applyFill="1" applyBorder="1" applyAlignment="1">
      <alignment horizontal="center" vertical="top"/>
    </xf>
    <xf numFmtId="164" fontId="6" fillId="13" borderId="51" xfId="0" applyNumberFormat="1" applyFont="1" applyFill="1" applyBorder="1" applyAlignment="1">
      <alignment horizontal="center" vertical="top"/>
    </xf>
    <xf numFmtId="164" fontId="6" fillId="13" borderId="69" xfId="0" applyNumberFormat="1" applyFont="1" applyFill="1" applyBorder="1" applyAlignment="1">
      <alignment horizontal="center" vertical="top"/>
    </xf>
    <xf numFmtId="164" fontId="6" fillId="13" borderId="50" xfId="0" applyNumberFormat="1" applyFont="1" applyFill="1" applyBorder="1" applyAlignment="1">
      <alignment horizontal="center" vertical="top"/>
    </xf>
    <xf numFmtId="164" fontId="6" fillId="10" borderId="49" xfId="0" applyNumberFormat="1" applyFont="1" applyFill="1" applyBorder="1" applyAlignment="1">
      <alignment horizontal="center" vertical="top"/>
    </xf>
    <xf numFmtId="164" fontId="6" fillId="10" borderId="50" xfId="0" applyNumberFormat="1" applyFont="1" applyFill="1" applyBorder="1" applyAlignment="1">
      <alignment horizontal="center" vertical="top"/>
    </xf>
    <xf numFmtId="0" fontId="5" fillId="3" borderId="83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164" fontId="5" fillId="4" borderId="124" xfId="0" applyNumberFormat="1" applyFont="1" applyFill="1" applyBorder="1" applyAlignment="1">
      <alignment horizontal="center" vertical="center"/>
    </xf>
    <xf numFmtId="164" fontId="5" fillId="4" borderId="111" xfId="0" applyNumberFormat="1" applyFont="1" applyFill="1" applyBorder="1" applyAlignment="1">
      <alignment horizontal="center" vertical="center"/>
    </xf>
    <xf numFmtId="164" fontId="5" fillId="4" borderId="125" xfId="0" applyNumberFormat="1" applyFont="1" applyFill="1" applyBorder="1" applyAlignment="1">
      <alignment horizontal="center" vertical="center"/>
    </xf>
    <xf numFmtId="164" fontId="5" fillId="4" borderId="126" xfId="0" applyNumberFormat="1" applyFont="1" applyFill="1" applyBorder="1" applyAlignment="1">
      <alignment horizontal="center" vertical="center"/>
    </xf>
    <xf numFmtId="0" fontId="5" fillId="4" borderId="77" xfId="0" applyFont="1" applyFill="1" applyBorder="1" applyAlignment="1">
      <alignment horizontal="center" vertical="center" wrapText="1"/>
    </xf>
    <xf numFmtId="164" fontId="6" fillId="6" borderId="49" xfId="0" applyNumberFormat="1" applyFont="1" applyFill="1" applyBorder="1" applyAlignment="1">
      <alignment horizontal="center" vertical="top"/>
    </xf>
    <xf numFmtId="164" fontId="6" fillId="6" borderId="69" xfId="0" applyNumberFormat="1" applyFont="1" applyFill="1" applyBorder="1" applyAlignment="1">
      <alignment horizontal="center" vertical="top"/>
    </xf>
    <xf numFmtId="164" fontId="6" fillId="6" borderId="48" xfId="0" applyNumberFormat="1" applyFont="1" applyFill="1" applyBorder="1" applyAlignment="1">
      <alignment horizontal="center" vertical="top"/>
    </xf>
    <xf numFmtId="164" fontId="6" fillId="6" borderId="50" xfId="0" applyNumberFormat="1" applyFont="1" applyFill="1" applyBorder="1" applyAlignment="1">
      <alignment horizontal="center" vertical="top"/>
    </xf>
    <xf numFmtId="164" fontId="6" fillId="6" borderId="69" xfId="0" applyNumberFormat="1" applyFont="1" applyFill="1" applyBorder="1" applyAlignment="1">
      <alignment horizontal="center" vertical="top" wrapText="1"/>
    </xf>
    <xf numFmtId="164" fontId="6" fillId="6" borderId="52" xfId="0" applyNumberFormat="1" applyFont="1" applyFill="1" applyBorder="1" applyAlignment="1">
      <alignment horizontal="center" vertical="top"/>
    </xf>
    <xf numFmtId="164" fontId="6" fillId="6" borderId="73" xfId="0" applyNumberFormat="1" applyFont="1" applyFill="1" applyBorder="1" applyAlignment="1">
      <alignment horizontal="center" vertical="top"/>
    </xf>
    <xf numFmtId="164" fontId="6" fillId="6" borderId="75" xfId="0" applyNumberFormat="1" applyFont="1" applyFill="1" applyBorder="1" applyAlignment="1">
      <alignment horizontal="center" vertical="top"/>
    </xf>
    <xf numFmtId="164" fontId="6" fillId="6" borderId="51" xfId="0" applyNumberFormat="1" applyFont="1" applyFill="1" applyBorder="1" applyAlignment="1">
      <alignment horizontal="center" vertical="top"/>
    </xf>
    <xf numFmtId="164" fontId="6" fillId="6" borderId="70" xfId="0" applyNumberFormat="1" applyFont="1" applyFill="1" applyBorder="1" applyAlignment="1">
      <alignment horizontal="center" vertical="top"/>
    </xf>
    <xf numFmtId="164" fontId="5" fillId="3" borderId="130" xfId="0" applyNumberFormat="1" applyFont="1" applyFill="1" applyBorder="1" applyAlignment="1">
      <alignment horizontal="center" vertical="center"/>
    </xf>
    <xf numFmtId="164" fontId="5" fillId="3" borderId="81" xfId="0" applyNumberFormat="1" applyFont="1" applyFill="1" applyBorder="1" applyAlignment="1">
      <alignment horizontal="center" vertical="center"/>
    </xf>
    <xf numFmtId="164" fontId="5" fillId="3" borderId="90" xfId="0" applyNumberFormat="1" applyFont="1" applyFill="1" applyBorder="1" applyAlignment="1">
      <alignment horizontal="center" vertical="center"/>
    </xf>
    <xf numFmtId="0" fontId="6" fillId="6" borderId="71" xfId="0" applyFont="1" applyFill="1" applyBorder="1" applyAlignment="1">
      <alignment horizontal="center" vertical="top" wrapText="1"/>
    </xf>
    <xf numFmtId="164" fontId="6" fillId="6" borderId="76" xfId="0" applyNumberFormat="1" applyFont="1" applyFill="1" applyBorder="1" applyAlignment="1">
      <alignment horizontal="center" vertical="top"/>
    </xf>
    <xf numFmtId="164" fontId="6" fillId="10" borderId="106" xfId="0" applyNumberFormat="1" applyFont="1" applyFill="1" applyBorder="1" applyAlignment="1">
      <alignment horizontal="center" vertical="top"/>
    </xf>
    <xf numFmtId="164" fontId="6" fillId="7" borderId="76" xfId="0" applyNumberFormat="1" applyFont="1" applyFill="1" applyBorder="1" applyAlignment="1">
      <alignment horizontal="center" vertical="top"/>
    </xf>
    <xf numFmtId="164" fontId="6" fillId="7" borderId="75" xfId="0" applyNumberFormat="1" applyFont="1" applyFill="1" applyBorder="1" applyAlignment="1">
      <alignment horizontal="center" vertical="top"/>
    </xf>
    <xf numFmtId="164" fontId="6" fillId="7" borderId="50" xfId="0" applyNumberFormat="1" applyFont="1" applyFill="1" applyBorder="1" applyAlignment="1">
      <alignment horizontal="center" vertical="top"/>
    </xf>
    <xf numFmtId="164" fontId="6" fillId="7" borderId="73" xfId="0" applyNumberFormat="1" applyFont="1" applyFill="1" applyBorder="1" applyAlignment="1">
      <alignment horizontal="center" vertical="top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51" xfId="0" applyFont="1" applyBorder="1" applyAlignment="1">
      <alignment horizontal="center" vertical="top" wrapText="1"/>
    </xf>
    <xf numFmtId="0" fontId="5" fillId="0" borderId="68" xfId="0" applyFont="1" applyBorder="1" applyAlignment="1">
      <alignment horizontal="center" vertical="top" wrapText="1"/>
    </xf>
    <xf numFmtId="0" fontId="5" fillId="0" borderId="69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Protection="1">
      <protection locked="0"/>
    </xf>
    <xf numFmtId="0" fontId="5" fillId="0" borderId="52" xfId="0" applyFont="1" applyBorder="1" applyAlignment="1">
      <alignment horizontal="center" vertical="top" wrapText="1" indent="1"/>
    </xf>
    <xf numFmtId="164" fontId="6" fillId="14" borderId="51" xfId="0" applyNumberFormat="1" applyFont="1" applyFill="1" applyBorder="1" applyAlignment="1">
      <alignment horizontal="center" vertical="top"/>
    </xf>
    <xf numFmtId="164" fontId="6" fillId="14" borderId="69" xfId="0" applyNumberFormat="1" applyFont="1" applyFill="1" applyBorder="1" applyAlignment="1">
      <alignment horizontal="center" vertical="top"/>
    </xf>
    <xf numFmtId="164" fontId="6" fillId="14" borderId="70" xfId="0" applyNumberFormat="1" applyFont="1" applyFill="1" applyBorder="1" applyAlignment="1">
      <alignment horizontal="center" vertical="top"/>
    </xf>
    <xf numFmtId="164" fontId="5" fillId="0" borderId="51" xfId="0" applyNumberFormat="1" applyFont="1" applyBorder="1" applyAlignment="1">
      <alignment horizontal="center" vertical="top"/>
    </xf>
    <xf numFmtId="164" fontId="5" fillId="0" borderId="69" xfId="0" applyNumberFormat="1" applyFont="1" applyBorder="1" applyAlignment="1">
      <alignment horizontal="center" vertical="top"/>
    </xf>
    <xf numFmtId="164" fontId="5" fillId="0" borderId="70" xfId="0" applyNumberFormat="1" applyFont="1" applyBorder="1" applyAlignment="1">
      <alignment horizontal="center" vertical="top"/>
    </xf>
    <xf numFmtId="164" fontId="5" fillId="0" borderId="48" xfId="0" applyNumberFormat="1" applyFont="1" applyBorder="1" applyAlignment="1">
      <alignment horizontal="center" vertical="top"/>
    </xf>
    <xf numFmtId="164" fontId="5" fillId="0" borderId="50" xfId="0" applyNumberFormat="1" applyFont="1" applyBorder="1" applyAlignment="1">
      <alignment horizontal="center" vertical="top"/>
    </xf>
    <xf numFmtId="164" fontId="6" fillId="10" borderId="70" xfId="0" applyNumberFormat="1" applyFont="1" applyFill="1" applyBorder="1" applyAlignment="1">
      <alignment horizontal="center" vertical="top"/>
    </xf>
    <xf numFmtId="164" fontId="6" fillId="10" borderId="121" xfId="0" applyNumberFormat="1" applyFont="1" applyFill="1" applyBorder="1" applyAlignment="1">
      <alignment horizontal="center" vertical="top"/>
    </xf>
    <xf numFmtId="164" fontId="6" fillId="13" borderId="75" xfId="0" applyNumberFormat="1" applyFont="1" applyFill="1" applyBorder="1" applyAlignment="1">
      <alignment horizontal="center" vertical="top"/>
    </xf>
    <xf numFmtId="164" fontId="6" fillId="13" borderId="76" xfId="0" applyNumberFormat="1" applyFont="1" applyFill="1" applyBorder="1" applyAlignment="1">
      <alignment horizontal="center" vertical="top"/>
    </xf>
    <xf numFmtId="0" fontId="6" fillId="14" borderId="17" xfId="0" applyFont="1" applyFill="1" applyBorder="1" applyAlignment="1">
      <alignment vertical="top" wrapText="1"/>
    </xf>
    <xf numFmtId="164" fontId="6" fillId="14" borderId="18" xfId="0" applyNumberFormat="1" applyFont="1" applyFill="1" applyBorder="1" applyAlignment="1">
      <alignment horizontal="center" vertical="top" wrapText="1"/>
    </xf>
    <xf numFmtId="164" fontId="6" fillId="14" borderId="19" xfId="0" applyNumberFormat="1" applyFont="1" applyFill="1" applyBorder="1" applyAlignment="1">
      <alignment horizontal="center" vertical="top" wrapText="1"/>
    </xf>
    <xf numFmtId="164" fontId="6" fillId="14" borderId="58" xfId="0" applyNumberFormat="1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 indent="1"/>
    </xf>
    <xf numFmtId="164" fontId="5" fillId="0" borderId="18" xfId="0" applyNumberFormat="1" applyFont="1" applyBorder="1" applyAlignment="1">
      <alignment horizontal="center" vertical="top" wrapText="1"/>
    </xf>
    <xf numFmtId="164" fontId="5" fillId="0" borderId="59" xfId="0" applyNumberFormat="1" applyFont="1" applyBorder="1" applyAlignment="1">
      <alignment horizontal="center" vertical="top" wrapText="1"/>
    </xf>
    <xf numFmtId="164" fontId="5" fillId="5" borderId="15" xfId="0" applyNumberFormat="1" applyFont="1" applyFill="1" applyBorder="1" applyAlignment="1">
      <alignment horizontal="center" vertical="top" wrapText="1"/>
    </xf>
    <xf numFmtId="0" fontId="9" fillId="0" borderId="0" xfId="0" quotePrefix="1" applyFont="1"/>
    <xf numFmtId="0" fontId="5" fillId="0" borderId="17" xfId="0" applyFont="1" applyBorder="1" applyAlignment="1">
      <alignment horizontal="left" vertical="top" wrapText="1" indent="2"/>
    </xf>
    <xf numFmtId="164" fontId="5" fillId="0" borderId="60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 wrapText="1" indent="1"/>
    </xf>
    <xf numFmtId="164" fontId="6" fillId="0" borderId="9" xfId="0" applyNumberFormat="1" applyFont="1" applyBorder="1" applyAlignment="1">
      <alignment horizontal="center" vertical="top" wrapText="1"/>
    </xf>
    <xf numFmtId="164" fontId="5" fillId="5" borderId="9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wrapText="1"/>
    </xf>
    <xf numFmtId="164" fontId="5" fillId="5" borderId="46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justify"/>
      <protection locked="0"/>
    </xf>
    <xf numFmtId="0" fontId="5" fillId="0" borderId="0" xfId="0" applyFont="1" applyAlignment="1">
      <alignment horizontal="justify"/>
    </xf>
    <xf numFmtId="164" fontId="5" fillId="4" borderId="85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5" xfId="0" applyNumberFormat="1" applyFont="1" applyFill="1" applyBorder="1" applyAlignment="1">
      <alignment horizontal="center" vertical="center"/>
    </xf>
    <xf numFmtId="164" fontId="5" fillId="3" borderId="132" xfId="0" applyNumberFormat="1" applyFont="1" applyFill="1" applyBorder="1" applyAlignment="1">
      <alignment horizontal="center" vertical="center"/>
    </xf>
    <xf numFmtId="164" fontId="5" fillId="3" borderId="133" xfId="0" applyNumberFormat="1" applyFont="1" applyFill="1" applyBorder="1" applyAlignment="1">
      <alignment horizontal="center" vertical="center"/>
    </xf>
    <xf numFmtId="164" fontId="6" fillId="6" borderId="134" xfId="0" applyNumberFormat="1" applyFont="1" applyFill="1" applyBorder="1" applyAlignment="1">
      <alignment horizontal="center" vertical="top"/>
    </xf>
    <xf numFmtId="0" fontId="5" fillId="3" borderId="139" xfId="0" applyFont="1" applyFill="1" applyBorder="1" applyAlignment="1">
      <alignment horizontal="center" vertical="center" textRotation="90" wrapText="1"/>
    </xf>
    <xf numFmtId="0" fontId="5" fillId="2" borderId="139" xfId="0" applyFont="1" applyFill="1" applyBorder="1" applyAlignment="1">
      <alignment horizontal="center" vertical="center" textRotation="90" wrapText="1"/>
    </xf>
    <xf numFmtId="49" fontId="6" fillId="13" borderId="75" xfId="0" applyNumberFormat="1" applyFont="1" applyFill="1" applyBorder="1" applyAlignment="1">
      <alignment horizontal="center" vertical="top"/>
    </xf>
    <xf numFmtId="49" fontId="6" fillId="10" borderId="73" xfId="0" applyNumberFormat="1" applyFont="1" applyFill="1" applyBorder="1" applyAlignment="1">
      <alignment horizontal="center" vertical="top"/>
    </xf>
    <xf numFmtId="49" fontId="6" fillId="13" borderId="69" xfId="0" applyNumberFormat="1" applyFont="1" applyFill="1" applyBorder="1" applyAlignment="1">
      <alignment horizontal="center" vertical="top" wrapText="1"/>
    </xf>
    <xf numFmtId="0" fontId="5" fillId="3" borderId="77" xfId="0" applyFont="1" applyFill="1" applyBorder="1" applyAlignment="1">
      <alignment horizontal="center" vertical="center" wrapText="1"/>
    </xf>
    <xf numFmtId="0" fontId="5" fillId="3" borderId="141" xfId="0" applyFont="1" applyFill="1" applyBorder="1" applyAlignment="1">
      <alignment horizontal="center" vertical="center" wrapText="1"/>
    </xf>
    <xf numFmtId="164" fontId="5" fillId="3" borderId="117" xfId="0" applyNumberFormat="1" applyFont="1" applyFill="1" applyBorder="1" applyAlignment="1">
      <alignment horizontal="center" vertical="center"/>
    </xf>
    <xf numFmtId="164" fontId="5" fillId="3" borderId="118" xfId="0" applyNumberFormat="1" applyFont="1" applyFill="1" applyBorder="1" applyAlignment="1">
      <alignment horizontal="center" vertical="center"/>
    </xf>
    <xf numFmtId="164" fontId="5" fillId="3" borderId="129" xfId="0" applyNumberFormat="1" applyFont="1" applyFill="1" applyBorder="1" applyAlignment="1">
      <alignment horizontal="center" vertical="center"/>
    </xf>
    <xf numFmtId="164" fontId="5" fillId="3" borderId="119" xfId="0" applyNumberFormat="1" applyFont="1" applyFill="1" applyBorder="1" applyAlignment="1">
      <alignment horizontal="center" vertical="center"/>
    </xf>
    <xf numFmtId="164" fontId="5" fillId="3" borderId="110" xfId="0" applyNumberFormat="1" applyFont="1" applyFill="1" applyBorder="1" applyAlignment="1">
      <alignment horizontal="center" vertical="center"/>
    </xf>
    <xf numFmtId="164" fontId="6" fillId="6" borderId="51" xfId="0" applyNumberFormat="1" applyFont="1" applyFill="1" applyBorder="1" applyAlignment="1">
      <alignment horizontal="center" vertical="top" wrapText="1"/>
    </xf>
    <xf numFmtId="164" fontId="6" fillId="6" borderId="70" xfId="0" applyNumberFormat="1" applyFont="1" applyFill="1" applyBorder="1" applyAlignment="1">
      <alignment horizontal="center" vertical="top" wrapText="1"/>
    </xf>
    <xf numFmtId="164" fontId="5" fillId="3" borderId="143" xfId="0" applyNumberFormat="1" applyFont="1" applyFill="1" applyBorder="1" applyAlignment="1">
      <alignment horizontal="center" vertical="center"/>
    </xf>
    <xf numFmtId="164" fontId="5" fillId="3" borderId="139" xfId="0" applyNumberFormat="1" applyFont="1" applyFill="1" applyBorder="1" applyAlignment="1">
      <alignment horizontal="center" vertical="center"/>
    </xf>
    <xf numFmtId="164" fontId="5" fillId="3" borderId="144" xfId="0" applyNumberFormat="1" applyFont="1" applyFill="1" applyBorder="1" applyAlignment="1">
      <alignment horizontal="center" vertical="center"/>
    </xf>
    <xf numFmtId="164" fontId="5" fillId="3" borderId="120" xfId="0" applyNumberFormat="1" applyFont="1" applyFill="1" applyBorder="1" applyAlignment="1">
      <alignment horizontal="center" vertical="center"/>
    </xf>
    <xf numFmtId="164" fontId="5" fillId="3" borderId="88" xfId="0" applyNumberFormat="1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 wrapText="1"/>
    </xf>
    <xf numFmtId="164" fontId="5" fillId="3" borderId="48" xfId="0" applyNumberFormat="1" applyFont="1" applyFill="1" applyBorder="1" applyAlignment="1">
      <alignment horizontal="center" vertical="center"/>
    </xf>
    <xf numFmtId="164" fontId="5" fillId="3" borderId="73" xfId="0" applyNumberFormat="1" applyFont="1" applyFill="1" applyBorder="1" applyAlignment="1">
      <alignment horizontal="center" vertical="center"/>
    </xf>
    <xf numFmtId="164" fontId="5" fillId="3" borderId="145" xfId="0" applyNumberFormat="1" applyFont="1" applyFill="1" applyBorder="1" applyAlignment="1">
      <alignment horizontal="center" vertical="center"/>
    </xf>
    <xf numFmtId="164" fontId="6" fillId="6" borderId="145" xfId="0" applyNumberFormat="1" applyFont="1" applyFill="1" applyBorder="1" applyAlignment="1">
      <alignment horizontal="center" vertical="top"/>
    </xf>
    <xf numFmtId="164" fontId="5" fillId="3" borderId="76" xfId="0" applyNumberFormat="1" applyFont="1" applyFill="1" applyBorder="1" applyAlignment="1">
      <alignment horizontal="center" vertical="center"/>
    </xf>
    <xf numFmtId="164" fontId="5" fillId="3" borderId="108" xfId="0" applyNumberFormat="1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 wrapText="1"/>
    </xf>
    <xf numFmtId="0" fontId="5" fillId="8" borderId="80" xfId="0" applyFont="1" applyFill="1" applyBorder="1" applyAlignment="1">
      <alignment horizontal="center" vertical="center" wrapText="1"/>
    </xf>
    <xf numFmtId="49" fontId="6" fillId="13" borderId="69" xfId="0" applyNumberFormat="1" applyFont="1" applyFill="1" applyBorder="1" applyAlignment="1">
      <alignment horizontal="center" vertical="top"/>
    </xf>
    <xf numFmtId="49" fontId="6" fillId="10" borderId="69" xfId="0" applyNumberFormat="1" applyFont="1" applyFill="1" applyBorder="1" applyAlignment="1">
      <alignment horizontal="center" vertical="top"/>
    </xf>
    <xf numFmtId="0" fontId="5" fillId="3" borderId="77" xfId="0" applyFont="1" applyFill="1" applyBorder="1" applyAlignment="1">
      <alignment horizontal="center" vertical="center"/>
    </xf>
    <xf numFmtId="0" fontId="5" fillId="3" borderId="147" xfId="0" applyFont="1" applyFill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/>
    </xf>
    <xf numFmtId="164" fontId="5" fillId="3" borderId="86" xfId="0" applyNumberFormat="1" applyFont="1" applyFill="1" applyBorder="1" applyAlignment="1">
      <alignment horizontal="center" vertical="center"/>
    </xf>
    <xf numFmtId="164" fontId="5" fillId="3" borderId="87" xfId="0" applyNumberFormat="1" applyFont="1" applyFill="1" applyBorder="1" applyAlignment="1">
      <alignment horizontal="center" vertical="center"/>
    </xf>
    <xf numFmtId="164" fontId="5" fillId="3" borderId="89" xfId="0" applyNumberFormat="1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164" fontId="5" fillId="3" borderId="114" xfId="0" applyNumberFormat="1" applyFont="1" applyFill="1" applyBorder="1" applyAlignment="1">
      <alignment horizontal="center" vertical="center"/>
    </xf>
    <xf numFmtId="164" fontId="5" fillId="3" borderId="63" xfId="0" applyNumberFormat="1" applyFont="1" applyFill="1" applyBorder="1" applyAlignment="1">
      <alignment horizontal="center" vertical="center"/>
    </xf>
    <xf numFmtId="164" fontId="6" fillId="10" borderId="48" xfId="0" applyNumberFormat="1" applyFont="1" applyFill="1" applyBorder="1" applyAlignment="1">
      <alignment horizontal="center" vertical="top"/>
    </xf>
    <xf numFmtId="49" fontId="6" fillId="10" borderId="75" xfId="0" applyNumberFormat="1" applyFont="1" applyFill="1" applyBorder="1" applyAlignment="1">
      <alignment horizontal="center" vertical="top"/>
    </xf>
    <xf numFmtId="49" fontId="6" fillId="10" borderId="123" xfId="0" applyNumberFormat="1" applyFont="1" applyFill="1" applyBorder="1" applyAlignment="1">
      <alignment horizontal="right" vertical="top"/>
    </xf>
    <xf numFmtId="164" fontId="5" fillId="3" borderId="148" xfId="0" applyNumberFormat="1" applyFont="1" applyFill="1" applyBorder="1" applyAlignment="1">
      <alignment horizontal="center" vertical="center"/>
    </xf>
    <xf numFmtId="164" fontId="5" fillId="3" borderId="149" xfId="0" applyNumberFormat="1" applyFont="1" applyFill="1" applyBorder="1" applyAlignment="1">
      <alignment horizontal="center" vertical="center"/>
    </xf>
    <xf numFmtId="164" fontId="5" fillId="3" borderId="150" xfId="0" applyNumberFormat="1" applyFont="1" applyFill="1" applyBorder="1" applyAlignment="1">
      <alignment horizontal="center" vertical="center"/>
    </xf>
    <xf numFmtId="164" fontId="5" fillId="3" borderId="140" xfId="0" applyNumberFormat="1" applyFont="1" applyFill="1" applyBorder="1" applyAlignment="1">
      <alignment horizontal="center" vertical="center"/>
    </xf>
    <xf numFmtId="49" fontId="6" fillId="10" borderId="95" xfId="0" applyNumberFormat="1" applyFont="1" applyFill="1" applyBorder="1" applyAlignment="1">
      <alignment horizontal="right" vertical="top"/>
    </xf>
    <xf numFmtId="49" fontId="6" fillId="10" borderId="75" xfId="0" applyNumberFormat="1" applyFont="1" applyFill="1" applyBorder="1" applyAlignment="1">
      <alignment horizontal="left" vertical="top"/>
    </xf>
    <xf numFmtId="49" fontId="5" fillId="4" borderId="77" xfId="0" applyNumberFormat="1" applyFont="1" applyFill="1" applyBorder="1" applyAlignment="1">
      <alignment horizontal="center" vertical="center"/>
    </xf>
    <xf numFmtId="164" fontId="5" fillId="4" borderId="142" xfId="0" applyNumberFormat="1" applyFont="1" applyFill="1" applyBorder="1" applyAlignment="1">
      <alignment horizontal="center" vertical="center"/>
    </xf>
    <xf numFmtId="164" fontId="6" fillId="13" borderId="70" xfId="0" applyNumberFormat="1" applyFont="1" applyFill="1" applyBorder="1" applyAlignment="1">
      <alignment horizontal="center" vertical="top"/>
    </xf>
    <xf numFmtId="0" fontId="6" fillId="7" borderId="71" xfId="0" applyFont="1" applyFill="1" applyBorder="1" applyAlignment="1">
      <alignment horizontal="center" vertical="top" wrapText="1"/>
    </xf>
    <xf numFmtId="164" fontId="6" fillId="7" borderId="48" xfId="0" applyNumberFormat="1" applyFont="1" applyFill="1" applyBorder="1" applyAlignment="1">
      <alignment horizontal="center" vertical="top"/>
    </xf>
    <xf numFmtId="164" fontId="6" fillId="13" borderId="48" xfId="0" applyNumberFormat="1" applyFont="1" applyFill="1" applyBorder="1" applyAlignment="1">
      <alignment horizontal="center" vertical="top"/>
    </xf>
    <xf numFmtId="164" fontId="6" fillId="13" borderId="73" xfId="0" applyNumberFormat="1" applyFont="1" applyFill="1" applyBorder="1" applyAlignment="1">
      <alignment horizontal="center" vertical="top"/>
    </xf>
    <xf numFmtId="49" fontId="6" fillId="13" borderId="69" xfId="0" applyNumberFormat="1" applyFont="1" applyFill="1" applyBorder="1" applyAlignment="1">
      <alignment horizontal="center" vertical="center"/>
    </xf>
    <xf numFmtId="49" fontId="6" fillId="10" borderId="75" xfId="0" applyNumberFormat="1" applyFont="1" applyFill="1" applyBorder="1" applyAlignment="1">
      <alignment horizontal="center" vertical="center"/>
    </xf>
    <xf numFmtId="0" fontId="5" fillId="0" borderId="127" xfId="0" applyFont="1" applyBorder="1" applyAlignment="1" applyProtection="1">
      <alignment horizontal="center" vertical="center" textRotation="90"/>
      <protection locked="0"/>
    </xf>
    <xf numFmtId="0" fontId="5" fillId="0" borderId="127" xfId="0" applyFont="1" applyBorder="1" applyAlignment="1" applyProtection="1">
      <alignment horizontal="center" vertical="center" textRotation="90" wrapText="1"/>
      <protection locked="0"/>
    </xf>
    <xf numFmtId="0" fontId="5" fillId="3" borderId="120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62" xfId="0" applyNumberFormat="1" applyFont="1" applyFill="1" applyBorder="1" applyAlignment="1">
      <alignment horizontal="center" vertical="center"/>
    </xf>
    <xf numFmtId="164" fontId="5" fillId="3" borderId="7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51" xfId="0" applyNumberFormat="1" applyFont="1" applyFill="1" applyBorder="1" applyAlignment="1">
      <alignment horizontal="center" vertical="center"/>
    </xf>
    <xf numFmtId="0" fontId="5" fillId="3" borderId="124" xfId="0" applyFont="1" applyFill="1" applyBorder="1" applyAlignment="1">
      <alignment horizontal="center" vertical="center" wrapText="1"/>
    </xf>
    <xf numFmtId="0" fontId="5" fillId="3" borderId="152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top" wrapText="1"/>
    </xf>
    <xf numFmtId="164" fontId="5" fillId="3" borderId="41" xfId="0" applyNumberFormat="1" applyFont="1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47" xfId="0" applyNumberFormat="1" applyFont="1" applyFill="1" applyBorder="1" applyAlignment="1">
      <alignment horizontal="center" vertical="center"/>
    </xf>
    <xf numFmtId="164" fontId="5" fillId="3" borderId="45" xfId="0" applyNumberFormat="1" applyFont="1" applyFill="1" applyBorder="1" applyAlignment="1">
      <alignment horizontal="center" vertical="center"/>
    </xf>
    <xf numFmtId="164" fontId="5" fillId="3" borderId="46" xfId="0" applyNumberFormat="1" applyFont="1" applyFill="1" applyBorder="1" applyAlignment="1">
      <alignment horizontal="center" vertical="center"/>
    </xf>
    <xf numFmtId="0" fontId="5" fillId="3" borderId="152" xfId="0" applyFont="1" applyFill="1" applyBorder="1" applyAlignment="1">
      <alignment horizontal="center" vertical="center"/>
    </xf>
    <xf numFmtId="164" fontId="6" fillId="6" borderId="91" xfId="0" applyNumberFormat="1" applyFont="1" applyFill="1" applyBorder="1" applyAlignment="1">
      <alignment horizontal="center" vertical="top"/>
    </xf>
    <xf numFmtId="164" fontId="6" fillId="6" borderId="93" xfId="0" applyNumberFormat="1" applyFont="1" applyFill="1" applyBorder="1" applyAlignment="1">
      <alignment horizontal="center" vertical="top"/>
    </xf>
    <xf numFmtId="164" fontId="6" fillId="6" borderId="94" xfId="0" applyNumberFormat="1" applyFont="1" applyFill="1" applyBorder="1" applyAlignment="1">
      <alignment horizontal="center" vertical="top"/>
    </xf>
    <xf numFmtId="164" fontId="5" fillId="3" borderId="6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 wrapText="1"/>
    </xf>
    <xf numFmtId="0" fontId="6" fillId="6" borderId="78" xfId="0" applyFont="1" applyFill="1" applyBorder="1" applyAlignment="1">
      <alignment horizontal="center" vertical="top" wrapText="1"/>
    </xf>
    <xf numFmtId="164" fontId="6" fillId="6" borderId="146" xfId="0" applyNumberFormat="1" applyFont="1" applyFill="1" applyBorder="1" applyAlignment="1">
      <alignment horizontal="center" vertical="top"/>
    </xf>
    <xf numFmtId="164" fontId="6" fillId="6" borderId="92" xfId="0" applyNumberFormat="1" applyFont="1" applyFill="1" applyBorder="1" applyAlignment="1">
      <alignment horizontal="center" vertical="top"/>
    </xf>
    <xf numFmtId="164" fontId="6" fillId="6" borderId="99" xfId="0" applyNumberFormat="1" applyFont="1" applyFill="1" applyBorder="1" applyAlignment="1">
      <alignment horizontal="center" vertical="top"/>
    </xf>
    <xf numFmtId="0" fontId="5" fillId="3" borderId="84" xfId="0" applyFont="1" applyFill="1" applyBorder="1" applyAlignment="1">
      <alignment horizontal="center" vertical="center" wrapText="1"/>
    </xf>
    <xf numFmtId="0" fontId="6" fillId="6" borderId="120" xfId="0" applyFont="1" applyFill="1" applyBorder="1" applyAlignment="1">
      <alignment horizontal="center" vertical="top" wrapText="1"/>
    </xf>
    <xf numFmtId="0" fontId="6" fillId="6" borderId="72" xfId="0" applyFont="1" applyFill="1" applyBorder="1" applyAlignment="1">
      <alignment horizontal="center" vertical="top" wrapText="1"/>
    </xf>
    <xf numFmtId="164" fontId="6" fillId="6" borderId="100" xfId="0" applyNumberFormat="1" applyFont="1" applyFill="1" applyBorder="1" applyAlignment="1">
      <alignment horizontal="center" vertical="top"/>
    </xf>
    <xf numFmtId="164" fontId="6" fillId="6" borderId="101" xfId="0" applyNumberFormat="1" applyFont="1" applyFill="1" applyBorder="1" applyAlignment="1">
      <alignment horizontal="center" vertical="top"/>
    </xf>
    <xf numFmtId="0" fontId="5" fillId="4" borderId="78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164" fontId="5" fillId="4" borderId="118" xfId="0" applyNumberFormat="1" applyFont="1" applyFill="1" applyBorder="1" applyAlignment="1">
      <alignment horizontal="center" vertical="center"/>
    </xf>
    <xf numFmtId="164" fontId="5" fillId="4" borderId="108" xfId="0" applyNumberFormat="1" applyFont="1" applyFill="1" applyBorder="1" applyAlignment="1">
      <alignment horizontal="center" vertical="center"/>
    </xf>
    <xf numFmtId="164" fontId="5" fillId="4" borderId="119" xfId="0" applyNumberFormat="1" applyFont="1" applyFill="1" applyBorder="1" applyAlignment="1">
      <alignment horizontal="center" vertical="center"/>
    </xf>
    <xf numFmtId="164" fontId="5" fillId="4" borderId="139" xfId="0" applyNumberFormat="1" applyFont="1" applyFill="1" applyBorder="1" applyAlignment="1">
      <alignment horizontal="center" vertical="center"/>
    </xf>
    <xf numFmtId="164" fontId="5" fillId="4" borderId="140" xfId="0" applyNumberFormat="1" applyFont="1" applyFill="1" applyBorder="1" applyAlignment="1">
      <alignment horizontal="center" vertical="center"/>
    </xf>
    <xf numFmtId="164" fontId="5" fillId="4" borderId="150" xfId="0" applyNumberFormat="1" applyFont="1" applyFill="1" applyBorder="1" applyAlignment="1">
      <alignment horizontal="center" vertical="center"/>
    </xf>
    <xf numFmtId="0" fontId="5" fillId="4" borderId="141" xfId="0" applyFont="1" applyFill="1" applyBorder="1" applyAlignment="1">
      <alignment horizontal="center" vertical="center" wrapText="1"/>
    </xf>
    <xf numFmtId="164" fontId="5" fillId="4" borderId="139" xfId="1" applyNumberFormat="1" applyFont="1" applyFill="1" applyBorder="1" applyAlignment="1">
      <alignment horizontal="center" vertical="center"/>
    </xf>
    <xf numFmtId="164" fontId="5" fillId="3" borderId="72" xfId="0" applyNumberFormat="1" applyFont="1" applyFill="1" applyBorder="1" applyAlignment="1">
      <alignment horizontal="center" vertical="center" wrapText="1"/>
    </xf>
    <xf numFmtId="164" fontId="5" fillId="3" borderId="15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62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5" fillId="3" borderId="155" xfId="0" applyFont="1" applyFill="1" applyBorder="1" applyAlignment="1">
      <alignment horizontal="center" vertical="center" wrapText="1"/>
    </xf>
    <xf numFmtId="164" fontId="5" fillId="3" borderId="156" xfId="0" applyNumberFormat="1" applyFont="1" applyFill="1" applyBorder="1" applyAlignment="1">
      <alignment horizontal="center" vertical="center"/>
    </xf>
    <xf numFmtId="164" fontId="5" fillId="3" borderId="157" xfId="0" applyNumberFormat="1" applyFont="1" applyFill="1" applyBorder="1" applyAlignment="1">
      <alignment horizontal="center" vertical="center"/>
    </xf>
    <xf numFmtId="164" fontId="5" fillId="3" borderId="158" xfId="0" applyNumberFormat="1" applyFont="1" applyFill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top" wrapText="1"/>
    </xf>
    <xf numFmtId="164" fontId="5" fillId="0" borderId="159" xfId="0" applyNumberFormat="1" applyFont="1" applyBorder="1" applyAlignment="1">
      <alignment horizontal="center" vertical="top" wrapText="1"/>
    </xf>
    <xf numFmtId="164" fontId="6" fillId="14" borderId="81" xfId="0" applyNumberFormat="1" applyFont="1" applyFill="1" applyBorder="1" applyAlignment="1">
      <alignment horizontal="center" vertical="top" wrapText="1"/>
    </xf>
    <xf numFmtId="164" fontId="6" fillId="14" borderId="85" xfId="0" applyNumberFormat="1" applyFont="1" applyFill="1" applyBorder="1" applyAlignment="1">
      <alignment horizontal="center" vertical="top" wrapText="1"/>
    </xf>
    <xf numFmtId="164" fontId="6" fillId="0" borderId="160" xfId="0" applyNumberFormat="1" applyFont="1" applyBorder="1" applyAlignment="1">
      <alignment horizontal="center" vertical="top" wrapText="1"/>
    </xf>
    <xf numFmtId="164" fontId="5" fillId="0" borderId="116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vertical="top"/>
    </xf>
    <xf numFmtId="164" fontId="6" fillId="0" borderId="116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wrapText="1"/>
    </xf>
    <xf numFmtId="164" fontId="5" fillId="0" borderId="104" xfId="0" applyNumberFormat="1" applyFont="1" applyBorder="1" applyAlignment="1">
      <alignment horizontal="center" vertical="top" wrapText="1"/>
    </xf>
    <xf numFmtId="164" fontId="5" fillId="0" borderId="0" xfId="0" applyNumberFormat="1" applyFont="1"/>
    <xf numFmtId="0" fontId="6" fillId="14" borderId="56" xfId="0" applyFont="1" applyFill="1" applyBorder="1" applyAlignment="1">
      <alignment vertical="top" wrapText="1"/>
    </xf>
    <xf numFmtId="0" fontId="6" fillId="0" borderId="161" xfId="0" applyFont="1" applyBorder="1" applyAlignment="1">
      <alignment horizontal="left" vertical="top" wrapText="1" indent="1"/>
    </xf>
    <xf numFmtId="0" fontId="5" fillId="0" borderId="161" xfId="0" applyFont="1" applyBorder="1" applyAlignment="1">
      <alignment horizontal="left" vertical="top" wrapText="1" indent="2"/>
    </xf>
    <xf numFmtId="0" fontId="5" fillId="0" borderId="56" xfId="0" applyFont="1" applyBorder="1" applyAlignment="1">
      <alignment horizontal="left" vertical="top" wrapText="1" indent="2"/>
    </xf>
    <xf numFmtId="0" fontId="6" fillId="0" borderId="56" xfId="0" applyFont="1" applyBorder="1" applyAlignment="1">
      <alignment vertical="top" wrapText="1"/>
    </xf>
    <xf numFmtId="0" fontId="5" fillId="0" borderId="110" xfId="0" applyFont="1" applyBorder="1" applyAlignment="1">
      <alignment horizontal="left" vertical="top" wrapText="1" indent="2"/>
    </xf>
    <xf numFmtId="0" fontId="5" fillId="0" borderId="160" xfId="0" applyFont="1" applyBorder="1" applyAlignment="1">
      <alignment horizontal="left" vertical="top" wrapText="1" indent="2"/>
    </xf>
    <xf numFmtId="0" fontId="5" fillId="0" borderId="162" xfId="0" applyFont="1" applyBorder="1" applyAlignment="1">
      <alignment horizontal="left" vertical="top" wrapText="1" indent="2"/>
    </xf>
    <xf numFmtId="164" fontId="6" fillId="14" borderId="36" xfId="0" applyNumberFormat="1" applyFont="1" applyFill="1" applyBorder="1" applyAlignment="1">
      <alignment horizontal="center" vertical="top" wrapText="1"/>
    </xf>
    <xf numFmtId="164" fontId="5" fillId="0" borderId="16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vertical="top"/>
    </xf>
    <xf numFmtId="164" fontId="6" fillId="0" borderId="11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wrapText="1"/>
    </xf>
    <xf numFmtId="164" fontId="5" fillId="0" borderId="163" xfId="0" applyNumberFormat="1" applyFont="1" applyBorder="1" applyAlignment="1">
      <alignment horizontal="center" vertical="top" wrapText="1"/>
    </xf>
    <xf numFmtId="164" fontId="5" fillId="0" borderId="162" xfId="0" applyNumberFormat="1" applyFont="1" applyBorder="1" applyAlignment="1">
      <alignment horizontal="center" vertical="top" wrapText="1"/>
    </xf>
    <xf numFmtId="164" fontId="5" fillId="0" borderId="127" xfId="0" applyNumberFormat="1" applyFont="1" applyBorder="1" applyAlignment="1">
      <alignment horizontal="center" vertical="top" wrapText="1"/>
    </xf>
    <xf numFmtId="49" fontId="6" fillId="15" borderId="49" xfId="0" applyNumberFormat="1" applyFont="1" applyFill="1" applyBorder="1" applyAlignment="1">
      <alignment horizontal="left" vertical="top"/>
    </xf>
    <xf numFmtId="49" fontId="6" fillId="13" borderId="69" xfId="0" applyNumberFormat="1" applyFont="1" applyFill="1" applyBorder="1" applyAlignment="1">
      <alignment horizontal="center" vertical="center" wrapText="1"/>
    </xf>
    <xf numFmtId="49" fontId="6" fillId="17" borderId="51" xfId="0" applyNumberFormat="1" applyFont="1" applyFill="1" applyBorder="1" applyAlignment="1">
      <alignment horizontal="center" vertical="top" wrapText="1"/>
    </xf>
    <xf numFmtId="49" fontId="6" fillId="17" borderId="76" xfId="0" applyNumberFormat="1" applyFont="1" applyFill="1" applyBorder="1" applyAlignment="1">
      <alignment horizontal="center" vertical="top"/>
    </xf>
    <xf numFmtId="49" fontId="6" fillId="17" borderId="51" xfId="0" applyNumberFormat="1" applyFont="1" applyFill="1" applyBorder="1" applyAlignment="1">
      <alignment horizontal="center" vertical="top"/>
    </xf>
    <xf numFmtId="49" fontId="6" fillId="17" borderId="51" xfId="0" applyNumberFormat="1" applyFont="1" applyFill="1" applyBorder="1" applyAlignment="1">
      <alignment horizontal="center" vertical="center" wrapText="1"/>
    </xf>
    <xf numFmtId="49" fontId="6" fillId="17" borderId="51" xfId="0" applyNumberFormat="1" applyFont="1" applyFill="1" applyBorder="1" applyAlignment="1">
      <alignment horizontal="center" vertical="center"/>
    </xf>
    <xf numFmtId="49" fontId="6" fillId="17" borderId="48" xfId="0" applyNumberFormat="1" applyFont="1" applyFill="1" applyBorder="1" applyAlignment="1">
      <alignment horizontal="center" vertical="top"/>
    </xf>
    <xf numFmtId="49" fontId="6" fillId="20" borderId="74" xfId="0" applyNumberFormat="1" applyFont="1" applyFill="1" applyBorder="1" applyAlignment="1">
      <alignment horizontal="center" vertical="top"/>
    </xf>
    <xf numFmtId="49" fontId="6" fillId="20" borderId="49" xfId="0" applyNumberFormat="1" applyFont="1" applyFill="1" applyBorder="1" applyAlignment="1">
      <alignment horizontal="right" vertical="top"/>
    </xf>
    <xf numFmtId="49" fontId="6" fillId="20" borderId="50" xfId="0" applyNumberFormat="1" applyFont="1" applyFill="1" applyBorder="1" applyAlignment="1">
      <alignment horizontal="right" vertical="top"/>
    </xf>
    <xf numFmtId="164" fontId="6" fillId="20" borderId="51" xfId="0" applyNumberFormat="1" applyFont="1" applyFill="1" applyBorder="1" applyAlignment="1">
      <alignment horizontal="center" vertical="top"/>
    </xf>
    <xf numFmtId="164" fontId="6" fillId="20" borderId="69" xfId="0" applyNumberFormat="1" applyFont="1" applyFill="1" applyBorder="1" applyAlignment="1">
      <alignment horizontal="center" vertical="top"/>
    </xf>
    <xf numFmtId="164" fontId="6" fillId="20" borderId="50" xfId="0" applyNumberFormat="1" applyFont="1" applyFill="1" applyBorder="1" applyAlignment="1">
      <alignment horizontal="center" vertical="top"/>
    </xf>
    <xf numFmtId="49" fontId="6" fillId="10" borderId="74" xfId="0" applyNumberFormat="1" applyFont="1" applyFill="1" applyBorder="1" applyAlignment="1">
      <alignment horizontal="right" vertical="top"/>
    </xf>
    <xf numFmtId="49" fontId="6" fillId="10" borderId="93" xfId="0" applyNumberFormat="1" applyFont="1" applyFill="1" applyBorder="1" applyAlignment="1">
      <alignment horizontal="center" vertical="top"/>
    </xf>
    <xf numFmtId="49" fontId="6" fillId="17" borderId="100" xfId="0" applyNumberFormat="1" applyFont="1" applyFill="1" applyBorder="1" applyAlignment="1">
      <alignment horizontal="center" vertical="top"/>
    </xf>
    <xf numFmtId="49" fontId="6" fillId="13" borderId="99" xfId="0" applyNumberFormat="1" applyFont="1" applyFill="1" applyBorder="1" applyAlignment="1">
      <alignment horizontal="center" vertical="top"/>
    </xf>
    <xf numFmtId="49" fontId="6" fillId="13" borderId="2" xfId="0" applyNumberFormat="1" applyFont="1" applyFill="1" applyBorder="1" applyAlignment="1">
      <alignment horizontal="center" vertical="top"/>
    </xf>
    <xf numFmtId="49" fontId="6" fillId="10" borderId="49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center"/>
    </xf>
    <xf numFmtId="0" fontId="5" fillId="8" borderId="153" xfId="0" applyFont="1" applyFill="1" applyBorder="1" applyAlignment="1">
      <alignment horizontal="center" vertical="center" wrapText="1"/>
    </xf>
    <xf numFmtId="164" fontId="5" fillId="8" borderId="41" xfId="0" applyNumberFormat="1" applyFont="1" applyFill="1" applyBorder="1" applyAlignment="1">
      <alignment horizontal="center" vertical="center"/>
    </xf>
    <xf numFmtId="164" fontId="5" fillId="8" borderId="13" xfId="0" applyNumberFormat="1" applyFont="1" applyFill="1" applyBorder="1" applyAlignment="1">
      <alignment horizontal="center" vertical="center"/>
    </xf>
    <xf numFmtId="164" fontId="5" fillId="8" borderId="42" xfId="0" applyNumberFormat="1" applyFont="1" applyFill="1" applyBorder="1" applyAlignment="1">
      <alignment horizontal="center" vertical="center"/>
    </xf>
    <xf numFmtId="164" fontId="5" fillId="8" borderId="41" xfId="0" applyNumberFormat="1" applyFont="1" applyFill="1" applyBorder="1" applyAlignment="1">
      <alignment horizontal="center" vertical="center" wrapText="1"/>
    </xf>
    <xf numFmtId="164" fontId="6" fillId="6" borderId="74" xfId="0" applyNumberFormat="1" applyFont="1" applyFill="1" applyBorder="1" applyAlignment="1">
      <alignment horizontal="center" vertical="top"/>
    </xf>
    <xf numFmtId="164" fontId="5" fillId="3" borderId="66" xfId="0" applyNumberFormat="1" applyFont="1" applyFill="1" applyBorder="1" applyAlignment="1">
      <alignment horizontal="center" vertical="center"/>
    </xf>
    <xf numFmtId="164" fontId="5" fillId="3" borderId="67" xfId="0" applyNumberFormat="1" applyFont="1" applyFill="1" applyBorder="1" applyAlignment="1">
      <alignment horizontal="center" vertical="center"/>
    </xf>
    <xf numFmtId="164" fontId="6" fillId="10" borderId="104" xfId="0" applyNumberFormat="1" applyFont="1" applyFill="1" applyBorder="1" applyAlignment="1">
      <alignment horizontal="center" vertical="top"/>
    </xf>
    <xf numFmtId="164" fontId="6" fillId="10" borderId="105" xfId="0" applyNumberFormat="1" applyFont="1" applyFill="1" applyBorder="1" applyAlignment="1">
      <alignment horizontal="center" vertical="top"/>
    </xf>
    <xf numFmtId="164" fontId="6" fillId="10" borderId="107" xfId="0" applyNumberFormat="1" applyFont="1" applyFill="1" applyBorder="1" applyAlignment="1">
      <alignment horizontal="center" vertical="top"/>
    </xf>
    <xf numFmtId="164" fontId="6" fillId="6" borderId="95" xfId="0" applyNumberFormat="1" applyFont="1" applyFill="1" applyBorder="1" applyAlignment="1">
      <alignment horizontal="center" vertical="top"/>
    </xf>
    <xf numFmtId="164" fontId="6" fillId="13" borderId="49" xfId="0" applyNumberFormat="1" applyFont="1" applyFill="1" applyBorder="1" applyAlignment="1">
      <alignment horizontal="center" vertical="top"/>
    </xf>
    <xf numFmtId="164" fontId="6" fillId="10" borderId="100" xfId="0" applyNumberFormat="1" applyFont="1" applyFill="1" applyBorder="1" applyAlignment="1">
      <alignment horizontal="center" vertical="top"/>
    </xf>
    <xf numFmtId="164" fontId="6" fillId="10" borderId="99" xfId="0" applyNumberFormat="1" applyFont="1" applyFill="1" applyBorder="1" applyAlignment="1">
      <alignment horizontal="center" vertical="top"/>
    </xf>
    <xf numFmtId="164" fontId="6" fillId="10" borderId="101" xfId="0" applyNumberFormat="1" applyFont="1" applyFill="1" applyBorder="1" applyAlignment="1">
      <alignment horizontal="center" vertical="top"/>
    </xf>
    <xf numFmtId="164" fontId="6" fillId="6" borderId="68" xfId="0" applyNumberFormat="1" applyFont="1" applyFill="1" applyBorder="1" applyAlignment="1">
      <alignment horizontal="center" vertical="top"/>
    </xf>
    <xf numFmtId="164" fontId="5" fillId="4" borderId="6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67" xfId="0" applyNumberFormat="1" applyFont="1" applyFill="1" applyBorder="1" applyAlignment="1">
      <alignment horizontal="center" vertical="center"/>
    </xf>
    <xf numFmtId="164" fontId="6" fillId="7" borderId="49" xfId="0" applyNumberFormat="1" applyFont="1" applyFill="1" applyBorder="1" applyAlignment="1">
      <alignment horizontal="center" vertical="top"/>
    </xf>
    <xf numFmtId="164" fontId="6" fillId="7" borderId="51" xfId="0" applyNumberFormat="1" applyFont="1" applyFill="1" applyBorder="1" applyAlignment="1">
      <alignment horizontal="center" vertical="top"/>
    </xf>
    <xf numFmtId="164" fontId="6" fillId="7" borderId="69" xfId="0" applyNumberFormat="1" applyFont="1" applyFill="1" applyBorder="1" applyAlignment="1">
      <alignment horizontal="center" vertical="top"/>
    </xf>
    <xf numFmtId="164" fontId="6" fillId="7" borderId="70" xfId="0" applyNumberFormat="1" applyFont="1" applyFill="1" applyBorder="1" applyAlignment="1">
      <alignment horizontal="center" vertical="top"/>
    </xf>
    <xf numFmtId="49" fontId="6" fillId="17" borderId="61" xfId="0" applyNumberFormat="1" applyFont="1" applyFill="1" applyBorder="1" applyAlignment="1">
      <alignment horizontal="center" vertical="top"/>
    </xf>
    <xf numFmtId="49" fontId="6" fillId="15" borderId="50" xfId="0" applyNumberFormat="1" applyFont="1" applyFill="1" applyBorder="1" applyAlignment="1">
      <alignment horizontal="left" vertical="top"/>
    </xf>
    <xf numFmtId="0" fontId="5" fillId="0" borderId="70" xfId="0" applyFont="1" applyBorder="1" applyAlignment="1">
      <alignment horizontal="center" vertical="top" wrapText="1"/>
    </xf>
    <xf numFmtId="164" fontId="6" fillId="6" borderId="164" xfId="0" applyNumberFormat="1" applyFont="1" applyFill="1" applyBorder="1" applyAlignment="1">
      <alignment horizontal="center" vertical="top"/>
    </xf>
    <xf numFmtId="164" fontId="6" fillId="6" borderId="165" xfId="0" applyNumberFormat="1" applyFont="1" applyFill="1" applyBorder="1" applyAlignment="1">
      <alignment horizontal="center" vertical="top"/>
    </xf>
    <xf numFmtId="164" fontId="6" fillId="6" borderId="166" xfId="0" applyNumberFormat="1" applyFont="1" applyFill="1" applyBorder="1" applyAlignment="1">
      <alignment horizontal="center" vertical="top"/>
    </xf>
    <xf numFmtId="164" fontId="6" fillId="10" borderId="167" xfId="0" applyNumberFormat="1" applyFont="1" applyFill="1" applyBorder="1" applyAlignment="1">
      <alignment horizontal="center" vertical="top"/>
    </xf>
    <xf numFmtId="164" fontId="6" fillId="10" borderId="168" xfId="0" applyNumberFormat="1" applyFont="1" applyFill="1" applyBorder="1" applyAlignment="1">
      <alignment horizontal="center" vertical="top"/>
    </xf>
    <xf numFmtId="164" fontId="6" fillId="10" borderId="169" xfId="0" applyNumberFormat="1" applyFont="1" applyFill="1" applyBorder="1" applyAlignment="1">
      <alignment horizontal="center" vertical="top"/>
    </xf>
    <xf numFmtId="164" fontId="6" fillId="10" borderId="170" xfId="0" applyNumberFormat="1" applyFont="1" applyFill="1" applyBorder="1" applyAlignment="1">
      <alignment horizontal="center" vertical="top"/>
    </xf>
    <xf numFmtId="164" fontId="6" fillId="13" borderId="167" xfId="0" applyNumberFormat="1" applyFont="1" applyFill="1" applyBorder="1" applyAlignment="1">
      <alignment horizontal="center" vertical="top"/>
    </xf>
    <xf numFmtId="164" fontId="6" fillId="10" borderId="165" xfId="0" applyNumberFormat="1" applyFont="1" applyFill="1" applyBorder="1" applyAlignment="1">
      <alignment horizontal="center" vertical="top"/>
    </xf>
    <xf numFmtId="164" fontId="6" fillId="10" borderId="164" xfId="0" applyNumberFormat="1" applyFont="1" applyFill="1" applyBorder="1" applyAlignment="1">
      <alignment horizontal="center" vertical="top"/>
    </xf>
    <xf numFmtId="164" fontId="6" fillId="10" borderId="166" xfId="0" applyNumberFormat="1" applyFont="1" applyFill="1" applyBorder="1" applyAlignment="1">
      <alignment horizontal="center" vertical="top"/>
    </xf>
    <xf numFmtId="164" fontId="6" fillId="20" borderId="167" xfId="0" applyNumberFormat="1" applyFont="1" applyFill="1" applyBorder="1" applyAlignment="1">
      <alignment horizontal="center" vertical="top"/>
    </xf>
    <xf numFmtId="164" fontId="6" fillId="13" borderId="165" xfId="0" applyNumberFormat="1" applyFont="1" applyFill="1" applyBorder="1" applyAlignment="1">
      <alignment horizontal="center" vertical="top"/>
    </xf>
    <xf numFmtId="164" fontId="6" fillId="13" borderId="164" xfId="0" applyNumberFormat="1" applyFont="1" applyFill="1" applyBorder="1" applyAlignment="1">
      <alignment horizontal="center" vertical="top"/>
    </xf>
    <xf numFmtId="164" fontId="6" fillId="13" borderId="166" xfId="0" applyNumberFormat="1" applyFont="1" applyFill="1" applyBorder="1" applyAlignment="1">
      <alignment horizontal="center" vertical="top"/>
    </xf>
    <xf numFmtId="164" fontId="6" fillId="20" borderId="168" xfId="0" applyNumberFormat="1" applyFont="1" applyFill="1" applyBorder="1" applyAlignment="1">
      <alignment horizontal="center" vertical="top"/>
    </xf>
    <xf numFmtId="164" fontId="6" fillId="20" borderId="169" xfId="0" applyNumberFormat="1" applyFont="1" applyFill="1" applyBorder="1" applyAlignment="1">
      <alignment horizontal="center" vertical="top"/>
    </xf>
    <xf numFmtId="164" fontId="6" fillId="20" borderId="170" xfId="0" applyNumberFormat="1" applyFont="1" applyFill="1" applyBorder="1" applyAlignment="1">
      <alignment horizontal="center" vertical="top"/>
    </xf>
    <xf numFmtId="164" fontId="6" fillId="14" borderId="171" xfId="0" applyNumberFormat="1" applyFont="1" applyFill="1" applyBorder="1" applyAlignment="1">
      <alignment horizontal="center" vertical="top"/>
    </xf>
    <xf numFmtId="164" fontId="5" fillId="0" borderId="165" xfId="0" applyNumberFormat="1" applyFont="1" applyBorder="1" applyAlignment="1">
      <alignment horizontal="center" vertical="top"/>
    </xf>
    <xf numFmtId="164" fontId="5" fillId="0" borderId="164" xfId="0" applyNumberFormat="1" applyFont="1" applyBorder="1" applyAlignment="1">
      <alignment horizontal="center" vertical="top"/>
    </xf>
    <xf numFmtId="164" fontId="5" fillId="0" borderId="166" xfId="0" applyNumberFormat="1" applyFont="1" applyBorder="1" applyAlignment="1">
      <alignment horizontal="center" vertical="top"/>
    </xf>
    <xf numFmtId="0" fontId="5" fillId="0" borderId="165" xfId="0" applyFont="1" applyBorder="1" applyAlignment="1">
      <alignment horizontal="center" vertical="top"/>
    </xf>
    <xf numFmtId="0" fontId="5" fillId="0" borderId="164" xfId="0" applyFont="1" applyBorder="1" applyAlignment="1">
      <alignment horizontal="center" vertical="top"/>
    </xf>
    <xf numFmtId="164" fontId="6" fillId="14" borderId="168" xfId="0" applyNumberFormat="1" applyFont="1" applyFill="1" applyBorder="1" applyAlignment="1">
      <alignment horizontal="center" vertical="top"/>
    </xf>
    <xf numFmtId="164" fontId="6" fillId="14" borderId="169" xfId="0" applyNumberFormat="1" applyFont="1" applyFill="1" applyBorder="1" applyAlignment="1">
      <alignment horizontal="center" vertical="top"/>
    </xf>
    <xf numFmtId="164" fontId="6" fillId="14" borderId="170" xfId="0" applyNumberFormat="1" applyFont="1" applyFill="1" applyBorder="1" applyAlignment="1">
      <alignment horizontal="center" vertical="top"/>
    </xf>
    <xf numFmtId="164" fontId="5" fillId="0" borderId="29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14" borderId="33" xfId="0" applyFont="1" applyFill="1" applyBorder="1" applyAlignment="1">
      <alignment horizontal="right"/>
    </xf>
    <xf numFmtId="164" fontId="6" fillId="14" borderId="34" xfId="0" applyNumberFormat="1" applyFon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164" fontId="5" fillId="0" borderId="29" xfId="0" applyNumberFormat="1" applyFont="1" applyBorder="1" applyAlignment="1">
      <alignment horizontal="center" vertical="top"/>
    </xf>
    <xf numFmtId="164" fontId="5" fillId="0" borderId="31" xfId="0" applyNumberFormat="1" applyFont="1" applyBorder="1" applyAlignment="1">
      <alignment horizontal="center" vertical="top"/>
    </xf>
    <xf numFmtId="0" fontId="6" fillId="14" borderId="21" xfId="0" applyFont="1" applyFill="1" applyBorder="1" applyAlignment="1" applyProtection="1">
      <alignment horizontal="center" vertical="center"/>
      <protection locked="0"/>
    </xf>
    <xf numFmtId="0" fontId="6" fillId="14" borderId="22" xfId="0" applyFont="1" applyFill="1" applyBorder="1" applyAlignment="1" applyProtection="1">
      <alignment horizontal="center" vertical="center" wrapText="1"/>
      <protection locked="0"/>
    </xf>
    <xf numFmtId="0" fontId="6" fillId="14" borderId="23" xfId="0" applyFont="1" applyFill="1" applyBorder="1" applyAlignment="1" applyProtection="1">
      <alignment horizontal="center" vertical="center" wrapText="1"/>
      <protection locked="0"/>
    </xf>
    <xf numFmtId="0" fontId="6" fillId="14" borderId="24" xfId="0" applyFont="1" applyFill="1" applyBorder="1" applyAlignment="1" applyProtection="1">
      <alignment horizontal="center" vertical="center" wrapText="1"/>
      <protection locked="0"/>
    </xf>
    <xf numFmtId="164" fontId="5" fillId="5" borderId="26" xfId="0" applyNumberFormat="1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4" fontId="5" fillId="3" borderId="142" xfId="0" applyNumberFormat="1" applyFont="1" applyFill="1" applyBorder="1" applyAlignment="1">
      <alignment horizontal="center" vertical="center"/>
    </xf>
    <xf numFmtId="164" fontId="5" fillId="3" borderId="111" xfId="0" applyNumberFormat="1" applyFont="1" applyFill="1" applyBorder="1" applyAlignment="1">
      <alignment horizontal="center" vertical="center"/>
    </xf>
    <xf numFmtId="164" fontId="5" fillId="3" borderId="126" xfId="0" applyNumberFormat="1" applyFont="1" applyFill="1" applyBorder="1" applyAlignment="1">
      <alignment horizontal="center" vertical="center"/>
    </xf>
    <xf numFmtId="164" fontId="5" fillId="3" borderId="112" xfId="0" applyNumberFormat="1" applyFont="1" applyFill="1" applyBorder="1" applyAlignment="1">
      <alignment horizontal="center" vertical="center"/>
    </xf>
    <xf numFmtId="164" fontId="5" fillId="3" borderId="64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65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5" fillId="3" borderId="63" xfId="0" applyNumberFormat="1" applyFont="1" applyFill="1" applyBorder="1" applyAlignment="1">
      <alignment horizontal="center" vertical="center" wrapText="1"/>
    </xf>
    <xf numFmtId="164" fontId="5" fillId="3" borderId="99" xfId="0" applyNumberFormat="1" applyFont="1" applyFill="1" applyBorder="1" applyAlignment="1">
      <alignment horizontal="center" vertical="center"/>
    </xf>
    <xf numFmtId="164" fontId="5" fillId="3" borderId="94" xfId="0" applyNumberFormat="1" applyFont="1" applyFill="1" applyBorder="1" applyAlignment="1">
      <alignment horizontal="center" vertical="center"/>
    </xf>
    <xf numFmtId="164" fontId="5" fillId="3" borderId="146" xfId="0" applyNumberFormat="1" applyFont="1" applyFill="1" applyBorder="1" applyAlignment="1">
      <alignment horizontal="center" vertical="center"/>
    </xf>
    <xf numFmtId="164" fontId="5" fillId="3" borderId="92" xfId="0" applyNumberFormat="1" applyFont="1" applyFill="1" applyBorder="1" applyAlignment="1">
      <alignment horizontal="center" vertical="center"/>
    </xf>
    <xf numFmtId="164" fontId="5" fillId="3" borderId="113" xfId="0" applyNumberFormat="1" applyFont="1" applyFill="1" applyBorder="1" applyAlignment="1">
      <alignment horizontal="center" vertical="center"/>
    </xf>
    <xf numFmtId="164" fontId="5" fillId="3" borderId="105" xfId="0" applyNumberFormat="1" applyFont="1" applyFill="1" applyBorder="1" applyAlignment="1">
      <alignment horizontal="center" vertical="center"/>
    </xf>
    <xf numFmtId="164" fontId="5" fillId="3" borderId="154" xfId="0" applyNumberFormat="1" applyFont="1" applyFill="1" applyBorder="1" applyAlignment="1">
      <alignment horizontal="center" vertical="center"/>
    </xf>
    <xf numFmtId="164" fontId="5" fillId="3" borderId="116" xfId="0" applyNumberFormat="1" applyFont="1" applyFill="1" applyBorder="1" applyAlignment="1">
      <alignment horizontal="center" vertical="center"/>
    </xf>
    <xf numFmtId="164" fontId="5" fillId="3" borderId="82" xfId="0" applyNumberFormat="1" applyFont="1" applyFill="1" applyBorder="1" applyAlignment="1">
      <alignment horizontal="center" vertical="center"/>
    </xf>
    <xf numFmtId="164" fontId="5" fillId="3" borderId="104" xfId="0" applyNumberFormat="1" applyFont="1" applyFill="1" applyBorder="1" applyAlignment="1">
      <alignment horizontal="center" vertical="center"/>
    </xf>
    <xf numFmtId="164" fontId="5" fillId="3" borderId="127" xfId="0" applyNumberFormat="1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164" fontId="5" fillId="3" borderId="51" xfId="0" applyNumberFormat="1" applyFont="1" applyFill="1" applyBorder="1" applyAlignment="1">
      <alignment horizontal="center" vertical="center"/>
    </xf>
    <xf numFmtId="164" fontId="5" fillId="3" borderId="52" xfId="0" applyNumberFormat="1" applyFont="1" applyFill="1" applyBorder="1" applyAlignment="1">
      <alignment horizontal="center" vertical="center"/>
    </xf>
    <xf numFmtId="164" fontId="5" fillId="3" borderId="69" xfId="0" applyNumberFormat="1" applyFont="1" applyFill="1" applyBorder="1" applyAlignment="1">
      <alignment horizontal="center" vertical="center"/>
    </xf>
    <xf numFmtId="164" fontId="5" fillId="3" borderId="70" xfId="0" applyNumberFormat="1" applyFont="1" applyFill="1" applyBorder="1" applyAlignment="1">
      <alignment horizontal="center" vertical="center"/>
    </xf>
    <xf numFmtId="164" fontId="5" fillId="3" borderId="100" xfId="0" applyNumberFormat="1" applyFont="1" applyFill="1" applyBorder="1" applyAlignment="1">
      <alignment horizontal="center" vertical="center"/>
    </xf>
    <xf numFmtId="164" fontId="5" fillId="3" borderId="101" xfId="0" applyNumberFormat="1" applyFont="1" applyFill="1" applyBorder="1" applyAlignment="1">
      <alignment horizontal="center" vertical="center"/>
    </xf>
    <xf numFmtId="164" fontId="5" fillId="3" borderId="91" xfId="0" applyNumberFormat="1" applyFont="1" applyFill="1" applyBorder="1" applyAlignment="1">
      <alignment horizontal="center" vertical="center"/>
    </xf>
    <xf numFmtId="164" fontId="5" fillId="3" borderId="75" xfId="0" applyNumberFormat="1" applyFont="1" applyFill="1" applyBorder="1" applyAlignment="1">
      <alignment horizontal="center" vertical="center"/>
    </xf>
    <xf numFmtId="164" fontId="5" fillId="3" borderId="124" xfId="0" applyNumberFormat="1" applyFont="1" applyFill="1" applyBorder="1" applyAlignment="1">
      <alignment horizontal="center" vertical="center"/>
    </xf>
    <xf numFmtId="164" fontId="5" fillId="4" borderId="111" xfId="1" applyNumberFormat="1" applyFont="1" applyFill="1" applyBorder="1" applyAlignment="1">
      <alignment horizontal="center" vertical="center"/>
    </xf>
    <xf numFmtId="164" fontId="5" fillId="4" borderId="86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0" fontId="5" fillId="0" borderId="28" xfId="0" applyFont="1" applyBorder="1"/>
    <xf numFmtId="164" fontId="5" fillId="0" borderId="116" xfId="0" applyNumberFormat="1" applyFont="1" applyBorder="1" applyAlignment="1">
      <alignment wrapText="1"/>
    </xf>
    <xf numFmtId="0" fontId="5" fillId="0" borderId="25" xfId="0" applyFont="1" applyBorder="1"/>
    <xf numFmtId="164" fontId="5" fillId="0" borderId="30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 vertical="top"/>
    </xf>
    <xf numFmtId="164" fontId="6" fillId="14" borderId="35" xfId="0" applyNumberFormat="1" applyFont="1" applyFill="1" applyBorder="1" applyAlignment="1">
      <alignment horizont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/>
    </xf>
    <xf numFmtId="0" fontId="13" fillId="0" borderId="0" xfId="0" applyFont="1" applyAlignment="1">
      <alignment vertical="top" wrapText="1"/>
    </xf>
    <xf numFmtId="165" fontId="13" fillId="0" borderId="0" xfId="0" applyNumberFormat="1" applyFont="1" applyAlignment="1">
      <alignment horizontal="center"/>
    </xf>
    <xf numFmtId="0" fontId="6" fillId="14" borderId="175" xfId="0" applyFont="1" applyFill="1" applyBorder="1" applyAlignment="1">
      <alignment horizontal="center" vertical="center" wrapText="1"/>
    </xf>
    <xf numFmtId="0" fontId="6" fillId="14" borderId="178" xfId="0" applyFont="1" applyFill="1" applyBorder="1" applyAlignment="1">
      <alignment horizontal="center" vertical="center" wrapText="1"/>
    </xf>
    <xf numFmtId="0" fontId="5" fillId="0" borderId="172" xfId="0" applyFont="1" applyBorder="1" applyAlignment="1">
      <alignment vertical="top" wrapText="1"/>
    </xf>
    <xf numFmtId="0" fontId="5" fillId="0" borderId="174" xfId="0" applyFont="1" applyBorder="1" applyAlignment="1">
      <alignment vertical="top" wrapText="1"/>
    </xf>
    <xf numFmtId="0" fontId="5" fillId="0" borderId="176" xfId="0" applyFont="1" applyBorder="1" applyAlignment="1">
      <alignment horizontal="left" vertical="top" wrapText="1"/>
    </xf>
    <xf numFmtId="0" fontId="6" fillId="21" borderId="177" xfId="0" applyFont="1" applyFill="1" applyBorder="1" applyAlignment="1">
      <alignment horizontal="right" vertical="top" wrapText="1"/>
    </xf>
    <xf numFmtId="0" fontId="6" fillId="23" borderId="36" xfId="0" applyFont="1" applyFill="1" applyBorder="1" applyAlignment="1">
      <alignment horizontal="left" vertical="top" wrapText="1"/>
    </xf>
    <xf numFmtId="0" fontId="6" fillId="22" borderId="175" xfId="0" applyFont="1" applyFill="1" applyBorder="1" applyAlignment="1">
      <alignment horizontal="left" vertical="top" wrapText="1"/>
    </xf>
    <xf numFmtId="164" fontId="5" fillId="0" borderId="180" xfId="0" applyNumberFormat="1" applyFont="1" applyBorder="1" applyAlignment="1">
      <alignment horizontal="center" vertical="top" wrapText="1"/>
    </xf>
    <xf numFmtId="164" fontId="5" fillId="0" borderId="181" xfId="0" applyNumberFormat="1" applyFont="1" applyBorder="1" applyAlignment="1">
      <alignment horizontal="center" vertical="top" wrapText="1"/>
    </xf>
    <xf numFmtId="164" fontId="5" fillId="0" borderId="182" xfId="0" applyNumberFormat="1" applyFont="1" applyBorder="1" applyAlignment="1">
      <alignment horizontal="center" vertical="top" wrapText="1"/>
    </xf>
    <xf numFmtId="164" fontId="6" fillId="23" borderId="179" xfId="0" applyNumberFormat="1" applyFont="1" applyFill="1" applyBorder="1" applyAlignment="1">
      <alignment horizontal="center" vertical="top" wrapText="1"/>
    </xf>
    <xf numFmtId="164" fontId="6" fillId="22" borderId="178" xfId="0" applyNumberFormat="1" applyFont="1" applyFill="1" applyBorder="1" applyAlignment="1">
      <alignment horizontal="center" vertical="top" wrapText="1"/>
    </xf>
    <xf numFmtId="164" fontId="6" fillId="21" borderId="183" xfId="0" applyNumberFormat="1" applyFont="1" applyFill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73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164" fontId="6" fillId="14" borderId="187" xfId="0" applyNumberFormat="1" applyFont="1" applyFill="1" applyBorder="1" applyAlignment="1">
      <alignment horizontal="center" vertical="top" wrapText="1"/>
    </xf>
    <xf numFmtId="164" fontId="6" fillId="0" borderId="188" xfId="0" applyNumberFormat="1" applyFont="1" applyBorder="1" applyAlignment="1">
      <alignment horizontal="center" vertical="top" wrapText="1"/>
    </xf>
    <xf numFmtId="164" fontId="5" fillId="0" borderId="188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/>
    </xf>
    <xf numFmtId="164" fontId="6" fillId="0" borderId="19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wrapText="1"/>
    </xf>
    <xf numFmtId="164" fontId="5" fillId="0" borderId="189" xfId="0" applyNumberFormat="1" applyFont="1" applyBorder="1" applyAlignment="1">
      <alignment horizontal="center" vertical="top" wrapText="1"/>
    </xf>
    <xf numFmtId="164" fontId="5" fillId="0" borderId="190" xfId="0" applyNumberFormat="1" applyFont="1" applyBorder="1" applyAlignment="1">
      <alignment horizontal="center" vertical="top" wrapText="1"/>
    </xf>
    <xf numFmtId="164" fontId="6" fillId="14" borderId="109" xfId="0" applyNumberFormat="1" applyFont="1" applyFill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vertical="top" wrapText="1"/>
    </xf>
    <xf numFmtId="164" fontId="5" fillId="0" borderId="155" xfId="0" applyNumberFormat="1" applyFont="1" applyBorder="1" applyAlignment="1">
      <alignment horizontal="center" vertical="top" wrapText="1"/>
    </xf>
    <xf numFmtId="164" fontId="5" fillId="0" borderId="153" xfId="0" applyNumberFormat="1" applyFont="1" applyBorder="1" applyAlignment="1">
      <alignment horizontal="center" vertical="top" wrapText="1"/>
    </xf>
    <xf numFmtId="164" fontId="6" fillId="14" borderId="179" xfId="0" applyNumberFormat="1" applyFont="1" applyFill="1" applyBorder="1" applyAlignment="1">
      <alignment horizontal="center" vertical="top" wrapText="1"/>
    </xf>
    <xf numFmtId="164" fontId="6" fillId="0" borderId="155" xfId="0" applyNumberFormat="1" applyFont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vertical="top"/>
    </xf>
    <xf numFmtId="164" fontId="6" fillId="0" borderId="109" xfId="0" applyNumberFormat="1" applyFont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wrapText="1"/>
    </xf>
    <xf numFmtId="164" fontId="5" fillId="0" borderId="84" xfId="0" applyNumberFormat="1" applyFont="1" applyBorder="1" applyAlignment="1">
      <alignment horizontal="center" vertical="top" wrapText="1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49" fontId="5" fillId="3" borderId="78" xfId="0" applyNumberFormat="1" applyFont="1" applyFill="1" applyBorder="1" applyAlignment="1">
      <alignment horizontal="center" vertical="top" wrapText="1"/>
    </xf>
    <xf numFmtId="49" fontId="5" fillId="3" borderId="80" xfId="0" applyNumberFormat="1" applyFont="1" applyFill="1" applyBorder="1" applyAlignment="1">
      <alignment horizontal="center" vertical="top" wrapText="1"/>
    </xf>
    <xf numFmtId="49" fontId="5" fillId="4" borderId="78" xfId="0" applyNumberFormat="1" applyFont="1" applyFill="1" applyBorder="1" applyAlignment="1">
      <alignment horizontal="center" vertical="top"/>
    </xf>
    <xf numFmtId="49" fontId="5" fillId="4" borderId="79" xfId="0" applyNumberFormat="1" applyFont="1" applyFill="1" applyBorder="1" applyAlignment="1">
      <alignment horizontal="center" vertical="top"/>
    </xf>
    <xf numFmtId="49" fontId="5" fillId="4" borderId="80" xfId="0" applyNumberFormat="1" applyFont="1" applyFill="1" applyBorder="1" applyAlignment="1">
      <alignment horizontal="center" vertical="top"/>
    </xf>
    <xf numFmtId="49" fontId="5" fillId="3" borderId="78" xfId="0" applyNumberFormat="1" applyFont="1" applyFill="1" applyBorder="1" applyAlignment="1">
      <alignment horizontal="center" vertical="top"/>
    </xf>
    <xf numFmtId="49" fontId="5" fillId="3" borderId="79" xfId="0" applyNumberFormat="1" applyFont="1" applyFill="1" applyBorder="1" applyAlignment="1">
      <alignment horizontal="center" vertical="top"/>
    </xf>
    <xf numFmtId="49" fontId="5" fillId="3" borderId="80" xfId="0" applyNumberFormat="1" applyFont="1" applyFill="1" applyBorder="1" applyAlignment="1">
      <alignment horizontal="center" vertical="top"/>
    </xf>
    <xf numFmtId="0" fontId="6" fillId="12" borderId="68" xfId="0" applyFont="1" applyFill="1" applyBorder="1" applyAlignment="1">
      <alignment horizontal="right" vertical="top"/>
    </xf>
    <xf numFmtId="0" fontId="6" fillId="12" borderId="49" xfId="0" applyFont="1" applyFill="1" applyBorder="1" applyAlignment="1">
      <alignment horizontal="right" vertical="top"/>
    </xf>
    <xf numFmtId="0" fontId="6" fillId="12" borderId="50" xfId="0" applyFont="1" applyFill="1" applyBorder="1" applyAlignment="1">
      <alignment horizontal="right" vertical="top"/>
    </xf>
    <xf numFmtId="0" fontId="5" fillId="4" borderId="80" xfId="0" applyFont="1" applyFill="1" applyBorder="1"/>
    <xf numFmtId="49" fontId="6" fillId="3" borderId="92" xfId="0" applyNumberFormat="1" applyFont="1" applyFill="1" applyBorder="1" applyAlignment="1">
      <alignment horizontal="center" vertical="top"/>
    </xf>
    <xf numFmtId="0" fontId="5" fillId="4" borderId="118" xfId="0" applyFont="1" applyFill="1" applyBorder="1"/>
    <xf numFmtId="0" fontId="5" fillId="4" borderId="92" xfId="0" applyFont="1" applyFill="1" applyBorder="1" applyAlignment="1">
      <alignment horizontal="left" vertical="top" wrapText="1"/>
    </xf>
    <xf numFmtId="0" fontId="5" fillId="3" borderId="92" xfId="0" applyFont="1" applyFill="1" applyBorder="1" applyAlignment="1">
      <alignment horizontal="center" vertical="top" wrapText="1"/>
    </xf>
    <xf numFmtId="49" fontId="5" fillId="3" borderId="113" xfId="0" applyNumberFormat="1" applyFont="1" applyFill="1" applyBorder="1" applyAlignment="1">
      <alignment horizontal="center" vertical="top" textRotation="90"/>
    </xf>
    <xf numFmtId="0" fontId="5" fillId="4" borderId="119" xfId="0" applyFont="1" applyFill="1" applyBorder="1" applyAlignment="1">
      <alignment vertical="top"/>
    </xf>
    <xf numFmtId="49" fontId="6" fillId="10" borderId="49" xfId="0" applyNumberFormat="1" applyFont="1" applyFill="1" applyBorder="1" applyAlignment="1">
      <alignment horizontal="right" vertical="top"/>
    </xf>
    <xf numFmtId="0" fontId="5" fillId="11" borderId="49" xfId="0" applyFont="1" applyFill="1" applyBorder="1"/>
    <xf numFmtId="49" fontId="6" fillId="16" borderId="49" xfId="0" applyNumberFormat="1" applyFont="1" applyFill="1" applyBorder="1" applyAlignment="1">
      <alignment horizontal="left" vertical="top"/>
    </xf>
    <xf numFmtId="0" fontId="5" fillId="11" borderId="106" xfId="0" applyFont="1" applyFill="1" applyBorder="1"/>
    <xf numFmtId="0" fontId="5" fillId="11" borderId="129" xfId="0" applyFont="1" applyFill="1" applyBorder="1"/>
    <xf numFmtId="49" fontId="5" fillId="3" borderId="62" xfId="0" applyNumberFormat="1" applyFont="1" applyFill="1" applyBorder="1" applyAlignment="1">
      <alignment horizontal="center" vertical="top" textRotation="90"/>
    </xf>
    <xf numFmtId="0" fontId="5" fillId="4" borderId="119" xfId="0" applyFont="1" applyFill="1" applyBorder="1" applyAlignment="1">
      <alignment vertical="top" textRotation="90"/>
    </xf>
    <xf numFmtId="49" fontId="5" fillId="3" borderId="79" xfId="0" applyNumberFormat="1" applyFont="1" applyFill="1" applyBorder="1" applyAlignment="1">
      <alignment horizontal="center" vertical="top" wrapText="1"/>
    </xf>
    <xf numFmtId="0" fontId="5" fillId="4" borderId="80" xfId="0" applyFont="1" applyFill="1" applyBorder="1" applyAlignment="1">
      <alignment wrapText="1"/>
    </xf>
    <xf numFmtId="0" fontId="5" fillId="4" borderId="2" xfId="0" applyFont="1" applyFill="1" applyBorder="1" applyAlignment="1">
      <alignment horizontal="left" vertical="top" wrapText="1"/>
    </xf>
    <xf numFmtId="0" fontId="6" fillId="19" borderId="100" xfId="0" applyFont="1" applyFill="1" applyBorder="1" applyAlignment="1">
      <alignment horizontal="center" vertical="top"/>
    </xf>
    <xf numFmtId="0" fontId="6" fillId="19" borderId="45" xfId="0" applyFont="1" applyFill="1" applyBorder="1" applyAlignment="1">
      <alignment horizontal="center" vertical="top"/>
    </xf>
    <xf numFmtId="0" fontId="6" fillId="19" borderId="104" xfId="0" applyFont="1" applyFill="1" applyBorder="1" applyAlignment="1">
      <alignment horizontal="center" vertical="top"/>
    </xf>
    <xf numFmtId="0" fontId="6" fillId="12" borderId="99" xfId="0" applyFont="1" applyFill="1" applyBorder="1" applyAlignment="1">
      <alignment horizontal="center" vertical="top"/>
    </xf>
    <xf numFmtId="0" fontId="6" fillId="12" borderId="14" xfId="0" applyFont="1" applyFill="1" applyBorder="1" applyAlignment="1">
      <alignment horizontal="center" vertical="top"/>
    </xf>
    <xf numFmtId="0" fontId="6" fillId="12" borderId="105" xfId="0" applyFont="1" applyFill="1" applyBorder="1" applyAlignment="1">
      <alignment horizontal="center" vertical="top"/>
    </xf>
    <xf numFmtId="0" fontId="6" fillId="11" borderId="99" xfId="0" applyFont="1" applyFill="1" applyBorder="1" applyAlignment="1">
      <alignment horizontal="center" vertical="top"/>
    </xf>
    <xf numFmtId="0" fontId="6" fillId="11" borderId="14" xfId="0" applyFont="1" applyFill="1" applyBorder="1" applyAlignment="1">
      <alignment horizontal="center" vertical="top"/>
    </xf>
    <xf numFmtId="0" fontId="6" fillId="11" borderId="105" xfId="0" applyFont="1" applyFill="1" applyBorder="1" applyAlignment="1">
      <alignment horizontal="center" vertical="top"/>
    </xf>
    <xf numFmtId="0" fontId="6" fillId="4" borderId="99" xfId="0" applyFont="1" applyFill="1" applyBorder="1" applyAlignment="1">
      <alignment horizontal="center" vertical="top"/>
    </xf>
    <xf numFmtId="0" fontId="6" fillId="4" borderId="14" xfId="0" applyFont="1" applyFill="1" applyBorder="1" applyAlignment="1">
      <alignment horizontal="center" vertical="top"/>
    </xf>
    <xf numFmtId="0" fontId="6" fillId="4" borderId="105" xfId="0" applyFont="1" applyFill="1" applyBorder="1" applyAlignment="1">
      <alignment horizontal="center" vertical="top"/>
    </xf>
    <xf numFmtId="0" fontId="5" fillId="4" borderId="99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0" fontId="5" fillId="4" borderId="105" xfId="0" applyFont="1" applyFill="1" applyBorder="1" applyAlignment="1">
      <alignment horizontal="left" vertical="top" wrapText="1"/>
    </xf>
    <xf numFmtId="0" fontId="5" fillId="4" borderId="99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center" vertical="top"/>
    </xf>
    <xf numFmtId="0" fontId="5" fillId="4" borderId="105" xfId="0" applyFont="1" applyFill="1" applyBorder="1" applyAlignment="1">
      <alignment horizontal="center" vertical="top"/>
    </xf>
    <xf numFmtId="0" fontId="5" fillId="4" borderId="101" xfId="0" applyFont="1" applyFill="1" applyBorder="1" applyAlignment="1">
      <alignment horizontal="center" vertical="center" textRotation="90" wrapText="1"/>
    </xf>
    <xf numFmtId="0" fontId="5" fillId="4" borderId="47" xfId="0" applyFont="1" applyFill="1" applyBorder="1" applyAlignment="1">
      <alignment horizontal="center" vertical="center" textRotation="90" wrapText="1"/>
    </xf>
    <xf numFmtId="0" fontId="5" fillId="4" borderId="107" xfId="0" applyFont="1" applyFill="1" applyBorder="1" applyAlignment="1">
      <alignment horizontal="center" vertical="center" textRotation="90" wrapText="1"/>
    </xf>
    <xf numFmtId="0" fontId="5" fillId="4" borderId="78" xfId="0" applyFont="1" applyFill="1" applyBorder="1" applyAlignment="1">
      <alignment horizontal="center" vertical="top"/>
    </xf>
    <xf numFmtId="0" fontId="5" fillId="4" borderId="79" xfId="0" applyFont="1" applyFill="1" applyBorder="1" applyAlignment="1">
      <alignment horizontal="center" vertical="top"/>
    </xf>
    <xf numFmtId="0" fontId="5" fillId="4" borderId="80" xfId="0" applyFont="1" applyFill="1" applyBorder="1" applyAlignment="1">
      <alignment horizontal="center" vertical="top"/>
    </xf>
    <xf numFmtId="49" fontId="6" fillId="17" borderId="100" xfId="0" applyNumberFormat="1" applyFont="1" applyFill="1" applyBorder="1" applyAlignment="1">
      <alignment horizontal="center" vertical="top"/>
    </xf>
    <xf numFmtId="49" fontId="6" fillId="17" borderId="45" xfId="0" applyNumberFormat="1" applyFont="1" applyFill="1" applyBorder="1" applyAlignment="1">
      <alignment horizontal="center" vertical="top"/>
    </xf>
    <xf numFmtId="49" fontId="6" fillId="17" borderId="104" xfId="0" applyNumberFormat="1" applyFont="1" applyFill="1" applyBorder="1" applyAlignment="1">
      <alignment horizontal="center" vertical="top"/>
    </xf>
    <xf numFmtId="49" fontId="6" fillId="13" borderId="99" xfId="0" applyNumberFormat="1" applyFont="1" applyFill="1" applyBorder="1" applyAlignment="1">
      <alignment horizontal="center" vertical="top"/>
    </xf>
    <xf numFmtId="49" fontId="6" fillId="13" borderId="14" xfId="0" applyNumberFormat="1" applyFont="1" applyFill="1" applyBorder="1" applyAlignment="1">
      <alignment horizontal="center" vertical="top"/>
    </xf>
    <xf numFmtId="49" fontId="6" fillId="13" borderId="105" xfId="0" applyNumberFormat="1" applyFont="1" applyFill="1" applyBorder="1" applyAlignment="1">
      <alignment horizontal="center" vertical="top"/>
    </xf>
    <xf numFmtId="1" fontId="6" fillId="10" borderId="85" xfId="0" applyNumberFormat="1" applyFont="1" applyFill="1" applyBorder="1" applyAlignment="1">
      <alignment horizontal="center" vertical="top"/>
    </xf>
    <xf numFmtId="1" fontId="6" fillId="10" borderId="9" xfId="0" applyNumberFormat="1" applyFont="1" applyFill="1" applyBorder="1" applyAlignment="1">
      <alignment horizontal="center" vertical="top"/>
    </xf>
    <xf numFmtId="0" fontId="5" fillId="11" borderId="88" xfId="0" applyFont="1" applyFill="1" applyBorder="1"/>
    <xf numFmtId="49" fontId="6" fillId="3" borderId="93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5" fillId="4" borderId="108" xfId="0" applyFont="1" applyFill="1" applyBorder="1"/>
    <xf numFmtId="0" fontId="5" fillId="3" borderId="2" xfId="0" applyFont="1" applyFill="1" applyBorder="1" applyAlignment="1">
      <alignment horizontal="center" vertical="top" wrapText="1"/>
    </xf>
    <xf numFmtId="49" fontId="6" fillId="13" borderId="92" xfId="0" applyNumberFormat="1" applyFont="1" applyFill="1" applyBorder="1" applyAlignment="1">
      <alignment horizontal="center" vertical="top"/>
    </xf>
    <xf numFmtId="49" fontId="6" fillId="13" borderId="2" xfId="0" applyNumberFormat="1" applyFont="1" applyFill="1" applyBorder="1" applyAlignment="1">
      <alignment horizontal="center" vertical="top"/>
    </xf>
    <xf numFmtId="0" fontId="5" fillId="12" borderId="118" xfId="0" applyFont="1" applyFill="1" applyBorder="1"/>
    <xf numFmtId="1" fontId="6" fillId="10" borderId="92" xfId="0" applyNumberFormat="1" applyFont="1" applyFill="1" applyBorder="1" applyAlignment="1">
      <alignment horizontal="center" vertical="top"/>
    </xf>
    <xf numFmtId="1" fontId="6" fillId="10" borderId="2" xfId="0" applyNumberFormat="1" applyFont="1" applyFill="1" applyBorder="1" applyAlignment="1">
      <alignment horizontal="center" vertical="top"/>
    </xf>
    <xf numFmtId="0" fontId="5" fillId="11" borderId="118" xfId="0" applyFont="1" applyFill="1" applyBorder="1"/>
    <xf numFmtId="49" fontId="6" fillId="3" borderId="2" xfId="0" applyNumberFormat="1" applyFont="1" applyFill="1" applyBorder="1" applyAlignment="1">
      <alignment horizontal="center" vertical="top"/>
    </xf>
    <xf numFmtId="0" fontId="5" fillId="3" borderId="9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9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9" fontId="5" fillId="3" borderId="113" xfId="0" applyNumberFormat="1" applyFont="1" applyFill="1" applyBorder="1" applyAlignment="1">
      <alignment horizontal="center" vertical="top" textRotation="90" wrapText="1"/>
    </xf>
    <xf numFmtId="49" fontId="5" fillId="3" borderId="62" xfId="0" applyNumberFormat="1" applyFont="1" applyFill="1" applyBorder="1" applyAlignment="1">
      <alignment horizontal="center" vertical="top" textRotation="90" wrapText="1"/>
    </xf>
    <xf numFmtId="0" fontId="5" fillId="4" borderId="119" xfId="0" applyFont="1" applyFill="1" applyBorder="1" applyAlignment="1">
      <alignment vertical="top" wrapText="1"/>
    </xf>
    <xf numFmtId="0" fontId="5" fillId="2" borderId="78" xfId="0" applyFont="1" applyFill="1" applyBorder="1" applyAlignment="1">
      <alignment horizontal="center" vertical="center" textRotation="90" wrapText="1"/>
    </xf>
    <xf numFmtId="0" fontId="5" fillId="0" borderId="79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6" fillId="3" borderId="124" xfId="0" applyFont="1" applyFill="1" applyBorder="1" applyAlignment="1">
      <alignment horizontal="center" vertical="top" wrapText="1"/>
    </xf>
    <xf numFmtId="0" fontId="5" fillId="4" borderId="128" xfId="0" applyFont="1" applyFill="1" applyBorder="1"/>
    <xf numFmtId="0" fontId="5" fillId="4" borderId="138" xfId="0" applyFont="1" applyFill="1" applyBorder="1"/>
    <xf numFmtId="0" fontId="5" fillId="2" borderId="135" xfId="0" applyFont="1" applyFill="1" applyBorder="1" applyAlignment="1">
      <alignment horizontal="center" vertical="center" textRotation="90"/>
    </xf>
    <xf numFmtId="0" fontId="5" fillId="0" borderId="136" xfId="0" applyFont="1" applyBorder="1" applyAlignment="1">
      <alignment vertical="center"/>
    </xf>
    <xf numFmtId="0" fontId="5" fillId="0" borderId="137" xfId="0" applyFont="1" applyBorder="1" applyAlignment="1">
      <alignment vertical="center"/>
    </xf>
    <xf numFmtId="0" fontId="5" fillId="2" borderId="67" xfId="0" applyFont="1" applyFill="1" applyBorder="1" applyAlignment="1">
      <alignment horizontal="center" vertical="center" textRotation="90" wrapText="1"/>
    </xf>
    <xf numFmtId="0" fontId="5" fillId="0" borderId="119" xfId="0" applyFont="1" applyBorder="1" applyAlignment="1">
      <alignment vertical="center"/>
    </xf>
    <xf numFmtId="0" fontId="5" fillId="2" borderId="66" xfId="0" applyFont="1" applyFill="1" applyBorder="1" applyAlignment="1">
      <alignment horizontal="center" vertical="center" textRotation="90" wrapText="1"/>
    </xf>
    <xf numFmtId="0" fontId="5" fillId="0" borderId="117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2" borderId="9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vertical="center"/>
    </xf>
    <xf numFmtId="0" fontId="5" fillId="0" borderId="118" xfId="0" applyFont="1" applyBorder="1" applyAlignment="1">
      <alignment vertical="center"/>
    </xf>
    <xf numFmtId="0" fontId="5" fillId="2" borderId="113" xfId="0" applyFont="1" applyFill="1" applyBorder="1" applyAlignment="1">
      <alignment horizontal="center" vertical="center" textRotation="90" wrapText="1"/>
    </xf>
    <xf numFmtId="0" fontId="5" fillId="0" borderId="62" xfId="0" applyFont="1" applyBorder="1" applyAlignment="1">
      <alignment vertical="center"/>
    </xf>
    <xf numFmtId="0" fontId="5" fillId="2" borderId="79" xfId="0" applyFont="1" applyFill="1" applyBorder="1" applyAlignment="1">
      <alignment horizontal="center" vertical="center" textRotation="90" wrapText="1"/>
    </xf>
    <xf numFmtId="0" fontId="5" fillId="2" borderId="80" xfId="0" applyFont="1" applyFill="1" applyBorder="1" applyAlignment="1">
      <alignment horizontal="center" vertical="center" textRotation="90" wrapText="1"/>
    </xf>
    <xf numFmtId="49" fontId="6" fillId="9" borderId="48" xfId="0" applyNumberFormat="1" applyFont="1" applyFill="1" applyBorder="1" applyAlignment="1">
      <alignment horizontal="left" vertical="top" wrapText="1"/>
    </xf>
    <xf numFmtId="49" fontId="6" fillId="9" borderId="49" xfId="0" applyNumberFormat="1" applyFont="1" applyFill="1" applyBorder="1" applyAlignment="1">
      <alignment horizontal="left" vertical="top" wrapText="1"/>
    </xf>
    <xf numFmtId="49" fontId="6" fillId="9" borderId="50" xfId="0" applyNumberFormat="1" applyFont="1" applyFill="1" applyBorder="1" applyAlignment="1">
      <alignment horizontal="left" vertical="top" wrapText="1"/>
    </xf>
    <xf numFmtId="0" fontId="6" fillId="18" borderId="49" xfId="0" applyFont="1" applyFill="1" applyBorder="1" applyAlignment="1">
      <alignment horizontal="left" vertical="top" wrapText="1"/>
    </xf>
    <xf numFmtId="0" fontId="6" fillId="18" borderId="50" xfId="0" applyFont="1" applyFill="1" applyBorder="1" applyAlignment="1">
      <alignment horizontal="left" vertical="top" wrapText="1"/>
    </xf>
    <xf numFmtId="49" fontId="6" fillId="17" borderId="91" xfId="0" applyNumberFormat="1" applyFont="1" applyFill="1" applyBorder="1" applyAlignment="1">
      <alignment horizontal="center" vertical="top"/>
    </xf>
    <xf numFmtId="49" fontId="6" fillId="17" borderId="61" xfId="0" applyNumberFormat="1" applyFont="1" applyFill="1" applyBorder="1" applyAlignment="1">
      <alignment horizontal="center" vertical="top"/>
    </xf>
    <xf numFmtId="0" fontId="5" fillId="19" borderId="117" xfId="0" applyFont="1" applyFill="1" applyBorder="1"/>
    <xf numFmtId="49" fontId="6" fillId="13" borderId="93" xfId="0" applyNumberFormat="1" applyFont="1" applyFill="1" applyBorder="1" applyAlignment="1">
      <alignment horizontal="center" vertical="top"/>
    </xf>
    <xf numFmtId="49" fontId="6" fillId="13" borderId="1" xfId="0" applyNumberFormat="1" applyFont="1" applyFill="1" applyBorder="1" applyAlignment="1">
      <alignment horizontal="center" vertical="top"/>
    </xf>
    <xf numFmtId="0" fontId="5" fillId="12" borderId="108" xfId="0" applyFont="1" applyFill="1" applyBorder="1"/>
    <xf numFmtId="49" fontId="6" fillId="10" borderId="92" xfId="0" applyNumberFormat="1" applyFont="1" applyFill="1" applyBorder="1" applyAlignment="1">
      <alignment horizontal="center" vertical="top"/>
    </xf>
    <xf numFmtId="49" fontId="6" fillId="10" borderId="2" xfId="0" applyNumberFormat="1" applyFont="1" applyFill="1" applyBorder="1" applyAlignment="1">
      <alignment horizontal="center" vertical="top"/>
    </xf>
    <xf numFmtId="49" fontId="6" fillId="17" borderId="81" xfId="0" applyNumberFormat="1" applyFont="1" applyFill="1" applyBorder="1" applyAlignment="1">
      <alignment horizontal="center" vertical="top"/>
    </xf>
    <xf numFmtId="49" fontId="6" fillId="17" borderId="116" xfId="0" applyNumberFormat="1" applyFont="1" applyFill="1" applyBorder="1" applyAlignment="1">
      <alignment horizontal="center" vertical="top"/>
    </xf>
    <xf numFmtId="0" fontId="5" fillId="19" borderId="87" xfId="0" applyFont="1" applyFill="1" applyBorder="1"/>
    <xf numFmtId="49" fontId="6" fillId="13" borderId="85" xfId="0" applyNumberFormat="1" applyFont="1" applyFill="1" applyBorder="1" applyAlignment="1">
      <alignment horizontal="center" vertical="top"/>
    </xf>
    <xf numFmtId="49" fontId="6" fillId="13" borderId="9" xfId="0" applyNumberFormat="1" applyFont="1" applyFill="1" applyBorder="1" applyAlignment="1">
      <alignment horizontal="center" vertical="top"/>
    </xf>
    <xf numFmtId="0" fontId="5" fillId="12" borderId="88" xfId="0" applyFont="1" applyFill="1" applyBorder="1"/>
    <xf numFmtId="1" fontId="6" fillId="10" borderId="93" xfId="0" applyNumberFormat="1" applyFont="1" applyFill="1" applyBorder="1" applyAlignment="1">
      <alignment horizontal="center" vertical="top"/>
    </xf>
    <xf numFmtId="1" fontId="6" fillId="10" borderId="1" xfId="0" applyNumberFormat="1" applyFont="1" applyFill="1" applyBorder="1" applyAlignment="1">
      <alignment horizontal="center" vertical="top"/>
    </xf>
    <xf numFmtId="0" fontId="5" fillId="11" borderId="108" xfId="0" applyFont="1" applyFill="1" applyBorder="1"/>
    <xf numFmtId="0" fontId="6" fillId="15" borderId="49" xfId="0" applyFont="1" applyFill="1" applyBorder="1" applyAlignment="1">
      <alignment horizontal="left" vertical="top" wrapText="1"/>
    </xf>
    <xf numFmtId="0" fontId="6" fillId="15" borderId="50" xfId="0" applyFont="1" applyFill="1" applyBorder="1" applyAlignment="1">
      <alignment horizontal="left" vertical="top" wrapText="1"/>
    </xf>
    <xf numFmtId="0" fontId="6" fillId="16" borderId="74" xfId="0" applyFont="1" applyFill="1" applyBorder="1" applyAlignment="1">
      <alignment horizontal="left" vertical="top" wrapText="1"/>
    </xf>
    <xf numFmtId="0" fontId="6" fillId="16" borderId="49" xfId="0" applyFont="1" applyFill="1" applyBorder="1" applyAlignment="1">
      <alignment horizontal="left" vertical="top" wrapText="1"/>
    </xf>
    <xf numFmtId="0" fontId="6" fillId="16" borderId="5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horizontal="center" vertical="top" wrapText="1"/>
    </xf>
    <xf numFmtId="0" fontId="5" fillId="0" borderId="0" xfId="0" applyFont="1"/>
    <xf numFmtId="0" fontId="6" fillId="2" borderId="0" xfId="0" applyFont="1" applyFill="1" applyAlignment="1">
      <alignment horizontal="center" vertical="top" wrapText="1"/>
    </xf>
    <xf numFmtId="0" fontId="5" fillId="2" borderId="93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/>
    </xf>
    <xf numFmtId="0" fontId="5" fillId="0" borderId="108" xfId="0" applyFont="1" applyBorder="1" applyAlignment="1">
      <alignment vertical="center"/>
    </xf>
    <xf numFmtId="0" fontId="5" fillId="0" borderId="92" xfId="0" applyFont="1" applyBorder="1" applyAlignment="1">
      <alignment horizontal="center" vertical="center" wrapText="1"/>
    </xf>
    <xf numFmtId="0" fontId="6" fillId="2" borderId="124" xfId="0" applyFont="1" applyFill="1" applyBorder="1" applyAlignment="1">
      <alignment horizontal="center" vertical="top" wrapText="1"/>
    </xf>
    <xf numFmtId="0" fontId="5" fillId="0" borderId="128" xfId="0" applyFont="1" applyBorder="1"/>
    <xf numFmtId="0" fontId="5" fillId="0" borderId="138" xfId="0" applyFont="1" applyBorder="1"/>
    <xf numFmtId="0" fontId="5" fillId="3" borderId="66" xfId="0" applyFont="1" applyFill="1" applyBorder="1" applyAlignment="1">
      <alignment horizontal="center" vertical="center" textRotation="90" wrapText="1"/>
    </xf>
    <xf numFmtId="0" fontId="5" fillId="4" borderId="1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 textRotation="90" wrapText="1"/>
    </xf>
    <xf numFmtId="0" fontId="5" fillId="4" borderId="1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top"/>
    </xf>
    <xf numFmtId="0" fontId="5" fillId="4" borderId="119" xfId="0" applyFont="1" applyFill="1" applyBorder="1" applyAlignment="1">
      <alignment vertical="top" textRotation="90" wrapText="1"/>
    </xf>
    <xf numFmtId="49" fontId="5" fillId="3" borderId="146" xfId="0" applyNumberFormat="1" applyFont="1" applyFill="1" applyBorder="1" applyAlignment="1">
      <alignment horizontal="center" vertical="top" wrapText="1"/>
    </xf>
    <xf numFmtId="49" fontId="5" fillId="3" borderId="72" xfId="0" applyNumberFormat="1" applyFont="1" applyFill="1" applyBorder="1" applyAlignment="1">
      <alignment horizontal="center" vertical="top" wrapText="1"/>
    </xf>
    <xf numFmtId="49" fontId="5" fillId="3" borderId="113" xfId="0" applyNumberFormat="1" applyFont="1" applyFill="1" applyBorder="1" applyAlignment="1">
      <alignment horizontal="center" vertical="center" textRotation="90"/>
    </xf>
    <xf numFmtId="0" fontId="5" fillId="4" borderId="119" xfId="0" applyFont="1" applyFill="1" applyBorder="1" applyAlignment="1">
      <alignment vertical="center" textRotation="90"/>
    </xf>
    <xf numFmtId="49" fontId="6" fillId="10" borderId="85" xfId="0" applyNumberFormat="1" applyFont="1" applyFill="1" applyBorder="1" applyAlignment="1">
      <alignment horizontal="center" vertical="top"/>
    </xf>
    <xf numFmtId="49" fontId="6" fillId="10" borderId="9" xfId="0" applyNumberFormat="1" applyFont="1" applyFill="1" applyBorder="1" applyAlignment="1">
      <alignment horizontal="center" vertical="top"/>
    </xf>
    <xf numFmtId="49" fontId="6" fillId="3" borderId="85" xfId="0" applyNumberFormat="1" applyFont="1" applyFill="1" applyBorder="1" applyAlignment="1">
      <alignment horizontal="center" vertical="top"/>
    </xf>
    <xf numFmtId="49" fontId="6" fillId="3" borderId="9" xfId="0" applyNumberFormat="1" applyFont="1" applyFill="1" applyBorder="1" applyAlignment="1">
      <alignment horizontal="center" vertical="top"/>
    </xf>
    <xf numFmtId="0" fontId="5" fillId="4" borderId="88" xfId="0" applyFont="1" applyFill="1" applyBorder="1"/>
    <xf numFmtId="0" fontId="5" fillId="4" borderId="9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49" fontId="6" fillId="10" borderId="14" xfId="0" applyNumberFormat="1" applyFont="1" applyFill="1" applyBorder="1" applyAlignment="1">
      <alignment horizontal="center" vertical="top"/>
    </xf>
    <xf numFmtId="49" fontId="6" fillId="3" borderId="14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center" textRotation="90"/>
    </xf>
    <xf numFmtId="49" fontId="6" fillId="17" borderId="117" xfId="0" applyNumberFormat="1" applyFont="1" applyFill="1" applyBorder="1" applyAlignment="1">
      <alignment horizontal="center" vertical="top"/>
    </xf>
    <xf numFmtId="0" fontId="6" fillId="11" borderId="49" xfId="0" applyFont="1" applyFill="1" applyBorder="1" applyAlignment="1">
      <alignment horizontal="right" vertical="top"/>
    </xf>
    <xf numFmtId="0" fontId="5" fillId="11" borderId="49" xfId="0" applyFont="1" applyFill="1" applyBorder="1" applyAlignment="1">
      <alignment vertical="top"/>
    </xf>
    <xf numFmtId="0" fontId="5" fillId="11" borderId="50" xfId="0" applyFont="1" applyFill="1" applyBorder="1" applyAlignment="1">
      <alignment vertical="top"/>
    </xf>
    <xf numFmtId="49" fontId="6" fillId="16" borderId="74" xfId="0" applyNumberFormat="1" applyFont="1" applyFill="1" applyBorder="1" applyAlignment="1">
      <alignment horizontal="left" vertical="top"/>
    </xf>
    <xf numFmtId="0" fontId="5" fillId="11" borderId="50" xfId="0" applyFont="1" applyFill="1" applyBorder="1"/>
    <xf numFmtId="0" fontId="5" fillId="11" borderId="1" xfId="0" applyFont="1" applyFill="1" applyBorder="1"/>
    <xf numFmtId="0" fontId="5" fillId="4" borderId="2" xfId="0" applyFont="1" applyFill="1" applyBorder="1"/>
    <xf numFmtId="0" fontId="5" fillId="4" borderId="62" xfId="0" applyFont="1" applyFill="1" applyBorder="1" applyAlignment="1">
      <alignment vertical="top"/>
    </xf>
    <xf numFmtId="0" fontId="5" fillId="4" borderId="79" xfId="0" applyFont="1" applyFill="1" applyBorder="1"/>
    <xf numFmtId="0" fontId="6" fillId="11" borderId="95" xfId="0" applyFont="1" applyFill="1" applyBorder="1" applyAlignment="1">
      <alignment horizontal="right" vertical="top"/>
    </xf>
    <xf numFmtId="0" fontId="5" fillId="11" borderId="95" xfId="0" applyFont="1" applyFill="1" applyBorder="1" applyAlignment="1">
      <alignment vertical="top"/>
    </xf>
    <xf numFmtId="0" fontId="5" fillId="11" borderId="94" xfId="0" applyFont="1" applyFill="1" applyBorder="1" applyAlignment="1">
      <alignment vertical="top"/>
    </xf>
    <xf numFmtId="0" fontId="5" fillId="19" borderId="116" xfId="0" applyFont="1" applyFill="1" applyBorder="1"/>
    <xf numFmtId="0" fontId="5" fillId="12" borderId="9" xfId="0" applyFont="1" applyFill="1" applyBorder="1"/>
    <xf numFmtId="49" fontId="6" fillId="10" borderId="93" xfId="0" applyNumberFormat="1" applyFont="1" applyFill="1" applyBorder="1" applyAlignment="1">
      <alignment horizontal="center" vertical="top"/>
    </xf>
    <xf numFmtId="49" fontId="6" fillId="3" borderId="123" xfId="0" applyNumberFormat="1" applyFont="1" applyFill="1" applyBorder="1" applyAlignment="1">
      <alignment horizontal="center" vertical="top" wrapText="1"/>
    </xf>
    <xf numFmtId="0" fontId="5" fillId="4" borderId="5" xfId="0" applyFont="1" applyFill="1" applyBorder="1"/>
    <xf numFmtId="0" fontId="5" fillId="4" borderId="122" xfId="0" applyFont="1" applyFill="1" applyBorder="1"/>
    <xf numFmtId="0" fontId="5" fillId="4" borderId="2" xfId="0" applyFont="1" applyFill="1" applyBorder="1" applyAlignment="1">
      <alignment horizontal="left"/>
    </xf>
    <xf numFmtId="0" fontId="5" fillId="4" borderId="118" xfId="0" applyFont="1" applyFill="1" applyBorder="1" applyAlignment="1">
      <alignment horizontal="left"/>
    </xf>
    <xf numFmtId="49" fontId="5" fillId="4" borderId="93" xfId="0" applyNumberFormat="1" applyFont="1" applyFill="1" applyBorder="1" applyAlignment="1">
      <alignment horizontal="center" vertical="top"/>
    </xf>
    <xf numFmtId="0" fontId="5" fillId="4" borderId="1" xfId="0" applyFont="1" applyFill="1" applyBorder="1"/>
    <xf numFmtId="0" fontId="5" fillId="4" borderId="62" xfId="0" applyFont="1" applyFill="1" applyBorder="1" applyAlignment="1">
      <alignment vertical="top" wrapText="1"/>
    </xf>
    <xf numFmtId="49" fontId="6" fillId="3" borderId="92" xfId="0" applyNumberFormat="1" applyFont="1" applyFill="1" applyBorder="1" applyAlignment="1">
      <alignment horizontal="center" vertical="top" wrapText="1"/>
    </xf>
    <xf numFmtId="0" fontId="5" fillId="3" borderId="123" xfId="0" applyFont="1" applyFill="1" applyBorder="1" applyAlignment="1">
      <alignment horizontal="center" vertical="top" wrapText="1"/>
    </xf>
    <xf numFmtId="49" fontId="5" fillId="3" borderId="101" xfId="0" applyNumberFormat="1" applyFont="1" applyFill="1" applyBorder="1" applyAlignment="1">
      <alignment horizontal="center" vertical="top" textRotation="90"/>
    </xf>
    <xf numFmtId="0" fontId="5" fillId="4" borderId="107" xfId="0" applyFont="1" applyFill="1" applyBorder="1" applyAlignment="1">
      <alignment vertical="top"/>
    </xf>
    <xf numFmtId="49" fontId="5" fillId="3" borderId="78" xfId="0" applyNumberFormat="1" applyFont="1" applyFill="1" applyBorder="1" applyAlignment="1">
      <alignment horizontal="center" vertical="top" textRotation="90"/>
    </xf>
    <xf numFmtId="49" fontId="5" fillId="3" borderId="101" xfId="0" applyNumberFormat="1" applyFont="1" applyFill="1" applyBorder="1" applyAlignment="1">
      <alignment horizontal="center" vertical="center" textRotation="90"/>
    </xf>
    <xf numFmtId="0" fontId="5" fillId="4" borderId="107" xfId="0" applyFont="1" applyFill="1" applyBorder="1" applyAlignment="1">
      <alignment vertical="center"/>
    </xf>
    <xf numFmtId="0" fontId="5" fillId="19" borderId="61" xfId="0" applyFont="1" applyFill="1" applyBorder="1"/>
    <xf numFmtId="0" fontId="5" fillId="12" borderId="2" xfId="0" applyFont="1" applyFill="1" applyBorder="1"/>
    <xf numFmtId="0" fontId="5" fillId="11" borderId="2" xfId="0" applyFont="1" applyFill="1" applyBorder="1"/>
    <xf numFmtId="49" fontId="6" fillId="4" borderId="92" xfId="0" applyNumberFormat="1" applyFont="1" applyFill="1" applyBorder="1" applyAlignment="1">
      <alignment horizontal="center" vertical="top"/>
    </xf>
    <xf numFmtId="0" fontId="5" fillId="4" borderId="92" xfId="0" applyFont="1" applyFill="1" applyBorder="1" applyAlignment="1">
      <alignment horizontal="center" vertical="top" wrapText="1"/>
    </xf>
    <xf numFmtId="49" fontId="5" fillId="4" borderId="113" xfId="0" applyNumberFormat="1" applyFont="1" applyFill="1" applyBorder="1" applyAlignment="1">
      <alignment horizontal="center" vertical="top" textRotation="90"/>
    </xf>
    <xf numFmtId="49" fontId="6" fillId="13" borderId="5" xfId="0" applyNumberFormat="1" applyFont="1" applyFill="1" applyBorder="1" applyAlignment="1">
      <alignment horizontal="right" vertical="top"/>
    </xf>
    <xf numFmtId="0" fontId="5" fillId="12" borderId="0" xfId="0" applyFont="1" applyFill="1"/>
    <xf numFmtId="49" fontId="6" fillId="10" borderId="74" xfId="0" applyNumberFormat="1" applyFont="1" applyFill="1" applyBorder="1" applyAlignment="1">
      <alignment horizontal="right" vertical="top"/>
    </xf>
    <xf numFmtId="0" fontId="6" fillId="16" borderId="74" xfId="0" applyFont="1" applyFill="1" applyBorder="1" applyAlignment="1">
      <alignment horizontal="left" vertical="center" wrapText="1"/>
    </xf>
    <xf numFmtId="49" fontId="6" fillId="13" borderId="49" xfId="0" applyNumberFormat="1" applyFont="1" applyFill="1" applyBorder="1" applyAlignment="1">
      <alignment horizontal="right" vertical="top"/>
    </xf>
    <xf numFmtId="0" fontId="5" fillId="12" borderId="49" xfId="0" applyFont="1" applyFill="1" applyBorder="1"/>
    <xf numFmtId="0" fontId="5" fillId="12" borderId="50" xfId="0" applyFont="1" applyFill="1" applyBorder="1"/>
    <xf numFmtId="49" fontId="6" fillId="15" borderId="49" xfId="0" applyNumberFormat="1" applyFont="1" applyFill="1" applyBorder="1" applyAlignment="1">
      <alignment horizontal="left" vertical="center" wrapText="1"/>
    </xf>
    <xf numFmtId="0" fontId="5" fillId="12" borderId="106" xfId="0" applyFont="1" applyFill="1" applyBorder="1"/>
    <xf numFmtId="0" fontId="5" fillId="12" borderId="129" xfId="0" applyFont="1" applyFill="1" applyBorder="1"/>
    <xf numFmtId="0" fontId="11" fillId="0" borderId="95" xfId="0" applyFont="1" applyBorder="1" applyAlignment="1">
      <alignment horizontal="left"/>
    </xf>
    <xf numFmtId="0" fontId="6" fillId="14" borderId="48" xfId="0" applyFont="1" applyFill="1" applyBorder="1" applyAlignment="1">
      <alignment horizontal="right" vertical="top"/>
    </xf>
    <xf numFmtId="0" fontId="6" fillId="14" borderId="49" xfId="0" applyFont="1" applyFill="1" applyBorder="1" applyAlignment="1">
      <alignment horizontal="right" vertical="top"/>
    </xf>
    <xf numFmtId="0" fontId="6" fillId="14" borderId="50" xfId="0" applyFont="1" applyFill="1" applyBorder="1" applyAlignment="1">
      <alignment horizontal="right" vertical="top"/>
    </xf>
    <xf numFmtId="0" fontId="6" fillId="0" borderId="36" xfId="0" applyFont="1" applyBorder="1" applyAlignment="1" applyProtection="1">
      <alignment horizontal="center" vertical="top"/>
      <protection locked="0"/>
    </xf>
    <xf numFmtId="0" fontId="6" fillId="0" borderId="37" xfId="0" applyFont="1" applyBorder="1" applyAlignment="1" applyProtection="1">
      <alignment horizontal="center" vertical="top"/>
      <protection locked="0"/>
    </xf>
    <xf numFmtId="0" fontId="6" fillId="0" borderId="38" xfId="0" applyFont="1" applyBorder="1" applyAlignment="1" applyProtection="1">
      <alignment horizontal="center" vertical="top"/>
      <protection locked="0"/>
    </xf>
    <xf numFmtId="0" fontId="6" fillId="0" borderId="36" xfId="0" applyFont="1" applyBorder="1" applyAlignment="1" applyProtection="1">
      <alignment horizontal="center" vertical="top" wrapText="1"/>
      <protection locked="0"/>
    </xf>
    <xf numFmtId="0" fontId="6" fillId="0" borderId="37" xfId="0" applyFont="1" applyBorder="1" applyAlignment="1" applyProtection="1">
      <alignment horizontal="center" vertical="top" wrapText="1"/>
      <protection locked="0"/>
    </xf>
    <xf numFmtId="0" fontId="6" fillId="0" borderId="38" xfId="0" applyFont="1" applyBorder="1" applyAlignment="1" applyProtection="1">
      <alignment horizontal="center" vertical="top" wrapText="1"/>
      <protection locked="0"/>
    </xf>
    <xf numFmtId="0" fontId="5" fillId="0" borderId="41" xfId="0" applyFont="1" applyBorder="1" applyAlignment="1" applyProtection="1">
      <alignment horizontal="center" vertical="center" textRotation="90"/>
      <protection locked="0"/>
    </xf>
    <xf numFmtId="0" fontId="5" fillId="0" borderId="104" xfId="0" applyFont="1" applyBorder="1" applyAlignment="1" applyProtection="1">
      <alignment horizontal="center" vertical="center" textRotation="90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 textRotation="90" wrapText="1"/>
      <protection locked="0"/>
    </xf>
    <xf numFmtId="0" fontId="5" fillId="0" borderId="107" xfId="0" applyFont="1" applyBorder="1" applyAlignment="1" applyProtection="1">
      <alignment horizontal="center" vertical="center" textRotation="90" wrapText="1"/>
      <protection locked="0"/>
    </xf>
    <xf numFmtId="0" fontId="5" fillId="0" borderId="41" xfId="0" applyFont="1" applyBorder="1" applyAlignment="1" applyProtection="1">
      <alignment horizontal="center" vertical="center" textRotation="90" wrapText="1"/>
      <protection locked="0"/>
    </xf>
    <xf numFmtId="0" fontId="5" fillId="0" borderId="104" xfId="0" applyFont="1" applyBorder="1" applyAlignment="1" applyProtection="1">
      <alignment horizontal="center" vertical="center" textRotation="90" wrapText="1"/>
      <protection locked="0"/>
    </xf>
    <xf numFmtId="0" fontId="5" fillId="0" borderId="100" xfId="0" applyFont="1" applyBorder="1" applyAlignment="1" applyProtection="1">
      <alignment horizontal="center" vertical="center" textRotation="90"/>
      <protection locked="0"/>
    </xf>
    <xf numFmtId="0" fontId="5" fillId="0" borderId="45" xfId="0" applyFont="1" applyBorder="1" applyAlignment="1" applyProtection="1">
      <alignment horizontal="center" vertical="center" textRotation="90"/>
      <protection locked="0"/>
    </xf>
    <xf numFmtId="0" fontId="5" fillId="0" borderId="99" xfId="0" applyFont="1" applyBorder="1" applyAlignment="1" applyProtection="1">
      <alignment horizontal="center" vertical="center" textRotation="90"/>
      <protection locked="0"/>
    </xf>
    <xf numFmtId="0" fontId="5" fillId="0" borderId="14" xfId="0" applyFont="1" applyBorder="1" applyAlignment="1" applyProtection="1">
      <alignment horizontal="center" vertical="center" textRotation="90"/>
      <protection locked="0"/>
    </xf>
    <xf numFmtId="0" fontId="5" fillId="0" borderId="105" xfId="0" applyFont="1" applyBorder="1" applyAlignment="1" applyProtection="1">
      <alignment horizontal="center" vertical="center" textRotation="90"/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101" xfId="0" applyFont="1" applyBorder="1" applyAlignment="1" applyProtection="1">
      <alignment horizontal="center" vertical="center" textRotation="90"/>
      <protection locked="0"/>
    </xf>
    <xf numFmtId="0" fontId="5" fillId="0" borderId="47" xfId="0" applyFont="1" applyBorder="1" applyAlignment="1" applyProtection="1">
      <alignment horizontal="center" vertical="center" textRotation="90"/>
      <protection locked="0"/>
    </xf>
    <xf numFmtId="0" fontId="5" fillId="0" borderId="107" xfId="0" applyFont="1" applyBorder="1" applyAlignment="1" applyProtection="1">
      <alignment horizontal="center" vertical="center" textRotation="90"/>
      <protection locked="0"/>
    </xf>
    <xf numFmtId="0" fontId="14" fillId="0" borderId="131" xfId="0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6" fillId="5" borderId="54" xfId="0" applyFont="1" applyFill="1" applyBorder="1" applyAlignment="1" applyProtection="1">
      <alignment horizontal="center" vertical="center" wrapText="1"/>
      <protection locked="0"/>
    </xf>
    <xf numFmtId="0" fontId="6" fillId="5" borderId="55" xfId="0" applyFont="1" applyFill="1" applyBorder="1" applyAlignment="1" applyProtection="1">
      <alignment horizontal="center" vertical="center" wrapText="1"/>
      <protection locked="0"/>
    </xf>
    <xf numFmtId="0" fontId="6" fillId="5" borderId="56" xfId="0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5" borderId="13" xfId="0" applyFont="1" applyFill="1" applyBorder="1" applyAlignment="1" applyProtection="1">
      <alignment horizontal="center" vertical="top" wrapText="1"/>
      <protection locked="0"/>
    </xf>
    <xf numFmtId="0" fontId="10" fillId="5" borderId="14" xfId="0" applyFont="1" applyFill="1" applyBorder="1" applyAlignment="1" applyProtection="1">
      <alignment horizontal="center" vertical="top" wrapText="1"/>
      <protection locked="0"/>
    </xf>
    <xf numFmtId="0" fontId="10" fillId="5" borderId="44" xfId="0" applyFont="1" applyFill="1" applyBorder="1" applyAlignment="1" applyProtection="1">
      <alignment horizontal="center" vertical="top" wrapText="1"/>
      <protection locked="0"/>
    </xf>
    <xf numFmtId="0" fontId="10" fillId="5" borderId="184" xfId="0" applyFont="1" applyFill="1" applyBorder="1" applyAlignment="1" applyProtection="1">
      <alignment horizontal="center" vertical="top" wrapText="1"/>
      <protection locked="0"/>
    </xf>
    <xf numFmtId="0" fontId="10" fillId="5" borderId="185" xfId="0" applyFont="1" applyFill="1" applyBorder="1" applyAlignment="1" applyProtection="1">
      <alignment horizontal="center" vertical="top" wrapText="1"/>
      <protection locked="0"/>
    </xf>
    <xf numFmtId="0" fontId="10" fillId="5" borderId="186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5" borderId="53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57" xfId="0" applyFont="1" applyFill="1" applyBorder="1" applyAlignment="1" applyProtection="1">
      <alignment horizontal="center" vertical="center" wrapText="1"/>
      <protection locked="0"/>
    </xf>
    <xf numFmtId="0" fontId="6" fillId="5" borderId="53" xfId="0" applyFont="1" applyFill="1" applyBorder="1" applyAlignment="1" applyProtection="1">
      <alignment horizontal="center" vertical="center" textRotation="90" wrapText="1"/>
      <protection locked="0"/>
    </xf>
    <xf numFmtId="0" fontId="6" fillId="5" borderId="12" xfId="0" applyFont="1" applyFill="1" applyBorder="1" applyAlignment="1" applyProtection="1">
      <alignment horizontal="center" vertical="center" textRotation="90" wrapText="1"/>
      <protection locked="0"/>
    </xf>
    <xf numFmtId="0" fontId="6" fillId="5" borderId="57" xfId="0" applyFont="1" applyFill="1" applyBorder="1" applyAlignment="1" applyProtection="1">
      <alignment horizontal="center" vertical="center" textRotation="90" wrapText="1"/>
      <protection locked="0"/>
    </xf>
    <xf numFmtId="0" fontId="6" fillId="5" borderId="191" xfId="0" applyFont="1" applyFill="1" applyBorder="1" applyAlignment="1" applyProtection="1">
      <alignment horizontal="center" vertical="center" textRotation="90" wrapText="1"/>
      <protection locked="0"/>
    </xf>
    <xf numFmtId="0" fontId="6" fillId="5" borderId="79" xfId="0" applyFont="1" applyFill="1" applyBorder="1" applyAlignment="1" applyProtection="1">
      <alignment horizontal="center" vertical="center" textRotation="90" wrapText="1"/>
      <protection locked="0"/>
    </xf>
    <xf numFmtId="0" fontId="6" fillId="5" borderId="192" xfId="0" applyFont="1" applyFill="1" applyBorder="1" applyAlignment="1" applyProtection="1">
      <alignment horizontal="center" vertical="center" textRotation="90" wrapText="1"/>
      <protection locked="0"/>
    </xf>
    <xf numFmtId="0" fontId="10" fillId="5" borderId="40" xfId="0" applyFont="1" applyFill="1" applyBorder="1" applyAlignment="1" applyProtection="1">
      <alignment horizontal="center" vertical="top" wrapText="1"/>
      <protection locked="0"/>
    </xf>
    <xf numFmtId="0" fontId="10" fillId="5" borderId="39" xfId="0" applyFont="1" applyFill="1" applyBorder="1" applyAlignment="1" applyProtection="1">
      <alignment horizontal="center" vertical="top" wrapText="1"/>
      <protection locked="0"/>
    </xf>
    <xf numFmtId="0" fontId="10" fillId="5" borderId="43" xfId="0" applyFont="1" applyFill="1" applyBorder="1" applyAlignment="1" applyProtection="1">
      <alignment horizontal="center" vertical="top" wrapText="1"/>
      <protection locked="0"/>
    </xf>
  </cellXfs>
  <cellStyles count="2">
    <cellStyle name="Įprastas" xfId="0" builtinId="0"/>
    <cellStyle name="Įprastas 3" xfId="1" xr:uid="{00000000-0005-0000-0000-000001000000}"/>
  </cellStyles>
  <dxfs count="0"/>
  <tableStyles count="0" defaultTableStyle="TableStyleMedium2" defaultPivotStyle="PivotStyleLight16"/>
  <colors>
    <mruColors>
      <color rgb="FFFFFF00"/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ntralizuot_DK10/Desktop/strateginis_2018_2020/naujausi_ssgg/Mokyklu%20suvest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veks. l.d."/>
      <sheetName val="Zibut"/>
      <sheetName val="Azuol"/>
      <sheetName val="Pusele"/>
      <sheetName val="Zvaig"/>
      <sheetName val="Raudon"/>
      <sheetName val="Gintar"/>
      <sheetName val="Zibai"/>
      <sheetName val="Naum m.d."/>
      <sheetName val="RSM"/>
      <sheetName val="Kint"/>
      <sheetName val="Vilkyc"/>
      <sheetName val="Pamar"/>
      <sheetName val="Saugu p."/>
      <sheetName val="Jankus"/>
      <sheetName val="Usen"/>
      <sheetName val="Jukn"/>
      <sheetName val="Katyc"/>
      <sheetName val="JSMC"/>
      <sheetName val="Sveks g."/>
      <sheetName val="Vain"/>
      <sheetName val="Naum. g."/>
      <sheetName val="Vydun"/>
      <sheetName val="Pirm"/>
      <sheetName val="Sporto"/>
      <sheetName val="Meno"/>
      <sheetName val="SPT"/>
      <sheetName val="SUVSTINE"/>
      <sheetName val="Lapas1"/>
    </sheetNames>
    <sheetDataSet>
      <sheetData sheetId="0" refreshError="1">
        <row r="14">
          <cell r="P14">
            <v>128.4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" refreshError="1">
        <row r="14">
          <cell r="P14">
            <v>347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" refreshError="1">
        <row r="14">
          <cell r="P14">
            <v>400.9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3" refreshError="1">
        <row r="14">
          <cell r="P14">
            <v>290.60000000000002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4" refreshError="1">
        <row r="14">
          <cell r="P14">
            <v>311.7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5" refreshError="1">
        <row r="14">
          <cell r="P14">
            <v>336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6" refreshError="1">
        <row r="14">
          <cell r="P14">
            <v>299.7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7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8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9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0" refreshError="1">
        <row r="13">
          <cell r="P13">
            <v>50</v>
          </cell>
        </row>
        <row r="14">
          <cell r="Q14">
            <v>0</v>
          </cell>
          <cell r="R14">
            <v>0</v>
          </cell>
        </row>
        <row r="17">
          <cell r="R17">
            <v>0</v>
          </cell>
        </row>
        <row r="20">
          <cell r="R20">
            <v>0</v>
          </cell>
        </row>
        <row r="23">
          <cell r="Q23">
            <v>0</v>
          </cell>
          <cell r="R23">
            <v>0</v>
          </cell>
        </row>
        <row r="27">
          <cell r="R27">
            <v>0</v>
          </cell>
        </row>
        <row r="72">
          <cell r="Q72">
            <v>0</v>
          </cell>
          <cell r="R72">
            <v>0</v>
          </cell>
        </row>
        <row r="74">
          <cell r="P74">
            <v>0</v>
          </cell>
          <cell r="Q74">
            <v>0</v>
          </cell>
          <cell r="R74">
            <v>0</v>
          </cell>
        </row>
        <row r="76">
          <cell r="P76">
            <v>0</v>
          </cell>
          <cell r="Q76">
            <v>0</v>
          </cell>
          <cell r="R76">
            <v>0</v>
          </cell>
        </row>
        <row r="82">
          <cell r="Q82">
            <v>0</v>
          </cell>
        </row>
        <row r="84">
          <cell r="Q84">
            <v>0</v>
          </cell>
          <cell r="R84">
            <v>0</v>
          </cell>
        </row>
      </sheetData>
      <sheetData sheetId="11" refreshError="1">
        <row r="14">
          <cell r="P14">
            <v>33.988999999999997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2" refreshError="1">
        <row r="14">
          <cell r="P14">
            <v>75.400000000000006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3" refreshError="1">
        <row r="14">
          <cell r="P14">
            <v>103.32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4" refreshError="1">
        <row r="14">
          <cell r="P14">
            <v>58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5" refreshError="1">
        <row r="14">
          <cell r="P14">
            <v>17.8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6" refreshError="1">
        <row r="14">
          <cell r="P14">
            <v>90.6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7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8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6">
          <cell r="Q76">
            <v>0</v>
          </cell>
          <cell r="R76">
            <v>0</v>
          </cell>
        </row>
        <row r="78">
          <cell r="P78">
            <v>0</v>
          </cell>
          <cell r="Q78">
            <v>0</v>
          </cell>
          <cell r="R78">
            <v>0</v>
          </cell>
        </row>
        <row r="80">
          <cell r="P80">
            <v>0</v>
          </cell>
          <cell r="Q80">
            <v>0</v>
          </cell>
          <cell r="R80">
            <v>0</v>
          </cell>
        </row>
        <row r="86">
          <cell r="Q86">
            <v>0</v>
          </cell>
        </row>
        <row r="88">
          <cell r="Q88">
            <v>0</v>
          </cell>
          <cell r="R88">
            <v>0</v>
          </cell>
        </row>
      </sheetData>
      <sheetData sheetId="19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0" refreshError="1">
        <row r="14">
          <cell r="P14">
            <v>46.7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1" refreshError="1">
        <row r="14">
          <cell r="P14">
            <v>21.3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2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3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4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</sheetData>
      <sheetData sheetId="25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</sheetData>
      <sheetData sheetId="26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28">
          <cell r="R28">
            <v>0</v>
          </cell>
        </row>
      </sheetData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7"/>
  <sheetViews>
    <sheetView tabSelected="1" zoomScale="90" zoomScaleNormal="90" zoomScaleSheetLayoutView="110" workbookViewId="0">
      <pane ySplit="11" topLeftCell="A129" activePane="bottomLeft" state="frozen"/>
      <selection pane="bottomLeft" activeCell="D134" sqref="D134:K134"/>
    </sheetView>
  </sheetViews>
  <sheetFormatPr defaultColWidth="14.42578125" defaultRowHeight="12.75" x14ac:dyDescent="0.2"/>
  <cols>
    <col min="1" max="2" width="3.28515625" style="2" customWidth="1"/>
    <col min="3" max="3" width="3.140625" style="2" customWidth="1"/>
    <col min="4" max="4" width="3.42578125" style="2" customWidth="1"/>
    <col min="5" max="5" width="19.42578125" style="2" customWidth="1"/>
    <col min="6" max="6" width="4.7109375" style="2" customWidth="1"/>
    <col min="7" max="7" width="9.85546875" style="2" customWidth="1"/>
    <col min="8" max="8" width="11.28515625" style="2" customWidth="1"/>
    <col min="9" max="9" width="5.28515625" style="2" customWidth="1"/>
    <col min="10" max="10" width="10.42578125" style="2" customWidth="1"/>
    <col min="11" max="11" width="7.7109375" style="2" customWidth="1"/>
    <col min="12" max="12" width="8.7109375" style="2" customWidth="1"/>
    <col min="13" max="13" width="8.5703125" style="2" customWidth="1"/>
    <col min="14" max="15" width="8.140625" style="2" customWidth="1"/>
    <col min="16" max="17" width="8.7109375" style="2" customWidth="1"/>
    <col min="18" max="18" width="8.28515625" style="2" customWidth="1"/>
    <col min="19" max="19" width="8" style="2" customWidth="1"/>
    <col min="20" max="20" width="8.42578125" style="2" customWidth="1"/>
    <col min="21" max="21" width="8.5703125" style="2" customWidth="1"/>
    <col min="22" max="22" width="8.140625" style="2" customWidth="1"/>
    <col min="23" max="23" width="8.28515625" style="2" customWidth="1"/>
    <col min="24" max="24" width="8.5703125" style="2" customWidth="1"/>
    <col min="25" max="25" width="7.85546875" style="2" customWidth="1"/>
    <col min="26" max="26" width="8.140625" style="2" customWidth="1"/>
    <col min="27" max="27" width="8.42578125" style="2" customWidth="1"/>
    <col min="28" max="16384" width="14.42578125" style="2"/>
  </cols>
  <sheetData>
    <row r="1" spans="1:28" ht="7.5" customHeight="1" x14ac:dyDescent="0.2">
      <c r="A1" s="1"/>
      <c r="B1" s="551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</row>
    <row r="2" spans="1:28" ht="12.75" customHeight="1" x14ac:dyDescent="0.2">
      <c r="A2" s="1"/>
      <c r="B2" s="271"/>
      <c r="V2" s="550" t="s">
        <v>129</v>
      </c>
      <c r="W2" s="550"/>
      <c r="X2" s="550"/>
      <c r="Y2" s="550"/>
      <c r="Z2" s="550"/>
      <c r="AA2" s="550"/>
    </row>
    <row r="3" spans="1:28" ht="12.75" customHeight="1" x14ac:dyDescent="0.2">
      <c r="A3" s="1"/>
      <c r="B3" s="271"/>
      <c r="V3" s="550" t="s">
        <v>134</v>
      </c>
      <c r="W3" s="550"/>
      <c r="X3" s="550"/>
      <c r="Y3" s="550"/>
      <c r="Z3" s="550"/>
      <c r="AA3" s="550"/>
    </row>
    <row r="4" spans="1:28" ht="12.75" customHeight="1" x14ac:dyDescent="0.2">
      <c r="A4" s="1"/>
      <c r="B4" s="271"/>
      <c r="V4" s="550" t="s">
        <v>135</v>
      </c>
      <c r="W4" s="550"/>
      <c r="X4" s="550"/>
      <c r="Y4" s="550"/>
      <c r="Z4" s="550"/>
      <c r="AA4" s="550"/>
    </row>
    <row r="5" spans="1:28" ht="13.5" customHeight="1" x14ac:dyDescent="0.2">
      <c r="A5" s="4"/>
      <c r="B5" s="553" t="s">
        <v>147</v>
      </c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  <c r="O5" s="554"/>
      <c r="P5" s="554"/>
      <c r="Q5" s="554"/>
      <c r="R5" s="554"/>
      <c r="S5" s="554"/>
      <c r="T5" s="554"/>
      <c r="U5" s="554"/>
      <c r="V5" s="554"/>
      <c r="W5" s="554"/>
      <c r="X5" s="554"/>
      <c r="Y5" s="554"/>
      <c r="Z5" s="554"/>
      <c r="AA5" s="554"/>
      <c r="AB5" s="26"/>
    </row>
    <row r="6" spans="1:28" ht="12.75" customHeight="1" x14ac:dyDescent="0.2">
      <c r="A6" s="4"/>
      <c r="B6" s="555" t="s">
        <v>146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4"/>
      <c r="AA6" s="554"/>
      <c r="AB6" s="26"/>
    </row>
    <row r="7" spans="1:28" ht="12.75" customHeight="1" x14ac:dyDescent="0.2">
      <c r="A7" s="4"/>
      <c r="B7" s="553" t="s">
        <v>193</v>
      </c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26"/>
    </row>
    <row r="8" spans="1:28" ht="13.5" customHeight="1" thickBot="1" x14ac:dyDescent="0.25">
      <c r="A8" s="569" t="s">
        <v>97</v>
      </c>
      <c r="B8" s="569"/>
      <c r="C8" s="569"/>
      <c r="D8" s="569"/>
      <c r="E8" s="569"/>
      <c r="F8" s="569"/>
      <c r="G8" s="569"/>
      <c r="H8" s="569"/>
      <c r="I8" s="569"/>
      <c r="J8" s="569"/>
      <c r="K8" s="569"/>
      <c r="L8" s="569"/>
      <c r="M8" s="569"/>
      <c r="N8" s="569"/>
      <c r="O8" s="569"/>
      <c r="P8" s="569"/>
      <c r="Q8" s="569"/>
      <c r="R8" s="569"/>
      <c r="S8" s="569"/>
      <c r="T8" s="569"/>
      <c r="U8" s="569"/>
      <c r="V8" s="569"/>
      <c r="W8" s="569"/>
      <c r="X8" s="569"/>
      <c r="Y8" s="569"/>
      <c r="Z8" s="569"/>
      <c r="AA8" s="569"/>
      <c r="AB8" s="26"/>
    </row>
    <row r="9" spans="1:28" ht="20.25" customHeight="1" x14ac:dyDescent="0.2">
      <c r="A9" s="507" t="s">
        <v>0</v>
      </c>
      <c r="B9" s="556" t="s">
        <v>1</v>
      </c>
      <c r="C9" s="516" t="s">
        <v>2</v>
      </c>
      <c r="D9" s="516" t="s">
        <v>3</v>
      </c>
      <c r="E9" s="559" t="s">
        <v>4</v>
      </c>
      <c r="F9" s="516" t="s">
        <v>5</v>
      </c>
      <c r="G9" s="519" t="s">
        <v>6</v>
      </c>
      <c r="H9" s="501" t="s">
        <v>7</v>
      </c>
      <c r="I9" s="501" t="s">
        <v>8</v>
      </c>
      <c r="J9" s="501" t="s">
        <v>137</v>
      </c>
      <c r="K9" s="501" t="s">
        <v>9</v>
      </c>
      <c r="L9" s="504" t="s">
        <v>136</v>
      </c>
      <c r="M9" s="505"/>
      <c r="N9" s="505"/>
      <c r="O9" s="506"/>
      <c r="P9" s="504" t="s">
        <v>138</v>
      </c>
      <c r="Q9" s="505"/>
      <c r="R9" s="505"/>
      <c r="S9" s="506"/>
      <c r="T9" s="560" t="s">
        <v>139</v>
      </c>
      <c r="U9" s="561"/>
      <c r="V9" s="561"/>
      <c r="W9" s="562"/>
      <c r="X9" s="560" t="s">
        <v>140</v>
      </c>
      <c r="Y9" s="561"/>
      <c r="Z9" s="561"/>
      <c r="AA9" s="562"/>
      <c r="AB9" s="26"/>
    </row>
    <row r="10" spans="1:28" ht="12" customHeight="1" x14ac:dyDescent="0.2">
      <c r="A10" s="508"/>
      <c r="B10" s="557"/>
      <c r="C10" s="517"/>
      <c r="D10" s="517"/>
      <c r="E10" s="517"/>
      <c r="F10" s="517"/>
      <c r="G10" s="520"/>
      <c r="H10" s="502"/>
      <c r="I10" s="502"/>
      <c r="J10" s="521"/>
      <c r="K10" s="502"/>
      <c r="L10" s="563" t="s">
        <v>10</v>
      </c>
      <c r="M10" s="565" t="s">
        <v>11</v>
      </c>
      <c r="N10" s="566"/>
      <c r="O10" s="567" t="s">
        <v>102</v>
      </c>
      <c r="P10" s="563" t="s">
        <v>10</v>
      </c>
      <c r="Q10" s="565" t="s">
        <v>11</v>
      </c>
      <c r="R10" s="566"/>
      <c r="S10" s="567" t="s">
        <v>102</v>
      </c>
      <c r="T10" s="512" t="s">
        <v>10</v>
      </c>
      <c r="U10" s="514" t="s">
        <v>11</v>
      </c>
      <c r="V10" s="515"/>
      <c r="W10" s="510" t="s">
        <v>12</v>
      </c>
      <c r="X10" s="512" t="s">
        <v>10</v>
      </c>
      <c r="Y10" s="514" t="s">
        <v>11</v>
      </c>
      <c r="Z10" s="515"/>
      <c r="AA10" s="510" t="s">
        <v>102</v>
      </c>
      <c r="AB10" s="26"/>
    </row>
    <row r="11" spans="1:28" ht="121.5" customHeight="1" thickBot="1" x14ac:dyDescent="0.25">
      <c r="A11" s="509"/>
      <c r="B11" s="558"/>
      <c r="C11" s="518"/>
      <c r="D11" s="518"/>
      <c r="E11" s="518"/>
      <c r="F11" s="518"/>
      <c r="G11" s="511"/>
      <c r="H11" s="503"/>
      <c r="I11" s="503"/>
      <c r="J11" s="522"/>
      <c r="K11" s="503"/>
      <c r="L11" s="564"/>
      <c r="M11" s="112" t="s">
        <v>10</v>
      </c>
      <c r="N11" s="112" t="s">
        <v>80</v>
      </c>
      <c r="O11" s="568"/>
      <c r="P11" s="564"/>
      <c r="Q11" s="112" t="s">
        <v>10</v>
      </c>
      <c r="R11" s="112" t="s">
        <v>80</v>
      </c>
      <c r="S11" s="568"/>
      <c r="T11" s="513"/>
      <c r="U11" s="113" t="s">
        <v>10</v>
      </c>
      <c r="V11" s="113" t="s">
        <v>13</v>
      </c>
      <c r="W11" s="511"/>
      <c r="X11" s="513"/>
      <c r="Y11" s="113" t="s">
        <v>10</v>
      </c>
      <c r="Z11" s="113" t="s">
        <v>80</v>
      </c>
      <c r="AA11" s="511"/>
      <c r="AB11" s="26"/>
    </row>
    <row r="12" spans="1:28" ht="18" customHeight="1" thickBot="1" x14ac:dyDescent="0.25">
      <c r="A12" s="523" t="s">
        <v>14</v>
      </c>
      <c r="B12" s="524"/>
      <c r="C12" s="524"/>
      <c r="D12" s="524"/>
      <c r="E12" s="524"/>
      <c r="F12" s="524"/>
      <c r="G12" s="524"/>
      <c r="H12" s="524"/>
      <c r="I12" s="524"/>
      <c r="J12" s="524"/>
      <c r="K12" s="524"/>
      <c r="L12" s="524"/>
      <c r="M12" s="524"/>
      <c r="N12" s="524"/>
      <c r="O12" s="524"/>
      <c r="P12" s="524"/>
      <c r="Q12" s="524"/>
      <c r="R12" s="524"/>
      <c r="S12" s="524"/>
      <c r="T12" s="524"/>
      <c r="U12" s="524"/>
      <c r="V12" s="524"/>
      <c r="W12" s="524"/>
      <c r="X12" s="524"/>
      <c r="Y12" s="524"/>
      <c r="Z12" s="524"/>
      <c r="AA12" s="525"/>
      <c r="AB12" s="26"/>
    </row>
    <row r="13" spans="1:28" ht="19.5" customHeight="1" thickBot="1" x14ac:dyDescent="0.25">
      <c r="A13" s="253" t="s">
        <v>15</v>
      </c>
      <c r="B13" s="526" t="s">
        <v>98</v>
      </c>
      <c r="C13" s="526"/>
      <c r="D13" s="526"/>
      <c r="E13" s="526"/>
      <c r="F13" s="526"/>
      <c r="G13" s="526"/>
      <c r="H13" s="526"/>
      <c r="I13" s="526"/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7"/>
      <c r="AB13" s="26"/>
    </row>
    <row r="14" spans="1:28" ht="17.25" customHeight="1" thickBot="1" x14ac:dyDescent="0.25">
      <c r="A14" s="253" t="s">
        <v>15</v>
      </c>
      <c r="B14" s="116" t="s">
        <v>15</v>
      </c>
      <c r="C14" s="545" t="s">
        <v>16</v>
      </c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545"/>
      <c r="AA14" s="546"/>
      <c r="AB14" s="26"/>
    </row>
    <row r="15" spans="1:28" ht="20.25" customHeight="1" thickBot="1" x14ac:dyDescent="0.25">
      <c r="A15" s="254" t="s">
        <v>15</v>
      </c>
      <c r="B15" s="114" t="s">
        <v>15</v>
      </c>
      <c r="C15" s="115" t="s">
        <v>15</v>
      </c>
      <c r="D15" s="547" t="s">
        <v>17</v>
      </c>
      <c r="E15" s="548"/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9"/>
      <c r="AB15" s="26"/>
    </row>
    <row r="16" spans="1:28" ht="40.5" customHeight="1" x14ac:dyDescent="0.2">
      <c r="A16" s="528" t="s">
        <v>15</v>
      </c>
      <c r="B16" s="531" t="s">
        <v>15</v>
      </c>
      <c r="C16" s="534" t="s">
        <v>15</v>
      </c>
      <c r="D16" s="434" t="s">
        <v>15</v>
      </c>
      <c r="E16" s="436" t="s">
        <v>109</v>
      </c>
      <c r="F16" s="437" t="s">
        <v>166</v>
      </c>
      <c r="G16" s="498" t="s">
        <v>153</v>
      </c>
      <c r="H16" s="422" t="s">
        <v>162</v>
      </c>
      <c r="I16" s="422" t="s">
        <v>210</v>
      </c>
      <c r="J16" s="427" t="s">
        <v>167</v>
      </c>
      <c r="K16" s="117" t="s">
        <v>19</v>
      </c>
      <c r="L16" s="341">
        <f>M16+O16</f>
        <v>4767.3</v>
      </c>
      <c r="M16" s="19">
        <v>4767.3</v>
      </c>
      <c r="N16" s="342">
        <v>4214</v>
      </c>
      <c r="O16" s="343">
        <v>0</v>
      </c>
      <c r="P16" s="341">
        <f>Q16+S16</f>
        <v>5690.7</v>
      </c>
      <c r="Q16" s="19">
        <v>5667.7</v>
      </c>
      <c r="R16" s="19">
        <v>4952.2</v>
      </c>
      <c r="S16" s="24">
        <v>23</v>
      </c>
      <c r="T16" s="23">
        <f>U16+W16</f>
        <v>6200.1</v>
      </c>
      <c r="U16" s="19">
        <v>6186.5</v>
      </c>
      <c r="V16" s="19">
        <v>5437.5</v>
      </c>
      <c r="W16" s="24">
        <v>13.6</v>
      </c>
      <c r="X16" s="21">
        <f>Y16+AA16</f>
        <v>6725.7</v>
      </c>
      <c r="Y16" s="344">
        <v>6715.9</v>
      </c>
      <c r="Z16" s="19">
        <v>5914.6</v>
      </c>
      <c r="AA16" s="24">
        <v>9.8000000000000007</v>
      </c>
      <c r="AB16" s="26"/>
    </row>
    <row r="17" spans="1:28" ht="41.25" customHeight="1" x14ac:dyDescent="0.2">
      <c r="A17" s="529"/>
      <c r="B17" s="532"/>
      <c r="C17" s="535"/>
      <c r="D17" s="493"/>
      <c r="E17" s="449"/>
      <c r="F17" s="486"/>
      <c r="G17" s="499"/>
      <c r="H17" s="447"/>
      <c r="I17" s="447"/>
      <c r="J17" s="428"/>
      <c r="K17" s="178" t="s">
        <v>32</v>
      </c>
      <c r="L17" s="108">
        <f>M17+O17</f>
        <v>0</v>
      </c>
      <c r="M17" s="107">
        <v>0</v>
      </c>
      <c r="N17" s="107">
        <v>0</v>
      </c>
      <c r="O17" s="55">
        <v>0</v>
      </c>
      <c r="P17" s="108">
        <f>Q17+S17</f>
        <v>0</v>
      </c>
      <c r="Q17" s="107">
        <v>0</v>
      </c>
      <c r="R17" s="107">
        <v>0</v>
      </c>
      <c r="S17" s="109">
        <v>0</v>
      </c>
      <c r="T17" s="108">
        <f>U17+W17</f>
        <v>0</v>
      </c>
      <c r="U17" s="107">
        <v>0</v>
      </c>
      <c r="V17" s="107">
        <v>0</v>
      </c>
      <c r="W17" s="109">
        <v>0</v>
      </c>
      <c r="X17" s="123">
        <f>Y17+AA17</f>
        <v>0</v>
      </c>
      <c r="Y17" s="110">
        <v>0</v>
      </c>
      <c r="Z17" s="107">
        <v>0</v>
      </c>
      <c r="AA17" s="109">
        <v>0</v>
      </c>
      <c r="AB17" s="26"/>
    </row>
    <row r="18" spans="1:28" ht="35.25" customHeight="1" x14ac:dyDescent="0.2">
      <c r="A18" s="529"/>
      <c r="B18" s="532"/>
      <c r="C18" s="535"/>
      <c r="D18" s="493"/>
      <c r="E18" s="449"/>
      <c r="F18" s="486"/>
      <c r="G18" s="499"/>
      <c r="H18" s="447"/>
      <c r="I18" s="447"/>
      <c r="J18" s="428"/>
      <c r="K18" s="193" t="s">
        <v>62</v>
      </c>
      <c r="L18" s="108">
        <f>M18+O18</f>
        <v>0</v>
      </c>
      <c r="M18" s="107">
        <v>0</v>
      </c>
      <c r="N18" s="107">
        <v>0</v>
      </c>
      <c r="O18" s="55">
        <v>0</v>
      </c>
      <c r="P18" s="108">
        <f>Q18+S18</f>
        <v>0</v>
      </c>
      <c r="Q18" s="107">
        <v>0</v>
      </c>
      <c r="R18" s="107">
        <v>0</v>
      </c>
      <c r="S18" s="109">
        <v>0</v>
      </c>
      <c r="T18" s="108">
        <f>U18+W18</f>
        <v>0</v>
      </c>
      <c r="U18" s="107">
        <v>0</v>
      </c>
      <c r="V18" s="107">
        <v>0</v>
      </c>
      <c r="W18" s="109">
        <v>0</v>
      </c>
      <c r="X18" s="123">
        <f>Y18+AA18</f>
        <v>0</v>
      </c>
      <c r="Y18" s="110">
        <v>0</v>
      </c>
      <c r="Z18" s="107">
        <v>0</v>
      </c>
      <c r="AA18" s="109">
        <v>0</v>
      </c>
      <c r="AB18" s="26"/>
    </row>
    <row r="19" spans="1:28" ht="35.25" customHeight="1" thickBot="1" x14ac:dyDescent="0.25">
      <c r="A19" s="529"/>
      <c r="B19" s="532"/>
      <c r="C19" s="535"/>
      <c r="D19" s="493"/>
      <c r="E19" s="449"/>
      <c r="F19" s="486"/>
      <c r="G19" s="499"/>
      <c r="H19" s="447"/>
      <c r="I19" s="447"/>
      <c r="J19" s="428"/>
      <c r="K19" s="30" t="s">
        <v>20</v>
      </c>
      <c r="L19" s="191">
        <f>M19+O19</f>
        <v>0</v>
      </c>
      <c r="M19" s="172">
        <v>0</v>
      </c>
      <c r="N19" s="172">
        <v>0</v>
      </c>
      <c r="O19" s="176">
        <v>0</v>
      </c>
      <c r="P19" s="191">
        <f>Q19+S19</f>
        <v>0</v>
      </c>
      <c r="Q19" s="172">
        <v>0</v>
      </c>
      <c r="R19" s="172">
        <f>[1]Kint!Q14+[1]Gintar!Q15+[1]RSM!Q15+[1]Vilkyc!Q15+'[1]Sveks. l.d.'!Q15+[1]Pamar!Q15+[1]JSMC!Q15+[1]Zibut!Q15+'[1]Sveks g.'!Q15+[1]Zibai!Q15+'[1]Naum. g.'!Q15+[1]Sporto!Q15+[1]Vydun!Q15+'[1]Saugu p.'!Q15+'[1]Naum m.d.'!Q15+[1]Pirm!Q15+[1]Azuol!Q15+[1]Jankus!Q15+[1]Pusele!Q15+[1]SPT!Q15+[1]Vain!Q15+[1]Usen!Q15+[1]Zvaig!Q15+[1]Raudon!Q15+[1]Katyc!Q15+[1]Jukn!Q15+[1]Meno!Q15</f>
        <v>0</v>
      </c>
      <c r="S19" s="173">
        <f>[1]Kint!R14+[1]Gintar!R15+[1]RSM!R15+[1]Vilkyc!R15+'[1]Sveks. l.d.'!R15+[1]Pamar!R15+[1]JSMC!R15+[1]Zibut!R15+'[1]Sveks g.'!R15+[1]Zibai!R15+'[1]Naum. g.'!R15+[1]Sporto!R15+[1]Vydun!R15+'[1]Saugu p.'!R15+'[1]Naum m.d.'!R15+[1]Pirm!R15+[1]Azuol!R15+[1]Jankus!R15+[1]Pusele!R15+[1]SPT!R15+[1]Vain!R15+[1]Usen!R15+[1]Zvaig!R15+[1]Raudon!R15+[1]Katyc!R15+[1]Jukn!R15+[1]Meno!R15</f>
        <v>0</v>
      </c>
      <c r="T19" s="191">
        <f>U19+W19</f>
        <v>0</v>
      </c>
      <c r="U19" s="172">
        <v>0</v>
      </c>
      <c r="V19" s="172">
        <v>0</v>
      </c>
      <c r="W19" s="173">
        <v>0</v>
      </c>
      <c r="X19" s="191">
        <v>0</v>
      </c>
      <c r="Y19" s="172">
        <v>0</v>
      </c>
      <c r="Z19" s="172">
        <v>0</v>
      </c>
      <c r="AA19" s="173">
        <v>0</v>
      </c>
      <c r="AB19" s="233"/>
    </row>
    <row r="20" spans="1:28" ht="62.25" customHeight="1" thickBot="1" x14ac:dyDescent="0.25">
      <c r="A20" s="530"/>
      <c r="B20" s="533"/>
      <c r="C20" s="492"/>
      <c r="D20" s="435"/>
      <c r="E20" s="435"/>
      <c r="F20" s="435"/>
      <c r="G20" s="570"/>
      <c r="H20" s="448"/>
      <c r="I20" s="448"/>
      <c r="J20" s="429"/>
      <c r="K20" s="179" t="s">
        <v>10</v>
      </c>
      <c r="L20" s="53">
        <f>SUM(L16:L19)</f>
        <v>4767.3</v>
      </c>
      <c r="M20" s="46">
        <f t="shared" ref="M20:AA20" si="0">SUM(M16:M19)</f>
        <v>4767.3</v>
      </c>
      <c r="N20" s="46">
        <f t="shared" si="0"/>
        <v>4214</v>
      </c>
      <c r="O20" s="54">
        <f t="shared" si="0"/>
        <v>0</v>
      </c>
      <c r="P20" s="53">
        <f t="shared" si="0"/>
        <v>5690.7</v>
      </c>
      <c r="Q20" s="46">
        <f t="shared" si="0"/>
        <v>5667.7</v>
      </c>
      <c r="R20" s="46">
        <f t="shared" si="0"/>
        <v>4952.2</v>
      </c>
      <c r="S20" s="54">
        <f t="shared" si="0"/>
        <v>23</v>
      </c>
      <c r="T20" s="53">
        <f t="shared" si="0"/>
        <v>6200.1</v>
      </c>
      <c r="U20" s="46">
        <f t="shared" si="0"/>
        <v>6186.5</v>
      </c>
      <c r="V20" s="46">
        <f t="shared" si="0"/>
        <v>5437.5</v>
      </c>
      <c r="W20" s="54">
        <f t="shared" si="0"/>
        <v>13.6</v>
      </c>
      <c r="X20" s="53">
        <f t="shared" si="0"/>
        <v>6725.7</v>
      </c>
      <c r="Y20" s="46">
        <f t="shared" si="0"/>
        <v>6715.9</v>
      </c>
      <c r="Z20" s="46">
        <f t="shared" si="0"/>
        <v>5914.6</v>
      </c>
      <c r="AA20" s="54">
        <f t="shared" si="0"/>
        <v>9.8000000000000007</v>
      </c>
      <c r="AB20" s="26"/>
    </row>
    <row r="21" spans="1:28" ht="18" customHeight="1" x14ac:dyDescent="0.2">
      <c r="A21" s="528" t="s">
        <v>15</v>
      </c>
      <c r="B21" s="531" t="s">
        <v>15</v>
      </c>
      <c r="C21" s="534" t="s">
        <v>15</v>
      </c>
      <c r="D21" s="434" t="s">
        <v>21</v>
      </c>
      <c r="E21" s="436" t="s">
        <v>22</v>
      </c>
      <c r="F21" s="437" t="s">
        <v>166</v>
      </c>
      <c r="G21" s="438" t="s">
        <v>23</v>
      </c>
      <c r="H21" s="422" t="s">
        <v>157</v>
      </c>
      <c r="I21" s="422" t="s">
        <v>208</v>
      </c>
      <c r="J21" s="427" t="s">
        <v>167</v>
      </c>
      <c r="K21" s="117" t="s">
        <v>19</v>
      </c>
      <c r="L21" s="345">
        <f>M21+O21</f>
        <v>658.6</v>
      </c>
      <c r="M21" s="346">
        <v>658.6</v>
      </c>
      <c r="N21" s="346">
        <v>491.6</v>
      </c>
      <c r="O21" s="347">
        <v>0</v>
      </c>
      <c r="P21" s="345">
        <f>S21+Q21</f>
        <v>761.4</v>
      </c>
      <c r="Q21" s="348">
        <v>758.1</v>
      </c>
      <c r="R21" s="348">
        <v>570</v>
      </c>
      <c r="S21" s="349">
        <v>3.3</v>
      </c>
      <c r="T21" s="345">
        <f>U21+W21</f>
        <v>831.40000000000009</v>
      </c>
      <c r="U21" s="346">
        <v>827.7</v>
      </c>
      <c r="V21" s="346">
        <v>628.5</v>
      </c>
      <c r="W21" s="347">
        <v>3.7</v>
      </c>
      <c r="X21" s="345">
        <f>Y21+AA21</f>
        <v>904.5</v>
      </c>
      <c r="Y21" s="346">
        <v>900.5</v>
      </c>
      <c r="Z21" s="346">
        <v>686.9</v>
      </c>
      <c r="AA21" s="347">
        <v>4</v>
      </c>
      <c r="AB21" s="26"/>
    </row>
    <row r="22" spans="1:28" ht="19.5" customHeight="1" thickBot="1" x14ac:dyDescent="0.25">
      <c r="A22" s="529"/>
      <c r="B22" s="532"/>
      <c r="C22" s="535"/>
      <c r="D22" s="493"/>
      <c r="E22" s="449"/>
      <c r="F22" s="486"/>
      <c r="G22" s="445"/>
      <c r="H22" s="447"/>
      <c r="I22" s="447"/>
      <c r="J22" s="428"/>
      <c r="K22" s="118" t="s">
        <v>32</v>
      </c>
      <c r="L22" s="213">
        <f>O22+M22</f>
        <v>0</v>
      </c>
      <c r="M22" s="215">
        <v>0</v>
      </c>
      <c r="N22" s="215">
        <v>0</v>
      </c>
      <c r="O22" s="214">
        <v>0</v>
      </c>
      <c r="P22" s="213">
        <f>S22+Q22</f>
        <v>0</v>
      </c>
      <c r="Q22" s="215">
        <v>0</v>
      </c>
      <c r="R22" s="215">
        <v>0</v>
      </c>
      <c r="S22" s="216">
        <f>'[1]Sveks. l.d.'!R18+[1]Zibut!R18+[1]Azuol!R18+[1]Pusele!R18+[1]Zvaig!R18+[1]Raudon!R18+[1]Gintar!R18+[1]Zibai!R18+'[1]Naum m.d.'!R18+[1]RSM!R18+[1]Kint!R17+[1]Vilkyc!R18+[1]Pamar!R18+'[1]Saugu p.'!R18+[1]Jankus!R18+[1]Usen!R18+[1]Jukn!R18+[1]Katyc!R18+[1]JSMC!R18+'[1]Sveks g.'!R18+[1]Vain!R18+'[1]Naum. g.'!R18+[1]Vydun!R18+[1]Pirm!R18+[1]Sporto!R18+[1]Meno!R18+[1]SPT!R18</f>
        <v>0</v>
      </c>
      <c r="T22" s="213">
        <f>U22+W22</f>
        <v>0</v>
      </c>
      <c r="U22" s="217">
        <v>0</v>
      </c>
      <c r="V22" s="217">
        <v>0</v>
      </c>
      <c r="W22" s="214">
        <v>0</v>
      </c>
      <c r="X22" s="213">
        <v>0</v>
      </c>
      <c r="Y22" s="217">
        <v>0</v>
      </c>
      <c r="Z22" s="217">
        <v>0</v>
      </c>
      <c r="AA22" s="214">
        <v>0</v>
      </c>
      <c r="AB22" s="26"/>
    </row>
    <row r="23" spans="1:28" ht="18.75" customHeight="1" thickBot="1" x14ac:dyDescent="0.25">
      <c r="A23" s="530"/>
      <c r="B23" s="533"/>
      <c r="C23" s="492"/>
      <c r="D23" s="435"/>
      <c r="E23" s="435"/>
      <c r="F23" s="435"/>
      <c r="G23" s="446"/>
      <c r="H23" s="448"/>
      <c r="I23" s="448"/>
      <c r="J23" s="429"/>
      <c r="K23" s="179" t="s">
        <v>10</v>
      </c>
      <c r="L23" s="124">
        <f>SUM(L21:L22)</f>
        <v>658.6</v>
      </c>
      <c r="M23" s="49">
        <f t="shared" ref="M23:AA23" si="1">SUM(M21:M22)</f>
        <v>658.6</v>
      </c>
      <c r="N23" s="49">
        <f t="shared" si="1"/>
        <v>491.6</v>
      </c>
      <c r="O23" s="125">
        <f t="shared" si="1"/>
        <v>0</v>
      </c>
      <c r="P23" s="124">
        <f t="shared" si="1"/>
        <v>761.4</v>
      </c>
      <c r="Q23" s="49">
        <f t="shared" si="1"/>
        <v>758.1</v>
      </c>
      <c r="R23" s="49">
        <f t="shared" si="1"/>
        <v>570</v>
      </c>
      <c r="S23" s="125">
        <f t="shared" si="1"/>
        <v>3.3</v>
      </c>
      <c r="T23" s="124">
        <f t="shared" si="1"/>
        <v>831.40000000000009</v>
      </c>
      <c r="U23" s="49">
        <f t="shared" si="1"/>
        <v>827.7</v>
      </c>
      <c r="V23" s="49">
        <f t="shared" si="1"/>
        <v>628.5</v>
      </c>
      <c r="W23" s="125">
        <f t="shared" si="1"/>
        <v>3.7</v>
      </c>
      <c r="X23" s="124">
        <f t="shared" si="1"/>
        <v>904.5</v>
      </c>
      <c r="Y23" s="49">
        <f t="shared" si="1"/>
        <v>900.5</v>
      </c>
      <c r="Z23" s="49">
        <f t="shared" si="1"/>
        <v>686.9</v>
      </c>
      <c r="AA23" s="125">
        <f t="shared" si="1"/>
        <v>4</v>
      </c>
      <c r="AB23" s="26"/>
    </row>
    <row r="24" spans="1:28" ht="21.75" customHeight="1" x14ac:dyDescent="0.2">
      <c r="A24" s="528" t="s">
        <v>15</v>
      </c>
      <c r="B24" s="531" t="s">
        <v>15</v>
      </c>
      <c r="C24" s="534" t="s">
        <v>15</v>
      </c>
      <c r="D24" s="434" t="s">
        <v>24</v>
      </c>
      <c r="E24" s="436" t="s">
        <v>25</v>
      </c>
      <c r="F24" s="437" t="s">
        <v>166</v>
      </c>
      <c r="G24" s="438" t="s">
        <v>26</v>
      </c>
      <c r="H24" s="422" t="s">
        <v>163</v>
      </c>
      <c r="I24" s="422" t="s">
        <v>211</v>
      </c>
      <c r="J24" s="427" t="s">
        <v>167</v>
      </c>
      <c r="K24" s="177" t="s">
        <v>19</v>
      </c>
      <c r="L24" s="6">
        <f>M24+O24</f>
        <v>1732.5</v>
      </c>
      <c r="M24" s="7">
        <v>1732.5</v>
      </c>
      <c r="N24" s="7">
        <v>1121.5999999999999</v>
      </c>
      <c r="O24" s="8">
        <v>0</v>
      </c>
      <c r="P24" s="6">
        <f>S24+Q24</f>
        <v>2200.6</v>
      </c>
      <c r="Q24" s="9">
        <v>2078.6</v>
      </c>
      <c r="R24" s="9">
        <v>1327.9</v>
      </c>
      <c r="S24" s="150">
        <v>122</v>
      </c>
      <c r="T24" s="6">
        <f>U24+W24</f>
        <v>2277</v>
      </c>
      <c r="U24" s="7">
        <v>2271.5</v>
      </c>
      <c r="V24" s="7">
        <v>1434.8</v>
      </c>
      <c r="W24" s="8">
        <v>5.5</v>
      </c>
      <c r="X24" s="6">
        <f>Y24+AA24</f>
        <v>2467.9</v>
      </c>
      <c r="Y24" s="7">
        <v>2461.9</v>
      </c>
      <c r="Z24" s="7">
        <v>1555.4</v>
      </c>
      <c r="AA24" s="8">
        <v>6</v>
      </c>
      <c r="AB24" s="26"/>
    </row>
    <row r="25" spans="1:28" ht="21.75" customHeight="1" x14ac:dyDescent="0.2">
      <c r="A25" s="529"/>
      <c r="B25" s="532"/>
      <c r="C25" s="535"/>
      <c r="D25" s="493"/>
      <c r="E25" s="449"/>
      <c r="F25" s="486"/>
      <c r="G25" s="445"/>
      <c r="H25" s="447"/>
      <c r="I25" s="447"/>
      <c r="J25" s="428"/>
      <c r="K25" s="178" t="s">
        <v>20</v>
      </c>
      <c r="L25" s="219">
        <f>O25+M25</f>
        <v>0</v>
      </c>
      <c r="M25" s="220">
        <v>0</v>
      </c>
      <c r="N25" s="220">
        <v>0</v>
      </c>
      <c r="O25" s="221">
        <v>0</v>
      </c>
      <c r="P25" s="219">
        <f>S25+Q25</f>
        <v>0</v>
      </c>
      <c r="Q25" s="107">
        <v>0</v>
      </c>
      <c r="R25" s="107">
        <v>0</v>
      </c>
      <c r="S25" s="109">
        <f>'[1]Sveks. l.d.'!R21+[1]Zibut!R21+[1]Azuol!R21+[1]Pusele!R21+[1]Zvaig!R21+[1]Raudon!R21+[1]Gintar!R21+[1]Zibai!R21+'[1]Naum m.d.'!R21+[1]RSM!R21+[1]Kint!R20+[1]Vilkyc!R21+[1]Pamar!R21+'[1]Saugu p.'!R21+[1]Jankus!R21+[1]Usen!R21+[1]Jukn!R21+[1]Katyc!R21+[1]JSMC!R21+'[1]Sveks g.'!R21+[1]Vain!R21+'[1]Naum. g.'!R21+[1]Vydun!R21+[1]Pirm!R21+[1]Sporto!R21+[1]Meno!R21+[1]SPT!R21</f>
        <v>0</v>
      </c>
      <c r="T25" s="123">
        <f>U25+W25</f>
        <v>0</v>
      </c>
      <c r="U25" s="16">
        <v>0</v>
      </c>
      <c r="V25" s="16">
        <v>0</v>
      </c>
      <c r="W25" s="55">
        <v>0</v>
      </c>
      <c r="X25" s="123">
        <v>0</v>
      </c>
      <c r="Y25" s="16">
        <v>0</v>
      </c>
      <c r="Z25" s="16">
        <v>0</v>
      </c>
      <c r="AA25" s="55">
        <v>0</v>
      </c>
      <c r="AB25" s="26"/>
    </row>
    <row r="26" spans="1:28" ht="26.25" customHeight="1" x14ac:dyDescent="0.2">
      <c r="A26" s="529"/>
      <c r="B26" s="532"/>
      <c r="C26" s="535"/>
      <c r="D26" s="493"/>
      <c r="E26" s="449"/>
      <c r="F26" s="486"/>
      <c r="G26" s="445"/>
      <c r="H26" s="447"/>
      <c r="I26" s="447"/>
      <c r="J26" s="428"/>
      <c r="K26" s="218" t="s">
        <v>32</v>
      </c>
      <c r="L26" s="174">
        <f>M26+O26</f>
        <v>431.8</v>
      </c>
      <c r="M26" s="16">
        <v>431.8</v>
      </c>
      <c r="N26" s="16">
        <v>356.2</v>
      </c>
      <c r="O26" s="176">
        <v>0</v>
      </c>
      <c r="P26" s="174">
        <f>Q26+S26</f>
        <v>464</v>
      </c>
      <c r="Q26" s="16">
        <v>464</v>
      </c>
      <c r="R26" s="16">
        <v>387.8</v>
      </c>
      <c r="S26" s="176">
        <v>0</v>
      </c>
      <c r="T26" s="174">
        <f>U26+W26</f>
        <v>464</v>
      </c>
      <c r="U26" s="183">
        <v>464</v>
      </c>
      <c r="V26" s="183">
        <v>387.8</v>
      </c>
      <c r="W26" s="176">
        <v>0</v>
      </c>
      <c r="X26" s="174">
        <f>Y26+AA26</f>
        <v>464</v>
      </c>
      <c r="Y26" s="183">
        <v>464</v>
      </c>
      <c r="Z26" s="183">
        <v>387.8</v>
      </c>
      <c r="AA26" s="176">
        <v>0</v>
      </c>
      <c r="AB26" s="26"/>
    </row>
    <row r="27" spans="1:28" ht="23.25" customHeight="1" thickBot="1" x14ac:dyDescent="0.25">
      <c r="A27" s="529"/>
      <c r="B27" s="532"/>
      <c r="C27" s="535"/>
      <c r="D27" s="493"/>
      <c r="E27" s="449"/>
      <c r="F27" s="486"/>
      <c r="G27" s="445"/>
      <c r="H27" s="447"/>
      <c r="I27" s="447"/>
      <c r="J27" s="428"/>
      <c r="K27" s="171" t="s">
        <v>52</v>
      </c>
      <c r="L27" s="180">
        <f>M27+O27</f>
        <v>0</v>
      </c>
      <c r="M27" s="175">
        <v>0</v>
      </c>
      <c r="N27" s="175">
        <v>0</v>
      </c>
      <c r="O27" s="181">
        <v>0</v>
      </c>
      <c r="P27" s="180">
        <f>Q27+S27</f>
        <v>0</v>
      </c>
      <c r="Q27" s="175">
        <v>0</v>
      </c>
      <c r="R27" s="175">
        <v>0</v>
      </c>
      <c r="S27" s="181">
        <v>0</v>
      </c>
      <c r="T27" s="180">
        <f>U27+W27</f>
        <v>0</v>
      </c>
      <c r="U27" s="175">
        <v>0</v>
      </c>
      <c r="V27" s="175">
        <v>0</v>
      </c>
      <c r="W27" s="181">
        <v>0</v>
      </c>
      <c r="X27" s="180">
        <f>Y27+AA27</f>
        <v>0</v>
      </c>
      <c r="Y27" s="175">
        <v>0</v>
      </c>
      <c r="Z27" s="175">
        <v>0</v>
      </c>
      <c r="AA27" s="181">
        <v>0</v>
      </c>
      <c r="AB27" s="26"/>
    </row>
    <row r="28" spans="1:28" ht="25.5" customHeight="1" thickBot="1" x14ac:dyDescent="0.25">
      <c r="A28" s="530"/>
      <c r="B28" s="533"/>
      <c r="C28" s="492"/>
      <c r="D28" s="435"/>
      <c r="E28" s="435"/>
      <c r="F28" s="435"/>
      <c r="G28" s="446"/>
      <c r="H28" s="448"/>
      <c r="I28" s="448"/>
      <c r="J28" s="429"/>
      <c r="K28" s="179" t="s">
        <v>10</v>
      </c>
      <c r="L28" s="53">
        <f>L24+L25+L27+L26</f>
        <v>2164.3000000000002</v>
      </c>
      <c r="M28" s="46">
        <f t="shared" ref="M28:AA28" si="2">M24+M25+M27+M26</f>
        <v>2164.3000000000002</v>
      </c>
      <c r="N28" s="46">
        <f t="shared" si="2"/>
        <v>1477.8</v>
      </c>
      <c r="O28" s="54">
        <f t="shared" si="2"/>
        <v>0</v>
      </c>
      <c r="P28" s="53">
        <f t="shared" si="2"/>
        <v>2664.6</v>
      </c>
      <c r="Q28" s="46">
        <f t="shared" si="2"/>
        <v>2542.6</v>
      </c>
      <c r="R28" s="46">
        <f t="shared" si="2"/>
        <v>1715.7</v>
      </c>
      <c r="S28" s="54">
        <f t="shared" si="2"/>
        <v>122</v>
      </c>
      <c r="T28" s="53">
        <f t="shared" si="2"/>
        <v>2741</v>
      </c>
      <c r="U28" s="46">
        <f t="shared" si="2"/>
        <v>2735.5</v>
      </c>
      <c r="V28" s="46">
        <f t="shared" si="2"/>
        <v>1822.6</v>
      </c>
      <c r="W28" s="54">
        <f t="shared" si="2"/>
        <v>5.5</v>
      </c>
      <c r="X28" s="53">
        <f t="shared" si="2"/>
        <v>2931.9</v>
      </c>
      <c r="Y28" s="46">
        <f t="shared" si="2"/>
        <v>2925.9</v>
      </c>
      <c r="Z28" s="46">
        <f t="shared" si="2"/>
        <v>1943.2</v>
      </c>
      <c r="AA28" s="54">
        <f t="shared" si="2"/>
        <v>6</v>
      </c>
      <c r="AB28" s="26"/>
    </row>
    <row r="29" spans="1:28" ht="24" customHeight="1" x14ac:dyDescent="0.2">
      <c r="A29" s="528" t="s">
        <v>15</v>
      </c>
      <c r="B29" s="531" t="s">
        <v>15</v>
      </c>
      <c r="C29" s="534" t="s">
        <v>15</v>
      </c>
      <c r="D29" s="434" t="s">
        <v>27</v>
      </c>
      <c r="E29" s="436" t="s">
        <v>28</v>
      </c>
      <c r="F29" s="437" t="s">
        <v>166</v>
      </c>
      <c r="G29" s="438" t="s">
        <v>29</v>
      </c>
      <c r="H29" s="422" t="s">
        <v>156</v>
      </c>
      <c r="I29" s="422" t="s">
        <v>209</v>
      </c>
      <c r="J29" s="427" t="s">
        <v>167</v>
      </c>
      <c r="K29" s="117" t="s">
        <v>19</v>
      </c>
      <c r="L29" s="6">
        <f>M29+O29</f>
        <v>1436</v>
      </c>
      <c r="M29" s="7">
        <v>1436</v>
      </c>
      <c r="N29" s="7">
        <v>948.3</v>
      </c>
      <c r="O29" s="8">
        <v>0</v>
      </c>
      <c r="P29" s="6">
        <f>S29+Q29</f>
        <v>1670.3</v>
      </c>
      <c r="Q29" s="9">
        <v>1601.3</v>
      </c>
      <c r="R29" s="9">
        <v>1085.3</v>
      </c>
      <c r="S29" s="150">
        <v>69</v>
      </c>
      <c r="T29" s="6">
        <f>U29+W29</f>
        <v>1771.5</v>
      </c>
      <c r="U29" s="7">
        <v>1757.5</v>
      </c>
      <c r="V29" s="7">
        <v>1200.3</v>
      </c>
      <c r="W29" s="8">
        <v>14</v>
      </c>
      <c r="X29" s="6">
        <f>Y29+AA29</f>
        <v>1952.1</v>
      </c>
      <c r="Y29" s="7">
        <v>1938.1</v>
      </c>
      <c r="Z29" s="7">
        <v>1331.7</v>
      </c>
      <c r="AA29" s="8">
        <v>14</v>
      </c>
      <c r="AB29" s="26"/>
    </row>
    <row r="30" spans="1:28" ht="23.25" customHeight="1" thickBot="1" x14ac:dyDescent="0.25">
      <c r="A30" s="529"/>
      <c r="B30" s="532"/>
      <c r="C30" s="535"/>
      <c r="D30" s="493"/>
      <c r="E30" s="449"/>
      <c r="F30" s="486"/>
      <c r="G30" s="445"/>
      <c r="H30" s="447"/>
      <c r="I30" s="447"/>
      <c r="J30" s="428"/>
      <c r="K30" s="118" t="s">
        <v>20</v>
      </c>
      <c r="L30" s="126">
        <f>O30+M30</f>
        <v>0</v>
      </c>
      <c r="M30" s="127">
        <v>0</v>
      </c>
      <c r="N30" s="127">
        <v>0</v>
      </c>
      <c r="O30" s="128">
        <v>0</v>
      </c>
      <c r="P30" s="126">
        <f>S30+Q30</f>
        <v>0</v>
      </c>
      <c r="Q30" s="120">
        <v>0</v>
      </c>
      <c r="R30" s="120">
        <f>'[1]Sveks. l.d.'!Q24+[1]Zibut!Q24+[1]Azuol!Q24+[1]Pusele!Q24+[1]Zvaig!Q24+[1]Raudon!Q24+[1]Gintar!Q24+[1]Zibai!Q24+'[1]Naum m.d.'!Q24+[1]RSM!Q24+[1]Kint!Q23+[1]Vilkyc!Q24+[1]Pamar!Q24+'[1]Saugu p.'!Q24+[1]Jankus!Q24+[1]Usen!Q24+[1]Jukn!Q24+[1]Katyc!Q24+[1]JSMC!Q24+'[1]Sveks g.'!Q24+[1]Vain!Q24+'[1]Naum. g.'!Q24+[1]Vydun!Q24+[1]Pirm!Q24+[1]Sporto!Q24+[1]Meno!Q24+[1]SPT!Q24</f>
        <v>0</v>
      </c>
      <c r="S30" s="122">
        <f>'[1]Sveks. l.d.'!R24+[1]Zibut!R24+[1]Azuol!R24+[1]Pusele!R24+[1]Zvaig!R24+[1]Raudon!R24+[1]Gintar!R24+[1]Zibai!R24+'[1]Naum m.d.'!R24+[1]RSM!R24+[1]Kint!R23+[1]Vilkyc!R24+[1]Pamar!R24+'[1]Saugu p.'!R24+[1]Jankus!R24+[1]Usen!R24+[1]Jukn!R24+[1]Katyc!R24+[1]JSMC!R24+'[1]Sveks g.'!R24+[1]Vain!R24+'[1]Naum. g.'!R24+[1]Vydun!R24+[1]Pirm!R24+[1]Sporto!R24+[1]Meno!R24+[1]SPT!R24</f>
        <v>0</v>
      </c>
      <c r="T30" s="129">
        <f>U30+W30</f>
        <v>0</v>
      </c>
      <c r="U30" s="130">
        <v>0</v>
      </c>
      <c r="V30" s="130">
        <v>0</v>
      </c>
      <c r="W30" s="121">
        <v>0</v>
      </c>
      <c r="X30" s="129">
        <v>0</v>
      </c>
      <c r="Y30" s="130">
        <v>0</v>
      </c>
      <c r="Z30" s="130">
        <v>0</v>
      </c>
      <c r="AA30" s="121">
        <v>0</v>
      </c>
      <c r="AB30" s="26"/>
    </row>
    <row r="31" spans="1:28" ht="32.25" customHeight="1" thickBot="1" x14ac:dyDescent="0.25">
      <c r="A31" s="530"/>
      <c r="B31" s="533"/>
      <c r="C31" s="492"/>
      <c r="D31" s="435"/>
      <c r="E31" s="435"/>
      <c r="F31" s="435"/>
      <c r="G31" s="446"/>
      <c r="H31" s="448"/>
      <c r="I31" s="448"/>
      <c r="J31" s="429"/>
      <c r="K31" s="58" t="s">
        <v>10</v>
      </c>
      <c r="L31" s="53">
        <f>L29+L30</f>
        <v>1436</v>
      </c>
      <c r="M31" s="46">
        <f t="shared" ref="M31:AA31" si="3">M29+M30</f>
        <v>1436</v>
      </c>
      <c r="N31" s="46">
        <f t="shared" si="3"/>
        <v>948.3</v>
      </c>
      <c r="O31" s="54">
        <f t="shared" si="3"/>
        <v>0</v>
      </c>
      <c r="P31" s="53">
        <f t="shared" si="3"/>
        <v>1670.3</v>
      </c>
      <c r="Q31" s="46">
        <f t="shared" si="3"/>
        <v>1601.3</v>
      </c>
      <c r="R31" s="46">
        <f t="shared" si="3"/>
        <v>1085.3</v>
      </c>
      <c r="S31" s="54">
        <f t="shared" si="3"/>
        <v>69</v>
      </c>
      <c r="T31" s="47">
        <f t="shared" si="3"/>
        <v>1771.5</v>
      </c>
      <c r="U31" s="46">
        <f t="shared" si="3"/>
        <v>1757.5</v>
      </c>
      <c r="V31" s="46">
        <f t="shared" si="3"/>
        <v>1200.3</v>
      </c>
      <c r="W31" s="48">
        <f t="shared" si="3"/>
        <v>14</v>
      </c>
      <c r="X31" s="47">
        <f t="shared" si="3"/>
        <v>1952.1</v>
      </c>
      <c r="Y31" s="46">
        <f t="shared" si="3"/>
        <v>1938.1</v>
      </c>
      <c r="Z31" s="46">
        <f t="shared" si="3"/>
        <v>1331.7</v>
      </c>
      <c r="AA31" s="48">
        <f t="shared" si="3"/>
        <v>14</v>
      </c>
      <c r="AB31" s="26"/>
    </row>
    <row r="32" spans="1:28" ht="43.5" customHeight="1" x14ac:dyDescent="0.2">
      <c r="A32" s="528" t="s">
        <v>15</v>
      </c>
      <c r="B32" s="531" t="s">
        <v>15</v>
      </c>
      <c r="C32" s="534" t="s">
        <v>15</v>
      </c>
      <c r="D32" s="434" t="s">
        <v>30</v>
      </c>
      <c r="E32" s="436" t="s">
        <v>31</v>
      </c>
      <c r="F32" s="437" t="s">
        <v>166</v>
      </c>
      <c r="G32" s="438" t="s">
        <v>18</v>
      </c>
      <c r="H32" s="422" t="s">
        <v>161</v>
      </c>
      <c r="I32" s="422" t="s">
        <v>212</v>
      </c>
      <c r="J32" s="427" t="s">
        <v>167</v>
      </c>
      <c r="K32" s="29" t="s">
        <v>32</v>
      </c>
      <c r="L32" s="56">
        <f>M32+O32</f>
        <v>3637.9</v>
      </c>
      <c r="M32" s="350">
        <v>3637.9</v>
      </c>
      <c r="N32" s="350">
        <v>3499.3</v>
      </c>
      <c r="O32" s="351">
        <v>0</v>
      </c>
      <c r="P32" s="352">
        <f>Q32+S32</f>
        <v>3912.1</v>
      </c>
      <c r="Q32" s="353">
        <v>3907.6</v>
      </c>
      <c r="R32" s="353">
        <v>3757.7</v>
      </c>
      <c r="S32" s="354">
        <v>4.5</v>
      </c>
      <c r="T32" s="352">
        <f>U32+W32</f>
        <v>4299.7</v>
      </c>
      <c r="U32" s="350">
        <v>4299.7</v>
      </c>
      <c r="V32" s="350">
        <v>4137</v>
      </c>
      <c r="W32" s="351">
        <v>0</v>
      </c>
      <c r="X32" s="352">
        <f>Y32+AA32</f>
        <v>4721.3</v>
      </c>
      <c r="Y32" s="350">
        <v>4721.3</v>
      </c>
      <c r="Z32" s="350">
        <v>4546</v>
      </c>
      <c r="AA32" s="351">
        <v>0</v>
      </c>
      <c r="AB32" s="26"/>
    </row>
    <row r="33" spans="1:28" ht="34.5" customHeight="1" thickBot="1" x14ac:dyDescent="0.25">
      <c r="A33" s="529"/>
      <c r="B33" s="532"/>
      <c r="C33" s="535"/>
      <c r="D33" s="493"/>
      <c r="E33" s="449"/>
      <c r="F33" s="486"/>
      <c r="G33" s="445"/>
      <c r="H33" s="447"/>
      <c r="I33" s="447"/>
      <c r="J33" s="428"/>
      <c r="K33" s="30" t="s">
        <v>48</v>
      </c>
      <c r="L33" s="174">
        <f>M33+O33</f>
        <v>0</v>
      </c>
      <c r="M33" s="175">
        <v>0</v>
      </c>
      <c r="N33" s="175">
        <v>0</v>
      </c>
      <c r="O33" s="181">
        <v>0</v>
      </c>
      <c r="P33" s="180">
        <f>Q33+S33</f>
        <v>0</v>
      </c>
      <c r="Q33" s="175">
        <v>0</v>
      </c>
      <c r="R33" s="175">
        <v>0</v>
      </c>
      <c r="S33" s="181">
        <v>0</v>
      </c>
      <c r="T33" s="180">
        <f>U33+W33</f>
        <v>0</v>
      </c>
      <c r="U33" s="175">
        <v>0</v>
      </c>
      <c r="V33" s="175">
        <v>0</v>
      </c>
      <c r="W33" s="181">
        <v>0</v>
      </c>
      <c r="X33" s="180">
        <f>Y33+AA33</f>
        <v>0</v>
      </c>
      <c r="Y33" s="175">
        <v>0</v>
      </c>
      <c r="Z33" s="175">
        <v>0</v>
      </c>
      <c r="AA33" s="181">
        <v>0</v>
      </c>
      <c r="AB33" s="26"/>
    </row>
    <row r="34" spans="1:28" ht="124.5" customHeight="1" thickBot="1" x14ac:dyDescent="0.25">
      <c r="A34" s="530"/>
      <c r="B34" s="533"/>
      <c r="C34" s="492"/>
      <c r="D34" s="435"/>
      <c r="E34" s="435"/>
      <c r="F34" s="435"/>
      <c r="G34" s="446"/>
      <c r="H34" s="448"/>
      <c r="I34" s="448"/>
      <c r="J34" s="429"/>
      <c r="K34" s="179" t="s">
        <v>10</v>
      </c>
      <c r="L34" s="53">
        <f>L32+L33</f>
        <v>3637.9</v>
      </c>
      <c r="M34" s="46">
        <f t="shared" ref="M34:AA34" si="4">M32+M33</f>
        <v>3637.9</v>
      </c>
      <c r="N34" s="46">
        <f t="shared" si="4"/>
        <v>3499.3</v>
      </c>
      <c r="O34" s="54">
        <f t="shared" si="4"/>
        <v>0</v>
      </c>
      <c r="P34" s="53">
        <f t="shared" si="4"/>
        <v>3912.1</v>
      </c>
      <c r="Q34" s="46">
        <f t="shared" si="4"/>
        <v>3907.6</v>
      </c>
      <c r="R34" s="46">
        <f t="shared" si="4"/>
        <v>3757.7</v>
      </c>
      <c r="S34" s="54">
        <f t="shared" si="4"/>
        <v>4.5</v>
      </c>
      <c r="T34" s="53">
        <f t="shared" si="4"/>
        <v>4299.7</v>
      </c>
      <c r="U34" s="46">
        <f t="shared" si="4"/>
        <v>4299.7</v>
      </c>
      <c r="V34" s="46">
        <f t="shared" si="4"/>
        <v>4137</v>
      </c>
      <c r="W34" s="54">
        <f t="shared" si="4"/>
        <v>0</v>
      </c>
      <c r="X34" s="53">
        <f t="shared" si="4"/>
        <v>4721.3</v>
      </c>
      <c r="Y34" s="46">
        <f t="shared" si="4"/>
        <v>4721.3</v>
      </c>
      <c r="Z34" s="46">
        <f t="shared" si="4"/>
        <v>4546</v>
      </c>
      <c r="AA34" s="54">
        <f t="shared" si="4"/>
        <v>0</v>
      </c>
      <c r="AB34" s="26"/>
    </row>
    <row r="35" spans="1:28" ht="27.75" customHeight="1" thickBot="1" x14ac:dyDescent="0.25">
      <c r="A35" s="528" t="s">
        <v>15</v>
      </c>
      <c r="B35" s="531" t="s">
        <v>15</v>
      </c>
      <c r="C35" s="534" t="s">
        <v>15</v>
      </c>
      <c r="D35" s="434" t="s">
        <v>33</v>
      </c>
      <c r="E35" s="436" t="s">
        <v>34</v>
      </c>
      <c r="F35" s="437" t="s">
        <v>166</v>
      </c>
      <c r="G35" s="573" t="s">
        <v>23</v>
      </c>
      <c r="H35" s="422" t="s">
        <v>157</v>
      </c>
      <c r="I35" s="422" t="s">
        <v>207</v>
      </c>
      <c r="J35" s="427" t="s">
        <v>167</v>
      </c>
      <c r="K35" s="131" t="s">
        <v>32</v>
      </c>
      <c r="L35" s="129">
        <f>M35+O35</f>
        <v>1357.9</v>
      </c>
      <c r="M35" s="355">
        <v>1357.9</v>
      </c>
      <c r="N35" s="355">
        <v>1303.9000000000001</v>
      </c>
      <c r="O35" s="121">
        <v>0</v>
      </c>
      <c r="P35" s="129">
        <f>S35+Q35</f>
        <v>1789.8</v>
      </c>
      <c r="Q35" s="120">
        <v>1789.8</v>
      </c>
      <c r="R35" s="120">
        <v>1722.2</v>
      </c>
      <c r="S35" s="122">
        <f>'[1]Sveks. l.d.'!R28+[1]Zibut!R28+[1]Azuol!R28+[1]Pusele!R28+[1]Zvaig!R28+[1]Raudon!R28+[1]Gintar!R28+[1]Zibai!R28+'[1]Naum m.d.'!R28+[1]RSM!R28+[1]Kint!R27+[1]Vilkyc!R28+[1]Pamar!R28+'[1]Saugu p.'!R28+[1]Jankus!R28+[1]Usen!R28+[1]Jukn!R28+[1]Katyc!R28+[1]JSMC!R28+'[1]Sveks g.'!R28+[1]Vain!R28+'[1]Naum. g.'!R28+[1]Vydun!R28+[1]Pirm!R28+[1]Sporto!R28+[1]Meno!R28+[1]SPT!R28</f>
        <v>0</v>
      </c>
      <c r="T35" s="129">
        <f>U35+W35</f>
        <v>1916.3</v>
      </c>
      <c r="U35" s="355">
        <v>1916.3</v>
      </c>
      <c r="V35" s="355">
        <v>1844.4</v>
      </c>
      <c r="W35" s="121">
        <v>0</v>
      </c>
      <c r="X35" s="129">
        <f>Y35+AA35</f>
        <v>2100.6</v>
      </c>
      <c r="Y35" s="355">
        <v>2100.6</v>
      </c>
      <c r="Z35" s="355">
        <v>2023.6</v>
      </c>
      <c r="AA35" s="121">
        <v>0</v>
      </c>
      <c r="AB35" s="26"/>
    </row>
    <row r="36" spans="1:28" ht="25.5" customHeight="1" thickBot="1" x14ac:dyDescent="0.25">
      <c r="A36" s="530"/>
      <c r="B36" s="533"/>
      <c r="C36" s="492"/>
      <c r="D36" s="435"/>
      <c r="E36" s="435"/>
      <c r="F36" s="435"/>
      <c r="G36" s="574"/>
      <c r="H36" s="448"/>
      <c r="I36" s="448"/>
      <c r="J36" s="429"/>
      <c r="K36" s="194" t="s">
        <v>10</v>
      </c>
      <c r="L36" s="195">
        <f t="shared" ref="L36:AA36" si="5">L35</f>
        <v>1357.9</v>
      </c>
      <c r="M36" s="196">
        <f t="shared" si="5"/>
        <v>1357.9</v>
      </c>
      <c r="N36" s="196">
        <f t="shared" si="5"/>
        <v>1303.9000000000001</v>
      </c>
      <c r="O36" s="190">
        <f t="shared" si="5"/>
        <v>0</v>
      </c>
      <c r="P36" s="195">
        <f t="shared" si="5"/>
        <v>1789.8</v>
      </c>
      <c r="Q36" s="196">
        <f t="shared" si="5"/>
        <v>1789.8</v>
      </c>
      <c r="R36" s="196">
        <f t="shared" si="5"/>
        <v>1722.2</v>
      </c>
      <c r="S36" s="190">
        <f t="shared" si="5"/>
        <v>0</v>
      </c>
      <c r="T36" s="195">
        <f t="shared" si="5"/>
        <v>1916.3</v>
      </c>
      <c r="U36" s="197">
        <f t="shared" si="5"/>
        <v>1916.3</v>
      </c>
      <c r="V36" s="197">
        <f t="shared" si="5"/>
        <v>1844.4</v>
      </c>
      <c r="W36" s="190">
        <f t="shared" si="5"/>
        <v>0</v>
      </c>
      <c r="X36" s="195">
        <f t="shared" si="5"/>
        <v>2100.6</v>
      </c>
      <c r="Y36" s="197">
        <f t="shared" si="5"/>
        <v>2100.6</v>
      </c>
      <c r="Z36" s="197">
        <f t="shared" si="5"/>
        <v>2023.6</v>
      </c>
      <c r="AA36" s="190">
        <f t="shared" si="5"/>
        <v>0</v>
      </c>
      <c r="AB36" s="26"/>
    </row>
    <row r="37" spans="1:28" ht="31.5" customHeight="1" x14ac:dyDescent="0.2">
      <c r="A37" s="528" t="s">
        <v>15</v>
      </c>
      <c r="B37" s="531" t="s">
        <v>15</v>
      </c>
      <c r="C37" s="534" t="s">
        <v>15</v>
      </c>
      <c r="D37" s="434" t="s">
        <v>35</v>
      </c>
      <c r="E37" s="436" t="s">
        <v>36</v>
      </c>
      <c r="F37" s="437" t="s">
        <v>166</v>
      </c>
      <c r="G37" s="438" t="s">
        <v>26</v>
      </c>
      <c r="H37" s="422" t="s">
        <v>160</v>
      </c>
      <c r="I37" s="571" t="s">
        <v>206</v>
      </c>
      <c r="J37" s="427" t="s">
        <v>167</v>
      </c>
      <c r="K37" s="29" t="s">
        <v>32</v>
      </c>
      <c r="L37" s="56">
        <f>M37+O37</f>
        <v>6632.8</v>
      </c>
      <c r="M37" s="28">
        <v>6628.5</v>
      </c>
      <c r="N37" s="28">
        <v>6386.3</v>
      </c>
      <c r="O37" s="145">
        <v>4.3</v>
      </c>
      <c r="P37" s="56">
        <f>S37+Q37</f>
        <v>8736.6</v>
      </c>
      <c r="Q37" s="28">
        <v>8725.9</v>
      </c>
      <c r="R37" s="28">
        <v>8419.1</v>
      </c>
      <c r="S37" s="145">
        <v>10.7</v>
      </c>
      <c r="T37" s="56">
        <f>U37+W37</f>
        <v>9221.6</v>
      </c>
      <c r="U37" s="28">
        <v>9217.4</v>
      </c>
      <c r="V37" s="28">
        <v>8893.9</v>
      </c>
      <c r="W37" s="145">
        <v>4.2</v>
      </c>
      <c r="X37" s="56">
        <f>Y37+AA37</f>
        <v>9802.8000000000011</v>
      </c>
      <c r="Y37" s="28">
        <v>9798.6</v>
      </c>
      <c r="Z37" s="28">
        <v>9455.7000000000007</v>
      </c>
      <c r="AA37" s="145">
        <v>4.2</v>
      </c>
      <c r="AB37" s="26"/>
    </row>
    <row r="38" spans="1:28" ht="31.5" customHeight="1" thickBot="1" x14ac:dyDescent="0.25">
      <c r="A38" s="529"/>
      <c r="B38" s="532"/>
      <c r="C38" s="535"/>
      <c r="D38" s="493"/>
      <c r="E38" s="449"/>
      <c r="F38" s="486"/>
      <c r="G38" s="445"/>
      <c r="H38" s="447"/>
      <c r="I38" s="572"/>
      <c r="J38" s="428"/>
      <c r="K38" s="198" t="s">
        <v>19</v>
      </c>
      <c r="L38" s="180">
        <f>M38+O38</f>
        <v>0</v>
      </c>
      <c r="M38" s="175">
        <v>0</v>
      </c>
      <c r="N38" s="175">
        <v>0</v>
      </c>
      <c r="O38" s="181">
        <v>0</v>
      </c>
      <c r="P38" s="180">
        <f>Q38+S38</f>
        <v>5.2</v>
      </c>
      <c r="Q38" s="175">
        <v>5.2</v>
      </c>
      <c r="R38" s="175">
        <v>0</v>
      </c>
      <c r="S38" s="181">
        <v>0</v>
      </c>
      <c r="T38" s="180">
        <f>U38+W38</f>
        <v>5.2</v>
      </c>
      <c r="U38" s="175">
        <v>5.2</v>
      </c>
      <c r="V38" s="175">
        <v>0</v>
      </c>
      <c r="W38" s="181">
        <v>0</v>
      </c>
      <c r="X38" s="180">
        <f>Y38+AA38</f>
        <v>5.2</v>
      </c>
      <c r="Y38" s="175">
        <v>5.2</v>
      </c>
      <c r="Z38" s="175">
        <v>0</v>
      </c>
      <c r="AA38" s="181">
        <v>0</v>
      </c>
      <c r="AB38" s="26"/>
    </row>
    <row r="39" spans="1:28" ht="54" customHeight="1" thickBot="1" x14ac:dyDescent="0.25">
      <c r="A39" s="530"/>
      <c r="B39" s="533"/>
      <c r="C39" s="492"/>
      <c r="D39" s="435"/>
      <c r="E39" s="435"/>
      <c r="F39" s="435"/>
      <c r="G39" s="446"/>
      <c r="H39" s="448"/>
      <c r="I39" s="448"/>
      <c r="J39" s="429"/>
      <c r="K39" s="200" t="s">
        <v>10</v>
      </c>
      <c r="L39" s="201">
        <f>SUM(L37:L38)</f>
        <v>6632.8</v>
      </c>
      <c r="M39" s="197">
        <f t="shared" ref="M39:AA39" si="6">SUM(M37:M38)</f>
        <v>6628.5</v>
      </c>
      <c r="N39" s="197">
        <f t="shared" si="6"/>
        <v>6386.3</v>
      </c>
      <c r="O39" s="202">
        <f t="shared" si="6"/>
        <v>4.3</v>
      </c>
      <c r="P39" s="201">
        <f t="shared" si="6"/>
        <v>8741.8000000000011</v>
      </c>
      <c r="Q39" s="197">
        <f t="shared" si="6"/>
        <v>8731.1</v>
      </c>
      <c r="R39" s="197">
        <f t="shared" si="6"/>
        <v>8419.1</v>
      </c>
      <c r="S39" s="202">
        <f t="shared" si="6"/>
        <v>10.7</v>
      </c>
      <c r="T39" s="201">
        <f t="shared" si="6"/>
        <v>9226.8000000000011</v>
      </c>
      <c r="U39" s="197">
        <f t="shared" si="6"/>
        <v>9222.6</v>
      </c>
      <c r="V39" s="197">
        <f t="shared" si="6"/>
        <v>8893.9</v>
      </c>
      <c r="W39" s="202">
        <f t="shared" si="6"/>
        <v>4.2</v>
      </c>
      <c r="X39" s="201">
        <f t="shared" si="6"/>
        <v>9808.0000000000018</v>
      </c>
      <c r="Y39" s="197">
        <f t="shared" si="6"/>
        <v>9803.8000000000011</v>
      </c>
      <c r="Z39" s="197">
        <f t="shared" si="6"/>
        <v>9455.7000000000007</v>
      </c>
      <c r="AA39" s="202">
        <f t="shared" si="6"/>
        <v>4.2</v>
      </c>
      <c r="AB39" s="26"/>
    </row>
    <row r="40" spans="1:28" ht="24" customHeight="1" x14ac:dyDescent="0.2">
      <c r="A40" s="528" t="s">
        <v>15</v>
      </c>
      <c r="B40" s="531" t="s">
        <v>15</v>
      </c>
      <c r="C40" s="534" t="s">
        <v>15</v>
      </c>
      <c r="D40" s="434" t="s">
        <v>37</v>
      </c>
      <c r="E40" s="436" t="s">
        <v>38</v>
      </c>
      <c r="F40" s="437" t="s">
        <v>166</v>
      </c>
      <c r="G40" s="438" t="s">
        <v>29</v>
      </c>
      <c r="H40" s="422" t="s">
        <v>158</v>
      </c>
      <c r="I40" s="571" t="s">
        <v>205</v>
      </c>
      <c r="J40" s="427" t="s">
        <v>167</v>
      </c>
      <c r="K40" s="29" t="s">
        <v>32</v>
      </c>
      <c r="L40" s="56">
        <f>M40+O40</f>
        <v>4383.8</v>
      </c>
      <c r="M40" s="28">
        <v>4375.1000000000004</v>
      </c>
      <c r="N40" s="28">
        <v>4212.1000000000004</v>
      </c>
      <c r="O40" s="145">
        <v>8.6999999999999993</v>
      </c>
      <c r="P40" s="56">
        <f>S40+Q40</f>
        <v>5816.6</v>
      </c>
      <c r="Q40" s="28">
        <v>5759.3</v>
      </c>
      <c r="R40" s="28">
        <v>5553.1</v>
      </c>
      <c r="S40" s="145">
        <v>57.3</v>
      </c>
      <c r="T40" s="56">
        <f>U40+W40</f>
        <v>6416.3</v>
      </c>
      <c r="U40" s="28">
        <v>6393.3</v>
      </c>
      <c r="V40" s="28">
        <v>6164.6</v>
      </c>
      <c r="W40" s="145">
        <v>23</v>
      </c>
      <c r="X40" s="56">
        <f>Y40+AA40</f>
        <v>7120.0999999999995</v>
      </c>
      <c r="Y40" s="28">
        <v>7096.2</v>
      </c>
      <c r="Z40" s="28">
        <v>6844.8</v>
      </c>
      <c r="AA40" s="145">
        <v>23.9</v>
      </c>
      <c r="AB40" s="26"/>
    </row>
    <row r="41" spans="1:28" ht="21" customHeight="1" thickBot="1" x14ac:dyDescent="0.25">
      <c r="A41" s="529"/>
      <c r="B41" s="532"/>
      <c r="C41" s="535"/>
      <c r="D41" s="493"/>
      <c r="E41" s="449"/>
      <c r="F41" s="486"/>
      <c r="G41" s="445"/>
      <c r="H41" s="447"/>
      <c r="I41" s="572"/>
      <c r="J41" s="428"/>
      <c r="K41" s="198" t="s">
        <v>48</v>
      </c>
      <c r="L41" s="146">
        <f>M41+O41</f>
        <v>0</v>
      </c>
      <c r="M41" s="130">
        <v>0</v>
      </c>
      <c r="N41" s="130">
        <v>0</v>
      </c>
      <c r="O41" s="147">
        <v>0</v>
      </c>
      <c r="P41" s="146">
        <f>Q41+S41</f>
        <v>0</v>
      </c>
      <c r="Q41" s="130">
        <v>0</v>
      </c>
      <c r="R41" s="130">
        <v>0</v>
      </c>
      <c r="S41" s="147">
        <v>0</v>
      </c>
      <c r="T41" s="146">
        <f>U41+W41</f>
        <v>0</v>
      </c>
      <c r="U41" s="130">
        <v>0</v>
      </c>
      <c r="V41" s="130">
        <v>0</v>
      </c>
      <c r="W41" s="147">
        <v>0</v>
      </c>
      <c r="X41" s="146">
        <f>Y41+AA41</f>
        <v>0</v>
      </c>
      <c r="Y41" s="130">
        <v>0</v>
      </c>
      <c r="Z41" s="130">
        <v>0</v>
      </c>
      <c r="AA41" s="147">
        <v>0</v>
      </c>
      <c r="AB41" s="26"/>
    </row>
    <row r="42" spans="1:28" ht="34.5" customHeight="1" thickBot="1" x14ac:dyDescent="0.25">
      <c r="A42" s="530"/>
      <c r="B42" s="533"/>
      <c r="C42" s="492"/>
      <c r="D42" s="435"/>
      <c r="E42" s="435"/>
      <c r="F42" s="435"/>
      <c r="G42" s="446"/>
      <c r="H42" s="448"/>
      <c r="I42" s="448"/>
      <c r="J42" s="429"/>
      <c r="K42" s="199" t="s">
        <v>10</v>
      </c>
      <c r="L42" s="53">
        <f>SUM(L40:L41)</f>
        <v>4383.8</v>
      </c>
      <c r="M42" s="46">
        <f t="shared" ref="M42:AA42" si="7">SUM(M40:M41)</f>
        <v>4375.1000000000004</v>
      </c>
      <c r="N42" s="46">
        <f t="shared" si="7"/>
        <v>4212.1000000000004</v>
      </c>
      <c r="O42" s="54">
        <f t="shared" si="7"/>
        <v>8.6999999999999993</v>
      </c>
      <c r="P42" s="53">
        <f t="shared" si="7"/>
        <v>5816.6</v>
      </c>
      <c r="Q42" s="46">
        <f t="shared" si="7"/>
        <v>5759.3</v>
      </c>
      <c r="R42" s="46">
        <f t="shared" si="7"/>
        <v>5553.1</v>
      </c>
      <c r="S42" s="54">
        <f t="shared" si="7"/>
        <v>57.3</v>
      </c>
      <c r="T42" s="53">
        <f t="shared" si="7"/>
        <v>6416.3</v>
      </c>
      <c r="U42" s="46">
        <f t="shared" si="7"/>
        <v>6393.3</v>
      </c>
      <c r="V42" s="46">
        <f t="shared" si="7"/>
        <v>6164.6</v>
      </c>
      <c r="W42" s="54">
        <f t="shared" si="7"/>
        <v>23</v>
      </c>
      <c r="X42" s="53">
        <f t="shared" si="7"/>
        <v>7120.0999999999995</v>
      </c>
      <c r="Y42" s="46">
        <f t="shared" si="7"/>
        <v>7096.2</v>
      </c>
      <c r="Z42" s="46">
        <f t="shared" si="7"/>
        <v>6844.8</v>
      </c>
      <c r="AA42" s="54">
        <f t="shared" si="7"/>
        <v>23.9</v>
      </c>
      <c r="AB42" s="26"/>
    </row>
    <row r="43" spans="1:28" ht="18" customHeight="1" x14ac:dyDescent="0.2">
      <c r="A43" s="536" t="s">
        <v>15</v>
      </c>
      <c r="B43" s="539" t="s">
        <v>15</v>
      </c>
      <c r="C43" s="575" t="s">
        <v>15</v>
      </c>
      <c r="D43" s="577" t="s">
        <v>94</v>
      </c>
      <c r="E43" s="580" t="s">
        <v>40</v>
      </c>
      <c r="F43" s="437" t="s">
        <v>166</v>
      </c>
      <c r="G43" s="438" t="s">
        <v>29</v>
      </c>
      <c r="H43" s="427" t="s">
        <v>150</v>
      </c>
      <c r="I43" s="427" t="s">
        <v>110</v>
      </c>
      <c r="J43" s="427" t="s">
        <v>167</v>
      </c>
      <c r="K43" s="182" t="s">
        <v>32</v>
      </c>
      <c r="L43" s="174">
        <f>M43+O43</f>
        <v>0</v>
      </c>
      <c r="M43" s="183">
        <v>0</v>
      </c>
      <c r="N43" s="183">
        <v>0</v>
      </c>
      <c r="O43" s="176">
        <v>0</v>
      </c>
      <c r="P43" s="191">
        <f>Q43+S43</f>
        <v>0</v>
      </c>
      <c r="Q43" s="192">
        <v>0</v>
      </c>
      <c r="R43" s="192">
        <v>0</v>
      </c>
      <c r="S43" s="176">
        <v>0</v>
      </c>
      <c r="T43" s="174">
        <f>U43+W43</f>
        <v>0</v>
      </c>
      <c r="U43" s="183">
        <v>0</v>
      </c>
      <c r="V43" s="183">
        <v>0</v>
      </c>
      <c r="W43" s="176">
        <v>0</v>
      </c>
      <c r="X43" s="174">
        <v>0</v>
      </c>
      <c r="Y43" s="183">
        <v>0</v>
      </c>
      <c r="Z43" s="183">
        <v>0</v>
      </c>
      <c r="AA43" s="176">
        <v>0</v>
      </c>
      <c r="AB43" s="26"/>
    </row>
    <row r="44" spans="1:28" ht="18" customHeight="1" thickBot="1" x14ac:dyDescent="0.25">
      <c r="A44" s="475"/>
      <c r="B44" s="478"/>
      <c r="C44" s="582"/>
      <c r="D44" s="583"/>
      <c r="E44" s="581"/>
      <c r="F44" s="486"/>
      <c r="G44" s="445"/>
      <c r="H44" s="428"/>
      <c r="I44" s="428"/>
      <c r="J44" s="428"/>
      <c r="K44" s="171" t="s">
        <v>48</v>
      </c>
      <c r="L44" s="180">
        <f>M44+O44</f>
        <v>0</v>
      </c>
      <c r="M44" s="175">
        <v>0</v>
      </c>
      <c r="N44" s="175">
        <v>0</v>
      </c>
      <c r="O44" s="181">
        <v>0</v>
      </c>
      <c r="P44" s="180">
        <f>Q44+S44</f>
        <v>0</v>
      </c>
      <c r="Q44" s="175">
        <v>0</v>
      </c>
      <c r="R44" s="175">
        <v>0</v>
      </c>
      <c r="S44" s="181">
        <v>0</v>
      </c>
      <c r="T44" s="180">
        <f>U44+W44</f>
        <v>0</v>
      </c>
      <c r="U44" s="175">
        <v>0</v>
      </c>
      <c r="V44" s="175">
        <v>0</v>
      </c>
      <c r="W44" s="181">
        <v>0</v>
      </c>
      <c r="X44" s="180">
        <f>Y44+AA44</f>
        <v>0</v>
      </c>
      <c r="Y44" s="175">
        <v>0</v>
      </c>
      <c r="Z44" s="175">
        <v>0</v>
      </c>
      <c r="AA44" s="181">
        <v>0</v>
      </c>
      <c r="AB44" s="26"/>
    </row>
    <row r="45" spans="1:28" ht="17.25" customHeight="1" thickBot="1" x14ac:dyDescent="0.25">
      <c r="A45" s="538"/>
      <c r="B45" s="541"/>
      <c r="C45" s="482"/>
      <c r="D45" s="579"/>
      <c r="E45" s="485"/>
      <c r="F45" s="435"/>
      <c r="G45" s="446"/>
      <c r="H45" s="433"/>
      <c r="I45" s="433"/>
      <c r="J45" s="429"/>
      <c r="K45" s="179" t="s">
        <v>10</v>
      </c>
      <c r="L45" s="53">
        <f>L43+L44</f>
        <v>0</v>
      </c>
      <c r="M45" s="46">
        <f t="shared" ref="M45:AA45" si="8">M43+M44</f>
        <v>0</v>
      </c>
      <c r="N45" s="46">
        <f t="shared" si="8"/>
        <v>0</v>
      </c>
      <c r="O45" s="54">
        <f t="shared" si="8"/>
        <v>0</v>
      </c>
      <c r="P45" s="53">
        <f t="shared" si="8"/>
        <v>0</v>
      </c>
      <c r="Q45" s="46">
        <f t="shared" si="8"/>
        <v>0</v>
      </c>
      <c r="R45" s="46">
        <f t="shared" si="8"/>
        <v>0</v>
      </c>
      <c r="S45" s="54">
        <f t="shared" si="8"/>
        <v>0</v>
      </c>
      <c r="T45" s="53">
        <f t="shared" si="8"/>
        <v>0</v>
      </c>
      <c r="U45" s="46">
        <f t="shared" si="8"/>
        <v>0</v>
      </c>
      <c r="V45" s="46">
        <f t="shared" si="8"/>
        <v>0</v>
      </c>
      <c r="W45" s="54">
        <f t="shared" si="8"/>
        <v>0</v>
      </c>
      <c r="X45" s="53">
        <f t="shared" si="8"/>
        <v>0</v>
      </c>
      <c r="Y45" s="46">
        <f t="shared" si="8"/>
        <v>0</v>
      </c>
      <c r="Z45" s="46">
        <f t="shared" si="8"/>
        <v>0</v>
      </c>
      <c r="AA45" s="54">
        <f t="shared" si="8"/>
        <v>0</v>
      </c>
      <c r="AB45" s="26"/>
    </row>
    <row r="46" spans="1:28" ht="19.5" customHeight="1" x14ac:dyDescent="0.2">
      <c r="A46" s="536" t="s">
        <v>15</v>
      </c>
      <c r="B46" s="539" t="s">
        <v>15</v>
      </c>
      <c r="C46" s="575" t="s">
        <v>15</v>
      </c>
      <c r="D46" s="577" t="s">
        <v>95</v>
      </c>
      <c r="E46" s="580" t="s">
        <v>42</v>
      </c>
      <c r="F46" s="437" t="s">
        <v>166</v>
      </c>
      <c r="G46" s="573" t="s">
        <v>43</v>
      </c>
      <c r="H46" s="427" t="s">
        <v>150</v>
      </c>
      <c r="I46" s="427" t="s">
        <v>110</v>
      </c>
      <c r="J46" s="427" t="s">
        <v>167</v>
      </c>
      <c r="K46" s="29" t="s">
        <v>32</v>
      </c>
      <c r="L46" s="123">
        <f>M46+O46</f>
        <v>328.5</v>
      </c>
      <c r="M46" s="183">
        <v>328.5</v>
      </c>
      <c r="N46" s="183">
        <v>0</v>
      </c>
      <c r="O46" s="55">
        <v>0</v>
      </c>
      <c r="P46" s="108">
        <f>Q46+S46</f>
        <v>340</v>
      </c>
      <c r="Q46" s="356">
        <v>340</v>
      </c>
      <c r="R46" s="356">
        <v>0</v>
      </c>
      <c r="S46" s="55">
        <v>0</v>
      </c>
      <c r="T46" s="123">
        <f>U46+W46</f>
        <v>340</v>
      </c>
      <c r="U46" s="7">
        <v>340</v>
      </c>
      <c r="V46" s="7">
        <v>0</v>
      </c>
      <c r="W46" s="55">
        <v>0</v>
      </c>
      <c r="X46" s="123">
        <f>Y46+AA46</f>
        <v>340</v>
      </c>
      <c r="Y46" s="7">
        <v>340</v>
      </c>
      <c r="Z46" s="7">
        <v>0</v>
      </c>
      <c r="AA46" s="55">
        <v>0</v>
      </c>
      <c r="AB46" s="26"/>
    </row>
    <row r="47" spans="1:28" ht="17.25" customHeight="1" thickBot="1" x14ac:dyDescent="0.25">
      <c r="A47" s="537"/>
      <c r="B47" s="540"/>
      <c r="C47" s="576"/>
      <c r="D47" s="578"/>
      <c r="E47" s="581"/>
      <c r="F47" s="486"/>
      <c r="G47" s="584"/>
      <c r="H47" s="428"/>
      <c r="I47" s="428"/>
      <c r="J47" s="428"/>
      <c r="K47" s="30" t="s">
        <v>19</v>
      </c>
      <c r="L47" s="129">
        <f>M47+O47</f>
        <v>150</v>
      </c>
      <c r="M47" s="130">
        <v>150</v>
      </c>
      <c r="N47" s="130">
        <v>94.3</v>
      </c>
      <c r="O47" s="121">
        <v>0</v>
      </c>
      <c r="P47" s="119">
        <f>Q47+S47</f>
        <v>365</v>
      </c>
      <c r="Q47" s="137">
        <v>300</v>
      </c>
      <c r="R47" s="137">
        <v>295.7</v>
      </c>
      <c r="S47" s="121">
        <v>65</v>
      </c>
      <c r="T47" s="129">
        <f>U47+W47</f>
        <v>365</v>
      </c>
      <c r="U47" s="355">
        <v>300</v>
      </c>
      <c r="V47" s="355">
        <v>295.7</v>
      </c>
      <c r="W47" s="121">
        <v>65</v>
      </c>
      <c r="X47" s="129">
        <f>Y47+AA47</f>
        <v>365</v>
      </c>
      <c r="Y47" s="355">
        <v>300</v>
      </c>
      <c r="Z47" s="355">
        <v>295.7</v>
      </c>
      <c r="AA47" s="121">
        <v>65</v>
      </c>
      <c r="AB47" s="26"/>
    </row>
    <row r="48" spans="1:28" ht="19.5" customHeight="1" thickBot="1" x14ac:dyDescent="0.25">
      <c r="A48" s="538"/>
      <c r="B48" s="541"/>
      <c r="C48" s="482"/>
      <c r="D48" s="579"/>
      <c r="E48" s="485"/>
      <c r="F48" s="435"/>
      <c r="G48" s="574"/>
      <c r="H48" s="433"/>
      <c r="I48" s="433"/>
      <c r="J48" s="429"/>
      <c r="K48" s="58" t="s">
        <v>10</v>
      </c>
      <c r="L48" s="53">
        <f>SUM(L46:L47)</f>
        <v>478.5</v>
      </c>
      <c r="M48" s="46">
        <f t="shared" ref="M48:AA48" si="9">SUM(M46:M47)</f>
        <v>478.5</v>
      </c>
      <c r="N48" s="46">
        <f t="shared" si="9"/>
        <v>94.3</v>
      </c>
      <c r="O48" s="54">
        <f t="shared" si="9"/>
        <v>0</v>
      </c>
      <c r="P48" s="53">
        <f t="shared" si="9"/>
        <v>705</v>
      </c>
      <c r="Q48" s="46">
        <f t="shared" si="9"/>
        <v>640</v>
      </c>
      <c r="R48" s="46">
        <f t="shared" si="9"/>
        <v>295.7</v>
      </c>
      <c r="S48" s="54">
        <f t="shared" si="9"/>
        <v>65</v>
      </c>
      <c r="T48" s="53">
        <f t="shared" si="9"/>
        <v>705</v>
      </c>
      <c r="U48" s="46">
        <f t="shared" si="9"/>
        <v>640</v>
      </c>
      <c r="V48" s="46">
        <f t="shared" si="9"/>
        <v>295.7</v>
      </c>
      <c r="W48" s="54">
        <f t="shared" si="9"/>
        <v>65</v>
      </c>
      <c r="X48" s="53">
        <f t="shared" si="9"/>
        <v>705</v>
      </c>
      <c r="Y48" s="46">
        <f t="shared" si="9"/>
        <v>640</v>
      </c>
      <c r="Z48" s="46">
        <f t="shared" si="9"/>
        <v>295.7</v>
      </c>
      <c r="AA48" s="54">
        <f t="shared" si="9"/>
        <v>65</v>
      </c>
      <c r="AB48" s="26"/>
    </row>
    <row r="49" spans="1:28" ht="17.25" customHeight="1" x14ac:dyDescent="0.2">
      <c r="A49" s="450" t="s">
        <v>15</v>
      </c>
      <c r="B49" s="453" t="s">
        <v>15</v>
      </c>
      <c r="C49" s="456" t="s">
        <v>15</v>
      </c>
      <c r="D49" s="459">
        <v>33</v>
      </c>
      <c r="E49" s="462" t="s">
        <v>99</v>
      </c>
      <c r="F49" s="465" t="s">
        <v>166</v>
      </c>
      <c r="G49" s="468" t="s">
        <v>43</v>
      </c>
      <c r="H49" s="471">
        <v>188723322</v>
      </c>
      <c r="I49" s="427" t="s">
        <v>110</v>
      </c>
      <c r="J49" s="427" t="s">
        <v>167</v>
      </c>
      <c r="K49" s="138" t="s">
        <v>52</v>
      </c>
      <c r="L49" s="10">
        <f>M49+O49</f>
        <v>0</v>
      </c>
      <c r="M49" s="11">
        <v>0</v>
      </c>
      <c r="N49" s="11">
        <v>0</v>
      </c>
      <c r="O49" s="12">
        <v>0</v>
      </c>
      <c r="P49" s="10">
        <f>Q49+S49</f>
        <v>0</v>
      </c>
      <c r="Q49" s="11">
        <v>0</v>
      </c>
      <c r="R49" s="11">
        <v>0</v>
      </c>
      <c r="S49" s="12">
        <v>0</v>
      </c>
      <c r="T49" s="10">
        <f>U49+W49</f>
        <v>0</v>
      </c>
      <c r="U49" s="11">
        <v>0</v>
      </c>
      <c r="V49" s="11">
        <v>0</v>
      </c>
      <c r="W49" s="12">
        <v>0</v>
      </c>
      <c r="X49" s="10">
        <f>Y49+AA49</f>
        <v>0</v>
      </c>
      <c r="Y49" s="11">
        <v>0</v>
      </c>
      <c r="Z49" s="11">
        <v>0</v>
      </c>
      <c r="AA49" s="12">
        <v>0</v>
      </c>
      <c r="AB49" s="26"/>
    </row>
    <row r="50" spans="1:28" ht="18" customHeight="1" thickBot="1" x14ac:dyDescent="0.25">
      <c r="A50" s="451"/>
      <c r="B50" s="454"/>
      <c r="C50" s="457"/>
      <c r="D50" s="460"/>
      <c r="E50" s="463"/>
      <c r="F50" s="466"/>
      <c r="G50" s="469"/>
      <c r="H50" s="472"/>
      <c r="I50" s="428"/>
      <c r="J50" s="428"/>
      <c r="K50" s="139" t="s">
        <v>19</v>
      </c>
      <c r="L50" s="13">
        <f>M50+O50</f>
        <v>0</v>
      </c>
      <c r="M50" s="14">
        <v>0</v>
      </c>
      <c r="N50" s="14">
        <v>0</v>
      </c>
      <c r="O50" s="15">
        <v>0</v>
      </c>
      <c r="P50" s="13">
        <f>Q50+S50</f>
        <v>0</v>
      </c>
      <c r="Q50" s="14">
        <v>0</v>
      </c>
      <c r="R50" s="14">
        <v>0</v>
      </c>
      <c r="S50" s="15">
        <v>0</v>
      </c>
      <c r="T50" s="13">
        <f>U50+W50</f>
        <v>0</v>
      </c>
      <c r="U50" s="14">
        <v>0</v>
      </c>
      <c r="V50" s="14">
        <v>0</v>
      </c>
      <c r="W50" s="15">
        <v>0</v>
      </c>
      <c r="X50" s="13">
        <f>Y50+AA50</f>
        <v>0</v>
      </c>
      <c r="Y50" s="14">
        <v>0</v>
      </c>
      <c r="Z50" s="14">
        <v>0</v>
      </c>
      <c r="AA50" s="15">
        <v>0</v>
      </c>
      <c r="AB50" s="26"/>
    </row>
    <row r="51" spans="1:28" ht="18.75" customHeight="1" thickBot="1" x14ac:dyDescent="0.25">
      <c r="A51" s="452"/>
      <c r="B51" s="455"/>
      <c r="C51" s="458"/>
      <c r="D51" s="461"/>
      <c r="E51" s="464"/>
      <c r="F51" s="467"/>
      <c r="G51" s="470"/>
      <c r="H51" s="473"/>
      <c r="I51" s="433"/>
      <c r="J51" s="429"/>
      <c r="K51" s="58" t="s">
        <v>10</v>
      </c>
      <c r="L51" s="53">
        <f t="shared" ref="L51:AA51" si="10">SUM(L49:L50)</f>
        <v>0</v>
      </c>
      <c r="M51" s="46">
        <f t="shared" si="10"/>
        <v>0</v>
      </c>
      <c r="N51" s="46">
        <f t="shared" si="10"/>
        <v>0</v>
      </c>
      <c r="O51" s="54">
        <f t="shared" si="10"/>
        <v>0</v>
      </c>
      <c r="P51" s="53">
        <f t="shared" si="10"/>
        <v>0</v>
      </c>
      <c r="Q51" s="46">
        <f t="shared" si="10"/>
        <v>0</v>
      </c>
      <c r="R51" s="46">
        <f t="shared" si="10"/>
        <v>0</v>
      </c>
      <c r="S51" s="54">
        <f t="shared" si="10"/>
        <v>0</v>
      </c>
      <c r="T51" s="47">
        <f t="shared" si="10"/>
        <v>0</v>
      </c>
      <c r="U51" s="46">
        <f t="shared" si="10"/>
        <v>0</v>
      </c>
      <c r="V51" s="46">
        <f t="shared" si="10"/>
        <v>0</v>
      </c>
      <c r="W51" s="48">
        <f t="shared" si="10"/>
        <v>0</v>
      </c>
      <c r="X51" s="47">
        <f t="shared" si="10"/>
        <v>0</v>
      </c>
      <c r="Y51" s="46">
        <f t="shared" si="10"/>
        <v>0</v>
      </c>
      <c r="Z51" s="46">
        <f t="shared" si="10"/>
        <v>0</v>
      </c>
      <c r="AA51" s="48">
        <f t="shared" si="10"/>
        <v>0</v>
      </c>
      <c r="AB51" s="26"/>
    </row>
    <row r="52" spans="1:28" ht="16.5" customHeight="1" x14ac:dyDescent="0.2">
      <c r="A52" s="450" t="s">
        <v>15</v>
      </c>
      <c r="B52" s="453" t="s">
        <v>15</v>
      </c>
      <c r="C52" s="456" t="s">
        <v>15</v>
      </c>
      <c r="D52" s="459">
        <v>34</v>
      </c>
      <c r="E52" s="462" t="s">
        <v>100</v>
      </c>
      <c r="F52" s="465" t="s">
        <v>172</v>
      </c>
      <c r="G52" s="468" t="s">
        <v>101</v>
      </c>
      <c r="H52" s="471">
        <v>188723322</v>
      </c>
      <c r="I52" s="427" t="s">
        <v>110</v>
      </c>
      <c r="J52" s="427" t="s">
        <v>167</v>
      </c>
      <c r="K52" s="138" t="s">
        <v>52</v>
      </c>
      <c r="L52" s="10">
        <f>M52+O52</f>
        <v>0</v>
      </c>
      <c r="M52" s="11">
        <v>0</v>
      </c>
      <c r="N52" s="11">
        <v>0</v>
      </c>
      <c r="O52" s="12">
        <v>0</v>
      </c>
      <c r="P52" s="10">
        <f>Q52+S52</f>
        <v>0</v>
      </c>
      <c r="Q52" s="11">
        <v>0</v>
      </c>
      <c r="R52" s="11">
        <v>0</v>
      </c>
      <c r="S52" s="12">
        <v>0</v>
      </c>
      <c r="T52" s="10">
        <f>U52+W52</f>
        <v>0</v>
      </c>
      <c r="U52" s="11">
        <v>0</v>
      </c>
      <c r="V52" s="11">
        <v>0</v>
      </c>
      <c r="W52" s="12">
        <v>0</v>
      </c>
      <c r="X52" s="10">
        <f>Y52+AA52</f>
        <v>0</v>
      </c>
      <c r="Y52" s="11">
        <v>0</v>
      </c>
      <c r="Z52" s="11">
        <v>0</v>
      </c>
      <c r="AA52" s="12">
        <v>0</v>
      </c>
      <c r="AB52" s="26"/>
    </row>
    <row r="53" spans="1:28" ht="18" customHeight="1" thickBot="1" x14ac:dyDescent="0.25">
      <c r="A53" s="451"/>
      <c r="B53" s="454"/>
      <c r="C53" s="457"/>
      <c r="D53" s="460"/>
      <c r="E53" s="463"/>
      <c r="F53" s="466"/>
      <c r="G53" s="469"/>
      <c r="H53" s="472"/>
      <c r="I53" s="428"/>
      <c r="J53" s="428"/>
      <c r="K53" s="139" t="s">
        <v>19</v>
      </c>
      <c r="L53" s="13">
        <f>M53+O53</f>
        <v>0</v>
      </c>
      <c r="M53" s="14">
        <v>0</v>
      </c>
      <c r="N53" s="14">
        <v>0</v>
      </c>
      <c r="O53" s="15">
        <v>0</v>
      </c>
      <c r="P53" s="13">
        <f>Q53+S53</f>
        <v>0</v>
      </c>
      <c r="Q53" s="14">
        <v>0</v>
      </c>
      <c r="R53" s="14">
        <v>0</v>
      </c>
      <c r="S53" s="15">
        <v>0</v>
      </c>
      <c r="T53" s="13">
        <f>U53+W53</f>
        <v>0</v>
      </c>
      <c r="U53" s="14">
        <v>0</v>
      </c>
      <c r="V53" s="14">
        <v>0</v>
      </c>
      <c r="W53" s="15">
        <v>0</v>
      </c>
      <c r="X53" s="13">
        <f>Y53+AA53</f>
        <v>0</v>
      </c>
      <c r="Y53" s="14">
        <v>0</v>
      </c>
      <c r="Z53" s="14">
        <v>0</v>
      </c>
      <c r="AA53" s="15">
        <v>0</v>
      </c>
      <c r="AB53" s="26"/>
    </row>
    <row r="54" spans="1:28" ht="18.75" customHeight="1" thickBot="1" x14ac:dyDescent="0.25">
      <c r="A54" s="452"/>
      <c r="B54" s="455"/>
      <c r="C54" s="458"/>
      <c r="D54" s="461"/>
      <c r="E54" s="464"/>
      <c r="F54" s="467"/>
      <c r="G54" s="470"/>
      <c r="H54" s="473"/>
      <c r="I54" s="433"/>
      <c r="J54" s="429"/>
      <c r="K54" s="58" t="s">
        <v>10</v>
      </c>
      <c r="L54" s="53">
        <f t="shared" ref="L54:AA54" si="11">SUM(L52:L53)</f>
        <v>0</v>
      </c>
      <c r="M54" s="46">
        <f t="shared" si="11"/>
        <v>0</v>
      </c>
      <c r="N54" s="46">
        <f t="shared" si="11"/>
        <v>0</v>
      </c>
      <c r="O54" s="54">
        <f t="shared" si="11"/>
        <v>0</v>
      </c>
      <c r="P54" s="53">
        <f t="shared" si="11"/>
        <v>0</v>
      </c>
      <c r="Q54" s="46">
        <f t="shared" si="11"/>
        <v>0</v>
      </c>
      <c r="R54" s="46">
        <f t="shared" si="11"/>
        <v>0</v>
      </c>
      <c r="S54" s="54">
        <f t="shared" si="11"/>
        <v>0</v>
      </c>
      <c r="T54" s="47">
        <f t="shared" si="11"/>
        <v>0</v>
      </c>
      <c r="U54" s="46">
        <f t="shared" si="11"/>
        <v>0</v>
      </c>
      <c r="V54" s="46">
        <f t="shared" si="11"/>
        <v>0</v>
      </c>
      <c r="W54" s="48">
        <f t="shared" si="11"/>
        <v>0</v>
      </c>
      <c r="X54" s="47">
        <f t="shared" si="11"/>
        <v>0</v>
      </c>
      <c r="Y54" s="46">
        <f t="shared" si="11"/>
        <v>0</v>
      </c>
      <c r="Z54" s="46">
        <f t="shared" si="11"/>
        <v>0</v>
      </c>
      <c r="AA54" s="48">
        <f t="shared" si="11"/>
        <v>0</v>
      </c>
      <c r="AB54" s="26"/>
    </row>
    <row r="55" spans="1:28" ht="18" customHeight="1" x14ac:dyDescent="0.2">
      <c r="A55" s="450" t="s">
        <v>15</v>
      </c>
      <c r="B55" s="453" t="s">
        <v>15</v>
      </c>
      <c r="C55" s="456" t="s">
        <v>15</v>
      </c>
      <c r="D55" s="459">
        <v>35</v>
      </c>
      <c r="E55" s="462" t="s">
        <v>131</v>
      </c>
      <c r="F55" s="465" t="s">
        <v>172</v>
      </c>
      <c r="G55" s="468" t="s">
        <v>101</v>
      </c>
      <c r="H55" s="471">
        <v>188723322</v>
      </c>
      <c r="I55" s="427" t="s">
        <v>110</v>
      </c>
      <c r="J55" s="427" t="s">
        <v>167</v>
      </c>
      <c r="K55" s="138" t="s">
        <v>52</v>
      </c>
      <c r="L55" s="10">
        <f>M55+O55</f>
        <v>92</v>
      </c>
      <c r="M55" s="11">
        <v>92</v>
      </c>
      <c r="N55" s="11">
        <v>90.7</v>
      </c>
      <c r="O55" s="12">
        <v>0</v>
      </c>
      <c r="P55" s="10">
        <f>Q55+S55</f>
        <v>0</v>
      </c>
      <c r="Q55" s="11">
        <v>0</v>
      </c>
      <c r="R55" s="11">
        <v>0</v>
      </c>
      <c r="S55" s="12">
        <v>0</v>
      </c>
      <c r="T55" s="10">
        <f>U55+W55</f>
        <v>0</v>
      </c>
      <c r="U55" s="11">
        <v>0</v>
      </c>
      <c r="V55" s="11">
        <v>0</v>
      </c>
      <c r="W55" s="12">
        <v>0</v>
      </c>
      <c r="X55" s="10">
        <f>Y55+AA55</f>
        <v>0</v>
      </c>
      <c r="Y55" s="11">
        <v>0</v>
      </c>
      <c r="Z55" s="11">
        <v>0</v>
      </c>
      <c r="AA55" s="12">
        <v>0</v>
      </c>
      <c r="AB55" s="26"/>
    </row>
    <row r="56" spans="1:28" ht="18" customHeight="1" thickBot="1" x14ac:dyDescent="0.25">
      <c r="A56" s="451"/>
      <c r="B56" s="454"/>
      <c r="C56" s="457"/>
      <c r="D56" s="460"/>
      <c r="E56" s="463"/>
      <c r="F56" s="466"/>
      <c r="G56" s="469"/>
      <c r="H56" s="472"/>
      <c r="I56" s="428"/>
      <c r="J56" s="428"/>
      <c r="K56" s="139" t="s">
        <v>19</v>
      </c>
      <c r="L56" s="13">
        <f>M56+O56</f>
        <v>0</v>
      </c>
      <c r="M56" s="14">
        <v>0</v>
      </c>
      <c r="N56" s="14">
        <v>0</v>
      </c>
      <c r="O56" s="15">
        <v>0</v>
      </c>
      <c r="P56" s="13">
        <f>Q56+S56</f>
        <v>0</v>
      </c>
      <c r="Q56" s="14">
        <v>0</v>
      </c>
      <c r="R56" s="14">
        <v>0</v>
      </c>
      <c r="S56" s="15">
        <v>0</v>
      </c>
      <c r="T56" s="13">
        <f>U56+W56</f>
        <v>0</v>
      </c>
      <c r="U56" s="14">
        <v>0</v>
      </c>
      <c r="V56" s="14">
        <v>0</v>
      </c>
      <c r="W56" s="15">
        <v>0</v>
      </c>
      <c r="X56" s="13">
        <f>Y56+AA56</f>
        <v>0</v>
      </c>
      <c r="Y56" s="14">
        <v>0</v>
      </c>
      <c r="Z56" s="14">
        <v>0</v>
      </c>
      <c r="AA56" s="15">
        <v>0</v>
      </c>
      <c r="AB56" s="26"/>
    </row>
    <row r="57" spans="1:28" ht="21" customHeight="1" thickBot="1" x14ac:dyDescent="0.25">
      <c r="A57" s="452"/>
      <c r="B57" s="455"/>
      <c r="C57" s="458"/>
      <c r="D57" s="461"/>
      <c r="E57" s="464"/>
      <c r="F57" s="467"/>
      <c r="G57" s="470"/>
      <c r="H57" s="473"/>
      <c r="I57" s="433"/>
      <c r="J57" s="429"/>
      <c r="K57" s="58" t="s">
        <v>10</v>
      </c>
      <c r="L57" s="201">
        <f t="shared" ref="L57:AA57" si="12">SUM(L55:L56)</f>
        <v>92</v>
      </c>
      <c r="M57" s="197">
        <f t="shared" si="12"/>
        <v>92</v>
      </c>
      <c r="N57" s="197">
        <f t="shared" si="12"/>
        <v>90.7</v>
      </c>
      <c r="O57" s="202">
        <f t="shared" si="12"/>
        <v>0</v>
      </c>
      <c r="P57" s="201">
        <f t="shared" si="12"/>
        <v>0</v>
      </c>
      <c r="Q57" s="197">
        <f t="shared" si="12"/>
        <v>0</v>
      </c>
      <c r="R57" s="197">
        <f t="shared" si="12"/>
        <v>0</v>
      </c>
      <c r="S57" s="202">
        <f t="shared" si="12"/>
        <v>0</v>
      </c>
      <c r="T57" s="195">
        <f t="shared" si="12"/>
        <v>0</v>
      </c>
      <c r="U57" s="197">
        <f t="shared" si="12"/>
        <v>0</v>
      </c>
      <c r="V57" s="197">
        <f t="shared" si="12"/>
        <v>0</v>
      </c>
      <c r="W57" s="190">
        <f t="shared" si="12"/>
        <v>0</v>
      </c>
      <c r="X57" s="195">
        <f t="shared" si="12"/>
        <v>0</v>
      </c>
      <c r="Y57" s="197">
        <f t="shared" si="12"/>
        <v>0</v>
      </c>
      <c r="Z57" s="197">
        <f t="shared" si="12"/>
        <v>0</v>
      </c>
      <c r="AA57" s="190">
        <f t="shared" si="12"/>
        <v>0</v>
      </c>
      <c r="AB57" s="26"/>
    </row>
    <row r="58" spans="1:28" ht="20.25" customHeight="1" x14ac:dyDescent="0.2">
      <c r="A58" s="450" t="s">
        <v>15</v>
      </c>
      <c r="B58" s="453" t="s">
        <v>15</v>
      </c>
      <c r="C58" s="456" t="s">
        <v>15</v>
      </c>
      <c r="D58" s="459">
        <v>36</v>
      </c>
      <c r="E58" s="462" t="s">
        <v>133</v>
      </c>
      <c r="F58" s="465" t="s">
        <v>172</v>
      </c>
      <c r="G58" s="468" t="s">
        <v>101</v>
      </c>
      <c r="H58" s="471">
        <v>188723322</v>
      </c>
      <c r="I58" s="427" t="s">
        <v>110</v>
      </c>
      <c r="J58" s="427" t="s">
        <v>167</v>
      </c>
      <c r="K58" s="138" t="s">
        <v>52</v>
      </c>
      <c r="L58" s="10">
        <f>M58+O58</f>
        <v>871.5</v>
      </c>
      <c r="M58" s="11">
        <v>0</v>
      </c>
      <c r="N58" s="11">
        <v>0</v>
      </c>
      <c r="O58" s="12">
        <v>871.5</v>
      </c>
      <c r="P58" s="10">
        <f>Q58+S58</f>
        <v>1000</v>
      </c>
      <c r="Q58" s="11">
        <v>0</v>
      </c>
      <c r="R58" s="11">
        <v>0</v>
      </c>
      <c r="S58" s="12">
        <v>1000</v>
      </c>
      <c r="T58" s="10">
        <f>U58+W58</f>
        <v>1200</v>
      </c>
      <c r="U58" s="11">
        <v>0</v>
      </c>
      <c r="V58" s="11">
        <v>0</v>
      </c>
      <c r="W58" s="12">
        <v>1200</v>
      </c>
      <c r="X58" s="10">
        <f>Y58+AA58</f>
        <v>300</v>
      </c>
      <c r="Y58" s="11">
        <v>0</v>
      </c>
      <c r="Z58" s="11">
        <v>0</v>
      </c>
      <c r="AA58" s="12">
        <v>300</v>
      </c>
      <c r="AB58" s="26"/>
    </row>
    <row r="59" spans="1:28" ht="20.25" customHeight="1" thickBot="1" x14ac:dyDescent="0.25">
      <c r="A59" s="451"/>
      <c r="B59" s="454"/>
      <c r="C59" s="457"/>
      <c r="D59" s="460"/>
      <c r="E59" s="463"/>
      <c r="F59" s="466"/>
      <c r="G59" s="469"/>
      <c r="H59" s="472"/>
      <c r="I59" s="428"/>
      <c r="J59" s="428"/>
      <c r="K59" s="272" t="s">
        <v>19</v>
      </c>
      <c r="L59" s="276">
        <f>M59+O59</f>
        <v>0</v>
      </c>
      <c r="M59" s="274">
        <v>0</v>
      </c>
      <c r="N59" s="274">
        <v>0</v>
      </c>
      <c r="O59" s="275">
        <v>0</v>
      </c>
      <c r="P59" s="273">
        <f>Q59+S59</f>
        <v>0</v>
      </c>
      <c r="Q59" s="274">
        <v>0</v>
      </c>
      <c r="R59" s="274">
        <v>0</v>
      </c>
      <c r="S59" s="275">
        <v>0</v>
      </c>
      <c r="T59" s="273">
        <f>U59+W59</f>
        <v>0</v>
      </c>
      <c r="U59" s="274">
        <v>0</v>
      </c>
      <c r="V59" s="274">
        <v>0</v>
      </c>
      <c r="W59" s="275">
        <v>0</v>
      </c>
      <c r="X59" s="273">
        <f>Y59+AA59</f>
        <v>0</v>
      </c>
      <c r="Y59" s="274">
        <v>0</v>
      </c>
      <c r="Z59" s="274">
        <v>0</v>
      </c>
      <c r="AA59" s="275">
        <v>0</v>
      </c>
      <c r="AB59" s="26"/>
    </row>
    <row r="60" spans="1:28" ht="21" customHeight="1" thickBot="1" x14ac:dyDescent="0.25">
      <c r="A60" s="452"/>
      <c r="B60" s="455"/>
      <c r="C60" s="458"/>
      <c r="D60" s="461"/>
      <c r="E60" s="464"/>
      <c r="F60" s="467"/>
      <c r="G60" s="470"/>
      <c r="H60" s="473"/>
      <c r="I60" s="433"/>
      <c r="J60" s="429"/>
      <c r="K60" s="58" t="s">
        <v>10</v>
      </c>
      <c r="L60" s="201">
        <f t="shared" ref="L60:AA60" si="13">SUM(L58:L59)</f>
        <v>871.5</v>
      </c>
      <c r="M60" s="197">
        <f t="shared" si="13"/>
        <v>0</v>
      </c>
      <c r="N60" s="197">
        <f t="shared" si="13"/>
        <v>0</v>
      </c>
      <c r="O60" s="202">
        <f t="shared" si="13"/>
        <v>871.5</v>
      </c>
      <c r="P60" s="201">
        <f t="shared" si="13"/>
        <v>1000</v>
      </c>
      <c r="Q60" s="197">
        <f t="shared" si="13"/>
        <v>0</v>
      </c>
      <c r="R60" s="197">
        <f t="shared" si="13"/>
        <v>0</v>
      </c>
      <c r="S60" s="202">
        <f t="shared" si="13"/>
        <v>1000</v>
      </c>
      <c r="T60" s="195">
        <f t="shared" si="13"/>
        <v>1200</v>
      </c>
      <c r="U60" s="197">
        <f t="shared" si="13"/>
        <v>0</v>
      </c>
      <c r="V60" s="197">
        <f t="shared" si="13"/>
        <v>0</v>
      </c>
      <c r="W60" s="190">
        <f t="shared" si="13"/>
        <v>1200</v>
      </c>
      <c r="X60" s="195">
        <f t="shared" si="13"/>
        <v>300</v>
      </c>
      <c r="Y60" s="197">
        <f t="shared" si="13"/>
        <v>0</v>
      </c>
      <c r="Z60" s="197">
        <f t="shared" si="13"/>
        <v>0</v>
      </c>
      <c r="AA60" s="190">
        <f t="shared" si="13"/>
        <v>300</v>
      </c>
      <c r="AB60" s="26"/>
    </row>
    <row r="61" spans="1:28" ht="20.25" customHeight="1" thickBot="1" x14ac:dyDescent="0.25">
      <c r="A61" s="255" t="s">
        <v>15</v>
      </c>
      <c r="B61" s="140" t="s">
        <v>15</v>
      </c>
      <c r="C61" s="141" t="s">
        <v>15</v>
      </c>
      <c r="D61" s="440" t="s">
        <v>142</v>
      </c>
      <c r="E61" s="441"/>
      <c r="F61" s="441"/>
      <c r="G61" s="441"/>
      <c r="H61" s="441"/>
      <c r="I61" s="441"/>
      <c r="J61" s="441"/>
      <c r="K61" s="441"/>
      <c r="L61" s="31">
        <f t="shared" ref="L61:AA61" si="14">L20+L23+L28+L31+L34+L36+L39+L42+L45+L48+L60+L51+L54+L57</f>
        <v>26480.6</v>
      </c>
      <c r="M61" s="32">
        <f t="shared" si="14"/>
        <v>25596.1</v>
      </c>
      <c r="N61" s="32">
        <f t="shared" si="14"/>
        <v>22718.300000000003</v>
      </c>
      <c r="O61" s="81">
        <f t="shared" si="14"/>
        <v>884.5</v>
      </c>
      <c r="P61" s="31">
        <f t="shared" si="14"/>
        <v>32752.299999999996</v>
      </c>
      <c r="Q61" s="32">
        <f t="shared" si="14"/>
        <v>31397.499999999996</v>
      </c>
      <c r="R61" s="32">
        <f t="shared" si="14"/>
        <v>28070.999999999996</v>
      </c>
      <c r="S61" s="81">
        <f t="shared" si="14"/>
        <v>1354.8</v>
      </c>
      <c r="T61" s="31">
        <f t="shared" si="14"/>
        <v>35308.100000000006</v>
      </c>
      <c r="U61" s="32">
        <f t="shared" si="14"/>
        <v>33979.100000000006</v>
      </c>
      <c r="V61" s="32">
        <f t="shared" si="14"/>
        <v>30424.499999999996</v>
      </c>
      <c r="W61" s="81">
        <f t="shared" si="14"/>
        <v>1329</v>
      </c>
      <c r="X61" s="31">
        <f t="shared" si="14"/>
        <v>37269.199999999997</v>
      </c>
      <c r="Y61" s="32">
        <f t="shared" si="14"/>
        <v>36842.299999999996</v>
      </c>
      <c r="Z61" s="32">
        <f t="shared" si="14"/>
        <v>33042.199999999997</v>
      </c>
      <c r="AA61" s="81">
        <f t="shared" si="14"/>
        <v>426.9</v>
      </c>
      <c r="AB61" s="26"/>
    </row>
    <row r="62" spans="1:28" ht="20.25" customHeight="1" thickBot="1" x14ac:dyDescent="0.25">
      <c r="A62" s="255" t="s">
        <v>15</v>
      </c>
      <c r="B62" s="140" t="s">
        <v>15</v>
      </c>
      <c r="C62" s="141" t="s">
        <v>21</v>
      </c>
      <c r="D62" s="442" t="s">
        <v>44</v>
      </c>
      <c r="E62" s="441"/>
      <c r="F62" s="441"/>
      <c r="G62" s="441"/>
      <c r="H62" s="441"/>
      <c r="I62" s="441"/>
      <c r="J62" s="441"/>
      <c r="K62" s="441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4"/>
      <c r="AB62" s="26"/>
    </row>
    <row r="63" spans="1:28" ht="17.25" customHeight="1" x14ac:dyDescent="0.2">
      <c r="A63" s="474" t="s">
        <v>15</v>
      </c>
      <c r="B63" s="477" t="s">
        <v>15</v>
      </c>
      <c r="C63" s="480" t="s">
        <v>21</v>
      </c>
      <c r="D63" s="483" t="s">
        <v>15</v>
      </c>
      <c r="E63" s="436" t="s">
        <v>45</v>
      </c>
      <c r="F63" s="437" t="s">
        <v>166</v>
      </c>
      <c r="G63" s="438" t="s">
        <v>46</v>
      </c>
      <c r="H63" s="422" t="s">
        <v>154</v>
      </c>
      <c r="I63" s="422" t="s">
        <v>196</v>
      </c>
      <c r="J63" s="427" t="s">
        <v>167</v>
      </c>
      <c r="K63" s="142" t="s">
        <v>19</v>
      </c>
      <c r="L63" s="56">
        <f>M63+O63</f>
        <v>1738.5</v>
      </c>
      <c r="M63" s="28">
        <v>1719</v>
      </c>
      <c r="N63" s="28">
        <v>1459</v>
      </c>
      <c r="O63" s="145">
        <v>19.5</v>
      </c>
      <c r="P63" s="56">
        <f>Q63+S63</f>
        <v>1906.4</v>
      </c>
      <c r="Q63" s="28">
        <v>1906.4</v>
      </c>
      <c r="R63" s="28">
        <v>1824.9</v>
      </c>
      <c r="S63" s="145">
        <v>0</v>
      </c>
      <c r="T63" s="56">
        <f>U63+W63</f>
        <v>2039.1</v>
      </c>
      <c r="U63" s="28">
        <v>2039.1</v>
      </c>
      <c r="V63" s="28">
        <v>1958</v>
      </c>
      <c r="W63" s="145">
        <v>0</v>
      </c>
      <c r="X63" s="56">
        <f>Y63+AA63</f>
        <v>2271.1</v>
      </c>
      <c r="Y63" s="28">
        <v>2271.1</v>
      </c>
      <c r="Z63" s="28">
        <v>2184.9</v>
      </c>
      <c r="AA63" s="145">
        <v>0</v>
      </c>
      <c r="AB63" s="26"/>
    </row>
    <row r="64" spans="1:28" ht="17.25" customHeight="1" x14ac:dyDescent="0.2">
      <c r="A64" s="475"/>
      <c r="B64" s="478"/>
      <c r="C64" s="481"/>
      <c r="D64" s="484"/>
      <c r="E64" s="449"/>
      <c r="F64" s="486"/>
      <c r="G64" s="445"/>
      <c r="H64" s="447"/>
      <c r="I64" s="447"/>
      <c r="J64" s="428"/>
      <c r="K64" s="143" t="s">
        <v>32</v>
      </c>
      <c r="L64" s="357">
        <f>M64+O64</f>
        <v>76.8</v>
      </c>
      <c r="M64" s="7">
        <v>73.3</v>
      </c>
      <c r="N64" s="7">
        <v>56.8</v>
      </c>
      <c r="O64" s="358">
        <v>3.5</v>
      </c>
      <c r="P64" s="57">
        <f>Q64+S64</f>
        <v>82.6</v>
      </c>
      <c r="Q64" s="7">
        <v>82.6</v>
      </c>
      <c r="R64" s="7">
        <v>65.099999999999994</v>
      </c>
      <c r="S64" s="358">
        <v>0</v>
      </c>
      <c r="T64" s="357">
        <f>U64+W64</f>
        <v>88.8</v>
      </c>
      <c r="U64" s="7">
        <v>88.8</v>
      </c>
      <c r="V64" s="7">
        <v>70.7</v>
      </c>
      <c r="W64" s="358">
        <v>0</v>
      </c>
      <c r="X64" s="57">
        <f>Y64+AA64</f>
        <v>98</v>
      </c>
      <c r="Y64" s="7">
        <v>98</v>
      </c>
      <c r="Z64" s="16">
        <v>77.400000000000006</v>
      </c>
      <c r="AA64" s="358">
        <v>0</v>
      </c>
      <c r="AB64" s="26"/>
    </row>
    <row r="65" spans="1:28" ht="17.25" customHeight="1" x14ac:dyDescent="0.2">
      <c r="A65" s="475"/>
      <c r="B65" s="478"/>
      <c r="C65" s="481"/>
      <c r="D65" s="484"/>
      <c r="E65" s="449"/>
      <c r="F65" s="486"/>
      <c r="G65" s="445"/>
      <c r="H65" s="447"/>
      <c r="I65" s="447"/>
      <c r="J65" s="428"/>
      <c r="K65" s="187" t="s">
        <v>62</v>
      </c>
      <c r="L65" s="180">
        <f>M65+O65</f>
        <v>0</v>
      </c>
      <c r="M65" s="183">
        <v>0</v>
      </c>
      <c r="N65" s="183">
        <v>0</v>
      </c>
      <c r="O65" s="184">
        <v>0</v>
      </c>
      <c r="P65" s="185">
        <f>Q65+S65</f>
        <v>0</v>
      </c>
      <c r="Q65" s="16">
        <v>0</v>
      </c>
      <c r="R65" s="183">
        <v>0</v>
      </c>
      <c r="S65" s="184">
        <v>0</v>
      </c>
      <c r="T65" s="180">
        <f>U65+W65</f>
        <v>0</v>
      </c>
      <c r="U65" s="183">
        <v>0</v>
      </c>
      <c r="V65" s="183">
        <v>0</v>
      </c>
      <c r="W65" s="184">
        <v>0</v>
      </c>
      <c r="X65" s="185">
        <f>Y65+AA65</f>
        <v>0</v>
      </c>
      <c r="Y65" s="183">
        <v>0</v>
      </c>
      <c r="Z65" s="175">
        <v>0</v>
      </c>
      <c r="AA65" s="184">
        <v>0</v>
      </c>
      <c r="AB65" s="26"/>
    </row>
    <row r="66" spans="1:28" ht="18" customHeight="1" thickBot="1" x14ac:dyDescent="0.25">
      <c r="A66" s="475"/>
      <c r="B66" s="478"/>
      <c r="C66" s="481"/>
      <c r="D66" s="484"/>
      <c r="E66" s="449"/>
      <c r="F66" s="486"/>
      <c r="G66" s="445"/>
      <c r="H66" s="447"/>
      <c r="I66" s="447"/>
      <c r="J66" s="428"/>
      <c r="K66" s="144" t="s">
        <v>20</v>
      </c>
      <c r="L66" s="180">
        <f>M66+O66</f>
        <v>0</v>
      </c>
      <c r="M66" s="175">
        <v>0</v>
      </c>
      <c r="N66" s="175">
        <v>0</v>
      </c>
      <c r="O66" s="181">
        <v>0</v>
      </c>
      <c r="P66" s="180">
        <f>Q66+S66</f>
        <v>0</v>
      </c>
      <c r="Q66" s="186">
        <v>0</v>
      </c>
      <c r="R66" s="175">
        <v>0</v>
      </c>
      <c r="S66" s="181">
        <v>0</v>
      </c>
      <c r="T66" s="180">
        <f>U66+W66</f>
        <v>0</v>
      </c>
      <c r="U66" s="175">
        <v>0</v>
      </c>
      <c r="V66" s="175">
        <v>0</v>
      </c>
      <c r="W66" s="181">
        <v>0</v>
      </c>
      <c r="X66" s="180">
        <v>0</v>
      </c>
      <c r="Y66" s="175">
        <v>0</v>
      </c>
      <c r="Z66" s="175">
        <v>0</v>
      </c>
      <c r="AA66" s="181">
        <v>0</v>
      </c>
      <c r="AB66" s="26"/>
    </row>
    <row r="67" spans="1:28" ht="19.5" customHeight="1" thickBot="1" x14ac:dyDescent="0.25">
      <c r="A67" s="476"/>
      <c r="B67" s="479"/>
      <c r="C67" s="482"/>
      <c r="D67" s="485"/>
      <c r="E67" s="435"/>
      <c r="F67" s="435"/>
      <c r="G67" s="439"/>
      <c r="H67" s="448"/>
      <c r="I67" s="448"/>
      <c r="J67" s="429"/>
      <c r="K67" s="179" t="s">
        <v>10</v>
      </c>
      <c r="L67" s="53">
        <f>L63+L64+L66+L65</f>
        <v>1815.3</v>
      </c>
      <c r="M67" s="46">
        <f t="shared" ref="M67:AA67" si="15">M63+M64+M66+M65</f>
        <v>1792.3</v>
      </c>
      <c r="N67" s="46">
        <f t="shared" si="15"/>
        <v>1515.8</v>
      </c>
      <c r="O67" s="54">
        <f t="shared" si="15"/>
        <v>23</v>
      </c>
      <c r="P67" s="53">
        <f t="shared" si="15"/>
        <v>1989</v>
      </c>
      <c r="Q67" s="46">
        <f t="shared" si="15"/>
        <v>1989</v>
      </c>
      <c r="R67" s="46">
        <f t="shared" si="15"/>
        <v>1890</v>
      </c>
      <c r="S67" s="54">
        <f t="shared" si="15"/>
        <v>0</v>
      </c>
      <c r="T67" s="53">
        <f t="shared" si="15"/>
        <v>2127.9</v>
      </c>
      <c r="U67" s="46">
        <f t="shared" si="15"/>
        <v>2127.9</v>
      </c>
      <c r="V67" s="46">
        <f t="shared" si="15"/>
        <v>2028.7</v>
      </c>
      <c r="W67" s="54">
        <f t="shared" si="15"/>
        <v>0</v>
      </c>
      <c r="X67" s="53">
        <f t="shared" si="15"/>
        <v>2369.1</v>
      </c>
      <c r="Y67" s="46">
        <f t="shared" si="15"/>
        <v>2369.1</v>
      </c>
      <c r="Z67" s="46">
        <f t="shared" si="15"/>
        <v>2262.3000000000002</v>
      </c>
      <c r="AA67" s="54">
        <f t="shared" si="15"/>
        <v>0</v>
      </c>
      <c r="AB67" s="26"/>
    </row>
    <row r="68" spans="1:28" ht="16.5" customHeight="1" x14ac:dyDescent="0.2">
      <c r="A68" s="528" t="s">
        <v>15</v>
      </c>
      <c r="B68" s="487" t="s">
        <v>15</v>
      </c>
      <c r="C68" s="490" t="s">
        <v>21</v>
      </c>
      <c r="D68" s="434" t="s">
        <v>24</v>
      </c>
      <c r="E68" s="494" t="s">
        <v>47</v>
      </c>
      <c r="F68" s="496" t="s">
        <v>166</v>
      </c>
      <c r="G68" s="498" t="s">
        <v>103</v>
      </c>
      <c r="H68" s="427" t="s">
        <v>150</v>
      </c>
      <c r="I68" s="427" t="s">
        <v>110</v>
      </c>
      <c r="J68" s="427" t="s">
        <v>168</v>
      </c>
      <c r="K68" s="142" t="s">
        <v>19</v>
      </c>
      <c r="L68" s="123">
        <f>M68+O68</f>
        <v>0</v>
      </c>
      <c r="M68" s="107">
        <v>0</v>
      </c>
      <c r="N68" s="107">
        <v>0</v>
      </c>
      <c r="O68" s="55">
        <v>0</v>
      </c>
      <c r="P68" s="57">
        <f>Q68+S68</f>
        <v>0</v>
      </c>
      <c r="Q68" s="17">
        <v>0</v>
      </c>
      <c r="R68" s="7">
        <v>0</v>
      </c>
      <c r="S68" s="55">
        <v>0</v>
      </c>
      <c r="T68" s="6">
        <f>U68+W68</f>
        <v>0</v>
      </c>
      <c r="U68" s="9">
        <v>0</v>
      </c>
      <c r="V68" s="9">
        <v>0</v>
      </c>
      <c r="W68" s="8">
        <v>0</v>
      </c>
      <c r="X68" s="149">
        <f>Y68+AA68</f>
        <v>0</v>
      </c>
      <c r="Y68" s="9">
        <v>0</v>
      </c>
      <c r="Z68" s="9">
        <v>0</v>
      </c>
      <c r="AA68" s="150">
        <v>0</v>
      </c>
      <c r="AB68" s="26"/>
    </row>
    <row r="69" spans="1:28" ht="15.75" customHeight="1" x14ac:dyDescent="0.2">
      <c r="A69" s="529"/>
      <c r="B69" s="488"/>
      <c r="C69" s="491"/>
      <c r="D69" s="493"/>
      <c r="E69" s="495"/>
      <c r="F69" s="497"/>
      <c r="G69" s="499"/>
      <c r="H69" s="428"/>
      <c r="I69" s="428"/>
      <c r="J69" s="428"/>
      <c r="K69" s="143" t="s">
        <v>52</v>
      </c>
      <c r="L69" s="6">
        <f>M69+O69</f>
        <v>0</v>
      </c>
      <c r="M69" s="9">
        <v>0</v>
      </c>
      <c r="N69" s="9">
        <v>0</v>
      </c>
      <c r="O69" s="8">
        <v>0</v>
      </c>
      <c r="P69" s="57">
        <f>Q69+S69</f>
        <v>0</v>
      </c>
      <c r="Q69" s="17">
        <v>0</v>
      </c>
      <c r="R69" s="7">
        <v>0</v>
      </c>
      <c r="S69" s="55">
        <v>0</v>
      </c>
      <c r="T69" s="6">
        <f>U69+W69</f>
        <v>0</v>
      </c>
      <c r="U69" s="9">
        <v>0</v>
      </c>
      <c r="V69" s="9">
        <v>0</v>
      </c>
      <c r="W69" s="8">
        <v>0</v>
      </c>
      <c r="X69" s="149">
        <f>Y69+AA69</f>
        <v>0</v>
      </c>
      <c r="Y69" s="9">
        <v>0</v>
      </c>
      <c r="Z69" s="9">
        <v>0</v>
      </c>
      <c r="AA69" s="150">
        <v>0</v>
      </c>
      <c r="AB69" s="26"/>
    </row>
    <row r="70" spans="1:28" ht="17.25" customHeight="1" thickBot="1" x14ac:dyDescent="0.25">
      <c r="A70" s="529"/>
      <c r="B70" s="488"/>
      <c r="C70" s="491"/>
      <c r="D70" s="493"/>
      <c r="E70" s="495"/>
      <c r="F70" s="497"/>
      <c r="G70" s="499"/>
      <c r="H70" s="428"/>
      <c r="I70" s="428"/>
      <c r="J70" s="428"/>
      <c r="K70" s="144" t="s">
        <v>32</v>
      </c>
      <c r="L70" s="129">
        <f>M70+O70</f>
        <v>225.8</v>
      </c>
      <c r="M70" s="120">
        <v>225.8</v>
      </c>
      <c r="N70" s="120">
        <v>6.7</v>
      </c>
      <c r="O70" s="121">
        <v>0</v>
      </c>
      <c r="P70" s="359">
        <f>Q70+S70</f>
        <v>229.8</v>
      </c>
      <c r="Q70" s="360">
        <v>229.8</v>
      </c>
      <c r="R70" s="355">
        <v>6.7</v>
      </c>
      <c r="S70" s="121">
        <v>0</v>
      </c>
      <c r="T70" s="129">
        <f>U70+W70</f>
        <v>229.8</v>
      </c>
      <c r="U70" s="120">
        <v>229.8</v>
      </c>
      <c r="V70" s="120">
        <v>6.7</v>
      </c>
      <c r="W70" s="121">
        <v>0</v>
      </c>
      <c r="X70" s="119">
        <f>Y70+AA70</f>
        <v>229.8</v>
      </c>
      <c r="Y70" s="120">
        <v>229.8</v>
      </c>
      <c r="Z70" s="120">
        <v>6.7</v>
      </c>
      <c r="AA70" s="122">
        <v>0</v>
      </c>
      <c r="AB70" s="26"/>
    </row>
    <row r="71" spans="1:28" ht="18.75" customHeight="1" thickBot="1" x14ac:dyDescent="0.25">
      <c r="A71" s="585"/>
      <c r="B71" s="489"/>
      <c r="C71" s="492"/>
      <c r="D71" s="435"/>
      <c r="E71" s="435"/>
      <c r="F71" s="485"/>
      <c r="G71" s="500"/>
      <c r="H71" s="433"/>
      <c r="I71" s="433"/>
      <c r="J71" s="429"/>
      <c r="K71" s="58" t="s">
        <v>10</v>
      </c>
      <c r="L71" s="53">
        <f>SUM(L68:L70)</f>
        <v>225.8</v>
      </c>
      <c r="M71" s="46">
        <f t="shared" ref="M71:AA71" si="16">SUM(M68:M70)</f>
        <v>225.8</v>
      </c>
      <c r="N71" s="46">
        <f t="shared" si="16"/>
        <v>6.7</v>
      </c>
      <c r="O71" s="54">
        <f t="shared" si="16"/>
        <v>0</v>
      </c>
      <c r="P71" s="53">
        <f t="shared" si="16"/>
        <v>229.8</v>
      </c>
      <c r="Q71" s="46">
        <f t="shared" si="16"/>
        <v>229.8</v>
      </c>
      <c r="R71" s="46">
        <f t="shared" si="16"/>
        <v>6.7</v>
      </c>
      <c r="S71" s="54">
        <f t="shared" si="16"/>
        <v>0</v>
      </c>
      <c r="T71" s="53">
        <f t="shared" si="16"/>
        <v>229.8</v>
      </c>
      <c r="U71" s="46">
        <f t="shared" si="16"/>
        <v>229.8</v>
      </c>
      <c r="V71" s="46">
        <f t="shared" si="16"/>
        <v>6.7</v>
      </c>
      <c r="W71" s="54">
        <f t="shared" si="16"/>
        <v>0</v>
      </c>
      <c r="X71" s="53">
        <f t="shared" si="16"/>
        <v>229.8</v>
      </c>
      <c r="Y71" s="46">
        <f t="shared" si="16"/>
        <v>229.8</v>
      </c>
      <c r="Z71" s="46">
        <f t="shared" si="16"/>
        <v>6.7</v>
      </c>
      <c r="AA71" s="54">
        <f t="shared" si="16"/>
        <v>0</v>
      </c>
      <c r="AB71" s="26"/>
    </row>
    <row r="72" spans="1:28" s="3" customFormat="1" ht="27.75" customHeight="1" thickBot="1" x14ac:dyDescent="0.25">
      <c r="A72" s="528" t="s">
        <v>15</v>
      </c>
      <c r="B72" s="487" t="s">
        <v>15</v>
      </c>
      <c r="C72" s="490" t="s">
        <v>21</v>
      </c>
      <c r="D72" s="434" t="s">
        <v>27</v>
      </c>
      <c r="E72" s="494" t="s">
        <v>49</v>
      </c>
      <c r="F72" s="496" t="s">
        <v>166</v>
      </c>
      <c r="G72" s="498" t="s">
        <v>50</v>
      </c>
      <c r="H72" s="427" t="s">
        <v>151</v>
      </c>
      <c r="I72" s="427" t="s">
        <v>194</v>
      </c>
      <c r="J72" s="427" t="s">
        <v>167</v>
      </c>
      <c r="K72" s="148" t="s">
        <v>19</v>
      </c>
      <c r="L72" s="132">
        <f>M72+O72</f>
        <v>10</v>
      </c>
      <c r="M72" s="133">
        <v>10</v>
      </c>
      <c r="N72" s="133">
        <v>0</v>
      </c>
      <c r="O72" s="361">
        <v>0</v>
      </c>
      <c r="P72" s="362">
        <f>Q72+S72</f>
        <v>14</v>
      </c>
      <c r="Q72" s="363">
        <v>14</v>
      </c>
      <c r="R72" s="364">
        <v>0</v>
      </c>
      <c r="S72" s="361">
        <v>0</v>
      </c>
      <c r="T72" s="132">
        <f>U72+W72</f>
        <v>16</v>
      </c>
      <c r="U72" s="133">
        <v>16</v>
      </c>
      <c r="V72" s="133">
        <v>0</v>
      </c>
      <c r="W72" s="361">
        <v>0</v>
      </c>
      <c r="X72" s="136">
        <f>Y72+AA72</f>
        <v>18</v>
      </c>
      <c r="Y72" s="133">
        <v>18</v>
      </c>
      <c r="Z72" s="133">
        <v>0</v>
      </c>
      <c r="AA72" s="134">
        <v>0</v>
      </c>
      <c r="AB72" s="27"/>
    </row>
    <row r="73" spans="1:28" s="3" customFormat="1" ht="27.75" customHeight="1" thickBot="1" x14ac:dyDescent="0.25">
      <c r="A73" s="530"/>
      <c r="B73" s="489"/>
      <c r="C73" s="492"/>
      <c r="D73" s="435"/>
      <c r="E73" s="435"/>
      <c r="F73" s="485"/>
      <c r="G73" s="500"/>
      <c r="H73" s="433"/>
      <c r="I73" s="433"/>
      <c r="J73" s="429"/>
      <c r="K73" s="58" t="s">
        <v>10</v>
      </c>
      <c r="L73" s="59">
        <f t="shared" ref="L73:O73" si="17">L72</f>
        <v>10</v>
      </c>
      <c r="M73" s="52">
        <f t="shared" si="17"/>
        <v>10</v>
      </c>
      <c r="N73" s="52">
        <f t="shared" si="17"/>
        <v>0</v>
      </c>
      <c r="O73" s="48">
        <f t="shared" si="17"/>
        <v>0</v>
      </c>
      <c r="P73" s="53">
        <f t="shared" ref="P73:AA73" si="18">P72</f>
        <v>14</v>
      </c>
      <c r="Q73" s="50">
        <f t="shared" si="18"/>
        <v>14</v>
      </c>
      <c r="R73" s="46">
        <f t="shared" si="18"/>
        <v>0</v>
      </c>
      <c r="S73" s="48">
        <f t="shared" si="18"/>
        <v>0</v>
      </c>
      <c r="T73" s="59">
        <f t="shared" si="18"/>
        <v>16</v>
      </c>
      <c r="U73" s="52">
        <f t="shared" si="18"/>
        <v>16</v>
      </c>
      <c r="V73" s="52">
        <f t="shared" si="18"/>
        <v>0</v>
      </c>
      <c r="W73" s="48">
        <f t="shared" si="18"/>
        <v>0</v>
      </c>
      <c r="X73" s="47">
        <f t="shared" si="18"/>
        <v>18</v>
      </c>
      <c r="Y73" s="46">
        <f t="shared" si="18"/>
        <v>18</v>
      </c>
      <c r="Z73" s="46">
        <f t="shared" si="18"/>
        <v>0</v>
      </c>
      <c r="AA73" s="48">
        <f t="shared" si="18"/>
        <v>0</v>
      </c>
      <c r="AB73" s="27"/>
    </row>
    <row r="74" spans="1:28" ht="19.5" customHeight="1" thickBot="1" x14ac:dyDescent="0.25">
      <c r="A74" s="255" t="s">
        <v>15</v>
      </c>
      <c r="B74" s="140" t="s">
        <v>15</v>
      </c>
      <c r="C74" s="152" t="s">
        <v>21</v>
      </c>
      <c r="D74" s="265"/>
      <c r="E74" s="586" t="s">
        <v>142</v>
      </c>
      <c r="F74" s="587"/>
      <c r="G74" s="587"/>
      <c r="H74" s="587"/>
      <c r="I74" s="587"/>
      <c r="J74" s="587"/>
      <c r="K74" s="588"/>
      <c r="L74" s="31">
        <f t="shared" ref="L74:O74" si="19">L67+L71+L73</f>
        <v>2051.1</v>
      </c>
      <c r="M74" s="32">
        <f t="shared" si="19"/>
        <v>2028.1</v>
      </c>
      <c r="N74" s="32">
        <f t="shared" si="19"/>
        <v>1522.5</v>
      </c>
      <c r="O74" s="81">
        <f t="shared" si="19"/>
        <v>23</v>
      </c>
      <c r="P74" s="151">
        <f t="shared" ref="P74:AA74" si="20">P67+P71+P73</f>
        <v>2232.8000000000002</v>
      </c>
      <c r="Q74" s="32">
        <f t="shared" si="20"/>
        <v>2232.8000000000002</v>
      </c>
      <c r="R74" s="32">
        <f t="shared" si="20"/>
        <v>1896.7</v>
      </c>
      <c r="S74" s="37">
        <f t="shared" si="20"/>
        <v>0</v>
      </c>
      <c r="T74" s="31">
        <f t="shared" si="20"/>
        <v>2373.7000000000003</v>
      </c>
      <c r="U74" s="32">
        <f>U67+U71+U73</f>
        <v>2373.7000000000003</v>
      </c>
      <c r="V74" s="32">
        <f>V67+V71+V73</f>
        <v>2035.4</v>
      </c>
      <c r="W74" s="81">
        <f t="shared" si="20"/>
        <v>0</v>
      </c>
      <c r="X74" s="151">
        <f t="shared" si="20"/>
        <v>2616.9</v>
      </c>
      <c r="Y74" s="32">
        <f t="shared" si="20"/>
        <v>2616.9</v>
      </c>
      <c r="Z74" s="32">
        <f t="shared" si="20"/>
        <v>2269</v>
      </c>
      <c r="AA74" s="37">
        <f t="shared" si="20"/>
        <v>0</v>
      </c>
      <c r="AB74" s="26"/>
    </row>
    <row r="75" spans="1:28" ht="21" customHeight="1" thickBot="1" x14ac:dyDescent="0.25">
      <c r="A75" s="255" t="s">
        <v>15</v>
      </c>
      <c r="B75" s="140" t="s">
        <v>15</v>
      </c>
      <c r="C75" s="152" t="s">
        <v>24</v>
      </c>
      <c r="D75" s="589" t="s">
        <v>132</v>
      </c>
      <c r="E75" s="441"/>
      <c r="F75" s="441"/>
      <c r="G75" s="441"/>
      <c r="H75" s="441"/>
      <c r="I75" s="441"/>
      <c r="J75" s="441"/>
      <c r="K75" s="441"/>
      <c r="L75" s="441"/>
      <c r="M75" s="441"/>
      <c r="N75" s="441"/>
      <c r="O75" s="441"/>
      <c r="P75" s="441"/>
      <c r="Q75" s="441"/>
      <c r="R75" s="441"/>
      <c r="S75" s="441"/>
      <c r="T75" s="441"/>
      <c r="U75" s="441"/>
      <c r="V75" s="441"/>
      <c r="W75" s="441"/>
      <c r="X75" s="441"/>
      <c r="Y75" s="441"/>
      <c r="Z75" s="441"/>
      <c r="AA75" s="590"/>
      <c r="AB75" s="26"/>
    </row>
    <row r="76" spans="1:28" ht="17.25" customHeight="1" x14ac:dyDescent="0.2">
      <c r="A76" s="474" t="s">
        <v>15</v>
      </c>
      <c r="B76" s="477" t="s">
        <v>15</v>
      </c>
      <c r="C76" s="542" t="s">
        <v>24</v>
      </c>
      <c r="D76" s="434" t="s">
        <v>15</v>
      </c>
      <c r="E76" s="436" t="s">
        <v>51</v>
      </c>
      <c r="F76" s="437" t="s">
        <v>166</v>
      </c>
      <c r="G76" s="438" t="s">
        <v>50</v>
      </c>
      <c r="H76" s="427" t="s">
        <v>149</v>
      </c>
      <c r="I76" s="427" t="s">
        <v>201</v>
      </c>
      <c r="J76" s="427" t="s">
        <v>167</v>
      </c>
      <c r="K76" s="142" t="s">
        <v>19</v>
      </c>
      <c r="L76" s="341">
        <f>M76+O76</f>
        <v>128.69999999999999</v>
      </c>
      <c r="M76" s="342">
        <v>128.69999999999999</v>
      </c>
      <c r="N76" s="342">
        <v>119</v>
      </c>
      <c r="O76" s="343">
        <v>0</v>
      </c>
      <c r="P76" s="341">
        <f t="shared" ref="P76:P79" si="21">Q76+S76</f>
        <v>153.69999999999999</v>
      </c>
      <c r="Q76" s="342">
        <v>153.69999999999999</v>
      </c>
      <c r="R76" s="342">
        <v>140.4</v>
      </c>
      <c r="S76" s="343">
        <v>0</v>
      </c>
      <c r="T76" s="341">
        <f>U76+W76</f>
        <v>169.1</v>
      </c>
      <c r="U76" s="342">
        <v>169.1</v>
      </c>
      <c r="V76" s="342">
        <v>154.4</v>
      </c>
      <c r="W76" s="343">
        <v>0</v>
      </c>
      <c r="X76" s="341">
        <f>Y76+AA76</f>
        <v>186</v>
      </c>
      <c r="Y76" s="342">
        <v>186</v>
      </c>
      <c r="Z76" s="342">
        <v>169.9</v>
      </c>
      <c r="AA76" s="343">
        <v>0</v>
      </c>
      <c r="AB76" s="26"/>
    </row>
    <row r="77" spans="1:28" ht="17.25" customHeight="1" x14ac:dyDescent="0.2">
      <c r="A77" s="475"/>
      <c r="B77" s="478"/>
      <c r="C77" s="543"/>
      <c r="D77" s="493"/>
      <c r="E77" s="449"/>
      <c r="F77" s="486"/>
      <c r="G77" s="445"/>
      <c r="H77" s="428"/>
      <c r="I77" s="428"/>
      <c r="J77" s="428"/>
      <c r="K77" s="143" t="s">
        <v>32</v>
      </c>
      <c r="L77" s="154">
        <f>M77+O77</f>
        <v>205.5</v>
      </c>
      <c r="M77" s="5">
        <v>205.5</v>
      </c>
      <c r="N77" s="18">
        <v>202.5</v>
      </c>
      <c r="O77" s="155">
        <v>0</v>
      </c>
      <c r="P77" s="154">
        <f t="shared" si="21"/>
        <v>276.89999999999998</v>
      </c>
      <c r="Q77" s="5">
        <v>276.89999999999998</v>
      </c>
      <c r="R77" s="18">
        <v>272.39999999999998</v>
      </c>
      <c r="S77" s="155">
        <v>0</v>
      </c>
      <c r="T77" s="154">
        <f t="shared" ref="T77:T79" si="22">U77+W77</f>
        <v>304.7</v>
      </c>
      <c r="U77" s="5">
        <v>304.7</v>
      </c>
      <c r="V77" s="18">
        <v>299.60000000000002</v>
      </c>
      <c r="W77" s="155">
        <v>0</v>
      </c>
      <c r="X77" s="149">
        <f>Y77+AA77</f>
        <v>335.2</v>
      </c>
      <c r="Y77" s="9">
        <v>335.2</v>
      </c>
      <c r="Z77" s="9">
        <v>329.6</v>
      </c>
      <c r="AA77" s="150">
        <v>0</v>
      </c>
      <c r="AB77" s="26"/>
    </row>
    <row r="78" spans="1:28" ht="17.25" customHeight="1" x14ac:dyDescent="0.2">
      <c r="A78" s="475"/>
      <c r="B78" s="478"/>
      <c r="C78" s="543"/>
      <c r="D78" s="493"/>
      <c r="E78" s="449"/>
      <c r="F78" s="486"/>
      <c r="G78" s="445"/>
      <c r="H78" s="428"/>
      <c r="I78" s="428"/>
      <c r="J78" s="428"/>
      <c r="K78" s="143" t="s">
        <v>20</v>
      </c>
      <c r="L78" s="154">
        <f>M78+O78</f>
        <v>0</v>
      </c>
      <c r="M78" s="5">
        <v>0</v>
      </c>
      <c r="N78" s="18">
        <v>0</v>
      </c>
      <c r="O78" s="155">
        <v>0</v>
      </c>
      <c r="P78" s="154">
        <f t="shared" si="21"/>
        <v>0</v>
      </c>
      <c r="Q78" s="5">
        <v>0</v>
      </c>
      <c r="R78" s="18">
        <v>0</v>
      </c>
      <c r="S78" s="155">
        <v>0</v>
      </c>
      <c r="T78" s="154">
        <f t="shared" si="22"/>
        <v>0</v>
      </c>
      <c r="U78" s="5">
        <v>0</v>
      </c>
      <c r="V78" s="18">
        <v>0</v>
      </c>
      <c r="W78" s="155">
        <v>0</v>
      </c>
      <c r="X78" s="149">
        <v>0</v>
      </c>
      <c r="Y78" s="9">
        <v>0</v>
      </c>
      <c r="Z78" s="9">
        <v>0</v>
      </c>
      <c r="AA78" s="150">
        <v>0</v>
      </c>
      <c r="AB78" s="26"/>
    </row>
    <row r="79" spans="1:28" ht="16.5" customHeight="1" thickBot="1" x14ac:dyDescent="0.25">
      <c r="A79" s="475"/>
      <c r="B79" s="478"/>
      <c r="C79" s="591"/>
      <c r="D79" s="592"/>
      <c r="E79" s="592"/>
      <c r="F79" s="592"/>
      <c r="G79" s="593"/>
      <c r="H79" s="594"/>
      <c r="I79" s="594"/>
      <c r="J79" s="428"/>
      <c r="K79" s="144" t="s">
        <v>52</v>
      </c>
      <c r="L79" s="156">
        <v>0</v>
      </c>
      <c r="M79" s="127">
        <v>0</v>
      </c>
      <c r="N79" s="127">
        <v>0</v>
      </c>
      <c r="O79" s="157">
        <v>0</v>
      </c>
      <c r="P79" s="156">
        <f t="shared" si="21"/>
        <v>0</v>
      </c>
      <c r="Q79" s="127">
        <v>0</v>
      </c>
      <c r="R79" s="127">
        <v>0</v>
      </c>
      <c r="S79" s="157">
        <v>0</v>
      </c>
      <c r="T79" s="278">
        <f t="shared" si="22"/>
        <v>0</v>
      </c>
      <c r="U79" s="5">
        <v>0</v>
      </c>
      <c r="V79" s="5">
        <v>0</v>
      </c>
      <c r="W79" s="279">
        <v>0</v>
      </c>
      <c r="X79" s="191">
        <v>0</v>
      </c>
      <c r="Y79" s="172">
        <v>0</v>
      </c>
      <c r="Z79" s="172">
        <v>0</v>
      </c>
      <c r="AA79" s="173">
        <v>0</v>
      </c>
      <c r="AB79" s="26"/>
    </row>
    <row r="80" spans="1:28" ht="20.25" customHeight="1" thickBot="1" x14ac:dyDescent="0.25">
      <c r="A80" s="476"/>
      <c r="B80" s="479"/>
      <c r="C80" s="544"/>
      <c r="D80" s="435"/>
      <c r="E80" s="435"/>
      <c r="F80" s="435"/>
      <c r="G80" s="439"/>
      <c r="H80" s="433"/>
      <c r="I80" s="433"/>
      <c r="J80" s="429"/>
      <c r="K80" s="58" t="s">
        <v>10</v>
      </c>
      <c r="L80" s="53">
        <f>SUM(L76:L79)</f>
        <v>334.2</v>
      </c>
      <c r="M80" s="50">
        <f>SUM(M76:M79)</f>
        <v>334.2</v>
      </c>
      <c r="N80" s="50">
        <f>SUM(N76:N79)</f>
        <v>321.5</v>
      </c>
      <c r="O80" s="48">
        <f>SUM(O76:O79)</f>
        <v>0</v>
      </c>
      <c r="P80" s="53">
        <f t="shared" ref="P80:S80" si="23">P76+P77+P78+P79</f>
        <v>430.59999999999997</v>
      </c>
      <c r="Q80" s="50">
        <f t="shared" si="23"/>
        <v>430.59999999999997</v>
      </c>
      <c r="R80" s="50">
        <f t="shared" si="23"/>
        <v>412.79999999999995</v>
      </c>
      <c r="S80" s="45">
        <f t="shared" si="23"/>
        <v>0</v>
      </c>
      <c r="T80" s="53">
        <f>SUM(T76:T79)</f>
        <v>473.79999999999995</v>
      </c>
      <c r="U80" s="46">
        <f t="shared" ref="U80:AA80" si="24">SUM(U76:U79)</f>
        <v>473.79999999999995</v>
      </c>
      <c r="V80" s="46">
        <f t="shared" si="24"/>
        <v>454</v>
      </c>
      <c r="W80" s="54">
        <f t="shared" si="24"/>
        <v>0</v>
      </c>
      <c r="X80" s="53">
        <f t="shared" si="24"/>
        <v>521.20000000000005</v>
      </c>
      <c r="Y80" s="46">
        <f t="shared" si="24"/>
        <v>521.20000000000005</v>
      </c>
      <c r="Z80" s="46">
        <f t="shared" si="24"/>
        <v>499.5</v>
      </c>
      <c r="AA80" s="54">
        <f t="shared" si="24"/>
        <v>0</v>
      </c>
      <c r="AB80" s="26"/>
    </row>
    <row r="81" spans="1:28" ht="19.5" customHeight="1" thickBot="1" x14ac:dyDescent="0.25">
      <c r="A81" s="267" t="s">
        <v>15</v>
      </c>
      <c r="B81" s="268" t="s">
        <v>15</v>
      </c>
      <c r="C81" s="266" t="s">
        <v>24</v>
      </c>
      <c r="D81" s="153"/>
      <c r="E81" s="595" t="s">
        <v>142</v>
      </c>
      <c r="F81" s="596"/>
      <c r="G81" s="596"/>
      <c r="H81" s="596"/>
      <c r="I81" s="596"/>
      <c r="J81" s="596"/>
      <c r="K81" s="597"/>
      <c r="L81" s="31">
        <f>SUM(L80)</f>
        <v>334.2</v>
      </c>
      <c r="M81" s="32">
        <f t="shared" ref="M81:AA81" si="25">SUM(M80)</f>
        <v>334.2</v>
      </c>
      <c r="N81" s="32">
        <f t="shared" si="25"/>
        <v>321.5</v>
      </c>
      <c r="O81" s="81">
        <f t="shared" si="25"/>
        <v>0</v>
      </c>
      <c r="P81" s="31">
        <f t="shared" si="25"/>
        <v>430.59999999999997</v>
      </c>
      <c r="Q81" s="32">
        <f t="shared" si="25"/>
        <v>430.59999999999997</v>
      </c>
      <c r="R81" s="32">
        <f t="shared" si="25"/>
        <v>412.79999999999995</v>
      </c>
      <c r="S81" s="81">
        <f t="shared" si="25"/>
        <v>0</v>
      </c>
      <c r="T81" s="280">
        <f t="shared" si="25"/>
        <v>473.79999999999995</v>
      </c>
      <c r="U81" s="281">
        <f t="shared" si="25"/>
        <v>473.79999999999995</v>
      </c>
      <c r="V81" s="281">
        <f t="shared" si="25"/>
        <v>454</v>
      </c>
      <c r="W81" s="282">
        <f t="shared" si="25"/>
        <v>0</v>
      </c>
      <c r="X81" s="280">
        <f t="shared" si="25"/>
        <v>521.20000000000005</v>
      </c>
      <c r="Y81" s="281">
        <f t="shared" si="25"/>
        <v>521.20000000000005</v>
      </c>
      <c r="Z81" s="281">
        <f t="shared" si="25"/>
        <v>499.5</v>
      </c>
      <c r="AA81" s="282">
        <f t="shared" si="25"/>
        <v>0</v>
      </c>
      <c r="AB81" s="26"/>
    </row>
    <row r="82" spans="1:28" ht="19.5" customHeight="1" thickBot="1" x14ac:dyDescent="0.25">
      <c r="A82" s="255" t="s">
        <v>15</v>
      </c>
      <c r="B82" s="140" t="s">
        <v>15</v>
      </c>
      <c r="C82" s="152" t="s">
        <v>27</v>
      </c>
      <c r="D82" s="589" t="s">
        <v>53</v>
      </c>
      <c r="E82" s="441"/>
      <c r="F82" s="441"/>
      <c r="G82" s="441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441"/>
      <c r="V82" s="441"/>
      <c r="W82" s="441"/>
      <c r="X82" s="441"/>
      <c r="Y82" s="441"/>
      <c r="Z82" s="441"/>
      <c r="AA82" s="590"/>
      <c r="AB82" s="26"/>
    </row>
    <row r="83" spans="1:28" ht="35.25" customHeight="1" thickBot="1" x14ac:dyDescent="0.25">
      <c r="A83" s="474" t="s">
        <v>15</v>
      </c>
      <c r="B83" s="477" t="s">
        <v>15</v>
      </c>
      <c r="C83" s="542" t="s">
        <v>27</v>
      </c>
      <c r="D83" s="434" t="s">
        <v>15</v>
      </c>
      <c r="E83" s="436" t="s">
        <v>54</v>
      </c>
      <c r="F83" s="437" t="s">
        <v>166</v>
      </c>
      <c r="G83" s="438" t="s">
        <v>55</v>
      </c>
      <c r="H83" s="427" t="s">
        <v>150</v>
      </c>
      <c r="I83" s="427" t="s">
        <v>110</v>
      </c>
      <c r="J83" s="427" t="s">
        <v>167</v>
      </c>
      <c r="K83" s="148" t="s">
        <v>19</v>
      </c>
      <c r="L83" s="362">
        <f>M83+O83</f>
        <v>45</v>
      </c>
      <c r="M83" s="364">
        <v>45</v>
      </c>
      <c r="N83" s="364">
        <v>0</v>
      </c>
      <c r="O83" s="365">
        <v>0</v>
      </c>
      <c r="P83" s="132">
        <f>Q83+S83</f>
        <v>59</v>
      </c>
      <c r="Q83" s="364">
        <v>59</v>
      </c>
      <c r="R83" s="364">
        <v>0</v>
      </c>
      <c r="S83" s="365">
        <v>0</v>
      </c>
      <c r="T83" s="366">
        <f>U83+W83</f>
        <v>59</v>
      </c>
      <c r="U83" s="350">
        <v>59</v>
      </c>
      <c r="V83" s="350">
        <v>0</v>
      </c>
      <c r="W83" s="367">
        <v>0</v>
      </c>
      <c r="X83" s="366">
        <f>Y83+AA83</f>
        <v>59</v>
      </c>
      <c r="Y83" s="350">
        <v>59</v>
      </c>
      <c r="Z83" s="350">
        <v>0</v>
      </c>
      <c r="AA83" s="367">
        <v>0</v>
      </c>
      <c r="AB83" s="26"/>
    </row>
    <row r="84" spans="1:28" ht="54.75" customHeight="1" thickBot="1" x14ac:dyDescent="0.25">
      <c r="A84" s="476"/>
      <c r="B84" s="479"/>
      <c r="C84" s="544"/>
      <c r="D84" s="435"/>
      <c r="E84" s="435"/>
      <c r="F84" s="435"/>
      <c r="G84" s="439"/>
      <c r="H84" s="433"/>
      <c r="I84" s="433"/>
      <c r="J84" s="429"/>
      <c r="K84" s="58" t="s">
        <v>10</v>
      </c>
      <c r="L84" s="47">
        <f t="shared" ref="L84:O84" si="26">L83</f>
        <v>45</v>
      </c>
      <c r="M84" s="46">
        <f t="shared" si="26"/>
        <v>45</v>
      </c>
      <c r="N84" s="46">
        <f t="shared" si="26"/>
        <v>0</v>
      </c>
      <c r="O84" s="48">
        <f t="shared" si="26"/>
        <v>0</v>
      </c>
      <c r="P84" s="47">
        <f t="shared" ref="P84:AA84" si="27">P83</f>
        <v>59</v>
      </c>
      <c r="Q84" s="51">
        <f t="shared" si="27"/>
        <v>59</v>
      </c>
      <c r="R84" s="51">
        <f t="shared" si="27"/>
        <v>0</v>
      </c>
      <c r="S84" s="45">
        <f t="shared" si="27"/>
        <v>0</v>
      </c>
      <c r="T84" s="53">
        <f t="shared" si="27"/>
        <v>59</v>
      </c>
      <c r="U84" s="46">
        <f t="shared" si="27"/>
        <v>59</v>
      </c>
      <c r="V84" s="46">
        <f t="shared" si="27"/>
        <v>0</v>
      </c>
      <c r="W84" s="54">
        <f t="shared" si="27"/>
        <v>0</v>
      </c>
      <c r="X84" s="53">
        <f t="shared" si="27"/>
        <v>59</v>
      </c>
      <c r="Y84" s="46">
        <f t="shared" si="27"/>
        <v>59</v>
      </c>
      <c r="Z84" s="46">
        <f t="shared" si="27"/>
        <v>0</v>
      </c>
      <c r="AA84" s="54">
        <f t="shared" si="27"/>
        <v>0</v>
      </c>
      <c r="AB84" s="26"/>
    </row>
    <row r="85" spans="1:28" ht="17.25" customHeight="1" x14ac:dyDescent="0.2">
      <c r="A85" s="536" t="s">
        <v>15</v>
      </c>
      <c r="B85" s="539" t="s">
        <v>15</v>
      </c>
      <c r="C85" s="542" t="s">
        <v>27</v>
      </c>
      <c r="D85" s="434" t="s">
        <v>30</v>
      </c>
      <c r="E85" s="436" t="s">
        <v>56</v>
      </c>
      <c r="F85" s="437" t="s">
        <v>166</v>
      </c>
      <c r="G85" s="438" t="s">
        <v>55</v>
      </c>
      <c r="H85" s="427" t="s">
        <v>150</v>
      </c>
      <c r="I85" s="427" t="s">
        <v>110</v>
      </c>
      <c r="J85" s="427" t="s">
        <v>173</v>
      </c>
      <c r="K85" s="38" t="s">
        <v>19</v>
      </c>
      <c r="L85" s="21">
        <f>M85+O85</f>
        <v>20</v>
      </c>
      <c r="M85" s="19">
        <v>20</v>
      </c>
      <c r="N85" s="20">
        <v>0</v>
      </c>
      <c r="O85" s="22">
        <v>0</v>
      </c>
      <c r="P85" s="21">
        <f>Q85+S85</f>
        <v>60</v>
      </c>
      <c r="Q85" s="19">
        <v>60</v>
      </c>
      <c r="R85" s="19">
        <v>0</v>
      </c>
      <c r="S85" s="22">
        <v>0</v>
      </c>
      <c r="T85" s="123">
        <f>U85+W85</f>
        <v>66</v>
      </c>
      <c r="U85" s="107">
        <v>66</v>
      </c>
      <c r="V85" s="356">
        <v>0</v>
      </c>
      <c r="W85" s="55">
        <v>0</v>
      </c>
      <c r="X85" s="108">
        <f>Y85+AA85</f>
        <v>72.599999999999994</v>
      </c>
      <c r="Y85" s="107">
        <v>72.599999999999994</v>
      </c>
      <c r="Z85" s="107">
        <v>0</v>
      </c>
      <c r="AA85" s="109">
        <v>0</v>
      </c>
      <c r="AB85" s="26"/>
    </row>
    <row r="86" spans="1:28" ht="20.25" customHeight="1" thickBot="1" x14ac:dyDescent="0.25">
      <c r="A86" s="537"/>
      <c r="B86" s="540"/>
      <c r="C86" s="543"/>
      <c r="D86" s="493"/>
      <c r="E86" s="449"/>
      <c r="F86" s="486"/>
      <c r="G86" s="445"/>
      <c r="H86" s="428"/>
      <c r="I86" s="428"/>
      <c r="J86" s="428"/>
      <c r="K86" s="39" t="s">
        <v>20</v>
      </c>
      <c r="L86" s="129">
        <f>M86+O86</f>
        <v>0</v>
      </c>
      <c r="M86" s="25">
        <v>0</v>
      </c>
      <c r="N86" s="137">
        <v>0</v>
      </c>
      <c r="O86" s="121">
        <v>0</v>
      </c>
      <c r="P86" s="129">
        <f>Q86+S86</f>
        <v>0</v>
      </c>
      <c r="Q86" s="120">
        <v>0</v>
      </c>
      <c r="R86" s="120">
        <v>0</v>
      </c>
      <c r="S86" s="121">
        <v>0</v>
      </c>
      <c r="T86" s="129">
        <f>U86+W86</f>
        <v>0</v>
      </c>
      <c r="U86" s="25">
        <v>0</v>
      </c>
      <c r="V86" s="137">
        <v>0</v>
      </c>
      <c r="W86" s="121">
        <v>0</v>
      </c>
      <c r="X86" s="119">
        <f>Y86+AA86</f>
        <v>0</v>
      </c>
      <c r="Y86" s="120">
        <v>0</v>
      </c>
      <c r="Z86" s="120">
        <v>0</v>
      </c>
      <c r="AA86" s="122">
        <v>0</v>
      </c>
      <c r="AB86" s="26"/>
    </row>
    <row r="87" spans="1:28" ht="18.75" customHeight="1" thickBot="1" x14ac:dyDescent="0.25">
      <c r="A87" s="538"/>
      <c r="B87" s="541"/>
      <c r="C87" s="544"/>
      <c r="D87" s="435"/>
      <c r="E87" s="435"/>
      <c r="F87" s="435"/>
      <c r="G87" s="439"/>
      <c r="H87" s="433"/>
      <c r="I87" s="433"/>
      <c r="J87" s="429"/>
      <c r="K87" s="58" t="s">
        <v>10</v>
      </c>
      <c r="L87" s="188">
        <f>SUM(L85:L86)</f>
        <v>20</v>
      </c>
      <c r="M87" s="189">
        <f t="shared" ref="M87:AA87" si="28">SUM(M85:M86)</f>
        <v>20</v>
      </c>
      <c r="N87" s="189">
        <f t="shared" si="28"/>
        <v>0</v>
      </c>
      <c r="O87" s="190">
        <f t="shared" si="28"/>
        <v>0</v>
      </c>
      <c r="P87" s="188">
        <f t="shared" si="28"/>
        <v>60</v>
      </c>
      <c r="Q87" s="189">
        <f t="shared" si="28"/>
        <v>60</v>
      </c>
      <c r="R87" s="189">
        <f t="shared" si="28"/>
        <v>0</v>
      </c>
      <c r="S87" s="190">
        <f t="shared" si="28"/>
        <v>0</v>
      </c>
      <c r="T87" s="188">
        <f t="shared" si="28"/>
        <v>66</v>
      </c>
      <c r="U87" s="189">
        <f t="shared" si="28"/>
        <v>66</v>
      </c>
      <c r="V87" s="189">
        <f t="shared" si="28"/>
        <v>0</v>
      </c>
      <c r="W87" s="190">
        <f t="shared" si="28"/>
        <v>0</v>
      </c>
      <c r="X87" s="188">
        <f t="shared" si="28"/>
        <v>72.599999999999994</v>
      </c>
      <c r="Y87" s="189">
        <f t="shared" si="28"/>
        <v>72.599999999999994</v>
      </c>
      <c r="Z87" s="189">
        <f t="shared" si="28"/>
        <v>0</v>
      </c>
      <c r="AA87" s="190">
        <f t="shared" si="28"/>
        <v>0</v>
      </c>
      <c r="AB87" s="26"/>
    </row>
    <row r="88" spans="1:28" ht="25.5" customHeight="1" thickBot="1" x14ac:dyDescent="0.25">
      <c r="A88" s="536" t="s">
        <v>15</v>
      </c>
      <c r="B88" s="539" t="s">
        <v>15</v>
      </c>
      <c r="C88" s="542" t="s">
        <v>27</v>
      </c>
      <c r="D88" s="434" t="s">
        <v>35</v>
      </c>
      <c r="E88" s="436" t="s">
        <v>130</v>
      </c>
      <c r="F88" s="437" t="s">
        <v>166</v>
      </c>
      <c r="G88" s="438" t="s">
        <v>101</v>
      </c>
      <c r="H88" s="427" t="s">
        <v>150</v>
      </c>
      <c r="I88" s="427" t="s">
        <v>110</v>
      </c>
      <c r="J88" s="427" t="s">
        <v>174</v>
      </c>
      <c r="K88" s="38" t="s">
        <v>32</v>
      </c>
      <c r="L88" s="21">
        <f>M88+O88</f>
        <v>0</v>
      </c>
      <c r="M88" s="19">
        <v>0</v>
      </c>
      <c r="N88" s="20">
        <v>0</v>
      </c>
      <c r="O88" s="22">
        <v>0</v>
      </c>
      <c r="P88" s="21">
        <f>Q88+S88</f>
        <v>0</v>
      </c>
      <c r="Q88" s="19">
        <v>0</v>
      </c>
      <c r="R88" s="19">
        <v>0</v>
      </c>
      <c r="S88" s="22">
        <v>0</v>
      </c>
      <c r="T88" s="21">
        <f>U88+W88</f>
        <v>0</v>
      </c>
      <c r="U88" s="19">
        <v>0</v>
      </c>
      <c r="V88" s="20">
        <v>0</v>
      </c>
      <c r="W88" s="22">
        <v>0</v>
      </c>
      <c r="X88" s="23">
        <v>0</v>
      </c>
      <c r="Y88" s="19">
        <v>0</v>
      </c>
      <c r="Z88" s="19">
        <v>0</v>
      </c>
      <c r="AA88" s="24">
        <v>0</v>
      </c>
      <c r="AB88" s="26"/>
    </row>
    <row r="89" spans="1:28" ht="27.75" customHeight="1" thickBot="1" x14ac:dyDescent="0.25">
      <c r="A89" s="538"/>
      <c r="B89" s="541"/>
      <c r="C89" s="544"/>
      <c r="D89" s="435"/>
      <c r="E89" s="435"/>
      <c r="F89" s="435"/>
      <c r="G89" s="439"/>
      <c r="H89" s="433"/>
      <c r="I89" s="433"/>
      <c r="J89" s="429"/>
      <c r="K89" s="58" t="s">
        <v>10</v>
      </c>
      <c r="L89" s="188">
        <f t="shared" ref="L89:AA89" si="29">SUM(L88:L88)</f>
        <v>0</v>
      </c>
      <c r="M89" s="189">
        <f t="shared" si="29"/>
        <v>0</v>
      </c>
      <c r="N89" s="189">
        <f t="shared" si="29"/>
        <v>0</v>
      </c>
      <c r="O89" s="190">
        <f t="shared" si="29"/>
        <v>0</v>
      </c>
      <c r="P89" s="188">
        <f t="shared" si="29"/>
        <v>0</v>
      </c>
      <c r="Q89" s="189">
        <f t="shared" si="29"/>
        <v>0</v>
      </c>
      <c r="R89" s="189">
        <f t="shared" si="29"/>
        <v>0</v>
      </c>
      <c r="S89" s="190">
        <f t="shared" si="29"/>
        <v>0</v>
      </c>
      <c r="T89" s="188">
        <f t="shared" si="29"/>
        <v>0</v>
      </c>
      <c r="U89" s="189">
        <f t="shared" si="29"/>
        <v>0</v>
      </c>
      <c r="V89" s="189">
        <f t="shared" si="29"/>
        <v>0</v>
      </c>
      <c r="W89" s="190">
        <f t="shared" si="29"/>
        <v>0</v>
      </c>
      <c r="X89" s="188">
        <f t="shared" si="29"/>
        <v>0</v>
      </c>
      <c r="Y89" s="189">
        <f t="shared" si="29"/>
        <v>0</v>
      </c>
      <c r="Z89" s="189">
        <f t="shared" si="29"/>
        <v>0</v>
      </c>
      <c r="AA89" s="190">
        <f t="shared" si="29"/>
        <v>0</v>
      </c>
      <c r="AB89" s="26"/>
    </row>
    <row r="90" spans="1:28" ht="21" customHeight="1" thickBot="1" x14ac:dyDescent="0.25">
      <c r="A90" s="267" t="s">
        <v>15</v>
      </c>
      <c r="B90" s="268" t="s">
        <v>15</v>
      </c>
      <c r="C90" s="266" t="s">
        <v>27</v>
      </c>
      <c r="D90" s="158"/>
      <c r="E90" s="595" t="s">
        <v>142</v>
      </c>
      <c r="F90" s="596"/>
      <c r="G90" s="596"/>
      <c r="H90" s="596"/>
      <c r="I90" s="596"/>
      <c r="J90" s="596"/>
      <c r="K90" s="596"/>
      <c r="L90" s="31">
        <f>L84+L89+L87</f>
        <v>65</v>
      </c>
      <c r="M90" s="32">
        <f t="shared" ref="M90:AA90" si="30">M84+M89+M87</f>
        <v>65</v>
      </c>
      <c r="N90" s="32">
        <f t="shared" si="30"/>
        <v>0</v>
      </c>
      <c r="O90" s="81">
        <f t="shared" si="30"/>
        <v>0</v>
      </c>
      <c r="P90" s="31">
        <f t="shared" si="30"/>
        <v>119</v>
      </c>
      <c r="Q90" s="32">
        <f t="shared" si="30"/>
        <v>119</v>
      </c>
      <c r="R90" s="32">
        <f t="shared" si="30"/>
        <v>0</v>
      </c>
      <c r="S90" s="81">
        <f t="shared" si="30"/>
        <v>0</v>
      </c>
      <c r="T90" s="31">
        <f t="shared" si="30"/>
        <v>125</v>
      </c>
      <c r="U90" s="32">
        <f t="shared" si="30"/>
        <v>125</v>
      </c>
      <c r="V90" s="32">
        <f t="shared" si="30"/>
        <v>0</v>
      </c>
      <c r="W90" s="81">
        <f t="shared" si="30"/>
        <v>0</v>
      </c>
      <c r="X90" s="31">
        <f t="shared" si="30"/>
        <v>131.6</v>
      </c>
      <c r="Y90" s="32">
        <f t="shared" si="30"/>
        <v>131.6</v>
      </c>
      <c r="Z90" s="32">
        <f t="shared" si="30"/>
        <v>0</v>
      </c>
      <c r="AA90" s="81">
        <f t="shared" si="30"/>
        <v>0</v>
      </c>
      <c r="AB90" s="26"/>
    </row>
    <row r="91" spans="1:28" ht="19.5" customHeight="1" thickBot="1" x14ac:dyDescent="0.25">
      <c r="A91" s="255" t="s">
        <v>15</v>
      </c>
      <c r="B91" s="140" t="s">
        <v>15</v>
      </c>
      <c r="C91" s="159" t="s">
        <v>30</v>
      </c>
      <c r="D91" s="589" t="s">
        <v>57</v>
      </c>
      <c r="E91" s="441"/>
      <c r="F91" s="441"/>
      <c r="G91" s="441"/>
      <c r="H91" s="441"/>
      <c r="I91" s="441"/>
      <c r="J91" s="441"/>
      <c r="K91" s="441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4"/>
      <c r="AB91" s="26"/>
    </row>
    <row r="92" spans="1:28" ht="18" customHeight="1" x14ac:dyDescent="0.2">
      <c r="A92" s="536" t="s">
        <v>15</v>
      </c>
      <c r="B92" s="539" t="s">
        <v>15</v>
      </c>
      <c r="C92" s="600" t="s">
        <v>30</v>
      </c>
      <c r="D92" s="601" t="s">
        <v>15</v>
      </c>
      <c r="E92" s="494" t="s">
        <v>58</v>
      </c>
      <c r="F92" s="606" t="s">
        <v>166</v>
      </c>
      <c r="G92" s="498" t="s">
        <v>96</v>
      </c>
      <c r="H92" s="424" t="s">
        <v>150</v>
      </c>
      <c r="I92" s="427" t="s">
        <v>110</v>
      </c>
      <c r="J92" s="427" t="s">
        <v>167</v>
      </c>
      <c r="K92" s="160" t="s">
        <v>48</v>
      </c>
      <c r="L92" s="56">
        <v>0</v>
      </c>
      <c r="M92" s="28">
        <v>0</v>
      </c>
      <c r="N92" s="106">
        <v>0</v>
      </c>
      <c r="O92" s="145">
        <v>0</v>
      </c>
      <c r="P92" s="40">
        <v>0</v>
      </c>
      <c r="Q92" s="41">
        <v>0</v>
      </c>
      <c r="R92" s="42">
        <v>0</v>
      </c>
      <c r="S92" s="43">
        <v>0</v>
      </c>
      <c r="T92" s="56">
        <v>0</v>
      </c>
      <c r="U92" s="28">
        <v>0</v>
      </c>
      <c r="V92" s="106">
        <v>0</v>
      </c>
      <c r="W92" s="145">
        <v>0</v>
      </c>
      <c r="X92" s="21">
        <v>0</v>
      </c>
      <c r="Y92" s="28">
        <v>0</v>
      </c>
      <c r="Z92" s="28">
        <v>0</v>
      </c>
      <c r="AA92" s="22">
        <v>0</v>
      </c>
      <c r="AB92" s="26"/>
    </row>
    <row r="93" spans="1:28" ht="18" customHeight="1" thickBot="1" x14ac:dyDescent="0.25">
      <c r="A93" s="598"/>
      <c r="B93" s="599"/>
      <c r="C93" s="591"/>
      <c r="D93" s="602"/>
      <c r="E93" s="604"/>
      <c r="F93" s="607"/>
      <c r="G93" s="608"/>
      <c r="H93" s="594"/>
      <c r="I93" s="428"/>
      <c r="J93" s="428"/>
      <c r="K93" s="118" t="s">
        <v>32</v>
      </c>
      <c r="L93" s="119">
        <f>M93+O93</f>
        <v>0</v>
      </c>
      <c r="M93" s="120">
        <v>0</v>
      </c>
      <c r="N93" s="120">
        <v>0</v>
      </c>
      <c r="O93" s="122">
        <v>0</v>
      </c>
      <c r="P93" s="156">
        <f>S93+Q93</f>
        <v>0</v>
      </c>
      <c r="Q93" s="120">
        <v>0</v>
      </c>
      <c r="R93" s="120">
        <v>0</v>
      </c>
      <c r="S93" s="157">
        <v>0</v>
      </c>
      <c r="T93" s="119">
        <f>U93+W93</f>
        <v>0</v>
      </c>
      <c r="U93" s="120">
        <v>0</v>
      </c>
      <c r="V93" s="120">
        <v>0</v>
      </c>
      <c r="W93" s="122">
        <v>0</v>
      </c>
      <c r="X93" s="156">
        <v>0</v>
      </c>
      <c r="Y93" s="120">
        <v>0</v>
      </c>
      <c r="Z93" s="120">
        <v>0</v>
      </c>
      <c r="AA93" s="157">
        <v>0</v>
      </c>
      <c r="AB93" s="26"/>
    </row>
    <row r="94" spans="1:28" ht="21" customHeight="1" thickBot="1" x14ac:dyDescent="0.25">
      <c r="A94" s="538"/>
      <c r="B94" s="541"/>
      <c r="C94" s="544"/>
      <c r="D94" s="603"/>
      <c r="E94" s="605"/>
      <c r="F94" s="485"/>
      <c r="G94" s="500"/>
      <c r="H94" s="433"/>
      <c r="I94" s="433"/>
      <c r="J94" s="429"/>
      <c r="K94" s="58" t="s">
        <v>10</v>
      </c>
      <c r="L94" s="59">
        <f>SUM(L92:L93)</f>
        <v>0</v>
      </c>
      <c r="M94" s="52">
        <f t="shared" ref="M94:AA94" si="31">SUM(M92:M93)</f>
        <v>0</v>
      </c>
      <c r="N94" s="52">
        <f t="shared" si="31"/>
        <v>0</v>
      </c>
      <c r="O94" s="48">
        <f t="shared" si="31"/>
        <v>0</v>
      </c>
      <c r="P94" s="59">
        <f t="shared" si="31"/>
        <v>0</v>
      </c>
      <c r="Q94" s="52">
        <f t="shared" si="31"/>
        <v>0</v>
      </c>
      <c r="R94" s="52">
        <f t="shared" si="31"/>
        <v>0</v>
      </c>
      <c r="S94" s="48">
        <f t="shared" si="31"/>
        <v>0</v>
      </c>
      <c r="T94" s="59">
        <f t="shared" si="31"/>
        <v>0</v>
      </c>
      <c r="U94" s="52">
        <f t="shared" si="31"/>
        <v>0</v>
      </c>
      <c r="V94" s="52">
        <f t="shared" si="31"/>
        <v>0</v>
      </c>
      <c r="W94" s="48">
        <f t="shared" si="31"/>
        <v>0</v>
      </c>
      <c r="X94" s="59">
        <f t="shared" si="31"/>
        <v>0</v>
      </c>
      <c r="Y94" s="52">
        <f t="shared" si="31"/>
        <v>0</v>
      </c>
      <c r="Z94" s="52">
        <f t="shared" si="31"/>
        <v>0</v>
      </c>
      <c r="AA94" s="48">
        <f t="shared" si="31"/>
        <v>0</v>
      </c>
      <c r="AB94" s="26"/>
    </row>
    <row r="95" spans="1:28" ht="16.5" customHeight="1" x14ac:dyDescent="0.2">
      <c r="A95" s="536" t="s">
        <v>15</v>
      </c>
      <c r="B95" s="539" t="s">
        <v>15</v>
      </c>
      <c r="C95" s="600" t="s">
        <v>30</v>
      </c>
      <c r="D95" s="601" t="s">
        <v>21</v>
      </c>
      <c r="E95" s="494" t="s">
        <v>59</v>
      </c>
      <c r="F95" s="606" t="s">
        <v>166</v>
      </c>
      <c r="G95" s="498" t="s">
        <v>96</v>
      </c>
      <c r="H95" s="424" t="s">
        <v>150</v>
      </c>
      <c r="I95" s="427" t="s">
        <v>110</v>
      </c>
      <c r="J95" s="427" t="s">
        <v>169</v>
      </c>
      <c r="K95" s="44" t="s">
        <v>48</v>
      </c>
      <c r="L95" s="56">
        <v>0</v>
      </c>
      <c r="M95" s="28">
        <v>0</v>
      </c>
      <c r="N95" s="28">
        <v>0</v>
      </c>
      <c r="O95" s="145">
        <v>0</v>
      </c>
      <c r="P95" s="40">
        <v>0</v>
      </c>
      <c r="Q95" s="41">
        <v>0</v>
      </c>
      <c r="R95" s="41">
        <v>0</v>
      </c>
      <c r="S95" s="43">
        <v>0</v>
      </c>
      <c r="T95" s="56">
        <v>0</v>
      </c>
      <c r="U95" s="28">
        <v>0</v>
      </c>
      <c r="V95" s="28">
        <v>0</v>
      </c>
      <c r="W95" s="145">
        <v>0</v>
      </c>
      <c r="X95" s="161">
        <v>0</v>
      </c>
      <c r="Y95" s="41">
        <v>0</v>
      </c>
      <c r="Z95" s="41">
        <v>0</v>
      </c>
      <c r="AA95" s="43">
        <v>0</v>
      </c>
      <c r="AB95" s="26"/>
    </row>
    <row r="96" spans="1:28" ht="18.75" customHeight="1" thickBot="1" x14ac:dyDescent="0.25">
      <c r="A96" s="598"/>
      <c r="B96" s="599"/>
      <c r="C96" s="591"/>
      <c r="D96" s="602"/>
      <c r="E96" s="604"/>
      <c r="F96" s="607"/>
      <c r="G96" s="608"/>
      <c r="H96" s="594"/>
      <c r="I96" s="428"/>
      <c r="J96" s="428"/>
      <c r="K96" s="118" t="s">
        <v>32</v>
      </c>
      <c r="L96" s="146">
        <f>M96+O96</f>
        <v>0</v>
      </c>
      <c r="M96" s="130">
        <v>0</v>
      </c>
      <c r="N96" s="130">
        <v>0</v>
      </c>
      <c r="O96" s="147">
        <v>0</v>
      </c>
      <c r="P96" s="126">
        <f>S96+Q96</f>
        <v>0</v>
      </c>
      <c r="Q96" s="120">
        <v>0</v>
      </c>
      <c r="R96" s="120">
        <v>0</v>
      </c>
      <c r="S96" s="157">
        <v>0</v>
      </c>
      <c r="T96" s="146">
        <v>0</v>
      </c>
      <c r="U96" s="130">
        <v>0</v>
      </c>
      <c r="V96" s="130">
        <v>0</v>
      </c>
      <c r="W96" s="147">
        <v>0</v>
      </c>
      <c r="X96" s="156">
        <v>0</v>
      </c>
      <c r="Y96" s="127">
        <v>0</v>
      </c>
      <c r="Z96" s="127">
        <v>0</v>
      </c>
      <c r="AA96" s="157">
        <v>0</v>
      </c>
      <c r="AB96" s="26"/>
    </row>
    <row r="97" spans="1:28" ht="20.25" customHeight="1" thickBot="1" x14ac:dyDescent="0.25">
      <c r="A97" s="538"/>
      <c r="B97" s="541"/>
      <c r="C97" s="544"/>
      <c r="D97" s="603"/>
      <c r="E97" s="605"/>
      <c r="F97" s="485"/>
      <c r="G97" s="500"/>
      <c r="H97" s="433"/>
      <c r="I97" s="433"/>
      <c r="J97" s="429"/>
      <c r="K97" s="58" t="s">
        <v>10</v>
      </c>
      <c r="L97" s="53">
        <f>SUM(L95:L96)</f>
        <v>0</v>
      </c>
      <c r="M97" s="46">
        <f t="shared" ref="M97:AA97" si="32">SUM(M95:M96)</f>
        <v>0</v>
      </c>
      <c r="N97" s="46">
        <f t="shared" si="32"/>
        <v>0</v>
      </c>
      <c r="O97" s="54">
        <f t="shared" si="32"/>
        <v>0</v>
      </c>
      <c r="P97" s="53">
        <f t="shared" si="32"/>
        <v>0</v>
      </c>
      <c r="Q97" s="46">
        <f t="shared" si="32"/>
        <v>0</v>
      </c>
      <c r="R97" s="46">
        <f t="shared" si="32"/>
        <v>0</v>
      </c>
      <c r="S97" s="54">
        <f t="shared" si="32"/>
        <v>0</v>
      </c>
      <c r="T97" s="53">
        <f t="shared" si="32"/>
        <v>0</v>
      </c>
      <c r="U97" s="46">
        <f t="shared" si="32"/>
        <v>0</v>
      </c>
      <c r="V97" s="46">
        <f t="shared" si="32"/>
        <v>0</v>
      </c>
      <c r="W97" s="54">
        <f t="shared" si="32"/>
        <v>0</v>
      </c>
      <c r="X97" s="53">
        <f t="shared" si="32"/>
        <v>0</v>
      </c>
      <c r="Y97" s="46">
        <f t="shared" si="32"/>
        <v>0</v>
      </c>
      <c r="Z97" s="46">
        <f t="shared" si="32"/>
        <v>0</v>
      </c>
      <c r="AA97" s="54">
        <f t="shared" si="32"/>
        <v>0</v>
      </c>
      <c r="AB97" s="26"/>
    </row>
    <row r="98" spans="1:28" ht="19.5" customHeight="1" thickBot="1" x14ac:dyDescent="0.25">
      <c r="A98" s="255" t="s">
        <v>15</v>
      </c>
      <c r="B98" s="140" t="s">
        <v>15</v>
      </c>
      <c r="C98" s="152" t="s">
        <v>30</v>
      </c>
      <c r="D98" s="270"/>
      <c r="E98" s="586" t="s">
        <v>142</v>
      </c>
      <c r="F98" s="587"/>
      <c r="G98" s="587"/>
      <c r="H98" s="587"/>
      <c r="I98" s="587"/>
      <c r="J98" s="587"/>
      <c r="K98" s="588"/>
      <c r="L98" s="31">
        <f>L94+L97</f>
        <v>0</v>
      </c>
      <c r="M98" s="32">
        <f t="shared" ref="M98:AA98" si="33">M94+M97</f>
        <v>0</v>
      </c>
      <c r="N98" s="32">
        <f t="shared" si="33"/>
        <v>0</v>
      </c>
      <c r="O98" s="81">
        <f t="shared" si="33"/>
        <v>0</v>
      </c>
      <c r="P98" s="31">
        <f t="shared" si="33"/>
        <v>0</v>
      </c>
      <c r="Q98" s="32">
        <f t="shared" si="33"/>
        <v>0</v>
      </c>
      <c r="R98" s="32">
        <f t="shared" si="33"/>
        <v>0</v>
      </c>
      <c r="S98" s="81">
        <f t="shared" si="33"/>
        <v>0</v>
      </c>
      <c r="T98" s="31">
        <f t="shared" si="33"/>
        <v>0</v>
      </c>
      <c r="U98" s="32">
        <f t="shared" si="33"/>
        <v>0</v>
      </c>
      <c r="V98" s="32">
        <f t="shared" si="33"/>
        <v>0</v>
      </c>
      <c r="W98" s="81">
        <f t="shared" si="33"/>
        <v>0</v>
      </c>
      <c r="X98" s="31">
        <f t="shared" si="33"/>
        <v>0</v>
      </c>
      <c r="Y98" s="32">
        <f t="shared" si="33"/>
        <v>0</v>
      </c>
      <c r="Z98" s="32">
        <f t="shared" si="33"/>
        <v>0</v>
      </c>
      <c r="AA98" s="81">
        <f t="shared" si="33"/>
        <v>0</v>
      </c>
      <c r="AB98" s="26"/>
    </row>
    <row r="99" spans="1:28" ht="20.25" customHeight="1" thickBot="1" x14ac:dyDescent="0.25">
      <c r="A99" s="255" t="s">
        <v>15</v>
      </c>
      <c r="B99" s="140" t="s">
        <v>15</v>
      </c>
      <c r="C99" s="430" t="s">
        <v>143</v>
      </c>
      <c r="D99" s="431"/>
      <c r="E99" s="431"/>
      <c r="F99" s="431"/>
      <c r="G99" s="431"/>
      <c r="H99" s="431"/>
      <c r="I99" s="431"/>
      <c r="J99" s="431"/>
      <c r="K99" s="432"/>
      <c r="L99" s="33">
        <f t="shared" ref="L99:AA99" si="34">L98+L90+L81+L74+L61</f>
        <v>28930.899999999998</v>
      </c>
      <c r="M99" s="34">
        <f t="shared" si="34"/>
        <v>28023.399999999998</v>
      </c>
      <c r="N99" s="34">
        <f t="shared" si="34"/>
        <v>24562.300000000003</v>
      </c>
      <c r="O99" s="162">
        <f t="shared" si="34"/>
        <v>907.5</v>
      </c>
      <c r="P99" s="33">
        <f t="shared" si="34"/>
        <v>35534.699999999997</v>
      </c>
      <c r="Q99" s="34">
        <f t="shared" si="34"/>
        <v>34179.899999999994</v>
      </c>
      <c r="R99" s="34">
        <f t="shared" si="34"/>
        <v>30380.499999999996</v>
      </c>
      <c r="S99" s="35">
        <f t="shared" si="34"/>
        <v>1354.8</v>
      </c>
      <c r="T99" s="33">
        <f t="shared" si="34"/>
        <v>38280.600000000006</v>
      </c>
      <c r="U99" s="34">
        <f t="shared" si="34"/>
        <v>36951.600000000006</v>
      </c>
      <c r="V99" s="34">
        <f t="shared" si="34"/>
        <v>32913.899999999994</v>
      </c>
      <c r="W99" s="162">
        <f t="shared" si="34"/>
        <v>1329</v>
      </c>
      <c r="X99" s="33">
        <f t="shared" si="34"/>
        <v>40538.899999999994</v>
      </c>
      <c r="Y99" s="34">
        <f t="shared" si="34"/>
        <v>40111.999999999993</v>
      </c>
      <c r="Z99" s="34">
        <f t="shared" si="34"/>
        <v>35810.699999999997</v>
      </c>
      <c r="AA99" s="162">
        <f t="shared" si="34"/>
        <v>426.9</v>
      </c>
      <c r="AB99" s="26"/>
    </row>
    <row r="100" spans="1:28" ht="21.75" customHeight="1" thickBot="1" x14ac:dyDescent="0.25">
      <c r="A100" s="255" t="s">
        <v>15</v>
      </c>
      <c r="B100" s="140" t="s">
        <v>21</v>
      </c>
      <c r="C100" s="251" t="s">
        <v>60</v>
      </c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97"/>
      <c r="AB100" s="26"/>
    </row>
    <row r="101" spans="1:28" ht="20.25" customHeight="1" thickBot="1" x14ac:dyDescent="0.25">
      <c r="A101" s="255" t="s">
        <v>15</v>
      </c>
      <c r="B101" s="140" t="s">
        <v>21</v>
      </c>
      <c r="C101" s="159" t="s">
        <v>15</v>
      </c>
      <c r="D101" s="589" t="s">
        <v>61</v>
      </c>
      <c r="E101" s="441"/>
      <c r="F101" s="441"/>
      <c r="G101" s="441"/>
      <c r="H101" s="441"/>
      <c r="I101" s="441"/>
      <c r="J101" s="441"/>
      <c r="K101" s="441"/>
      <c r="L101" s="441"/>
      <c r="M101" s="441"/>
      <c r="N101" s="441"/>
      <c r="O101" s="441"/>
      <c r="P101" s="441"/>
      <c r="Q101" s="441"/>
      <c r="R101" s="441"/>
      <c r="S101" s="441"/>
      <c r="T101" s="441"/>
      <c r="U101" s="441"/>
      <c r="V101" s="441"/>
      <c r="W101" s="441"/>
      <c r="X101" s="441"/>
      <c r="Y101" s="441"/>
      <c r="Z101" s="441"/>
      <c r="AA101" s="590"/>
      <c r="AB101" s="26"/>
    </row>
    <row r="102" spans="1:28" ht="95.25" customHeight="1" thickBot="1" x14ac:dyDescent="0.25">
      <c r="A102" s="536" t="s">
        <v>15</v>
      </c>
      <c r="B102" s="539" t="s">
        <v>21</v>
      </c>
      <c r="C102" s="600" t="s">
        <v>15</v>
      </c>
      <c r="D102" s="609" t="s">
        <v>15</v>
      </c>
      <c r="E102" s="436" t="s">
        <v>112</v>
      </c>
      <c r="F102" s="610" t="s">
        <v>166</v>
      </c>
      <c r="G102" s="611" t="s">
        <v>18</v>
      </c>
      <c r="H102" s="422" t="s">
        <v>165</v>
      </c>
      <c r="I102" s="422" t="s">
        <v>204</v>
      </c>
      <c r="J102" s="422" t="s">
        <v>167</v>
      </c>
      <c r="K102" s="131" t="s">
        <v>62</v>
      </c>
      <c r="L102" s="136">
        <f>M102+O102</f>
        <v>558.79999999999995</v>
      </c>
      <c r="M102" s="133">
        <v>558.79999999999995</v>
      </c>
      <c r="N102" s="133">
        <v>0</v>
      </c>
      <c r="O102" s="134">
        <v>0</v>
      </c>
      <c r="P102" s="136">
        <f>S102+Q102</f>
        <v>701.2</v>
      </c>
      <c r="Q102" s="133">
        <v>701.2</v>
      </c>
      <c r="R102" s="133">
        <v>0</v>
      </c>
      <c r="S102" s="134">
        <v>0</v>
      </c>
      <c r="T102" s="368">
        <f>U102+W102</f>
        <v>558.79999999999995</v>
      </c>
      <c r="U102" s="353">
        <v>558.79999999999995</v>
      </c>
      <c r="V102" s="353">
        <v>0</v>
      </c>
      <c r="W102" s="354">
        <v>0</v>
      </c>
      <c r="X102" s="368">
        <f>Y102+AA102</f>
        <v>816.3</v>
      </c>
      <c r="Y102" s="353">
        <v>816.3</v>
      </c>
      <c r="Z102" s="353">
        <v>0</v>
      </c>
      <c r="AA102" s="354">
        <v>0</v>
      </c>
      <c r="AB102" s="26"/>
    </row>
    <row r="103" spans="1:28" ht="108.75" customHeight="1" thickBot="1" x14ac:dyDescent="0.25">
      <c r="A103" s="538"/>
      <c r="B103" s="541"/>
      <c r="C103" s="544"/>
      <c r="D103" s="435"/>
      <c r="E103" s="435"/>
      <c r="F103" s="603"/>
      <c r="G103" s="612"/>
      <c r="H103" s="448"/>
      <c r="I103" s="433"/>
      <c r="J103" s="423"/>
      <c r="K103" s="58" t="s">
        <v>10</v>
      </c>
      <c r="L103" s="47">
        <f t="shared" ref="L103:O103" si="35">L102</f>
        <v>558.79999999999995</v>
      </c>
      <c r="M103" s="46">
        <f t="shared" si="35"/>
        <v>558.79999999999995</v>
      </c>
      <c r="N103" s="46">
        <f t="shared" si="35"/>
        <v>0</v>
      </c>
      <c r="O103" s="48">
        <f t="shared" si="35"/>
        <v>0</v>
      </c>
      <c r="P103" s="47">
        <f t="shared" ref="P103:AA103" si="36">P102</f>
        <v>701.2</v>
      </c>
      <c r="Q103" s="51">
        <f t="shared" si="36"/>
        <v>701.2</v>
      </c>
      <c r="R103" s="51">
        <f t="shared" si="36"/>
        <v>0</v>
      </c>
      <c r="S103" s="135">
        <f t="shared" si="36"/>
        <v>0</v>
      </c>
      <c r="T103" s="53">
        <f t="shared" si="36"/>
        <v>558.79999999999995</v>
      </c>
      <c r="U103" s="46">
        <f t="shared" si="36"/>
        <v>558.79999999999995</v>
      </c>
      <c r="V103" s="46">
        <f t="shared" si="36"/>
        <v>0</v>
      </c>
      <c r="W103" s="54">
        <f t="shared" si="36"/>
        <v>0</v>
      </c>
      <c r="X103" s="53">
        <f t="shared" si="36"/>
        <v>816.3</v>
      </c>
      <c r="Y103" s="46">
        <f t="shared" si="36"/>
        <v>816.3</v>
      </c>
      <c r="Z103" s="46">
        <f t="shared" si="36"/>
        <v>0</v>
      </c>
      <c r="AA103" s="54">
        <f t="shared" si="36"/>
        <v>0</v>
      </c>
      <c r="AB103" s="26"/>
    </row>
    <row r="104" spans="1:28" ht="25.5" customHeight="1" thickBot="1" x14ac:dyDescent="0.25">
      <c r="A104" s="536" t="s">
        <v>15</v>
      </c>
      <c r="B104" s="539" t="s">
        <v>21</v>
      </c>
      <c r="C104" s="600" t="s">
        <v>15</v>
      </c>
      <c r="D104" s="609" t="s">
        <v>21</v>
      </c>
      <c r="E104" s="436" t="s">
        <v>63</v>
      </c>
      <c r="F104" s="610" t="s">
        <v>166</v>
      </c>
      <c r="G104" s="611" t="s">
        <v>23</v>
      </c>
      <c r="H104" s="427" t="s">
        <v>152</v>
      </c>
      <c r="I104" s="422" t="s">
        <v>195</v>
      </c>
      <c r="J104" s="422" t="s">
        <v>167</v>
      </c>
      <c r="K104" s="131" t="s">
        <v>62</v>
      </c>
      <c r="L104" s="136">
        <f>M104+O104</f>
        <v>29.3</v>
      </c>
      <c r="M104" s="133">
        <v>29.3</v>
      </c>
      <c r="N104" s="133">
        <v>0</v>
      </c>
      <c r="O104" s="134">
        <v>0</v>
      </c>
      <c r="P104" s="132">
        <f>S104+Q104</f>
        <v>39</v>
      </c>
      <c r="Q104" s="133">
        <v>39</v>
      </c>
      <c r="R104" s="133">
        <f>'[1]Sveks. l.d.'!Q73+[1]Zibut!Q73+[1]Azuol!Q73+[1]Pusele!Q73+[1]Zvaig!Q73+[1]Raudon!Q73+[1]Gintar!Q73+[1]Zibai!Q73+'[1]Naum m.d.'!Q73+[1]RSM!Q73+[1]Kint!Q72+[1]Vilkyc!Q73+[1]Pamar!Q73+'[1]Saugu p.'!Q73+[1]Jankus!Q73+[1]Usen!Q73+[1]Jukn!Q73+[1]Katyc!Q73+[1]JSMC!Q76+'[1]Sveks g.'!Q73+[1]Vain!Q73+'[1]Naum. g.'!Q73+[1]Vydun!Q73+[1]Pirm!Q73</f>
        <v>0</v>
      </c>
      <c r="S104" s="134">
        <f>'[1]Sveks. l.d.'!R73+[1]Zibut!R73+[1]Azuol!R73+[1]Pusele!R73+[1]Zvaig!R73+[1]Raudon!R73+[1]Gintar!R73+[1]Zibai!R73+'[1]Naum m.d.'!R73+[1]RSM!R73+[1]Kint!R72+[1]Vilkyc!R73+[1]Pamar!R73+'[1]Saugu p.'!R73+[1]Jankus!R73+[1]Usen!R73+[1]Jukn!R73+[1]Katyc!R73+[1]JSMC!R76+'[1]Sveks g.'!R73+[1]Vain!R73+'[1]Naum. g.'!R73+[1]Vydun!R73+[1]Pirm!R73</f>
        <v>0</v>
      </c>
      <c r="T104" s="191">
        <f>U104+W104</f>
        <v>42.9</v>
      </c>
      <c r="U104" s="172">
        <v>42.9</v>
      </c>
      <c r="V104" s="172">
        <v>0</v>
      </c>
      <c r="W104" s="173">
        <v>0</v>
      </c>
      <c r="X104" s="191">
        <f>Y104+AA104</f>
        <v>46.4</v>
      </c>
      <c r="Y104" s="172">
        <v>46.4</v>
      </c>
      <c r="Z104" s="172">
        <v>0</v>
      </c>
      <c r="AA104" s="173">
        <v>0</v>
      </c>
      <c r="AB104" s="26"/>
    </row>
    <row r="105" spans="1:28" ht="28.5" customHeight="1" thickBot="1" x14ac:dyDescent="0.25">
      <c r="A105" s="538"/>
      <c r="B105" s="541"/>
      <c r="C105" s="544"/>
      <c r="D105" s="435"/>
      <c r="E105" s="435"/>
      <c r="F105" s="603"/>
      <c r="G105" s="612"/>
      <c r="H105" s="433"/>
      <c r="I105" s="433"/>
      <c r="J105" s="423"/>
      <c r="K105" s="58" t="s">
        <v>10</v>
      </c>
      <c r="L105" s="47">
        <f t="shared" ref="L105:O105" si="37">L104</f>
        <v>29.3</v>
      </c>
      <c r="M105" s="46">
        <f t="shared" si="37"/>
        <v>29.3</v>
      </c>
      <c r="N105" s="46">
        <f t="shared" si="37"/>
        <v>0</v>
      </c>
      <c r="O105" s="48">
        <f t="shared" si="37"/>
        <v>0</v>
      </c>
      <c r="P105" s="47">
        <f t="shared" ref="P105:AA105" si="38">P104</f>
        <v>39</v>
      </c>
      <c r="Q105" s="51">
        <f t="shared" si="38"/>
        <v>39</v>
      </c>
      <c r="R105" s="51">
        <f t="shared" si="38"/>
        <v>0</v>
      </c>
      <c r="S105" s="277">
        <f t="shared" si="38"/>
        <v>0</v>
      </c>
      <c r="T105" s="53">
        <f t="shared" si="38"/>
        <v>42.9</v>
      </c>
      <c r="U105" s="46">
        <f t="shared" si="38"/>
        <v>42.9</v>
      </c>
      <c r="V105" s="46">
        <f t="shared" si="38"/>
        <v>0</v>
      </c>
      <c r="W105" s="54">
        <f t="shared" si="38"/>
        <v>0</v>
      </c>
      <c r="X105" s="53">
        <f t="shared" si="38"/>
        <v>46.4</v>
      </c>
      <c r="Y105" s="46">
        <f t="shared" si="38"/>
        <v>46.4</v>
      </c>
      <c r="Z105" s="46">
        <f t="shared" si="38"/>
        <v>0</v>
      </c>
      <c r="AA105" s="54">
        <f t="shared" si="38"/>
        <v>0</v>
      </c>
      <c r="AB105" s="26"/>
    </row>
    <row r="106" spans="1:28" ht="23.25" customHeight="1" thickBot="1" x14ac:dyDescent="0.25">
      <c r="A106" s="536" t="s">
        <v>15</v>
      </c>
      <c r="B106" s="539" t="s">
        <v>21</v>
      </c>
      <c r="C106" s="600" t="s">
        <v>15</v>
      </c>
      <c r="D106" s="609" t="s">
        <v>24</v>
      </c>
      <c r="E106" s="436" t="s">
        <v>64</v>
      </c>
      <c r="F106" s="610" t="s">
        <v>166</v>
      </c>
      <c r="G106" s="611" t="s">
        <v>26</v>
      </c>
      <c r="H106" s="613"/>
      <c r="I106" s="422" t="s">
        <v>110</v>
      </c>
      <c r="J106" s="422" t="s">
        <v>167</v>
      </c>
      <c r="K106" s="131" t="s">
        <v>62</v>
      </c>
      <c r="L106" s="136">
        <v>0</v>
      </c>
      <c r="M106" s="133">
        <v>0</v>
      </c>
      <c r="N106" s="133">
        <v>0</v>
      </c>
      <c r="O106" s="134">
        <v>0</v>
      </c>
      <c r="P106" s="132">
        <f>Q106+S106</f>
        <v>0</v>
      </c>
      <c r="Q106" s="133">
        <f>'[1]Sveks. l.d.'!P75+[1]Zibut!P75+[1]Azuol!P75+[1]Pusele!P75+[1]Zvaig!P75+[1]Raudon!P75+[1]Gintar!P75+[1]Zibai!P75+'[1]Naum m.d.'!P75+[1]RSM!P75+[1]Kint!P74+[1]Vilkyc!P75+[1]Pamar!P75+'[1]Saugu p.'!P75+[1]Jankus!P75+[1]Usen!P75+[1]Jukn!P75+[1]Katyc!P75+[1]JSMC!P78+'[1]Sveks g.'!P75+[1]Vain!P75+'[1]Naum. g.'!P75+[1]Vydun!P75+[1]Pirm!P75</f>
        <v>0</v>
      </c>
      <c r="R106" s="133">
        <f>'[1]Sveks. l.d.'!Q75+[1]Zibut!Q75+[1]Azuol!Q75+[1]Pusele!Q75+[1]Zvaig!Q75+[1]Raudon!Q75+[1]Gintar!Q75+[1]Zibai!Q75+'[1]Naum m.d.'!Q75+[1]RSM!Q75+[1]Kint!Q74+[1]Vilkyc!Q75+[1]Pamar!Q75+'[1]Saugu p.'!Q75+[1]Jankus!Q75+[1]Usen!Q75+[1]Jukn!Q75+[1]Katyc!Q75+[1]JSMC!Q78+'[1]Sveks g.'!Q75+[1]Vain!Q75+'[1]Naum. g.'!Q75+[1]Vydun!Q75+[1]Pirm!Q75</f>
        <v>0</v>
      </c>
      <c r="S106" s="134">
        <f>'[1]Sveks. l.d.'!R75+[1]Zibut!R75+[1]Azuol!R75+[1]Pusele!R75+[1]Zvaig!R75+[1]Raudon!R75+[1]Gintar!R75+[1]Zibai!R75+'[1]Naum m.d.'!R75+[1]RSM!R75+[1]Kint!R74+[1]Vilkyc!R75+[1]Pamar!R75+'[1]Saugu p.'!R75+[1]Jankus!R75+[1]Usen!R75+[1]Jukn!R75+[1]Katyc!R75+[1]JSMC!R78+'[1]Sveks g.'!R75+[1]Vain!R75+'[1]Naum. g.'!R75+[1]Vydun!R75+[1]Pirm!R75</f>
        <v>0</v>
      </c>
      <c r="T106" s="119">
        <v>0</v>
      </c>
      <c r="U106" s="120">
        <v>0</v>
      </c>
      <c r="V106" s="120">
        <v>0</v>
      </c>
      <c r="W106" s="122">
        <v>0</v>
      </c>
      <c r="X106" s="119">
        <v>0</v>
      </c>
      <c r="Y106" s="120">
        <v>0</v>
      </c>
      <c r="Z106" s="120">
        <v>0</v>
      </c>
      <c r="AA106" s="122">
        <v>0</v>
      </c>
      <c r="AB106" s="26"/>
    </row>
    <row r="107" spans="1:28" ht="34.5" customHeight="1" thickBot="1" x14ac:dyDescent="0.25">
      <c r="A107" s="538"/>
      <c r="B107" s="541"/>
      <c r="C107" s="544"/>
      <c r="D107" s="435"/>
      <c r="E107" s="435"/>
      <c r="F107" s="603"/>
      <c r="G107" s="612"/>
      <c r="H107" s="433"/>
      <c r="I107" s="433"/>
      <c r="J107" s="423"/>
      <c r="K107" s="58" t="s">
        <v>10</v>
      </c>
      <c r="L107" s="47">
        <v>0</v>
      </c>
      <c r="M107" s="51">
        <v>0</v>
      </c>
      <c r="N107" s="51">
        <v>0</v>
      </c>
      <c r="O107" s="135">
        <v>0</v>
      </c>
      <c r="P107" s="47">
        <f t="shared" ref="P107:S107" si="39">P106</f>
        <v>0</v>
      </c>
      <c r="Q107" s="51">
        <f t="shared" si="39"/>
        <v>0</v>
      </c>
      <c r="R107" s="51">
        <f t="shared" si="39"/>
        <v>0</v>
      </c>
      <c r="S107" s="135">
        <f t="shared" si="39"/>
        <v>0</v>
      </c>
      <c r="T107" s="47">
        <v>0</v>
      </c>
      <c r="U107" s="51">
        <v>0</v>
      </c>
      <c r="V107" s="51">
        <v>0</v>
      </c>
      <c r="W107" s="135">
        <v>0</v>
      </c>
      <c r="X107" s="59">
        <v>0</v>
      </c>
      <c r="Y107" s="51">
        <v>0</v>
      </c>
      <c r="Z107" s="51">
        <v>0</v>
      </c>
      <c r="AA107" s="135">
        <v>0</v>
      </c>
      <c r="AB107" s="26"/>
    </row>
    <row r="108" spans="1:28" ht="27.75" customHeight="1" thickBot="1" x14ac:dyDescent="0.25">
      <c r="A108" s="536" t="s">
        <v>15</v>
      </c>
      <c r="B108" s="539" t="s">
        <v>21</v>
      </c>
      <c r="C108" s="600" t="s">
        <v>15</v>
      </c>
      <c r="D108" s="609" t="s">
        <v>27</v>
      </c>
      <c r="E108" s="436" t="s">
        <v>65</v>
      </c>
      <c r="F108" s="610" t="s">
        <v>166</v>
      </c>
      <c r="G108" s="611" t="s">
        <v>29</v>
      </c>
      <c r="H108" s="613"/>
      <c r="I108" s="422" t="s">
        <v>110</v>
      </c>
      <c r="J108" s="422" t="s">
        <v>167</v>
      </c>
      <c r="K108" s="131" t="s">
        <v>62</v>
      </c>
      <c r="L108" s="136">
        <v>0</v>
      </c>
      <c r="M108" s="133">
        <v>0</v>
      </c>
      <c r="N108" s="133">
        <v>0</v>
      </c>
      <c r="O108" s="134">
        <v>0</v>
      </c>
      <c r="P108" s="132">
        <f>S108+Q108</f>
        <v>0</v>
      </c>
      <c r="Q108" s="133">
        <f>'[1]Sveks. l.d.'!P77+[1]Zibut!P77+[1]Azuol!P77+[1]Pusele!P77+[1]Zvaig!P77+[1]Raudon!P77+[1]Gintar!P77+[1]Zibai!P77+'[1]Naum m.d.'!P77+[1]RSM!P77+[1]Kint!P76+[1]Vilkyc!P77+[1]Pamar!P77+'[1]Saugu p.'!P77+[1]Jankus!P77+[1]Usen!P77+[1]Jukn!P77+[1]Katyc!P77+[1]JSMC!P80+'[1]Sveks g.'!P77+[1]Vain!P77+'[1]Naum. g.'!P77+[1]Vydun!P77+[1]Pirm!P77</f>
        <v>0</v>
      </c>
      <c r="R108" s="133">
        <f>'[1]Sveks. l.d.'!Q77+[1]Zibut!Q77+[1]Azuol!Q77+[1]Pusele!Q77+[1]Zvaig!Q77+[1]Raudon!Q77+[1]Gintar!Q77+[1]Zibai!Q77+'[1]Naum m.d.'!Q77+[1]RSM!Q77+[1]Kint!Q76+[1]Vilkyc!Q77+[1]Pamar!Q77+'[1]Saugu p.'!Q77+[1]Jankus!Q77+[1]Usen!Q77+[1]Jukn!Q77+[1]Katyc!Q77+[1]JSMC!Q80+'[1]Sveks g.'!Q77+[1]Vain!Q77+'[1]Naum. g.'!Q77+[1]Vydun!Q77+[1]Pirm!Q77</f>
        <v>0</v>
      </c>
      <c r="S108" s="134">
        <f>'[1]Sveks. l.d.'!R77+[1]Zibut!R77+[1]Azuol!R77+[1]Pusele!R77+[1]Zvaig!R77+[1]Raudon!R77+[1]Gintar!R77+[1]Zibai!R77+'[1]Naum m.d.'!R77+[1]RSM!R77+[1]Kint!R76+[1]Vilkyc!R77+[1]Pamar!R77+'[1]Saugu p.'!R77+[1]Jankus!R77+[1]Usen!R77+[1]Jukn!R77+[1]Katyc!R77+[1]JSMC!R80+'[1]Sveks g.'!R77+[1]Vain!R77+'[1]Naum. g.'!R77+[1]Vydun!R77+[1]Pirm!R77</f>
        <v>0</v>
      </c>
      <c r="T108" s="136">
        <v>0</v>
      </c>
      <c r="U108" s="133">
        <v>0</v>
      </c>
      <c r="V108" s="133">
        <v>0</v>
      </c>
      <c r="W108" s="134">
        <v>0</v>
      </c>
      <c r="X108" s="136">
        <v>0</v>
      </c>
      <c r="Y108" s="133">
        <v>0</v>
      </c>
      <c r="Z108" s="133">
        <v>0</v>
      </c>
      <c r="AA108" s="134">
        <v>0</v>
      </c>
      <c r="AB108" s="26"/>
    </row>
    <row r="109" spans="1:28" ht="29.25" customHeight="1" thickBot="1" x14ac:dyDescent="0.25">
      <c r="A109" s="538"/>
      <c r="B109" s="541"/>
      <c r="C109" s="544"/>
      <c r="D109" s="435"/>
      <c r="E109" s="435"/>
      <c r="F109" s="603"/>
      <c r="G109" s="612"/>
      <c r="H109" s="433"/>
      <c r="I109" s="433"/>
      <c r="J109" s="423"/>
      <c r="K109" s="58" t="s">
        <v>10</v>
      </c>
      <c r="L109" s="47">
        <v>0</v>
      </c>
      <c r="M109" s="51">
        <v>0</v>
      </c>
      <c r="N109" s="51">
        <v>0</v>
      </c>
      <c r="O109" s="135">
        <v>0</v>
      </c>
      <c r="P109" s="47">
        <f t="shared" ref="P109:S109" si="40">P108</f>
        <v>0</v>
      </c>
      <c r="Q109" s="51">
        <f t="shared" si="40"/>
        <v>0</v>
      </c>
      <c r="R109" s="51">
        <f t="shared" si="40"/>
        <v>0</v>
      </c>
      <c r="S109" s="48">
        <f t="shared" si="40"/>
        <v>0</v>
      </c>
      <c r="T109" s="47">
        <v>0</v>
      </c>
      <c r="U109" s="51">
        <v>0</v>
      </c>
      <c r="V109" s="51">
        <v>0</v>
      </c>
      <c r="W109" s="135">
        <v>0</v>
      </c>
      <c r="X109" s="59">
        <v>0</v>
      </c>
      <c r="Y109" s="51">
        <v>0</v>
      </c>
      <c r="Z109" s="51">
        <v>0</v>
      </c>
      <c r="AA109" s="135">
        <v>0</v>
      </c>
      <c r="AB109" s="26"/>
    </row>
    <row r="110" spans="1:28" ht="27" customHeight="1" thickBot="1" x14ac:dyDescent="0.25">
      <c r="A110" s="536" t="s">
        <v>15</v>
      </c>
      <c r="B110" s="539" t="s">
        <v>21</v>
      </c>
      <c r="C110" s="600" t="s">
        <v>15</v>
      </c>
      <c r="D110" s="609" t="s">
        <v>30</v>
      </c>
      <c r="E110" s="436" t="s">
        <v>66</v>
      </c>
      <c r="F110" s="610" t="s">
        <v>166</v>
      </c>
      <c r="G110" s="614" t="s">
        <v>46</v>
      </c>
      <c r="H110" s="422" t="s">
        <v>154</v>
      </c>
      <c r="I110" s="422" t="s">
        <v>196</v>
      </c>
      <c r="J110" s="422" t="s">
        <v>167</v>
      </c>
      <c r="K110" s="131" t="s">
        <v>62</v>
      </c>
      <c r="L110" s="132">
        <f>M110+O110</f>
        <v>97</v>
      </c>
      <c r="M110" s="133">
        <v>94</v>
      </c>
      <c r="N110" s="133">
        <v>42</v>
      </c>
      <c r="O110" s="361">
        <v>3</v>
      </c>
      <c r="P110" s="132">
        <f>Q110+S110</f>
        <v>104.5</v>
      </c>
      <c r="Q110" s="133">
        <v>94.5</v>
      </c>
      <c r="R110" s="133">
        <v>31.5</v>
      </c>
      <c r="S110" s="361">
        <v>10</v>
      </c>
      <c r="T110" s="352">
        <f>U110+W110</f>
        <v>112.7</v>
      </c>
      <c r="U110" s="353">
        <v>103.9</v>
      </c>
      <c r="V110" s="353">
        <v>42</v>
      </c>
      <c r="W110" s="351">
        <v>8.8000000000000007</v>
      </c>
      <c r="X110" s="368">
        <f>Y110+AA110</f>
        <v>114</v>
      </c>
      <c r="Y110" s="353">
        <v>104.3</v>
      </c>
      <c r="Z110" s="353">
        <v>40</v>
      </c>
      <c r="AA110" s="354">
        <v>9.6999999999999993</v>
      </c>
      <c r="AB110" s="26"/>
    </row>
    <row r="111" spans="1:28" ht="27" customHeight="1" thickBot="1" x14ac:dyDescent="0.25">
      <c r="A111" s="538"/>
      <c r="B111" s="541"/>
      <c r="C111" s="544"/>
      <c r="D111" s="435"/>
      <c r="E111" s="435"/>
      <c r="F111" s="603"/>
      <c r="G111" s="615"/>
      <c r="H111" s="448"/>
      <c r="I111" s="433"/>
      <c r="J111" s="423"/>
      <c r="K111" s="58" t="s">
        <v>10</v>
      </c>
      <c r="L111" s="59">
        <f t="shared" ref="L111:O111" si="41">L110</f>
        <v>97</v>
      </c>
      <c r="M111" s="52">
        <f t="shared" si="41"/>
        <v>94</v>
      </c>
      <c r="N111" s="52">
        <f t="shared" si="41"/>
        <v>42</v>
      </c>
      <c r="O111" s="48">
        <f t="shared" si="41"/>
        <v>3</v>
      </c>
      <c r="P111" s="47">
        <f t="shared" ref="P111:AA111" si="42">P110</f>
        <v>104.5</v>
      </c>
      <c r="Q111" s="51">
        <f t="shared" si="42"/>
        <v>94.5</v>
      </c>
      <c r="R111" s="51">
        <f t="shared" si="42"/>
        <v>31.5</v>
      </c>
      <c r="S111" s="45">
        <f t="shared" si="42"/>
        <v>10</v>
      </c>
      <c r="T111" s="53">
        <f t="shared" si="42"/>
        <v>112.7</v>
      </c>
      <c r="U111" s="46">
        <f t="shared" si="42"/>
        <v>103.9</v>
      </c>
      <c r="V111" s="46">
        <f t="shared" si="42"/>
        <v>42</v>
      </c>
      <c r="W111" s="54">
        <f t="shared" si="42"/>
        <v>8.8000000000000007</v>
      </c>
      <c r="X111" s="53">
        <f t="shared" si="42"/>
        <v>114</v>
      </c>
      <c r="Y111" s="46">
        <f t="shared" si="42"/>
        <v>104.3</v>
      </c>
      <c r="Z111" s="46">
        <f t="shared" si="42"/>
        <v>40</v>
      </c>
      <c r="AA111" s="54">
        <f t="shared" si="42"/>
        <v>9.6999999999999993</v>
      </c>
      <c r="AB111" s="26"/>
    </row>
    <row r="112" spans="1:28" ht="23.25" customHeight="1" thickBot="1" x14ac:dyDescent="0.25">
      <c r="A112" s="536" t="s">
        <v>15</v>
      </c>
      <c r="B112" s="539" t="s">
        <v>21</v>
      </c>
      <c r="C112" s="600" t="s">
        <v>15</v>
      </c>
      <c r="D112" s="609" t="s">
        <v>33</v>
      </c>
      <c r="E112" s="436" t="s">
        <v>67</v>
      </c>
      <c r="F112" s="610" t="s">
        <v>166</v>
      </c>
      <c r="G112" s="614" t="s">
        <v>23</v>
      </c>
      <c r="H112" s="422" t="s">
        <v>155</v>
      </c>
      <c r="I112" s="422" t="s">
        <v>203</v>
      </c>
      <c r="J112" s="422" t="s">
        <v>167</v>
      </c>
      <c r="K112" s="131" t="s">
        <v>62</v>
      </c>
      <c r="L112" s="132">
        <f>M112+O112</f>
        <v>2.2999999999999998</v>
      </c>
      <c r="M112" s="133">
        <v>2.2999999999999998</v>
      </c>
      <c r="N112" s="133">
        <v>0</v>
      </c>
      <c r="O112" s="361">
        <v>0</v>
      </c>
      <c r="P112" s="132">
        <f>Q112+S112</f>
        <v>2.5</v>
      </c>
      <c r="Q112" s="133">
        <v>2.5</v>
      </c>
      <c r="R112" s="133">
        <v>0</v>
      </c>
      <c r="S112" s="361">
        <v>0</v>
      </c>
      <c r="T112" s="174">
        <f>U112+W112</f>
        <v>2.6</v>
      </c>
      <c r="U112" s="172">
        <v>2.6</v>
      </c>
      <c r="V112" s="172">
        <v>0</v>
      </c>
      <c r="W112" s="176">
        <v>0</v>
      </c>
      <c r="X112" s="191">
        <f>Y112+AA112</f>
        <v>2.7</v>
      </c>
      <c r="Y112" s="172">
        <v>2.7</v>
      </c>
      <c r="Z112" s="172">
        <v>0</v>
      </c>
      <c r="AA112" s="173">
        <v>0</v>
      </c>
      <c r="AB112" s="26"/>
    </row>
    <row r="113" spans="1:28" ht="33" customHeight="1" thickBot="1" x14ac:dyDescent="0.25">
      <c r="A113" s="538"/>
      <c r="B113" s="541"/>
      <c r="C113" s="544"/>
      <c r="D113" s="435"/>
      <c r="E113" s="435"/>
      <c r="F113" s="603"/>
      <c r="G113" s="615"/>
      <c r="H113" s="448"/>
      <c r="I113" s="433"/>
      <c r="J113" s="423"/>
      <c r="K113" s="58" t="s">
        <v>10</v>
      </c>
      <c r="L113" s="47">
        <f>SUM(L112)</f>
        <v>2.2999999999999998</v>
      </c>
      <c r="M113" s="51">
        <f>SUM(M112)</f>
        <v>2.2999999999999998</v>
      </c>
      <c r="N113" s="51">
        <v>0</v>
      </c>
      <c r="O113" s="135">
        <v>0</v>
      </c>
      <c r="P113" s="47">
        <f t="shared" ref="P113:S113" si="43">P112</f>
        <v>2.5</v>
      </c>
      <c r="Q113" s="51">
        <f t="shared" si="43"/>
        <v>2.5</v>
      </c>
      <c r="R113" s="51">
        <f t="shared" si="43"/>
        <v>0</v>
      </c>
      <c r="S113" s="277">
        <f t="shared" si="43"/>
        <v>0</v>
      </c>
      <c r="T113" s="53">
        <f>SUM(T112)</f>
        <v>2.6</v>
      </c>
      <c r="U113" s="46">
        <f t="shared" ref="U113:AA113" si="44">SUM(U112)</f>
        <v>2.6</v>
      </c>
      <c r="V113" s="46">
        <f t="shared" si="44"/>
        <v>0</v>
      </c>
      <c r="W113" s="54">
        <f t="shared" si="44"/>
        <v>0</v>
      </c>
      <c r="X113" s="53">
        <f t="shared" si="44"/>
        <v>2.7</v>
      </c>
      <c r="Y113" s="46">
        <f t="shared" si="44"/>
        <v>2.7</v>
      </c>
      <c r="Z113" s="46">
        <f t="shared" si="44"/>
        <v>0</v>
      </c>
      <c r="AA113" s="54">
        <f t="shared" si="44"/>
        <v>0</v>
      </c>
      <c r="AB113" s="26"/>
    </row>
    <row r="114" spans="1:28" ht="38.25" customHeight="1" thickBot="1" x14ac:dyDescent="0.25">
      <c r="A114" s="536" t="s">
        <v>15</v>
      </c>
      <c r="B114" s="539" t="s">
        <v>21</v>
      </c>
      <c r="C114" s="600" t="s">
        <v>15</v>
      </c>
      <c r="D114" s="609" t="s">
        <v>35</v>
      </c>
      <c r="E114" s="436" t="s">
        <v>68</v>
      </c>
      <c r="F114" s="610" t="s">
        <v>166</v>
      </c>
      <c r="G114" s="611" t="s">
        <v>26</v>
      </c>
      <c r="H114" s="422" t="s">
        <v>164</v>
      </c>
      <c r="I114" s="422" t="s">
        <v>197</v>
      </c>
      <c r="J114" s="422" t="s">
        <v>167</v>
      </c>
      <c r="K114" s="131" t="s">
        <v>62</v>
      </c>
      <c r="L114" s="136">
        <f>M114+O114</f>
        <v>37.1</v>
      </c>
      <c r="M114" s="133">
        <v>37.1</v>
      </c>
      <c r="N114" s="133">
        <v>0</v>
      </c>
      <c r="O114" s="134">
        <v>0</v>
      </c>
      <c r="P114" s="132">
        <f>S114+Q114</f>
        <v>25.8</v>
      </c>
      <c r="Q114" s="133">
        <v>25.8</v>
      </c>
      <c r="R114" s="133">
        <f>'[1]Sveks. l.d.'!Q83+[1]Zibut!Q83+[1]Azuol!Q83+[1]Pusele!Q83+[1]Zvaig!Q83+[1]Raudon!Q83+[1]Gintar!Q83+[1]Zibai!Q83+'[1]Naum m.d.'!Q83+[1]RSM!Q83+[1]Kint!Q82+[1]Vilkyc!Q83+[1]Pamar!Q83+'[1]Saugu p.'!Q83+[1]Jankus!Q83+[1]Usen!Q83+[1]Jukn!Q83+[1]Katyc!Q83+[1]JSMC!Q86+'[1]Sveks g.'!Q83+[1]Vain!Q83+'[1]Naum. g.'!Q83+[1]Vydun!Q83+[1]Pirm!Q83</f>
        <v>0</v>
      </c>
      <c r="S114" s="134">
        <v>0</v>
      </c>
      <c r="T114" s="191">
        <f>U114+W114</f>
        <v>26.4</v>
      </c>
      <c r="U114" s="172">
        <v>26.4</v>
      </c>
      <c r="V114" s="172">
        <v>0</v>
      </c>
      <c r="W114" s="173">
        <v>0</v>
      </c>
      <c r="X114" s="191">
        <f>Y114+AA114</f>
        <v>27.1</v>
      </c>
      <c r="Y114" s="172">
        <v>27.1</v>
      </c>
      <c r="Z114" s="172">
        <v>0</v>
      </c>
      <c r="AA114" s="173">
        <v>0</v>
      </c>
      <c r="AB114" s="26"/>
    </row>
    <row r="115" spans="1:28" ht="68.25" customHeight="1" thickBot="1" x14ac:dyDescent="0.25">
      <c r="A115" s="538"/>
      <c r="B115" s="541"/>
      <c r="C115" s="544"/>
      <c r="D115" s="435"/>
      <c r="E115" s="435"/>
      <c r="F115" s="603"/>
      <c r="G115" s="612"/>
      <c r="H115" s="448"/>
      <c r="I115" s="433"/>
      <c r="J115" s="423"/>
      <c r="K115" s="58" t="s">
        <v>10</v>
      </c>
      <c r="L115" s="47">
        <f t="shared" ref="L115:O115" si="45">L114</f>
        <v>37.1</v>
      </c>
      <c r="M115" s="46">
        <f t="shared" si="45"/>
        <v>37.1</v>
      </c>
      <c r="N115" s="46">
        <f t="shared" si="45"/>
        <v>0</v>
      </c>
      <c r="O115" s="48">
        <f t="shared" si="45"/>
        <v>0</v>
      </c>
      <c r="P115" s="47">
        <f t="shared" ref="P115:AA115" si="46">P114</f>
        <v>25.8</v>
      </c>
      <c r="Q115" s="51">
        <f t="shared" si="46"/>
        <v>25.8</v>
      </c>
      <c r="R115" s="52">
        <f t="shared" si="46"/>
        <v>0</v>
      </c>
      <c r="S115" s="277">
        <f t="shared" si="46"/>
        <v>0</v>
      </c>
      <c r="T115" s="53">
        <f t="shared" si="46"/>
        <v>26.4</v>
      </c>
      <c r="U115" s="46">
        <f t="shared" si="46"/>
        <v>26.4</v>
      </c>
      <c r="V115" s="46">
        <f t="shared" si="46"/>
        <v>0</v>
      </c>
      <c r="W115" s="54">
        <f t="shared" si="46"/>
        <v>0</v>
      </c>
      <c r="X115" s="53">
        <f t="shared" si="46"/>
        <v>27.1</v>
      </c>
      <c r="Y115" s="46">
        <f t="shared" si="46"/>
        <v>27.1</v>
      </c>
      <c r="Z115" s="46">
        <f t="shared" si="46"/>
        <v>0</v>
      </c>
      <c r="AA115" s="54">
        <f t="shared" si="46"/>
        <v>0</v>
      </c>
      <c r="AB115" s="26"/>
    </row>
    <row r="116" spans="1:28" ht="35.25" customHeight="1" thickBot="1" x14ac:dyDescent="0.25">
      <c r="A116" s="536" t="s">
        <v>15</v>
      </c>
      <c r="B116" s="539" t="s">
        <v>21</v>
      </c>
      <c r="C116" s="600" t="s">
        <v>15</v>
      </c>
      <c r="D116" s="609" t="s">
        <v>37</v>
      </c>
      <c r="E116" s="436" t="s">
        <v>69</v>
      </c>
      <c r="F116" s="610" t="s">
        <v>166</v>
      </c>
      <c r="G116" s="611" t="s">
        <v>29</v>
      </c>
      <c r="H116" s="422" t="s">
        <v>159</v>
      </c>
      <c r="I116" s="422" t="s">
        <v>198</v>
      </c>
      <c r="J116" s="422" t="s">
        <v>167</v>
      </c>
      <c r="K116" s="131" t="s">
        <v>62</v>
      </c>
      <c r="L116" s="136">
        <f>M116+O116</f>
        <v>15.5</v>
      </c>
      <c r="M116" s="133">
        <v>15.5</v>
      </c>
      <c r="N116" s="133">
        <v>0</v>
      </c>
      <c r="O116" s="134">
        <v>0</v>
      </c>
      <c r="P116" s="132">
        <f>S116+Q116</f>
        <v>14.1</v>
      </c>
      <c r="Q116" s="133">
        <v>14.1</v>
      </c>
      <c r="R116" s="133">
        <f>'[1]Sveks. l.d.'!Q85+[1]Zibut!Q85+[1]Azuol!Q85+[1]Pusele!Q85+[1]Zvaig!Q85+[1]Raudon!Q85+[1]Gintar!Q85+[1]Zibai!Q85+'[1]Naum m.d.'!Q85+[1]RSM!Q85+[1]Kint!Q84+[1]Vilkyc!Q85+[1]Pamar!Q85+'[1]Saugu p.'!Q85+[1]Jankus!Q85+[1]Usen!Q85+[1]Jukn!Q85+[1]Katyc!Q85+[1]JSMC!Q88+'[1]Sveks g.'!Q85+[1]Vain!Q85+'[1]Naum. g.'!Q85+[1]Vydun!Q85+[1]Pirm!Q85</f>
        <v>0</v>
      </c>
      <c r="S116" s="134">
        <f>'[1]Sveks. l.d.'!R85+[1]Zibut!R85+[1]Azuol!R85+[1]Pusele!R85+[1]Zvaig!R85+[1]Raudon!R85+[1]Gintar!R85+[1]Zibai!R85+'[1]Naum m.d.'!R85+[1]RSM!R85+[1]Kint!R84+[1]Vilkyc!R85+[1]Pamar!R85+'[1]Saugu p.'!R85+[1]Jankus!R85+[1]Usen!R85+[1]Jukn!R85+[1]Katyc!R85+[1]JSMC!R88+'[1]Sveks g.'!R85+[1]Vain!R85+'[1]Naum. g.'!R85+[1]Vydun!R85+[1]Pirm!R85</f>
        <v>0</v>
      </c>
      <c r="T116" s="191">
        <f>U116+W116</f>
        <v>14.5</v>
      </c>
      <c r="U116" s="172">
        <v>14.5</v>
      </c>
      <c r="V116" s="172">
        <v>0</v>
      </c>
      <c r="W116" s="173">
        <v>0</v>
      </c>
      <c r="X116" s="191">
        <f>Y116+AA116</f>
        <v>14.8</v>
      </c>
      <c r="Y116" s="172">
        <v>14.8</v>
      </c>
      <c r="Z116" s="172">
        <v>0</v>
      </c>
      <c r="AA116" s="173">
        <v>0</v>
      </c>
      <c r="AB116" s="26"/>
    </row>
    <row r="117" spans="1:28" ht="30" customHeight="1" thickBot="1" x14ac:dyDescent="0.25">
      <c r="A117" s="538"/>
      <c r="B117" s="541"/>
      <c r="C117" s="544"/>
      <c r="D117" s="435"/>
      <c r="E117" s="435"/>
      <c r="F117" s="603"/>
      <c r="G117" s="612"/>
      <c r="H117" s="448"/>
      <c r="I117" s="433"/>
      <c r="J117" s="423"/>
      <c r="K117" s="58" t="s">
        <v>10</v>
      </c>
      <c r="L117" s="47">
        <f t="shared" ref="L117:O117" si="47">L116</f>
        <v>15.5</v>
      </c>
      <c r="M117" s="46">
        <f t="shared" si="47"/>
        <v>15.5</v>
      </c>
      <c r="N117" s="46">
        <f t="shared" si="47"/>
        <v>0</v>
      </c>
      <c r="O117" s="48">
        <f t="shared" si="47"/>
        <v>0</v>
      </c>
      <c r="P117" s="47">
        <f t="shared" ref="P117:AA117" si="48">P116</f>
        <v>14.1</v>
      </c>
      <c r="Q117" s="51">
        <f t="shared" si="48"/>
        <v>14.1</v>
      </c>
      <c r="R117" s="52">
        <f t="shared" si="48"/>
        <v>0</v>
      </c>
      <c r="S117" s="277">
        <f t="shared" si="48"/>
        <v>0</v>
      </c>
      <c r="T117" s="53">
        <f t="shared" si="48"/>
        <v>14.5</v>
      </c>
      <c r="U117" s="46">
        <f t="shared" si="48"/>
        <v>14.5</v>
      </c>
      <c r="V117" s="46">
        <f t="shared" si="48"/>
        <v>0</v>
      </c>
      <c r="W117" s="54">
        <f t="shared" si="48"/>
        <v>0</v>
      </c>
      <c r="X117" s="53">
        <f t="shared" si="48"/>
        <v>14.8</v>
      </c>
      <c r="Y117" s="46">
        <f t="shared" si="48"/>
        <v>14.8</v>
      </c>
      <c r="Z117" s="46">
        <f t="shared" si="48"/>
        <v>0</v>
      </c>
      <c r="AA117" s="54">
        <f t="shared" si="48"/>
        <v>0</v>
      </c>
      <c r="AB117" s="26"/>
    </row>
    <row r="118" spans="1:28" ht="26.25" customHeight="1" thickBot="1" x14ac:dyDescent="0.25">
      <c r="A118" s="536" t="s">
        <v>15</v>
      </c>
      <c r="B118" s="539" t="s">
        <v>21</v>
      </c>
      <c r="C118" s="600" t="s">
        <v>15</v>
      </c>
      <c r="D118" s="609" t="s">
        <v>39</v>
      </c>
      <c r="E118" s="494" t="s">
        <v>70</v>
      </c>
      <c r="F118" s="610" t="s">
        <v>166</v>
      </c>
      <c r="G118" s="611" t="s">
        <v>29</v>
      </c>
      <c r="H118" s="422" t="s">
        <v>199</v>
      </c>
      <c r="I118" s="422" t="s">
        <v>200</v>
      </c>
      <c r="J118" s="422" t="s">
        <v>167</v>
      </c>
      <c r="K118" s="131" t="s">
        <v>62</v>
      </c>
      <c r="L118" s="136">
        <f>M118+O118</f>
        <v>106</v>
      </c>
      <c r="M118" s="369">
        <v>106</v>
      </c>
      <c r="N118" s="369">
        <v>0</v>
      </c>
      <c r="O118" s="361">
        <v>0</v>
      </c>
      <c r="P118" s="132">
        <f>S118+Q118</f>
        <v>277.5</v>
      </c>
      <c r="Q118" s="133">
        <v>277.5</v>
      </c>
      <c r="R118" s="369">
        <v>0</v>
      </c>
      <c r="S118" s="361">
        <v>0</v>
      </c>
      <c r="T118" s="191">
        <f>U118+W118</f>
        <v>304.60000000000002</v>
      </c>
      <c r="U118" s="192">
        <v>304.60000000000002</v>
      </c>
      <c r="V118" s="192">
        <v>0</v>
      </c>
      <c r="W118" s="176">
        <v>0</v>
      </c>
      <c r="X118" s="191">
        <f>Y118+AA118</f>
        <v>334.4</v>
      </c>
      <c r="Y118" s="172">
        <v>334.4</v>
      </c>
      <c r="Z118" s="172">
        <v>0</v>
      </c>
      <c r="AA118" s="173">
        <v>0</v>
      </c>
      <c r="AB118" s="26"/>
    </row>
    <row r="119" spans="1:28" ht="29.25" customHeight="1" thickBot="1" x14ac:dyDescent="0.25">
      <c r="A119" s="538"/>
      <c r="B119" s="541"/>
      <c r="C119" s="544"/>
      <c r="D119" s="435"/>
      <c r="E119" s="435"/>
      <c r="F119" s="603"/>
      <c r="G119" s="612"/>
      <c r="H119" s="448"/>
      <c r="I119" s="433"/>
      <c r="J119" s="423"/>
      <c r="K119" s="163" t="s">
        <v>10</v>
      </c>
      <c r="L119" s="61">
        <f t="shared" ref="L119:O119" si="49">L118</f>
        <v>106</v>
      </c>
      <c r="M119" s="62">
        <f t="shared" si="49"/>
        <v>106</v>
      </c>
      <c r="N119" s="62">
        <f t="shared" si="49"/>
        <v>0</v>
      </c>
      <c r="O119" s="63">
        <f t="shared" si="49"/>
        <v>0</v>
      </c>
      <c r="P119" s="164">
        <f t="shared" ref="P119:AA119" si="50">P118</f>
        <v>277.5</v>
      </c>
      <c r="Q119" s="64">
        <f t="shared" si="50"/>
        <v>277.5</v>
      </c>
      <c r="R119" s="62">
        <f t="shared" si="50"/>
        <v>0</v>
      </c>
      <c r="S119" s="292">
        <f t="shared" si="50"/>
        <v>0</v>
      </c>
      <c r="T119" s="293">
        <f t="shared" si="50"/>
        <v>304.60000000000002</v>
      </c>
      <c r="U119" s="294">
        <f t="shared" si="50"/>
        <v>304.60000000000002</v>
      </c>
      <c r="V119" s="294">
        <f t="shared" si="50"/>
        <v>0</v>
      </c>
      <c r="W119" s="295">
        <f t="shared" si="50"/>
        <v>0</v>
      </c>
      <c r="X119" s="293">
        <f t="shared" si="50"/>
        <v>334.4</v>
      </c>
      <c r="Y119" s="294">
        <f t="shared" si="50"/>
        <v>334.4</v>
      </c>
      <c r="Z119" s="294">
        <f t="shared" si="50"/>
        <v>0</v>
      </c>
      <c r="AA119" s="295">
        <f t="shared" si="50"/>
        <v>0</v>
      </c>
      <c r="AB119" s="26"/>
    </row>
    <row r="120" spans="1:28" ht="26.25" customHeight="1" thickBot="1" x14ac:dyDescent="0.25">
      <c r="A120" s="536" t="s">
        <v>15</v>
      </c>
      <c r="B120" s="539" t="s">
        <v>21</v>
      </c>
      <c r="C120" s="600" t="s">
        <v>15</v>
      </c>
      <c r="D120" s="609" t="s">
        <v>41</v>
      </c>
      <c r="E120" s="436" t="s">
        <v>71</v>
      </c>
      <c r="F120" s="610" t="s">
        <v>166</v>
      </c>
      <c r="G120" s="611" t="s">
        <v>50</v>
      </c>
      <c r="H120" s="427" t="s">
        <v>149</v>
      </c>
      <c r="I120" s="422" t="s">
        <v>201</v>
      </c>
      <c r="J120" s="422" t="s">
        <v>167</v>
      </c>
      <c r="K120" s="131" t="s">
        <v>62</v>
      </c>
      <c r="L120" s="132">
        <f>M120+O120</f>
        <v>3.5</v>
      </c>
      <c r="M120" s="133">
        <v>3.5</v>
      </c>
      <c r="N120" s="133">
        <v>0</v>
      </c>
      <c r="O120" s="134">
        <v>0</v>
      </c>
      <c r="P120" s="132">
        <f>Q120+S120</f>
        <v>5</v>
      </c>
      <c r="Q120" s="133">
        <v>5</v>
      </c>
      <c r="R120" s="369">
        <v>0</v>
      </c>
      <c r="S120" s="361">
        <v>0</v>
      </c>
      <c r="T120" s="129">
        <f>U120+W120</f>
        <v>5.5</v>
      </c>
      <c r="U120" s="120">
        <v>5.5</v>
      </c>
      <c r="V120" s="120">
        <v>0</v>
      </c>
      <c r="W120" s="122">
        <v>0</v>
      </c>
      <c r="X120" s="191">
        <f>Y120+AA120</f>
        <v>6.1</v>
      </c>
      <c r="Y120" s="172">
        <v>6.1</v>
      </c>
      <c r="Z120" s="172">
        <v>0</v>
      </c>
      <c r="AA120" s="173">
        <v>0</v>
      </c>
      <c r="AB120" s="26"/>
    </row>
    <row r="121" spans="1:28" ht="38.25" customHeight="1" thickBot="1" x14ac:dyDescent="0.25">
      <c r="A121" s="538"/>
      <c r="B121" s="541"/>
      <c r="C121" s="544"/>
      <c r="D121" s="435"/>
      <c r="E121" s="435"/>
      <c r="F121" s="603"/>
      <c r="G121" s="612"/>
      <c r="H121" s="433"/>
      <c r="I121" s="433"/>
      <c r="J121" s="423"/>
      <c r="K121" s="58" t="s">
        <v>10</v>
      </c>
      <c r="L121" s="59">
        <f t="shared" ref="L121:O121" si="51">L120</f>
        <v>3.5</v>
      </c>
      <c r="M121" s="52">
        <f t="shared" si="51"/>
        <v>3.5</v>
      </c>
      <c r="N121" s="111">
        <f t="shared" si="51"/>
        <v>0</v>
      </c>
      <c r="O121" s="48">
        <f t="shared" si="51"/>
        <v>0</v>
      </c>
      <c r="P121" s="47">
        <f t="shared" ref="P121:W121" si="52">P120</f>
        <v>5</v>
      </c>
      <c r="Q121" s="51">
        <f t="shared" si="52"/>
        <v>5</v>
      </c>
      <c r="R121" s="52">
        <f t="shared" si="52"/>
        <v>0</v>
      </c>
      <c r="S121" s="48">
        <f t="shared" si="52"/>
        <v>0</v>
      </c>
      <c r="T121" s="188">
        <f t="shared" si="52"/>
        <v>5.5</v>
      </c>
      <c r="U121" s="283">
        <f t="shared" si="52"/>
        <v>5.5</v>
      </c>
      <c r="V121" s="197">
        <f t="shared" si="52"/>
        <v>0</v>
      </c>
      <c r="W121" s="283">
        <f t="shared" si="52"/>
        <v>0</v>
      </c>
      <c r="X121" s="201">
        <f>SUM(X120)</f>
        <v>6.1</v>
      </c>
      <c r="Y121" s="197">
        <f t="shared" ref="Y121:AA121" si="53">SUM(Y120)</f>
        <v>6.1</v>
      </c>
      <c r="Z121" s="197">
        <f t="shared" si="53"/>
        <v>0</v>
      </c>
      <c r="AA121" s="202">
        <f t="shared" si="53"/>
        <v>0</v>
      </c>
      <c r="AB121" s="26"/>
    </row>
    <row r="122" spans="1:28" ht="19.5" customHeight="1" thickBot="1" x14ac:dyDescent="0.25">
      <c r="A122" s="255" t="s">
        <v>15</v>
      </c>
      <c r="B122" s="140" t="s">
        <v>21</v>
      </c>
      <c r="C122" s="152" t="s">
        <v>15</v>
      </c>
      <c r="D122" s="624" t="s">
        <v>142</v>
      </c>
      <c r="E122" s="441"/>
      <c r="F122" s="441"/>
      <c r="G122" s="441"/>
      <c r="H122" s="441"/>
      <c r="I122" s="441"/>
      <c r="J122" s="441"/>
      <c r="K122" s="590"/>
      <c r="L122" s="151">
        <f t="shared" ref="L122:O122" si="54">L103+L105+L107+L109+L111+L113+L115+L117+L121+L119</f>
        <v>849.49999999999989</v>
      </c>
      <c r="M122" s="32">
        <f t="shared" si="54"/>
        <v>846.49999999999989</v>
      </c>
      <c r="N122" s="32">
        <f t="shared" si="54"/>
        <v>42</v>
      </c>
      <c r="O122" s="37">
        <f t="shared" si="54"/>
        <v>3</v>
      </c>
      <c r="P122" s="60">
        <f t="shared" ref="P122:AA122" si="55">P103+P105+P107+P109+P111+P113+P115+P117+P121+P119</f>
        <v>1169.5999999999999</v>
      </c>
      <c r="Q122" s="82">
        <f t="shared" si="55"/>
        <v>1159.5999999999999</v>
      </c>
      <c r="R122" s="82">
        <f t="shared" si="55"/>
        <v>31.5</v>
      </c>
      <c r="S122" s="82">
        <f t="shared" si="55"/>
        <v>10</v>
      </c>
      <c r="T122" s="285">
        <f t="shared" si="55"/>
        <v>1068</v>
      </c>
      <c r="U122" s="286">
        <f t="shared" si="55"/>
        <v>1059.1999999999998</v>
      </c>
      <c r="V122" s="286">
        <f t="shared" si="55"/>
        <v>42</v>
      </c>
      <c r="W122" s="287">
        <f t="shared" si="55"/>
        <v>8.8000000000000007</v>
      </c>
      <c r="X122" s="285">
        <f t="shared" si="55"/>
        <v>1361.7999999999997</v>
      </c>
      <c r="Y122" s="286">
        <f t="shared" si="55"/>
        <v>1352.1</v>
      </c>
      <c r="Z122" s="286">
        <f t="shared" si="55"/>
        <v>40</v>
      </c>
      <c r="AA122" s="287">
        <f t="shared" si="55"/>
        <v>9.6999999999999993</v>
      </c>
      <c r="AB122" s="26"/>
    </row>
    <row r="123" spans="1:28" ht="18" customHeight="1" thickBot="1" x14ac:dyDescent="0.25">
      <c r="A123" s="255" t="s">
        <v>15</v>
      </c>
      <c r="B123" s="140" t="s">
        <v>21</v>
      </c>
      <c r="C123" s="626" t="s">
        <v>143</v>
      </c>
      <c r="D123" s="627"/>
      <c r="E123" s="627"/>
      <c r="F123" s="627"/>
      <c r="G123" s="627"/>
      <c r="H123" s="627"/>
      <c r="I123" s="627"/>
      <c r="J123" s="627"/>
      <c r="K123" s="628"/>
      <c r="L123" s="84">
        <f t="shared" ref="L123:O123" si="56">L122</f>
        <v>849.49999999999989</v>
      </c>
      <c r="M123" s="83">
        <f t="shared" si="56"/>
        <v>846.49999999999989</v>
      </c>
      <c r="N123" s="83">
        <f t="shared" si="56"/>
        <v>42</v>
      </c>
      <c r="O123" s="35">
        <f t="shared" si="56"/>
        <v>3</v>
      </c>
      <c r="P123" s="165">
        <f t="shared" ref="P123:AA123" si="57">P122</f>
        <v>1169.5999999999999</v>
      </c>
      <c r="Q123" s="166">
        <f t="shared" si="57"/>
        <v>1159.5999999999999</v>
      </c>
      <c r="R123" s="166">
        <f t="shared" si="57"/>
        <v>31.5</v>
      </c>
      <c r="S123" s="284">
        <f t="shared" si="57"/>
        <v>10</v>
      </c>
      <c r="T123" s="33">
        <f t="shared" si="57"/>
        <v>1068</v>
      </c>
      <c r="U123" s="34">
        <f t="shared" si="57"/>
        <v>1059.1999999999998</v>
      </c>
      <c r="V123" s="34">
        <f t="shared" si="57"/>
        <v>42</v>
      </c>
      <c r="W123" s="162">
        <f t="shared" si="57"/>
        <v>8.8000000000000007</v>
      </c>
      <c r="X123" s="33">
        <f t="shared" si="57"/>
        <v>1361.7999999999997</v>
      </c>
      <c r="Y123" s="34">
        <f t="shared" si="57"/>
        <v>1352.1</v>
      </c>
      <c r="Z123" s="34">
        <f t="shared" si="57"/>
        <v>40</v>
      </c>
      <c r="AA123" s="162">
        <f t="shared" si="57"/>
        <v>9.6999999999999993</v>
      </c>
      <c r="AB123" s="26"/>
    </row>
    <row r="124" spans="1:28" ht="18.75" customHeight="1" thickBot="1" x14ac:dyDescent="0.25">
      <c r="A124" s="256" t="s">
        <v>15</v>
      </c>
      <c r="B124" s="252" t="s">
        <v>24</v>
      </c>
      <c r="C124" s="629" t="s">
        <v>72</v>
      </c>
      <c r="D124" s="627"/>
      <c r="E124" s="627"/>
      <c r="F124" s="627"/>
      <c r="G124" s="627"/>
      <c r="H124" s="627"/>
      <c r="I124" s="627"/>
      <c r="J124" s="627"/>
      <c r="K124" s="627"/>
      <c r="L124" s="627"/>
      <c r="M124" s="627"/>
      <c r="N124" s="627"/>
      <c r="O124" s="627"/>
      <c r="P124" s="627"/>
      <c r="Q124" s="627"/>
      <c r="R124" s="627"/>
      <c r="S124" s="627"/>
      <c r="T124" s="630"/>
      <c r="U124" s="630"/>
      <c r="V124" s="630"/>
      <c r="W124" s="630"/>
      <c r="X124" s="630"/>
      <c r="Y124" s="630"/>
      <c r="Z124" s="630"/>
      <c r="AA124" s="631"/>
      <c r="AB124" s="26"/>
    </row>
    <row r="125" spans="1:28" ht="19.5" customHeight="1" thickBot="1" x14ac:dyDescent="0.25">
      <c r="A125" s="257" t="s">
        <v>15</v>
      </c>
      <c r="B125" s="167" t="s">
        <v>24</v>
      </c>
      <c r="C125" s="168" t="s">
        <v>15</v>
      </c>
      <c r="D125" s="625" t="s">
        <v>73</v>
      </c>
      <c r="E125" s="441"/>
      <c r="F125" s="441"/>
      <c r="G125" s="441"/>
      <c r="H125" s="441"/>
      <c r="I125" s="441"/>
      <c r="J125" s="441"/>
      <c r="K125" s="441"/>
      <c r="L125" s="441"/>
      <c r="M125" s="441"/>
      <c r="N125" s="441"/>
      <c r="O125" s="441"/>
      <c r="P125" s="441"/>
      <c r="Q125" s="441"/>
      <c r="R125" s="441"/>
      <c r="S125" s="441"/>
      <c r="T125" s="441"/>
      <c r="U125" s="441"/>
      <c r="V125" s="441"/>
      <c r="W125" s="441"/>
      <c r="X125" s="441"/>
      <c r="Y125" s="441"/>
      <c r="Z125" s="441"/>
      <c r="AA125" s="590"/>
      <c r="AB125" s="26"/>
    </row>
    <row r="126" spans="1:28" ht="19.5" customHeight="1" x14ac:dyDescent="0.2">
      <c r="A126" s="528" t="s">
        <v>15</v>
      </c>
      <c r="B126" s="487" t="s">
        <v>24</v>
      </c>
      <c r="C126" s="534" t="s">
        <v>15</v>
      </c>
      <c r="D126" s="619" t="s">
        <v>15</v>
      </c>
      <c r="E126" s="436" t="s">
        <v>74</v>
      </c>
      <c r="F126" s="620" t="s">
        <v>166</v>
      </c>
      <c r="G126" s="621" t="s">
        <v>104</v>
      </c>
      <c r="H126" s="424" t="s">
        <v>150</v>
      </c>
      <c r="I126" s="424" t="s">
        <v>202</v>
      </c>
      <c r="J126" s="424" t="s">
        <v>167</v>
      </c>
      <c r="K126" s="44" t="s">
        <v>19</v>
      </c>
      <c r="L126" s="161">
        <f>M126+O126</f>
        <v>539.29999999999995</v>
      </c>
      <c r="M126" s="41">
        <v>539.29999999999995</v>
      </c>
      <c r="N126" s="41">
        <v>345.3</v>
      </c>
      <c r="O126" s="43">
        <v>0</v>
      </c>
      <c r="P126" s="370">
        <f t="shared" ref="P126:P127" si="58">Q126+S126</f>
        <v>645.70000000000005</v>
      </c>
      <c r="Q126" s="371">
        <v>639.70000000000005</v>
      </c>
      <c r="R126" s="371">
        <v>423.2</v>
      </c>
      <c r="S126" s="43">
        <v>6</v>
      </c>
      <c r="T126" s="161">
        <f>U126+W126</f>
        <v>696.1</v>
      </c>
      <c r="U126" s="41">
        <v>696.1</v>
      </c>
      <c r="V126" s="41">
        <v>465.4</v>
      </c>
      <c r="W126" s="43">
        <v>0</v>
      </c>
      <c r="X126" s="161">
        <f>Y126+AA126</f>
        <v>759.2</v>
      </c>
      <c r="Y126" s="41">
        <v>759.2</v>
      </c>
      <c r="Z126" s="41">
        <v>512.1</v>
      </c>
      <c r="AA126" s="43">
        <v>0</v>
      </c>
      <c r="AB126" s="26"/>
    </row>
    <row r="127" spans="1:28" ht="20.25" customHeight="1" thickBot="1" x14ac:dyDescent="0.25">
      <c r="A127" s="616"/>
      <c r="B127" s="617"/>
      <c r="C127" s="618"/>
      <c r="D127" s="592"/>
      <c r="E127" s="592"/>
      <c r="F127" s="592"/>
      <c r="G127" s="593"/>
      <c r="H127" s="594"/>
      <c r="I127" s="594"/>
      <c r="J127" s="425"/>
      <c r="K127" s="211" t="s">
        <v>20</v>
      </c>
      <c r="L127" s="210">
        <f>M127+O127</f>
        <v>0</v>
      </c>
      <c r="M127" s="208">
        <v>0</v>
      </c>
      <c r="N127" s="208">
        <v>0</v>
      </c>
      <c r="O127" s="209">
        <v>0</v>
      </c>
      <c r="P127" s="126">
        <f t="shared" si="58"/>
        <v>0</v>
      </c>
      <c r="Q127" s="212">
        <v>0</v>
      </c>
      <c r="R127" s="208">
        <v>0</v>
      </c>
      <c r="S127" s="209">
        <v>0</v>
      </c>
      <c r="T127" s="289">
        <v>0</v>
      </c>
      <c r="U127" s="290">
        <v>0</v>
      </c>
      <c r="V127" s="290">
        <v>0</v>
      </c>
      <c r="W127" s="291">
        <v>0</v>
      </c>
      <c r="X127" s="289">
        <v>0</v>
      </c>
      <c r="Y127" s="290">
        <v>0</v>
      </c>
      <c r="Z127" s="290">
        <v>0</v>
      </c>
      <c r="AA127" s="291">
        <v>0</v>
      </c>
      <c r="AB127" s="26"/>
    </row>
    <row r="128" spans="1:28" ht="22.5" customHeight="1" thickBot="1" x14ac:dyDescent="0.25">
      <c r="A128" s="530"/>
      <c r="B128" s="489"/>
      <c r="C128" s="492"/>
      <c r="D128" s="435"/>
      <c r="E128" s="435"/>
      <c r="F128" s="435"/>
      <c r="G128" s="439"/>
      <c r="H128" s="433"/>
      <c r="I128" s="433"/>
      <c r="J128" s="426"/>
      <c r="K128" s="58" t="s">
        <v>10</v>
      </c>
      <c r="L128" s="47">
        <f t="shared" ref="L128:O128" si="59">SUM(L126:L127)</f>
        <v>539.29999999999995</v>
      </c>
      <c r="M128" s="46">
        <f t="shared" si="59"/>
        <v>539.29999999999995</v>
      </c>
      <c r="N128" s="46">
        <f t="shared" si="59"/>
        <v>345.3</v>
      </c>
      <c r="O128" s="48">
        <f t="shared" si="59"/>
        <v>0</v>
      </c>
      <c r="P128" s="53">
        <f t="shared" ref="P128:AA128" si="60">SUM(P126:P127)</f>
        <v>645.70000000000005</v>
      </c>
      <c r="Q128" s="46">
        <f t="shared" si="60"/>
        <v>639.70000000000005</v>
      </c>
      <c r="R128" s="46">
        <f t="shared" si="60"/>
        <v>423.2</v>
      </c>
      <c r="S128" s="288">
        <f t="shared" si="60"/>
        <v>6</v>
      </c>
      <c r="T128" s="300">
        <f t="shared" si="60"/>
        <v>696.1</v>
      </c>
      <c r="U128" s="299">
        <f t="shared" si="60"/>
        <v>696.1</v>
      </c>
      <c r="V128" s="299">
        <f t="shared" si="60"/>
        <v>465.4</v>
      </c>
      <c r="W128" s="301">
        <f t="shared" si="60"/>
        <v>0</v>
      </c>
      <c r="X128" s="300">
        <f t="shared" si="60"/>
        <v>759.2</v>
      </c>
      <c r="Y128" s="299">
        <f t="shared" si="60"/>
        <v>759.2</v>
      </c>
      <c r="Z128" s="299">
        <f t="shared" si="60"/>
        <v>512.1</v>
      </c>
      <c r="AA128" s="301">
        <f t="shared" si="60"/>
        <v>0</v>
      </c>
      <c r="AB128" s="26"/>
    </row>
    <row r="129" spans="1:28" ht="18" customHeight="1" thickBot="1" x14ac:dyDescent="0.25">
      <c r="A129" s="255" t="s">
        <v>15</v>
      </c>
      <c r="B129" s="140" t="s">
        <v>24</v>
      </c>
      <c r="C129" s="152" t="s">
        <v>15</v>
      </c>
      <c r="D129" s="624" t="s">
        <v>142</v>
      </c>
      <c r="E129" s="441"/>
      <c r="F129" s="441"/>
      <c r="G129" s="441"/>
      <c r="H129" s="441"/>
      <c r="I129" s="441"/>
      <c r="J129" s="441"/>
      <c r="K129" s="590"/>
      <c r="L129" s="151">
        <f t="shared" ref="L129:O129" si="61">L128</f>
        <v>539.29999999999995</v>
      </c>
      <c r="M129" s="32">
        <f t="shared" si="61"/>
        <v>539.29999999999995</v>
      </c>
      <c r="N129" s="32">
        <f t="shared" si="61"/>
        <v>345.3</v>
      </c>
      <c r="O129" s="37">
        <f t="shared" si="61"/>
        <v>0</v>
      </c>
      <c r="P129" s="31">
        <f t="shared" ref="P129:AA129" si="62">P128</f>
        <v>645.70000000000005</v>
      </c>
      <c r="Q129" s="36">
        <f t="shared" si="62"/>
        <v>639.70000000000005</v>
      </c>
      <c r="R129" s="32">
        <f t="shared" si="62"/>
        <v>423.2</v>
      </c>
      <c r="S129" s="302">
        <f t="shared" si="62"/>
        <v>6</v>
      </c>
      <c r="T129" s="303">
        <f t="shared" si="62"/>
        <v>696.1</v>
      </c>
      <c r="U129" s="304">
        <f t="shared" si="62"/>
        <v>696.1</v>
      </c>
      <c r="V129" s="304">
        <f t="shared" si="62"/>
        <v>465.4</v>
      </c>
      <c r="W129" s="305">
        <f t="shared" si="62"/>
        <v>0</v>
      </c>
      <c r="X129" s="303">
        <f t="shared" si="62"/>
        <v>759.2</v>
      </c>
      <c r="Y129" s="304">
        <f t="shared" si="62"/>
        <v>759.2</v>
      </c>
      <c r="Z129" s="304">
        <f t="shared" si="62"/>
        <v>512.1</v>
      </c>
      <c r="AA129" s="305">
        <f t="shared" si="62"/>
        <v>0</v>
      </c>
      <c r="AB129" s="26"/>
    </row>
    <row r="130" spans="1:28" ht="18.75" customHeight="1" thickBot="1" x14ac:dyDescent="0.25">
      <c r="A130" s="257" t="s">
        <v>15</v>
      </c>
      <c r="B130" s="167" t="s">
        <v>24</v>
      </c>
      <c r="C130" s="168" t="s">
        <v>21</v>
      </c>
      <c r="D130" s="625" t="s">
        <v>75</v>
      </c>
      <c r="E130" s="441"/>
      <c r="F130" s="441"/>
      <c r="G130" s="441"/>
      <c r="H130" s="441"/>
      <c r="I130" s="441"/>
      <c r="J130" s="441"/>
      <c r="K130" s="441"/>
      <c r="L130" s="441"/>
      <c r="M130" s="441"/>
      <c r="N130" s="441"/>
      <c r="O130" s="441"/>
      <c r="P130" s="441"/>
      <c r="Q130" s="441"/>
      <c r="R130" s="441"/>
      <c r="S130" s="441"/>
      <c r="T130" s="443"/>
      <c r="U130" s="443"/>
      <c r="V130" s="443"/>
      <c r="W130" s="443"/>
      <c r="X130" s="443"/>
      <c r="Y130" s="443"/>
      <c r="Z130" s="443"/>
      <c r="AA130" s="444"/>
      <c r="AB130" s="26"/>
    </row>
    <row r="131" spans="1:28" ht="15.75" customHeight="1" x14ac:dyDescent="0.2">
      <c r="A131" s="528" t="s">
        <v>15</v>
      </c>
      <c r="B131" s="487" t="s">
        <v>24</v>
      </c>
      <c r="C131" s="534" t="s">
        <v>21</v>
      </c>
      <c r="D131" s="619" t="s">
        <v>15</v>
      </c>
      <c r="E131" s="436" t="s">
        <v>76</v>
      </c>
      <c r="F131" s="620" t="s">
        <v>166</v>
      </c>
      <c r="G131" s="621" t="s">
        <v>104</v>
      </c>
      <c r="H131" s="424" t="s">
        <v>150</v>
      </c>
      <c r="I131" s="427" t="s">
        <v>110</v>
      </c>
      <c r="J131" s="427" t="s">
        <v>167</v>
      </c>
      <c r="K131" s="203" t="s">
        <v>19</v>
      </c>
      <c r="L131" s="56">
        <f t="shared" ref="L131:L132" si="63">M131+O131</f>
        <v>45</v>
      </c>
      <c r="M131" s="106">
        <v>45</v>
      </c>
      <c r="N131" s="106">
        <v>0</v>
      </c>
      <c r="O131" s="372">
        <v>0</v>
      </c>
      <c r="P131" s="370">
        <f t="shared" ref="P131:P132" si="64">Q131+S131</f>
        <v>50</v>
      </c>
      <c r="Q131" s="41">
        <v>50</v>
      </c>
      <c r="R131" s="41">
        <v>0</v>
      </c>
      <c r="S131" s="43">
        <v>0</v>
      </c>
      <c r="T131" s="161">
        <f>U131+W131</f>
        <v>55</v>
      </c>
      <c r="U131" s="41">
        <v>55</v>
      </c>
      <c r="V131" s="41">
        <v>0</v>
      </c>
      <c r="W131" s="43">
        <v>0</v>
      </c>
      <c r="X131" s="161">
        <f>Y131+AA131</f>
        <v>60.5</v>
      </c>
      <c r="Y131" s="41">
        <v>60.5</v>
      </c>
      <c r="Z131" s="41">
        <v>0</v>
      </c>
      <c r="AA131" s="43">
        <v>0</v>
      </c>
      <c r="AB131" s="26"/>
    </row>
    <row r="132" spans="1:28" ht="18.75" customHeight="1" thickBot="1" x14ac:dyDescent="0.25">
      <c r="A132" s="616"/>
      <c r="B132" s="617"/>
      <c r="C132" s="618"/>
      <c r="D132" s="592"/>
      <c r="E132" s="592"/>
      <c r="F132" s="592"/>
      <c r="G132" s="593"/>
      <c r="H132" s="594"/>
      <c r="I132" s="428"/>
      <c r="J132" s="428"/>
      <c r="K132" s="204" t="s">
        <v>20</v>
      </c>
      <c r="L132" s="119">
        <f t="shared" si="63"/>
        <v>0</v>
      </c>
      <c r="M132" s="205">
        <v>0</v>
      </c>
      <c r="N132" s="206">
        <v>0</v>
      </c>
      <c r="O132" s="207">
        <v>0</v>
      </c>
      <c r="P132" s="126">
        <f t="shared" si="64"/>
        <v>0</v>
      </c>
      <c r="Q132" s="208">
        <v>0</v>
      </c>
      <c r="R132" s="208">
        <v>0</v>
      </c>
      <c r="S132" s="209">
        <v>0</v>
      </c>
      <c r="T132" s="289">
        <v>0</v>
      </c>
      <c r="U132" s="290">
        <v>0</v>
      </c>
      <c r="V132" s="290">
        <v>0</v>
      </c>
      <c r="W132" s="291">
        <v>0</v>
      </c>
      <c r="X132" s="289">
        <v>0</v>
      </c>
      <c r="Y132" s="290">
        <v>0</v>
      </c>
      <c r="Z132" s="290">
        <v>0</v>
      </c>
      <c r="AA132" s="291">
        <v>0</v>
      </c>
      <c r="AB132" s="26"/>
    </row>
    <row r="133" spans="1:28" ht="21" customHeight="1" thickBot="1" x14ac:dyDescent="0.25">
      <c r="A133" s="530"/>
      <c r="B133" s="489"/>
      <c r="C133" s="492"/>
      <c r="D133" s="435"/>
      <c r="E133" s="435"/>
      <c r="F133" s="435"/>
      <c r="G133" s="439"/>
      <c r="H133" s="433"/>
      <c r="I133" s="433"/>
      <c r="J133" s="429"/>
      <c r="K133" s="58" t="s">
        <v>10</v>
      </c>
      <c r="L133" s="53">
        <f t="shared" ref="L133:AA133" si="65">SUM(L131:L132)</f>
        <v>45</v>
      </c>
      <c r="M133" s="46">
        <f t="shared" si="65"/>
        <v>45</v>
      </c>
      <c r="N133" s="46">
        <f t="shared" si="65"/>
        <v>0</v>
      </c>
      <c r="O133" s="54">
        <f t="shared" si="65"/>
        <v>0</v>
      </c>
      <c r="P133" s="53">
        <f t="shared" si="65"/>
        <v>50</v>
      </c>
      <c r="Q133" s="46">
        <f>SUM(Q131:Q132)</f>
        <v>50</v>
      </c>
      <c r="R133" s="46">
        <f t="shared" si="65"/>
        <v>0</v>
      </c>
      <c r="S133" s="288">
        <f t="shared" si="65"/>
        <v>0</v>
      </c>
      <c r="T133" s="300">
        <f t="shared" si="65"/>
        <v>55</v>
      </c>
      <c r="U133" s="299">
        <f t="shared" si="65"/>
        <v>55</v>
      </c>
      <c r="V133" s="299">
        <f t="shared" si="65"/>
        <v>0</v>
      </c>
      <c r="W133" s="301">
        <f t="shared" si="65"/>
        <v>0</v>
      </c>
      <c r="X133" s="300">
        <f t="shared" si="65"/>
        <v>60.5</v>
      </c>
      <c r="Y133" s="299">
        <f t="shared" si="65"/>
        <v>60.5</v>
      </c>
      <c r="Z133" s="299">
        <f t="shared" si="65"/>
        <v>0</v>
      </c>
      <c r="AA133" s="301">
        <f t="shared" si="65"/>
        <v>0</v>
      </c>
      <c r="AB133" s="26"/>
    </row>
    <row r="134" spans="1:28" ht="20.25" customHeight="1" thickBot="1" x14ac:dyDescent="0.25">
      <c r="A134" s="255" t="s">
        <v>15</v>
      </c>
      <c r="B134" s="140" t="s">
        <v>24</v>
      </c>
      <c r="C134" s="152" t="s">
        <v>21</v>
      </c>
      <c r="D134" s="624" t="s">
        <v>142</v>
      </c>
      <c r="E134" s="441"/>
      <c r="F134" s="441"/>
      <c r="G134" s="441"/>
      <c r="H134" s="441"/>
      <c r="I134" s="441"/>
      <c r="J134" s="441"/>
      <c r="K134" s="590"/>
      <c r="L134" s="31">
        <f>L133</f>
        <v>45</v>
      </c>
      <c r="M134" s="32">
        <f t="shared" ref="M134:AA134" si="66">M133</f>
        <v>45</v>
      </c>
      <c r="N134" s="32">
        <f t="shared" si="66"/>
        <v>0</v>
      </c>
      <c r="O134" s="37">
        <f t="shared" si="66"/>
        <v>0</v>
      </c>
      <c r="P134" s="31">
        <f t="shared" si="66"/>
        <v>50</v>
      </c>
      <c r="Q134" s="32">
        <f t="shared" si="66"/>
        <v>50</v>
      </c>
      <c r="R134" s="32">
        <f t="shared" si="66"/>
        <v>0</v>
      </c>
      <c r="S134" s="302">
        <f t="shared" si="66"/>
        <v>0</v>
      </c>
      <c r="T134" s="307">
        <f t="shared" si="66"/>
        <v>55</v>
      </c>
      <c r="U134" s="308">
        <f t="shared" si="66"/>
        <v>55</v>
      </c>
      <c r="V134" s="308">
        <f t="shared" si="66"/>
        <v>0</v>
      </c>
      <c r="W134" s="309">
        <f t="shared" si="66"/>
        <v>0</v>
      </c>
      <c r="X134" s="307">
        <f t="shared" si="66"/>
        <v>60.5</v>
      </c>
      <c r="Y134" s="308">
        <f t="shared" si="66"/>
        <v>60.5</v>
      </c>
      <c r="Z134" s="308">
        <f t="shared" si="66"/>
        <v>0</v>
      </c>
      <c r="AA134" s="309">
        <f t="shared" si="66"/>
        <v>0</v>
      </c>
      <c r="AB134" s="26"/>
    </row>
    <row r="135" spans="1:28" ht="18" customHeight="1" thickBot="1" x14ac:dyDescent="0.25">
      <c r="A135" s="296" t="s">
        <v>15</v>
      </c>
      <c r="B135" s="269" t="s">
        <v>24</v>
      </c>
      <c r="C135" s="622" t="s">
        <v>143</v>
      </c>
      <c r="D135" s="623"/>
      <c r="E135" s="623"/>
      <c r="F135" s="623"/>
      <c r="G135" s="623"/>
      <c r="H135" s="623"/>
      <c r="I135" s="623"/>
      <c r="J135" s="623"/>
      <c r="K135" s="623"/>
      <c r="L135" s="33">
        <f>L134+L129</f>
        <v>584.29999999999995</v>
      </c>
      <c r="M135" s="34">
        <f t="shared" ref="M135:AA135" si="67">M134+M129</f>
        <v>584.29999999999995</v>
      </c>
      <c r="N135" s="34">
        <f t="shared" si="67"/>
        <v>345.3</v>
      </c>
      <c r="O135" s="35">
        <f t="shared" si="67"/>
        <v>0</v>
      </c>
      <c r="P135" s="33">
        <f t="shared" si="67"/>
        <v>695.7</v>
      </c>
      <c r="Q135" s="34">
        <f t="shared" si="67"/>
        <v>689.7</v>
      </c>
      <c r="R135" s="34">
        <f t="shared" si="67"/>
        <v>423.2</v>
      </c>
      <c r="S135" s="306">
        <f t="shared" si="67"/>
        <v>6</v>
      </c>
      <c r="T135" s="311">
        <f t="shared" si="67"/>
        <v>751.1</v>
      </c>
      <c r="U135" s="312">
        <f t="shared" si="67"/>
        <v>751.1</v>
      </c>
      <c r="V135" s="312">
        <f t="shared" si="67"/>
        <v>465.4</v>
      </c>
      <c r="W135" s="313">
        <f t="shared" si="67"/>
        <v>0</v>
      </c>
      <c r="X135" s="311">
        <f t="shared" si="67"/>
        <v>819.7</v>
      </c>
      <c r="Y135" s="312">
        <f t="shared" si="67"/>
        <v>819.7</v>
      </c>
      <c r="Z135" s="312">
        <f t="shared" si="67"/>
        <v>512.1</v>
      </c>
      <c r="AA135" s="313">
        <f t="shared" si="67"/>
        <v>0</v>
      </c>
      <c r="AB135" s="26"/>
    </row>
    <row r="136" spans="1:28" ht="18.75" customHeight="1" thickBot="1" x14ac:dyDescent="0.25">
      <c r="A136" s="258"/>
      <c r="B136" s="259"/>
      <c r="C136" s="260"/>
      <c r="D136" s="260"/>
      <c r="E136" s="260"/>
      <c r="F136" s="260"/>
      <c r="G136" s="260"/>
      <c r="H136" s="260"/>
      <c r="I136" s="260"/>
      <c r="J136" s="260"/>
      <c r="K136" s="261" t="s">
        <v>144</v>
      </c>
      <c r="L136" s="262">
        <f>L135+L123+L99</f>
        <v>30364.699999999997</v>
      </c>
      <c r="M136" s="263">
        <f t="shared" ref="M136:AA136" si="68">M135+M123+M99</f>
        <v>29454.199999999997</v>
      </c>
      <c r="N136" s="263">
        <f t="shared" si="68"/>
        <v>24949.600000000002</v>
      </c>
      <c r="O136" s="264">
        <f t="shared" si="68"/>
        <v>910.5</v>
      </c>
      <c r="P136" s="262">
        <f t="shared" si="68"/>
        <v>37400</v>
      </c>
      <c r="Q136" s="263">
        <f t="shared" si="68"/>
        <v>36029.199999999997</v>
      </c>
      <c r="R136" s="263">
        <f t="shared" si="68"/>
        <v>30835.199999999997</v>
      </c>
      <c r="S136" s="310">
        <f t="shared" si="68"/>
        <v>1370.8</v>
      </c>
      <c r="T136" s="314">
        <f t="shared" si="68"/>
        <v>40099.700000000004</v>
      </c>
      <c r="U136" s="315">
        <f t="shared" si="68"/>
        <v>38761.900000000009</v>
      </c>
      <c r="V136" s="315">
        <f t="shared" si="68"/>
        <v>33421.299999999996</v>
      </c>
      <c r="W136" s="316">
        <f t="shared" si="68"/>
        <v>1337.8</v>
      </c>
      <c r="X136" s="314">
        <f t="shared" si="68"/>
        <v>42720.399999999994</v>
      </c>
      <c r="Y136" s="315">
        <f t="shared" si="68"/>
        <v>42283.799999999996</v>
      </c>
      <c r="Z136" s="315">
        <f t="shared" si="68"/>
        <v>36362.799999999996</v>
      </c>
      <c r="AA136" s="316">
        <f t="shared" si="68"/>
        <v>436.59999999999997</v>
      </c>
      <c r="AB136" s="26"/>
    </row>
    <row r="137" spans="1:28" ht="15" customHeight="1" x14ac:dyDescent="0.2">
      <c r="A137" s="632" t="s">
        <v>170</v>
      </c>
      <c r="B137" s="632"/>
      <c r="C137" s="632"/>
      <c r="D137" s="632"/>
      <c r="E137" s="632"/>
      <c r="F137" s="632"/>
      <c r="G137" s="632"/>
      <c r="H137" s="632"/>
      <c r="I137" s="632"/>
      <c r="J137" s="632"/>
      <c r="K137" s="632"/>
      <c r="L137" s="632"/>
      <c r="M137" s="632"/>
      <c r="N137" s="632"/>
      <c r="O137" s="632"/>
      <c r="P137" s="632"/>
      <c r="Q137" s="632"/>
      <c r="R137" s="632"/>
      <c r="S137" s="632"/>
      <c r="T137" s="632"/>
      <c r="U137" s="632"/>
      <c r="V137" s="632"/>
      <c r="W137" s="632"/>
      <c r="X137" s="632"/>
      <c r="Y137" s="632"/>
      <c r="Z137" s="632"/>
      <c r="AA137" s="632"/>
    </row>
  </sheetData>
  <mergeCells count="409">
    <mergeCell ref="A137:AA137"/>
    <mergeCell ref="A49:A51"/>
    <mergeCell ref="B49:B51"/>
    <mergeCell ref="C49:C51"/>
    <mergeCell ref="D49:D51"/>
    <mergeCell ref="E49:E51"/>
    <mergeCell ref="F49:F51"/>
    <mergeCell ref="G49:G51"/>
    <mergeCell ref="H49:H51"/>
    <mergeCell ref="I49:I51"/>
    <mergeCell ref="A55:A57"/>
    <mergeCell ref="B55:B57"/>
    <mergeCell ref="C55:C57"/>
    <mergeCell ref="D55:D57"/>
    <mergeCell ref="E55:E57"/>
    <mergeCell ref="F55:F57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H58:H60"/>
    <mergeCell ref="I58:I60"/>
    <mergeCell ref="C135:K135"/>
    <mergeCell ref="D134:K134"/>
    <mergeCell ref="D130:AA130"/>
    <mergeCell ref="D129:K129"/>
    <mergeCell ref="D125:AA125"/>
    <mergeCell ref="C123:K123"/>
    <mergeCell ref="C124:AA124"/>
    <mergeCell ref="G120:G121"/>
    <mergeCell ref="H120:H121"/>
    <mergeCell ref="I120:I121"/>
    <mergeCell ref="D122:K122"/>
    <mergeCell ref="E114:E115"/>
    <mergeCell ref="F114:F115"/>
    <mergeCell ref="G114:G115"/>
    <mergeCell ref="H114:H115"/>
    <mergeCell ref="I114:I115"/>
    <mergeCell ref="H118:H119"/>
    <mergeCell ref="I118:I119"/>
    <mergeCell ref="E112:E113"/>
    <mergeCell ref="F112:F113"/>
    <mergeCell ref="A131:A133"/>
    <mergeCell ref="B131:B133"/>
    <mergeCell ref="C131:C133"/>
    <mergeCell ref="D131:D133"/>
    <mergeCell ref="E131:E133"/>
    <mergeCell ref="F131:F133"/>
    <mergeCell ref="G131:G133"/>
    <mergeCell ref="H131:H133"/>
    <mergeCell ref="I131:I133"/>
    <mergeCell ref="A126:A128"/>
    <mergeCell ref="B126:B128"/>
    <mergeCell ref="C126:C128"/>
    <mergeCell ref="D126:D128"/>
    <mergeCell ref="E126:E128"/>
    <mergeCell ref="F126:F128"/>
    <mergeCell ref="G126:G128"/>
    <mergeCell ref="H126:H128"/>
    <mergeCell ref="I126:I128"/>
    <mergeCell ref="A120:A121"/>
    <mergeCell ref="B120:B121"/>
    <mergeCell ref="C120:C121"/>
    <mergeCell ref="D120:D121"/>
    <mergeCell ref="E120:E121"/>
    <mergeCell ref="F120:F121"/>
    <mergeCell ref="A118:A119"/>
    <mergeCell ref="B118:B119"/>
    <mergeCell ref="C118:C119"/>
    <mergeCell ref="D118:D119"/>
    <mergeCell ref="E118:E119"/>
    <mergeCell ref="F118:F119"/>
    <mergeCell ref="G112:G113"/>
    <mergeCell ref="H112:H113"/>
    <mergeCell ref="I112:I113"/>
    <mergeCell ref="H116:H117"/>
    <mergeCell ref="I116:I117"/>
    <mergeCell ref="E116:E117"/>
    <mergeCell ref="F116:F117"/>
    <mergeCell ref="G116:G117"/>
    <mergeCell ref="G118:G119"/>
    <mergeCell ref="A112:A113"/>
    <mergeCell ref="B112:B113"/>
    <mergeCell ref="C112:C113"/>
    <mergeCell ref="D112:D113"/>
    <mergeCell ref="A116:A117"/>
    <mergeCell ref="B116:B117"/>
    <mergeCell ref="C116:C117"/>
    <mergeCell ref="D116:D117"/>
    <mergeCell ref="A110:A111"/>
    <mergeCell ref="B110:B111"/>
    <mergeCell ref="C110:C111"/>
    <mergeCell ref="D110:D111"/>
    <mergeCell ref="A114:A115"/>
    <mergeCell ref="B114:B115"/>
    <mergeCell ref="C114:C115"/>
    <mergeCell ref="D114:D115"/>
    <mergeCell ref="I110:I111"/>
    <mergeCell ref="I106:I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E110:E111"/>
    <mergeCell ref="F110:F111"/>
    <mergeCell ref="G110:G111"/>
    <mergeCell ref="H110:H111"/>
    <mergeCell ref="D101:AA101"/>
    <mergeCell ref="G95:G97"/>
    <mergeCell ref="H95:H97"/>
    <mergeCell ref="I95:I97"/>
    <mergeCell ref="E98:K98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G102:G103"/>
    <mergeCell ref="H102:H103"/>
    <mergeCell ref="I102:I103"/>
    <mergeCell ref="A102:A103"/>
    <mergeCell ref="B102:B103"/>
    <mergeCell ref="C102:C103"/>
    <mergeCell ref="D102:D103"/>
    <mergeCell ref="E102:E103"/>
    <mergeCell ref="F102:F103"/>
    <mergeCell ref="H88:H89"/>
    <mergeCell ref="I88:I89"/>
    <mergeCell ref="A88:A89"/>
    <mergeCell ref="B88:B89"/>
    <mergeCell ref="A95:A97"/>
    <mergeCell ref="B95:B97"/>
    <mergeCell ref="C95:C97"/>
    <mergeCell ref="D95:D97"/>
    <mergeCell ref="E95:E97"/>
    <mergeCell ref="F95:F97"/>
    <mergeCell ref="E90:K90"/>
    <mergeCell ref="C88:C89"/>
    <mergeCell ref="D91:AA91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A83:A84"/>
    <mergeCell ref="B83:B84"/>
    <mergeCell ref="C83:C84"/>
    <mergeCell ref="D83:D84"/>
    <mergeCell ref="E83:E84"/>
    <mergeCell ref="F83:F84"/>
    <mergeCell ref="E74:K74"/>
    <mergeCell ref="D75:AA75"/>
    <mergeCell ref="A76:A80"/>
    <mergeCell ref="B76:B80"/>
    <mergeCell ref="C76:C80"/>
    <mergeCell ref="D76:D80"/>
    <mergeCell ref="E76:E80"/>
    <mergeCell ref="F76:F80"/>
    <mergeCell ref="G76:G80"/>
    <mergeCell ref="H76:H80"/>
    <mergeCell ref="I76:I80"/>
    <mergeCell ref="G83:G84"/>
    <mergeCell ref="H83:H84"/>
    <mergeCell ref="I83:I84"/>
    <mergeCell ref="E81:K81"/>
    <mergeCell ref="D82:AA82"/>
    <mergeCell ref="J83:J84"/>
    <mergeCell ref="A72:A73"/>
    <mergeCell ref="B72:B73"/>
    <mergeCell ref="C72:C73"/>
    <mergeCell ref="D72:D73"/>
    <mergeCell ref="E72:E73"/>
    <mergeCell ref="F72:F73"/>
    <mergeCell ref="A68:A71"/>
    <mergeCell ref="G72:G73"/>
    <mergeCell ref="H72:H73"/>
    <mergeCell ref="I43:I45"/>
    <mergeCell ref="A46:A48"/>
    <mergeCell ref="B46:B48"/>
    <mergeCell ref="C46:C48"/>
    <mergeCell ref="D46:D48"/>
    <mergeCell ref="E46:E48"/>
    <mergeCell ref="A43:A45"/>
    <mergeCell ref="B43:B45"/>
    <mergeCell ref="C43:C45"/>
    <mergeCell ref="D43:D45"/>
    <mergeCell ref="E43:E45"/>
    <mergeCell ref="F43:F45"/>
    <mergeCell ref="G43:G45"/>
    <mergeCell ref="H43:H45"/>
    <mergeCell ref="F46:F48"/>
    <mergeCell ref="G46:G48"/>
    <mergeCell ref="H46:H48"/>
    <mergeCell ref="I46:I48"/>
    <mergeCell ref="H40:H42"/>
    <mergeCell ref="I37:I39"/>
    <mergeCell ref="I35:I36"/>
    <mergeCell ref="A40:A42"/>
    <mergeCell ref="B40:B42"/>
    <mergeCell ref="C40:C42"/>
    <mergeCell ref="D40:D42"/>
    <mergeCell ref="E40:E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F40:F42"/>
    <mergeCell ref="G40:G42"/>
    <mergeCell ref="F35:F36"/>
    <mergeCell ref="G35:G36"/>
    <mergeCell ref="H35:H36"/>
    <mergeCell ref="A35:A36"/>
    <mergeCell ref="B35:B36"/>
    <mergeCell ref="C35:C36"/>
    <mergeCell ref="D35:D36"/>
    <mergeCell ref="E35:E36"/>
    <mergeCell ref="F29:F31"/>
    <mergeCell ref="G29:G31"/>
    <mergeCell ref="H29:H31"/>
    <mergeCell ref="A29:A31"/>
    <mergeCell ref="B29:B31"/>
    <mergeCell ref="C29:C31"/>
    <mergeCell ref="D29:D31"/>
    <mergeCell ref="E29:E31"/>
    <mergeCell ref="A32:A34"/>
    <mergeCell ref="B32:B34"/>
    <mergeCell ref="C32:C34"/>
    <mergeCell ref="D32:D34"/>
    <mergeCell ref="E32:E34"/>
    <mergeCell ref="F32:F34"/>
    <mergeCell ref="D16:D20"/>
    <mergeCell ref="E16:E20"/>
    <mergeCell ref="F16:F20"/>
    <mergeCell ref="G16:G20"/>
    <mergeCell ref="H16:H20"/>
    <mergeCell ref="I16:I20"/>
    <mergeCell ref="I24:I28"/>
    <mergeCell ref="I32:I34"/>
    <mergeCell ref="A24:A28"/>
    <mergeCell ref="B24:B28"/>
    <mergeCell ref="C24:C28"/>
    <mergeCell ref="D24:D28"/>
    <mergeCell ref="E24:E28"/>
    <mergeCell ref="F24:F28"/>
    <mergeCell ref="V3:AA3"/>
    <mergeCell ref="V2:AA2"/>
    <mergeCell ref="V4:AA4"/>
    <mergeCell ref="B1:AA1"/>
    <mergeCell ref="B5:AA5"/>
    <mergeCell ref="B6:AA6"/>
    <mergeCell ref="B9:B11"/>
    <mergeCell ref="C9:C11"/>
    <mergeCell ref="D9:D11"/>
    <mergeCell ref="E9:E11"/>
    <mergeCell ref="P9:S9"/>
    <mergeCell ref="T9:W9"/>
    <mergeCell ref="X9:AA9"/>
    <mergeCell ref="P10:P11"/>
    <mergeCell ref="Q10:R10"/>
    <mergeCell ref="S10:S11"/>
    <mergeCell ref="T10:T11"/>
    <mergeCell ref="U10:V10"/>
    <mergeCell ref="B7:AA7"/>
    <mergeCell ref="A8:AA8"/>
    <mergeCell ref="L10:L11"/>
    <mergeCell ref="M10:N10"/>
    <mergeCell ref="O10:O11"/>
    <mergeCell ref="I9:I11"/>
    <mergeCell ref="A12:AA12"/>
    <mergeCell ref="B13:AA13"/>
    <mergeCell ref="A16:A20"/>
    <mergeCell ref="B16:B20"/>
    <mergeCell ref="C16:C20"/>
    <mergeCell ref="A85:A87"/>
    <mergeCell ref="B85:B87"/>
    <mergeCell ref="C85:C87"/>
    <mergeCell ref="D85:D87"/>
    <mergeCell ref="E85:E87"/>
    <mergeCell ref="F85:F87"/>
    <mergeCell ref="G85:G87"/>
    <mergeCell ref="H85:H87"/>
    <mergeCell ref="G24:G28"/>
    <mergeCell ref="H24:H28"/>
    <mergeCell ref="F21:F23"/>
    <mergeCell ref="G21:G23"/>
    <mergeCell ref="H21:H23"/>
    <mergeCell ref="C14:AA14"/>
    <mergeCell ref="D15:AA15"/>
    <mergeCell ref="A21:A23"/>
    <mergeCell ref="B21:B23"/>
    <mergeCell ref="C21:C23"/>
    <mergeCell ref="D21:D23"/>
    <mergeCell ref="K9:K11"/>
    <mergeCell ref="L9:O9"/>
    <mergeCell ref="A9:A11"/>
    <mergeCell ref="W10:W11"/>
    <mergeCell ref="X10:X11"/>
    <mergeCell ref="Y10:Z10"/>
    <mergeCell ref="AA10:AA11"/>
    <mergeCell ref="F9:F11"/>
    <mergeCell ref="G9:G11"/>
    <mergeCell ref="H9:H11"/>
    <mergeCell ref="J9:J11"/>
    <mergeCell ref="A63:A67"/>
    <mergeCell ref="B63:B67"/>
    <mergeCell ref="C63:C67"/>
    <mergeCell ref="D63:D67"/>
    <mergeCell ref="E63:E67"/>
    <mergeCell ref="I68:I71"/>
    <mergeCell ref="F63:F67"/>
    <mergeCell ref="G63:G67"/>
    <mergeCell ref="H63:H67"/>
    <mergeCell ref="I63:I67"/>
    <mergeCell ref="B68:B71"/>
    <mergeCell ref="C68:C71"/>
    <mergeCell ref="D68:D71"/>
    <mergeCell ref="E68:E71"/>
    <mergeCell ref="F68:F71"/>
    <mergeCell ref="G68:G71"/>
    <mergeCell ref="H68:H71"/>
    <mergeCell ref="A52:A54"/>
    <mergeCell ref="B52:B54"/>
    <mergeCell ref="C52:C54"/>
    <mergeCell ref="D52:D54"/>
    <mergeCell ref="E52:E54"/>
    <mergeCell ref="F52:F54"/>
    <mergeCell ref="G52:G54"/>
    <mergeCell ref="H52:H54"/>
    <mergeCell ref="I52:I54"/>
    <mergeCell ref="J46:J48"/>
    <mergeCell ref="J49:J51"/>
    <mergeCell ref="J52:J54"/>
    <mergeCell ref="J55:J57"/>
    <mergeCell ref="J58:J60"/>
    <mergeCell ref="J68:J71"/>
    <mergeCell ref="J72:J73"/>
    <mergeCell ref="J76:J80"/>
    <mergeCell ref="J16:J20"/>
    <mergeCell ref="J21:J23"/>
    <mergeCell ref="J24:J28"/>
    <mergeCell ref="J29:J31"/>
    <mergeCell ref="J32:J34"/>
    <mergeCell ref="J35:J36"/>
    <mergeCell ref="J37:J39"/>
    <mergeCell ref="J40:J42"/>
    <mergeCell ref="J43:J45"/>
    <mergeCell ref="D61:K61"/>
    <mergeCell ref="D62:AA62"/>
    <mergeCell ref="G32:G34"/>
    <mergeCell ref="H32:H34"/>
    <mergeCell ref="I29:I31"/>
    <mergeCell ref="E21:E23"/>
    <mergeCell ref="I21:I23"/>
    <mergeCell ref="J114:J115"/>
    <mergeCell ref="J116:J117"/>
    <mergeCell ref="J118:J119"/>
    <mergeCell ref="J120:J121"/>
    <mergeCell ref="J126:J128"/>
    <mergeCell ref="J131:J133"/>
    <mergeCell ref="J63:J67"/>
    <mergeCell ref="J112:J113"/>
    <mergeCell ref="J85:J87"/>
    <mergeCell ref="J88:J89"/>
    <mergeCell ref="J92:J94"/>
    <mergeCell ref="J95:J97"/>
    <mergeCell ref="J102:J103"/>
    <mergeCell ref="J104:J105"/>
    <mergeCell ref="J106:J107"/>
    <mergeCell ref="J108:J109"/>
    <mergeCell ref="J110:J111"/>
    <mergeCell ref="C99:K99"/>
    <mergeCell ref="I85:I87"/>
    <mergeCell ref="I72:I73"/>
    <mergeCell ref="D88:D89"/>
    <mergeCell ref="E88:E89"/>
    <mergeCell ref="F88:F89"/>
    <mergeCell ref="G88:G89"/>
  </mergeCells>
  <pageMargins left="0.39370078740157483" right="0.39370078740157483" top="0.98425196850393704" bottom="0.39370078740157483" header="0.11811023622047245" footer="0.11811023622047245"/>
  <pageSetup paperSize="9" scale="63" orientation="landscape" r:id="rId1"/>
  <rowBreaks count="3" manualBreakCount="3">
    <brk id="51" max="16383" man="1"/>
    <brk id="81" max="16383" man="1"/>
    <brk id="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U7" sqref="U7"/>
    </sheetView>
  </sheetViews>
  <sheetFormatPr defaultRowHeight="12.75" x14ac:dyDescent="0.2"/>
  <cols>
    <col min="1" max="1" width="3.28515625" style="70" customWidth="1"/>
    <col min="2" max="2" width="2.85546875" style="70" customWidth="1"/>
    <col min="3" max="3" width="9.140625" style="70"/>
    <col min="4" max="4" width="13.140625" style="70" customWidth="1"/>
    <col min="5" max="5" width="12.28515625" style="70" customWidth="1"/>
    <col min="6" max="6" width="8.28515625" style="70" customWidth="1"/>
    <col min="7" max="7" width="8" style="70" customWidth="1"/>
    <col min="8" max="8" width="7.42578125" style="70" customWidth="1"/>
    <col min="9" max="9" width="7.5703125" style="70" customWidth="1"/>
    <col min="10" max="11" width="7.7109375" style="70" customWidth="1"/>
    <col min="12" max="12" width="7.5703125" style="70" customWidth="1"/>
    <col min="13" max="13" width="7.7109375" style="70" customWidth="1"/>
    <col min="14" max="14" width="8.42578125" style="70" customWidth="1"/>
    <col min="15" max="15" width="8" style="70" customWidth="1"/>
    <col min="16" max="16" width="7.7109375" style="70" customWidth="1"/>
    <col min="17" max="17" width="7.28515625" style="70" customWidth="1"/>
    <col min="18" max="18" width="7.5703125" style="70" customWidth="1"/>
    <col min="19" max="19" width="7.42578125" style="70" customWidth="1"/>
    <col min="20" max="20" width="7.28515625" style="70" customWidth="1"/>
    <col min="21" max="21" width="7.5703125" style="70" customWidth="1"/>
    <col min="22" max="256" width="9.140625" style="70"/>
    <col min="257" max="257" width="3.28515625" style="70" customWidth="1"/>
    <col min="258" max="258" width="2.85546875" style="70" customWidth="1"/>
    <col min="259" max="259" width="9.140625" style="70"/>
    <col min="260" max="260" width="4.85546875" style="70" customWidth="1"/>
    <col min="261" max="261" width="4.140625" style="70" customWidth="1"/>
    <col min="262" max="262" width="7.28515625" style="70" customWidth="1"/>
    <col min="263" max="263" width="7.42578125" style="70" customWidth="1"/>
    <col min="264" max="264" width="6.5703125" style="70" customWidth="1"/>
    <col min="265" max="265" width="5.7109375" style="70" customWidth="1"/>
    <col min="266" max="266" width="7.28515625" style="70" customWidth="1"/>
    <col min="267" max="267" width="7.42578125" style="70" customWidth="1"/>
    <col min="268" max="268" width="6.7109375" style="70" customWidth="1"/>
    <col min="269" max="270" width="6.42578125" style="70" customWidth="1"/>
    <col min="271" max="271" width="7" style="70" customWidth="1"/>
    <col min="272" max="272" width="6.5703125" style="70" customWidth="1"/>
    <col min="273" max="273" width="5.7109375" style="70" customWidth="1"/>
    <col min="274" max="274" width="7.140625" style="70" customWidth="1"/>
    <col min="275" max="275" width="7.42578125" style="70" customWidth="1"/>
    <col min="276" max="276" width="7.28515625" style="70" customWidth="1"/>
    <col min="277" max="277" width="6.140625" style="70" customWidth="1"/>
    <col min="278" max="512" width="9.140625" style="70"/>
    <col min="513" max="513" width="3.28515625" style="70" customWidth="1"/>
    <col min="514" max="514" width="2.85546875" style="70" customWidth="1"/>
    <col min="515" max="515" width="9.140625" style="70"/>
    <col min="516" max="516" width="4.85546875" style="70" customWidth="1"/>
    <col min="517" max="517" width="4.140625" style="70" customWidth="1"/>
    <col min="518" max="518" width="7.28515625" style="70" customWidth="1"/>
    <col min="519" max="519" width="7.42578125" style="70" customWidth="1"/>
    <col min="520" max="520" width="6.5703125" style="70" customWidth="1"/>
    <col min="521" max="521" width="5.7109375" style="70" customWidth="1"/>
    <col min="522" max="522" width="7.28515625" style="70" customWidth="1"/>
    <col min="523" max="523" width="7.42578125" style="70" customWidth="1"/>
    <col min="524" max="524" width="6.7109375" style="70" customWidth="1"/>
    <col min="525" max="526" width="6.42578125" style="70" customWidth="1"/>
    <col min="527" max="527" width="7" style="70" customWidth="1"/>
    <col min="528" max="528" width="6.5703125" style="70" customWidth="1"/>
    <col min="529" max="529" width="5.7109375" style="70" customWidth="1"/>
    <col min="530" max="530" width="7.140625" style="70" customWidth="1"/>
    <col min="531" max="531" width="7.42578125" style="70" customWidth="1"/>
    <col min="532" max="532" width="7.28515625" style="70" customWidth="1"/>
    <col min="533" max="533" width="6.140625" style="70" customWidth="1"/>
    <col min="534" max="768" width="9.140625" style="70"/>
    <col min="769" max="769" width="3.28515625" style="70" customWidth="1"/>
    <col min="770" max="770" width="2.85546875" style="70" customWidth="1"/>
    <col min="771" max="771" width="9.140625" style="70"/>
    <col min="772" max="772" width="4.85546875" style="70" customWidth="1"/>
    <col min="773" max="773" width="4.140625" style="70" customWidth="1"/>
    <col min="774" max="774" width="7.28515625" style="70" customWidth="1"/>
    <col min="775" max="775" width="7.42578125" style="70" customWidth="1"/>
    <col min="776" max="776" width="6.5703125" style="70" customWidth="1"/>
    <col min="777" max="777" width="5.7109375" style="70" customWidth="1"/>
    <col min="778" max="778" width="7.28515625" style="70" customWidth="1"/>
    <col min="779" max="779" width="7.42578125" style="70" customWidth="1"/>
    <col min="780" max="780" width="6.7109375" style="70" customWidth="1"/>
    <col min="781" max="782" width="6.42578125" style="70" customWidth="1"/>
    <col min="783" max="783" width="7" style="70" customWidth="1"/>
    <col min="784" max="784" width="6.5703125" style="70" customWidth="1"/>
    <col min="785" max="785" width="5.7109375" style="70" customWidth="1"/>
    <col min="786" max="786" width="7.140625" style="70" customWidth="1"/>
    <col min="787" max="787" width="7.42578125" style="70" customWidth="1"/>
    <col min="788" max="788" width="7.28515625" style="70" customWidth="1"/>
    <col min="789" max="789" width="6.140625" style="70" customWidth="1"/>
    <col min="790" max="1024" width="9.140625" style="70"/>
    <col min="1025" max="1025" width="3.28515625" style="70" customWidth="1"/>
    <col min="1026" max="1026" width="2.85546875" style="70" customWidth="1"/>
    <col min="1027" max="1027" width="9.140625" style="70"/>
    <col min="1028" max="1028" width="4.85546875" style="70" customWidth="1"/>
    <col min="1029" max="1029" width="4.140625" style="70" customWidth="1"/>
    <col min="1030" max="1030" width="7.28515625" style="70" customWidth="1"/>
    <col min="1031" max="1031" width="7.42578125" style="70" customWidth="1"/>
    <col min="1032" max="1032" width="6.5703125" style="70" customWidth="1"/>
    <col min="1033" max="1033" width="5.7109375" style="70" customWidth="1"/>
    <col min="1034" max="1034" width="7.28515625" style="70" customWidth="1"/>
    <col min="1035" max="1035" width="7.42578125" style="70" customWidth="1"/>
    <col min="1036" max="1036" width="6.7109375" style="70" customWidth="1"/>
    <col min="1037" max="1038" width="6.42578125" style="70" customWidth="1"/>
    <col min="1039" max="1039" width="7" style="70" customWidth="1"/>
    <col min="1040" max="1040" width="6.5703125" style="70" customWidth="1"/>
    <col min="1041" max="1041" width="5.7109375" style="70" customWidth="1"/>
    <col min="1042" max="1042" width="7.140625" style="70" customWidth="1"/>
    <col min="1043" max="1043" width="7.42578125" style="70" customWidth="1"/>
    <col min="1044" max="1044" width="7.28515625" style="70" customWidth="1"/>
    <col min="1045" max="1045" width="6.140625" style="70" customWidth="1"/>
    <col min="1046" max="1280" width="9.140625" style="70"/>
    <col min="1281" max="1281" width="3.28515625" style="70" customWidth="1"/>
    <col min="1282" max="1282" width="2.85546875" style="70" customWidth="1"/>
    <col min="1283" max="1283" width="9.140625" style="70"/>
    <col min="1284" max="1284" width="4.85546875" style="70" customWidth="1"/>
    <col min="1285" max="1285" width="4.140625" style="70" customWidth="1"/>
    <col min="1286" max="1286" width="7.28515625" style="70" customWidth="1"/>
    <col min="1287" max="1287" width="7.42578125" style="70" customWidth="1"/>
    <col min="1288" max="1288" width="6.5703125" style="70" customWidth="1"/>
    <col min="1289" max="1289" width="5.7109375" style="70" customWidth="1"/>
    <col min="1290" max="1290" width="7.28515625" style="70" customWidth="1"/>
    <col min="1291" max="1291" width="7.42578125" style="70" customWidth="1"/>
    <col min="1292" max="1292" width="6.7109375" style="70" customWidth="1"/>
    <col min="1293" max="1294" width="6.42578125" style="70" customWidth="1"/>
    <col min="1295" max="1295" width="7" style="70" customWidth="1"/>
    <col min="1296" max="1296" width="6.5703125" style="70" customWidth="1"/>
    <col min="1297" max="1297" width="5.7109375" style="70" customWidth="1"/>
    <col min="1298" max="1298" width="7.140625" style="70" customWidth="1"/>
    <col min="1299" max="1299" width="7.42578125" style="70" customWidth="1"/>
    <col min="1300" max="1300" width="7.28515625" style="70" customWidth="1"/>
    <col min="1301" max="1301" width="6.140625" style="70" customWidth="1"/>
    <col min="1302" max="1536" width="9.140625" style="70"/>
    <col min="1537" max="1537" width="3.28515625" style="70" customWidth="1"/>
    <col min="1538" max="1538" width="2.85546875" style="70" customWidth="1"/>
    <col min="1539" max="1539" width="9.140625" style="70"/>
    <col min="1540" max="1540" width="4.85546875" style="70" customWidth="1"/>
    <col min="1541" max="1541" width="4.140625" style="70" customWidth="1"/>
    <col min="1542" max="1542" width="7.28515625" style="70" customWidth="1"/>
    <col min="1543" max="1543" width="7.42578125" style="70" customWidth="1"/>
    <col min="1544" max="1544" width="6.5703125" style="70" customWidth="1"/>
    <col min="1545" max="1545" width="5.7109375" style="70" customWidth="1"/>
    <col min="1546" max="1546" width="7.28515625" style="70" customWidth="1"/>
    <col min="1547" max="1547" width="7.42578125" style="70" customWidth="1"/>
    <col min="1548" max="1548" width="6.7109375" style="70" customWidth="1"/>
    <col min="1549" max="1550" width="6.42578125" style="70" customWidth="1"/>
    <col min="1551" max="1551" width="7" style="70" customWidth="1"/>
    <col min="1552" max="1552" width="6.5703125" style="70" customWidth="1"/>
    <col min="1553" max="1553" width="5.7109375" style="70" customWidth="1"/>
    <col min="1554" max="1554" width="7.140625" style="70" customWidth="1"/>
    <col min="1555" max="1555" width="7.42578125" style="70" customWidth="1"/>
    <col min="1556" max="1556" width="7.28515625" style="70" customWidth="1"/>
    <col min="1557" max="1557" width="6.140625" style="70" customWidth="1"/>
    <col min="1558" max="1792" width="9.140625" style="70"/>
    <col min="1793" max="1793" width="3.28515625" style="70" customWidth="1"/>
    <col min="1794" max="1794" width="2.85546875" style="70" customWidth="1"/>
    <col min="1795" max="1795" width="9.140625" style="70"/>
    <col min="1796" max="1796" width="4.85546875" style="70" customWidth="1"/>
    <col min="1797" max="1797" width="4.140625" style="70" customWidth="1"/>
    <col min="1798" max="1798" width="7.28515625" style="70" customWidth="1"/>
    <col min="1799" max="1799" width="7.42578125" style="70" customWidth="1"/>
    <col min="1800" max="1800" width="6.5703125" style="70" customWidth="1"/>
    <col min="1801" max="1801" width="5.7109375" style="70" customWidth="1"/>
    <col min="1802" max="1802" width="7.28515625" style="70" customWidth="1"/>
    <col min="1803" max="1803" width="7.42578125" style="70" customWidth="1"/>
    <col min="1804" max="1804" width="6.7109375" style="70" customWidth="1"/>
    <col min="1805" max="1806" width="6.42578125" style="70" customWidth="1"/>
    <col min="1807" max="1807" width="7" style="70" customWidth="1"/>
    <col min="1808" max="1808" width="6.5703125" style="70" customWidth="1"/>
    <col min="1809" max="1809" width="5.7109375" style="70" customWidth="1"/>
    <col min="1810" max="1810" width="7.140625" style="70" customWidth="1"/>
    <col min="1811" max="1811" width="7.42578125" style="70" customWidth="1"/>
    <col min="1812" max="1812" width="7.28515625" style="70" customWidth="1"/>
    <col min="1813" max="1813" width="6.140625" style="70" customWidth="1"/>
    <col min="1814" max="2048" width="9.140625" style="70"/>
    <col min="2049" max="2049" width="3.28515625" style="70" customWidth="1"/>
    <col min="2050" max="2050" width="2.85546875" style="70" customWidth="1"/>
    <col min="2051" max="2051" width="9.140625" style="70"/>
    <col min="2052" max="2052" width="4.85546875" style="70" customWidth="1"/>
    <col min="2053" max="2053" width="4.140625" style="70" customWidth="1"/>
    <col min="2054" max="2054" width="7.28515625" style="70" customWidth="1"/>
    <col min="2055" max="2055" width="7.42578125" style="70" customWidth="1"/>
    <col min="2056" max="2056" width="6.5703125" style="70" customWidth="1"/>
    <col min="2057" max="2057" width="5.7109375" style="70" customWidth="1"/>
    <col min="2058" max="2058" width="7.28515625" style="70" customWidth="1"/>
    <col min="2059" max="2059" width="7.42578125" style="70" customWidth="1"/>
    <col min="2060" max="2060" width="6.7109375" style="70" customWidth="1"/>
    <col min="2061" max="2062" width="6.42578125" style="70" customWidth="1"/>
    <col min="2063" max="2063" width="7" style="70" customWidth="1"/>
    <col min="2064" max="2064" width="6.5703125" style="70" customWidth="1"/>
    <col min="2065" max="2065" width="5.7109375" style="70" customWidth="1"/>
    <col min="2066" max="2066" width="7.140625" style="70" customWidth="1"/>
    <col min="2067" max="2067" width="7.42578125" style="70" customWidth="1"/>
    <col min="2068" max="2068" width="7.28515625" style="70" customWidth="1"/>
    <col min="2069" max="2069" width="6.140625" style="70" customWidth="1"/>
    <col min="2070" max="2304" width="9.140625" style="70"/>
    <col min="2305" max="2305" width="3.28515625" style="70" customWidth="1"/>
    <col min="2306" max="2306" width="2.85546875" style="70" customWidth="1"/>
    <col min="2307" max="2307" width="9.140625" style="70"/>
    <col min="2308" max="2308" width="4.85546875" style="70" customWidth="1"/>
    <col min="2309" max="2309" width="4.140625" style="70" customWidth="1"/>
    <col min="2310" max="2310" width="7.28515625" style="70" customWidth="1"/>
    <col min="2311" max="2311" width="7.42578125" style="70" customWidth="1"/>
    <col min="2312" max="2312" width="6.5703125" style="70" customWidth="1"/>
    <col min="2313" max="2313" width="5.7109375" style="70" customWidth="1"/>
    <col min="2314" max="2314" width="7.28515625" style="70" customWidth="1"/>
    <col min="2315" max="2315" width="7.42578125" style="70" customWidth="1"/>
    <col min="2316" max="2316" width="6.7109375" style="70" customWidth="1"/>
    <col min="2317" max="2318" width="6.42578125" style="70" customWidth="1"/>
    <col min="2319" max="2319" width="7" style="70" customWidth="1"/>
    <col min="2320" max="2320" width="6.5703125" style="70" customWidth="1"/>
    <col min="2321" max="2321" width="5.7109375" style="70" customWidth="1"/>
    <col min="2322" max="2322" width="7.140625" style="70" customWidth="1"/>
    <col min="2323" max="2323" width="7.42578125" style="70" customWidth="1"/>
    <col min="2324" max="2324" width="7.28515625" style="70" customWidth="1"/>
    <col min="2325" max="2325" width="6.140625" style="70" customWidth="1"/>
    <col min="2326" max="2560" width="9.140625" style="70"/>
    <col min="2561" max="2561" width="3.28515625" style="70" customWidth="1"/>
    <col min="2562" max="2562" width="2.85546875" style="70" customWidth="1"/>
    <col min="2563" max="2563" width="9.140625" style="70"/>
    <col min="2564" max="2564" width="4.85546875" style="70" customWidth="1"/>
    <col min="2565" max="2565" width="4.140625" style="70" customWidth="1"/>
    <col min="2566" max="2566" width="7.28515625" style="70" customWidth="1"/>
    <col min="2567" max="2567" width="7.42578125" style="70" customWidth="1"/>
    <col min="2568" max="2568" width="6.5703125" style="70" customWidth="1"/>
    <col min="2569" max="2569" width="5.7109375" style="70" customWidth="1"/>
    <col min="2570" max="2570" width="7.28515625" style="70" customWidth="1"/>
    <col min="2571" max="2571" width="7.42578125" style="70" customWidth="1"/>
    <col min="2572" max="2572" width="6.7109375" style="70" customWidth="1"/>
    <col min="2573" max="2574" width="6.42578125" style="70" customWidth="1"/>
    <col min="2575" max="2575" width="7" style="70" customWidth="1"/>
    <col min="2576" max="2576" width="6.5703125" style="70" customWidth="1"/>
    <col min="2577" max="2577" width="5.7109375" style="70" customWidth="1"/>
    <col min="2578" max="2578" width="7.140625" style="70" customWidth="1"/>
    <col min="2579" max="2579" width="7.42578125" style="70" customWidth="1"/>
    <col min="2580" max="2580" width="7.28515625" style="70" customWidth="1"/>
    <col min="2581" max="2581" width="6.140625" style="70" customWidth="1"/>
    <col min="2582" max="2816" width="9.140625" style="70"/>
    <col min="2817" max="2817" width="3.28515625" style="70" customWidth="1"/>
    <col min="2818" max="2818" width="2.85546875" style="70" customWidth="1"/>
    <col min="2819" max="2819" width="9.140625" style="70"/>
    <col min="2820" max="2820" width="4.85546875" style="70" customWidth="1"/>
    <col min="2821" max="2821" width="4.140625" style="70" customWidth="1"/>
    <col min="2822" max="2822" width="7.28515625" style="70" customWidth="1"/>
    <col min="2823" max="2823" width="7.42578125" style="70" customWidth="1"/>
    <col min="2824" max="2824" width="6.5703125" style="70" customWidth="1"/>
    <col min="2825" max="2825" width="5.7109375" style="70" customWidth="1"/>
    <col min="2826" max="2826" width="7.28515625" style="70" customWidth="1"/>
    <col min="2827" max="2827" width="7.42578125" style="70" customWidth="1"/>
    <col min="2828" max="2828" width="6.7109375" style="70" customWidth="1"/>
    <col min="2829" max="2830" width="6.42578125" style="70" customWidth="1"/>
    <col min="2831" max="2831" width="7" style="70" customWidth="1"/>
    <col min="2832" max="2832" width="6.5703125" style="70" customWidth="1"/>
    <col min="2833" max="2833" width="5.7109375" style="70" customWidth="1"/>
    <col min="2834" max="2834" width="7.140625" style="70" customWidth="1"/>
    <col min="2835" max="2835" width="7.42578125" style="70" customWidth="1"/>
    <col min="2836" max="2836" width="7.28515625" style="70" customWidth="1"/>
    <col min="2837" max="2837" width="6.140625" style="70" customWidth="1"/>
    <col min="2838" max="3072" width="9.140625" style="70"/>
    <col min="3073" max="3073" width="3.28515625" style="70" customWidth="1"/>
    <col min="3074" max="3074" width="2.85546875" style="70" customWidth="1"/>
    <col min="3075" max="3075" width="9.140625" style="70"/>
    <col min="3076" max="3076" width="4.85546875" style="70" customWidth="1"/>
    <col min="3077" max="3077" width="4.140625" style="70" customWidth="1"/>
    <col min="3078" max="3078" width="7.28515625" style="70" customWidth="1"/>
    <col min="3079" max="3079" width="7.42578125" style="70" customWidth="1"/>
    <col min="3080" max="3080" width="6.5703125" style="70" customWidth="1"/>
    <col min="3081" max="3081" width="5.7109375" style="70" customWidth="1"/>
    <col min="3082" max="3082" width="7.28515625" style="70" customWidth="1"/>
    <col min="3083" max="3083" width="7.42578125" style="70" customWidth="1"/>
    <col min="3084" max="3084" width="6.7109375" style="70" customWidth="1"/>
    <col min="3085" max="3086" width="6.42578125" style="70" customWidth="1"/>
    <col min="3087" max="3087" width="7" style="70" customWidth="1"/>
    <col min="3088" max="3088" width="6.5703125" style="70" customWidth="1"/>
    <col min="3089" max="3089" width="5.7109375" style="70" customWidth="1"/>
    <col min="3090" max="3090" width="7.140625" style="70" customWidth="1"/>
    <col min="3091" max="3091" width="7.42578125" style="70" customWidth="1"/>
    <col min="3092" max="3092" width="7.28515625" style="70" customWidth="1"/>
    <col min="3093" max="3093" width="6.140625" style="70" customWidth="1"/>
    <col min="3094" max="3328" width="9.140625" style="70"/>
    <col min="3329" max="3329" width="3.28515625" style="70" customWidth="1"/>
    <col min="3330" max="3330" width="2.85546875" style="70" customWidth="1"/>
    <col min="3331" max="3331" width="9.140625" style="70"/>
    <col min="3332" max="3332" width="4.85546875" style="70" customWidth="1"/>
    <col min="3333" max="3333" width="4.140625" style="70" customWidth="1"/>
    <col min="3334" max="3334" width="7.28515625" style="70" customWidth="1"/>
    <col min="3335" max="3335" width="7.42578125" style="70" customWidth="1"/>
    <col min="3336" max="3336" width="6.5703125" style="70" customWidth="1"/>
    <col min="3337" max="3337" width="5.7109375" style="70" customWidth="1"/>
    <col min="3338" max="3338" width="7.28515625" style="70" customWidth="1"/>
    <col min="3339" max="3339" width="7.42578125" style="70" customWidth="1"/>
    <col min="3340" max="3340" width="6.7109375" style="70" customWidth="1"/>
    <col min="3341" max="3342" width="6.42578125" style="70" customWidth="1"/>
    <col min="3343" max="3343" width="7" style="70" customWidth="1"/>
    <col min="3344" max="3344" width="6.5703125" style="70" customWidth="1"/>
    <col min="3345" max="3345" width="5.7109375" style="70" customWidth="1"/>
    <col min="3346" max="3346" width="7.140625" style="70" customWidth="1"/>
    <col min="3347" max="3347" width="7.42578125" style="70" customWidth="1"/>
    <col min="3348" max="3348" width="7.28515625" style="70" customWidth="1"/>
    <col min="3349" max="3349" width="6.140625" style="70" customWidth="1"/>
    <col min="3350" max="3584" width="9.140625" style="70"/>
    <col min="3585" max="3585" width="3.28515625" style="70" customWidth="1"/>
    <col min="3586" max="3586" width="2.85546875" style="70" customWidth="1"/>
    <col min="3587" max="3587" width="9.140625" style="70"/>
    <col min="3588" max="3588" width="4.85546875" style="70" customWidth="1"/>
    <col min="3589" max="3589" width="4.140625" style="70" customWidth="1"/>
    <col min="3590" max="3590" width="7.28515625" style="70" customWidth="1"/>
    <col min="3591" max="3591" width="7.42578125" style="70" customWidth="1"/>
    <col min="3592" max="3592" width="6.5703125" style="70" customWidth="1"/>
    <col min="3593" max="3593" width="5.7109375" style="70" customWidth="1"/>
    <col min="3594" max="3594" width="7.28515625" style="70" customWidth="1"/>
    <col min="3595" max="3595" width="7.42578125" style="70" customWidth="1"/>
    <col min="3596" max="3596" width="6.7109375" style="70" customWidth="1"/>
    <col min="3597" max="3598" width="6.42578125" style="70" customWidth="1"/>
    <col min="3599" max="3599" width="7" style="70" customWidth="1"/>
    <col min="3600" max="3600" width="6.5703125" style="70" customWidth="1"/>
    <col min="3601" max="3601" width="5.7109375" style="70" customWidth="1"/>
    <col min="3602" max="3602" width="7.140625" style="70" customWidth="1"/>
    <col min="3603" max="3603" width="7.42578125" style="70" customWidth="1"/>
    <col min="3604" max="3604" width="7.28515625" style="70" customWidth="1"/>
    <col min="3605" max="3605" width="6.140625" style="70" customWidth="1"/>
    <col min="3606" max="3840" width="9.140625" style="70"/>
    <col min="3841" max="3841" width="3.28515625" style="70" customWidth="1"/>
    <col min="3842" max="3842" width="2.85546875" style="70" customWidth="1"/>
    <col min="3843" max="3843" width="9.140625" style="70"/>
    <col min="3844" max="3844" width="4.85546875" style="70" customWidth="1"/>
    <col min="3845" max="3845" width="4.140625" style="70" customWidth="1"/>
    <col min="3846" max="3846" width="7.28515625" style="70" customWidth="1"/>
    <col min="3847" max="3847" width="7.42578125" style="70" customWidth="1"/>
    <col min="3848" max="3848" width="6.5703125" style="70" customWidth="1"/>
    <col min="3849" max="3849" width="5.7109375" style="70" customWidth="1"/>
    <col min="3850" max="3850" width="7.28515625" style="70" customWidth="1"/>
    <col min="3851" max="3851" width="7.42578125" style="70" customWidth="1"/>
    <col min="3852" max="3852" width="6.7109375" style="70" customWidth="1"/>
    <col min="3853" max="3854" width="6.42578125" style="70" customWidth="1"/>
    <col min="3855" max="3855" width="7" style="70" customWidth="1"/>
    <col min="3856" max="3856" width="6.5703125" style="70" customWidth="1"/>
    <col min="3857" max="3857" width="5.7109375" style="70" customWidth="1"/>
    <col min="3858" max="3858" width="7.140625" style="70" customWidth="1"/>
    <col min="3859" max="3859" width="7.42578125" style="70" customWidth="1"/>
    <col min="3860" max="3860" width="7.28515625" style="70" customWidth="1"/>
    <col min="3861" max="3861" width="6.140625" style="70" customWidth="1"/>
    <col min="3862" max="4096" width="9.140625" style="70"/>
    <col min="4097" max="4097" width="3.28515625" style="70" customWidth="1"/>
    <col min="4098" max="4098" width="2.85546875" style="70" customWidth="1"/>
    <col min="4099" max="4099" width="9.140625" style="70"/>
    <col min="4100" max="4100" width="4.85546875" style="70" customWidth="1"/>
    <col min="4101" max="4101" width="4.140625" style="70" customWidth="1"/>
    <col min="4102" max="4102" width="7.28515625" style="70" customWidth="1"/>
    <col min="4103" max="4103" width="7.42578125" style="70" customWidth="1"/>
    <col min="4104" max="4104" width="6.5703125" style="70" customWidth="1"/>
    <col min="4105" max="4105" width="5.7109375" style="70" customWidth="1"/>
    <col min="4106" max="4106" width="7.28515625" style="70" customWidth="1"/>
    <col min="4107" max="4107" width="7.42578125" style="70" customWidth="1"/>
    <col min="4108" max="4108" width="6.7109375" style="70" customWidth="1"/>
    <col min="4109" max="4110" width="6.42578125" style="70" customWidth="1"/>
    <col min="4111" max="4111" width="7" style="70" customWidth="1"/>
    <col min="4112" max="4112" width="6.5703125" style="70" customWidth="1"/>
    <col min="4113" max="4113" width="5.7109375" style="70" customWidth="1"/>
    <col min="4114" max="4114" width="7.140625" style="70" customWidth="1"/>
    <col min="4115" max="4115" width="7.42578125" style="70" customWidth="1"/>
    <col min="4116" max="4116" width="7.28515625" style="70" customWidth="1"/>
    <col min="4117" max="4117" width="6.140625" style="70" customWidth="1"/>
    <col min="4118" max="4352" width="9.140625" style="70"/>
    <col min="4353" max="4353" width="3.28515625" style="70" customWidth="1"/>
    <col min="4354" max="4354" width="2.85546875" style="70" customWidth="1"/>
    <col min="4355" max="4355" width="9.140625" style="70"/>
    <col min="4356" max="4356" width="4.85546875" style="70" customWidth="1"/>
    <col min="4357" max="4357" width="4.140625" style="70" customWidth="1"/>
    <col min="4358" max="4358" width="7.28515625" style="70" customWidth="1"/>
    <col min="4359" max="4359" width="7.42578125" style="70" customWidth="1"/>
    <col min="4360" max="4360" width="6.5703125" style="70" customWidth="1"/>
    <col min="4361" max="4361" width="5.7109375" style="70" customWidth="1"/>
    <col min="4362" max="4362" width="7.28515625" style="70" customWidth="1"/>
    <col min="4363" max="4363" width="7.42578125" style="70" customWidth="1"/>
    <col min="4364" max="4364" width="6.7109375" style="70" customWidth="1"/>
    <col min="4365" max="4366" width="6.42578125" style="70" customWidth="1"/>
    <col min="4367" max="4367" width="7" style="70" customWidth="1"/>
    <col min="4368" max="4368" width="6.5703125" style="70" customWidth="1"/>
    <col min="4369" max="4369" width="5.7109375" style="70" customWidth="1"/>
    <col min="4370" max="4370" width="7.140625" style="70" customWidth="1"/>
    <col min="4371" max="4371" width="7.42578125" style="70" customWidth="1"/>
    <col min="4372" max="4372" width="7.28515625" style="70" customWidth="1"/>
    <col min="4373" max="4373" width="6.140625" style="70" customWidth="1"/>
    <col min="4374" max="4608" width="9.140625" style="70"/>
    <col min="4609" max="4609" width="3.28515625" style="70" customWidth="1"/>
    <col min="4610" max="4610" width="2.85546875" style="70" customWidth="1"/>
    <col min="4611" max="4611" width="9.140625" style="70"/>
    <col min="4612" max="4612" width="4.85546875" style="70" customWidth="1"/>
    <col min="4613" max="4613" width="4.140625" style="70" customWidth="1"/>
    <col min="4614" max="4614" width="7.28515625" style="70" customWidth="1"/>
    <col min="4615" max="4615" width="7.42578125" style="70" customWidth="1"/>
    <col min="4616" max="4616" width="6.5703125" style="70" customWidth="1"/>
    <col min="4617" max="4617" width="5.7109375" style="70" customWidth="1"/>
    <col min="4618" max="4618" width="7.28515625" style="70" customWidth="1"/>
    <col min="4619" max="4619" width="7.42578125" style="70" customWidth="1"/>
    <col min="4620" max="4620" width="6.7109375" style="70" customWidth="1"/>
    <col min="4621" max="4622" width="6.42578125" style="70" customWidth="1"/>
    <col min="4623" max="4623" width="7" style="70" customWidth="1"/>
    <col min="4624" max="4624" width="6.5703125" style="70" customWidth="1"/>
    <col min="4625" max="4625" width="5.7109375" style="70" customWidth="1"/>
    <col min="4626" max="4626" width="7.140625" style="70" customWidth="1"/>
    <col min="4627" max="4627" width="7.42578125" style="70" customWidth="1"/>
    <col min="4628" max="4628" width="7.28515625" style="70" customWidth="1"/>
    <col min="4629" max="4629" width="6.140625" style="70" customWidth="1"/>
    <col min="4630" max="4864" width="9.140625" style="70"/>
    <col min="4865" max="4865" width="3.28515625" style="70" customWidth="1"/>
    <col min="4866" max="4866" width="2.85546875" style="70" customWidth="1"/>
    <col min="4867" max="4867" width="9.140625" style="70"/>
    <col min="4868" max="4868" width="4.85546875" style="70" customWidth="1"/>
    <col min="4869" max="4869" width="4.140625" style="70" customWidth="1"/>
    <col min="4870" max="4870" width="7.28515625" style="70" customWidth="1"/>
    <col min="4871" max="4871" width="7.42578125" style="70" customWidth="1"/>
    <col min="4872" max="4872" width="6.5703125" style="70" customWidth="1"/>
    <col min="4873" max="4873" width="5.7109375" style="70" customWidth="1"/>
    <col min="4874" max="4874" width="7.28515625" style="70" customWidth="1"/>
    <col min="4875" max="4875" width="7.42578125" style="70" customWidth="1"/>
    <col min="4876" max="4876" width="6.7109375" style="70" customWidth="1"/>
    <col min="4877" max="4878" width="6.42578125" style="70" customWidth="1"/>
    <col min="4879" max="4879" width="7" style="70" customWidth="1"/>
    <col min="4880" max="4880" width="6.5703125" style="70" customWidth="1"/>
    <col min="4881" max="4881" width="5.7109375" style="70" customWidth="1"/>
    <col min="4882" max="4882" width="7.140625" style="70" customWidth="1"/>
    <col min="4883" max="4883" width="7.42578125" style="70" customWidth="1"/>
    <col min="4884" max="4884" width="7.28515625" style="70" customWidth="1"/>
    <col min="4885" max="4885" width="6.140625" style="70" customWidth="1"/>
    <col min="4886" max="5120" width="9.140625" style="70"/>
    <col min="5121" max="5121" width="3.28515625" style="70" customWidth="1"/>
    <col min="5122" max="5122" width="2.85546875" style="70" customWidth="1"/>
    <col min="5123" max="5123" width="9.140625" style="70"/>
    <col min="5124" max="5124" width="4.85546875" style="70" customWidth="1"/>
    <col min="5125" max="5125" width="4.140625" style="70" customWidth="1"/>
    <col min="5126" max="5126" width="7.28515625" style="70" customWidth="1"/>
    <col min="5127" max="5127" width="7.42578125" style="70" customWidth="1"/>
    <col min="5128" max="5128" width="6.5703125" style="70" customWidth="1"/>
    <col min="5129" max="5129" width="5.7109375" style="70" customWidth="1"/>
    <col min="5130" max="5130" width="7.28515625" style="70" customWidth="1"/>
    <col min="5131" max="5131" width="7.42578125" style="70" customWidth="1"/>
    <col min="5132" max="5132" width="6.7109375" style="70" customWidth="1"/>
    <col min="5133" max="5134" width="6.42578125" style="70" customWidth="1"/>
    <col min="5135" max="5135" width="7" style="70" customWidth="1"/>
    <col min="5136" max="5136" width="6.5703125" style="70" customWidth="1"/>
    <col min="5137" max="5137" width="5.7109375" style="70" customWidth="1"/>
    <col min="5138" max="5138" width="7.140625" style="70" customWidth="1"/>
    <col min="5139" max="5139" width="7.42578125" style="70" customWidth="1"/>
    <col min="5140" max="5140" width="7.28515625" style="70" customWidth="1"/>
    <col min="5141" max="5141" width="6.140625" style="70" customWidth="1"/>
    <col min="5142" max="5376" width="9.140625" style="70"/>
    <col min="5377" max="5377" width="3.28515625" style="70" customWidth="1"/>
    <col min="5378" max="5378" width="2.85546875" style="70" customWidth="1"/>
    <col min="5379" max="5379" width="9.140625" style="70"/>
    <col min="5380" max="5380" width="4.85546875" style="70" customWidth="1"/>
    <col min="5381" max="5381" width="4.140625" style="70" customWidth="1"/>
    <col min="5382" max="5382" width="7.28515625" style="70" customWidth="1"/>
    <col min="5383" max="5383" width="7.42578125" style="70" customWidth="1"/>
    <col min="5384" max="5384" width="6.5703125" style="70" customWidth="1"/>
    <col min="5385" max="5385" width="5.7109375" style="70" customWidth="1"/>
    <col min="5386" max="5386" width="7.28515625" style="70" customWidth="1"/>
    <col min="5387" max="5387" width="7.42578125" style="70" customWidth="1"/>
    <col min="5388" max="5388" width="6.7109375" style="70" customWidth="1"/>
    <col min="5389" max="5390" width="6.42578125" style="70" customWidth="1"/>
    <col min="5391" max="5391" width="7" style="70" customWidth="1"/>
    <col min="5392" max="5392" width="6.5703125" style="70" customWidth="1"/>
    <col min="5393" max="5393" width="5.7109375" style="70" customWidth="1"/>
    <col min="5394" max="5394" width="7.140625" style="70" customWidth="1"/>
    <col min="5395" max="5395" width="7.42578125" style="70" customWidth="1"/>
    <col min="5396" max="5396" width="7.28515625" style="70" customWidth="1"/>
    <col min="5397" max="5397" width="6.140625" style="70" customWidth="1"/>
    <col min="5398" max="5632" width="9.140625" style="70"/>
    <col min="5633" max="5633" width="3.28515625" style="70" customWidth="1"/>
    <col min="5634" max="5634" width="2.85546875" style="70" customWidth="1"/>
    <col min="5635" max="5635" width="9.140625" style="70"/>
    <col min="5636" max="5636" width="4.85546875" style="70" customWidth="1"/>
    <col min="5637" max="5637" width="4.140625" style="70" customWidth="1"/>
    <col min="5638" max="5638" width="7.28515625" style="70" customWidth="1"/>
    <col min="5639" max="5639" width="7.42578125" style="70" customWidth="1"/>
    <col min="5640" max="5640" width="6.5703125" style="70" customWidth="1"/>
    <col min="5641" max="5641" width="5.7109375" style="70" customWidth="1"/>
    <col min="5642" max="5642" width="7.28515625" style="70" customWidth="1"/>
    <col min="5643" max="5643" width="7.42578125" style="70" customWidth="1"/>
    <col min="5644" max="5644" width="6.7109375" style="70" customWidth="1"/>
    <col min="5645" max="5646" width="6.42578125" style="70" customWidth="1"/>
    <col min="5647" max="5647" width="7" style="70" customWidth="1"/>
    <col min="5648" max="5648" width="6.5703125" style="70" customWidth="1"/>
    <col min="5649" max="5649" width="5.7109375" style="70" customWidth="1"/>
    <col min="5650" max="5650" width="7.140625" style="70" customWidth="1"/>
    <col min="5651" max="5651" width="7.42578125" style="70" customWidth="1"/>
    <col min="5652" max="5652" width="7.28515625" style="70" customWidth="1"/>
    <col min="5653" max="5653" width="6.140625" style="70" customWidth="1"/>
    <col min="5654" max="5888" width="9.140625" style="70"/>
    <col min="5889" max="5889" width="3.28515625" style="70" customWidth="1"/>
    <col min="5890" max="5890" width="2.85546875" style="70" customWidth="1"/>
    <col min="5891" max="5891" width="9.140625" style="70"/>
    <col min="5892" max="5892" width="4.85546875" style="70" customWidth="1"/>
    <col min="5893" max="5893" width="4.140625" style="70" customWidth="1"/>
    <col min="5894" max="5894" width="7.28515625" style="70" customWidth="1"/>
    <col min="5895" max="5895" width="7.42578125" style="70" customWidth="1"/>
    <col min="5896" max="5896" width="6.5703125" style="70" customWidth="1"/>
    <col min="5897" max="5897" width="5.7109375" style="70" customWidth="1"/>
    <col min="5898" max="5898" width="7.28515625" style="70" customWidth="1"/>
    <col min="5899" max="5899" width="7.42578125" style="70" customWidth="1"/>
    <col min="5900" max="5900" width="6.7109375" style="70" customWidth="1"/>
    <col min="5901" max="5902" width="6.42578125" style="70" customWidth="1"/>
    <col min="5903" max="5903" width="7" style="70" customWidth="1"/>
    <col min="5904" max="5904" width="6.5703125" style="70" customWidth="1"/>
    <col min="5905" max="5905" width="5.7109375" style="70" customWidth="1"/>
    <col min="5906" max="5906" width="7.140625" style="70" customWidth="1"/>
    <col min="5907" max="5907" width="7.42578125" style="70" customWidth="1"/>
    <col min="5908" max="5908" width="7.28515625" style="70" customWidth="1"/>
    <col min="5909" max="5909" width="6.140625" style="70" customWidth="1"/>
    <col min="5910" max="6144" width="9.140625" style="70"/>
    <col min="6145" max="6145" width="3.28515625" style="70" customWidth="1"/>
    <col min="6146" max="6146" width="2.85546875" style="70" customWidth="1"/>
    <col min="6147" max="6147" width="9.140625" style="70"/>
    <col min="6148" max="6148" width="4.85546875" style="70" customWidth="1"/>
    <col min="6149" max="6149" width="4.140625" style="70" customWidth="1"/>
    <col min="6150" max="6150" width="7.28515625" style="70" customWidth="1"/>
    <col min="6151" max="6151" width="7.42578125" style="70" customWidth="1"/>
    <col min="6152" max="6152" width="6.5703125" style="70" customWidth="1"/>
    <col min="6153" max="6153" width="5.7109375" style="70" customWidth="1"/>
    <col min="6154" max="6154" width="7.28515625" style="70" customWidth="1"/>
    <col min="6155" max="6155" width="7.42578125" style="70" customWidth="1"/>
    <col min="6156" max="6156" width="6.7109375" style="70" customWidth="1"/>
    <col min="6157" max="6158" width="6.42578125" style="70" customWidth="1"/>
    <col min="6159" max="6159" width="7" style="70" customWidth="1"/>
    <col min="6160" max="6160" width="6.5703125" style="70" customWidth="1"/>
    <col min="6161" max="6161" width="5.7109375" style="70" customWidth="1"/>
    <col min="6162" max="6162" width="7.140625" style="70" customWidth="1"/>
    <col min="6163" max="6163" width="7.42578125" style="70" customWidth="1"/>
    <col min="6164" max="6164" width="7.28515625" style="70" customWidth="1"/>
    <col min="6165" max="6165" width="6.140625" style="70" customWidth="1"/>
    <col min="6166" max="6400" width="9.140625" style="70"/>
    <col min="6401" max="6401" width="3.28515625" style="70" customWidth="1"/>
    <col min="6402" max="6402" width="2.85546875" style="70" customWidth="1"/>
    <col min="6403" max="6403" width="9.140625" style="70"/>
    <col min="6404" max="6404" width="4.85546875" style="70" customWidth="1"/>
    <col min="6405" max="6405" width="4.140625" style="70" customWidth="1"/>
    <col min="6406" max="6406" width="7.28515625" style="70" customWidth="1"/>
    <col min="6407" max="6407" width="7.42578125" style="70" customWidth="1"/>
    <col min="6408" max="6408" width="6.5703125" style="70" customWidth="1"/>
    <col min="6409" max="6409" width="5.7109375" style="70" customWidth="1"/>
    <col min="6410" max="6410" width="7.28515625" style="70" customWidth="1"/>
    <col min="6411" max="6411" width="7.42578125" style="70" customWidth="1"/>
    <col min="6412" max="6412" width="6.7109375" style="70" customWidth="1"/>
    <col min="6413" max="6414" width="6.42578125" style="70" customWidth="1"/>
    <col min="6415" max="6415" width="7" style="70" customWidth="1"/>
    <col min="6416" max="6416" width="6.5703125" style="70" customWidth="1"/>
    <col min="6417" max="6417" width="5.7109375" style="70" customWidth="1"/>
    <col min="6418" max="6418" width="7.140625" style="70" customWidth="1"/>
    <col min="6419" max="6419" width="7.42578125" style="70" customWidth="1"/>
    <col min="6420" max="6420" width="7.28515625" style="70" customWidth="1"/>
    <col min="6421" max="6421" width="6.140625" style="70" customWidth="1"/>
    <col min="6422" max="6656" width="9.140625" style="70"/>
    <col min="6657" max="6657" width="3.28515625" style="70" customWidth="1"/>
    <col min="6658" max="6658" width="2.85546875" style="70" customWidth="1"/>
    <col min="6659" max="6659" width="9.140625" style="70"/>
    <col min="6660" max="6660" width="4.85546875" style="70" customWidth="1"/>
    <col min="6661" max="6661" width="4.140625" style="70" customWidth="1"/>
    <col min="6662" max="6662" width="7.28515625" style="70" customWidth="1"/>
    <col min="6663" max="6663" width="7.42578125" style="70" customWidth="1"/>
    <col min="6664" max="6664" width="6.5703125" style="70" customWidth="1"/>
    <col min="6665" max="6665" width="5.7109375" style="70" customWidth="1"/>
    <col min="6666" max="6666" width="7.28515625" style="70" customWidth="1"/>
    <col min="6667" max="6667" width="7.42578125" style="70" customWidth="1"/>
    <col min="6668" max="6668" width="6.7109375" style="70" customWidth="1"/>
    <col min="6669" max="6670" width="6.42578125" style="70" customWidth="1"/>
    <col min="6671" max="6671" width="7" style="70" customWidth="1"/>
    <col min="6672" max="6672" width="6.5703125" style="70" customWidth="1"/>
    <col min="6673" max="6673" width="5.7109375" style="70" customWidth="1"/>
    <col min="6674" max="6674" width="7.140625" style="70" customWidth="1"/>
    <col min="6675" max="6675" width="7.42578125" style="70" customWidth="1"/>
    <col min="6676" max="6676" width="7.28515625" style="70" customWidth="1"/>
    <col min="6677" max="6677" width="6.140625" style="70" customWidth="1"/>
    <col min="6678" max="6912" width="9.140625" style="70"/>
    <col min="6913" max="6913" width="3.28515625" style="70" customWidth="1"/>
    <col min="6914" max="6914" width="2.85546875" style="70" customWidth="1"/>
    <col min="6915" max="6915" width="9.140625" style="70"/>
    <col min="6916" max="6916" width="4.85546875" style="70" customWidth="1"/>
    <col min="6917" max="6917" width="4.140625" style="70" customWidth="1"/>
    <col min="6918" max="6918" width="7.28515625" style="70" customWidth="1"/>
    <col min="6919" max="6919" width="7.42578125" style="70" customWidth="1"/>
    <col min="6920" max="6920" width="6.5703125" style="70" customWidth="1"/>
    <col min="6921" max="6921" width="5.7109375" style="70" customWidth="1"/>
    <col min="6922" max="6922" width="7.28515625" style="70" customWidth="1"/>
    <col min="6923" max="6923" width="7.42578125" style="70" customWidth="1"/>
    <col min="6924" max="6924" width="6.7109375" style="70" customWidth="1"/>
    <col min="6925" max="6926" width="6.42578125" style="70" customWidth="1"/>
    <col min="6927" max="6927" width="7" style="70" customWidth="1"/>
    <col min="6928" max="6928" width="6.5703125" style="70" customWidth="1"/>
    <col min="6929" max="6929" width="5.7109375" style="70" customWidth="1"/>
    <col min="6930" max="6930" width="7.140625" style="70" customWidth="1"/>
    <col min="6931" max="6931" width="7.42578125" style="70" customWidth="1"/>
    <col min="6932" max="6932" width="7.28515625" style="70" customWidth="1"/>
    <col min="6933" max="6933" width="6.140625" style="70" customWidth="1"/>
    <col min="6934" max="7168" width="9.140625" style="70"/>
    <col min="7169" max="7169" width="3.28515625" style="70" customWidth="1"/>
    <col min="7170" max="7170" width="2.85546875" style="70" customWidth="1"/>
    <col min="7171" max="7171" width="9.140625" style="70"/>
    <col min="7172" max="7172" width="4.85546875" style="70" customWidth="1"/>
    <col min="7173" max="7173" width="4.140625" style="70" customWidth="1"/>
    <col min="7174" max="7174" width="7.28515625" style="70" customWidth="1"/>
    <col min="7175" max="7175" width="7.42578125" style="70" customWidth="1"/>
    <col min="7176" max="7176" width="6.5703125" style="70" customWidth="1"/>
    <col min="7177" max="7177" width="5.7109375" style="70" customWidth="1"/>
    <col min="7178" max="7178" width="7.28515625" style="70" customWidth="1"/>
    <col min="7179" max="7179" width="7.42578125" style="70" customWidth="1"/>
    <col min="7180" max="7180" width="6.7109375" style="70" customWidth="1"/>
    <col min="7181" max="7182" width="6.42578125" style="70" customWidth="1"/>
    <col min="7183" max="7183" width="7" style="70" customWidth="1"/>
    <col min="7184" max="7184" width="6.5703125" style="70" customWidth="1"/>
    <col min="7185" max="7185" width="5.7109375" style="70" customWidth="1"/>
    <col min="7186" max="7186" width="7.140625" style="70" customWidth="1"/>
    <col min="7187" max="7187" width="7.42578125" style="70" customWidth="1"/>
    <col min="7188" max="7188" width="7.28515625" style="70" customWidth="1"/>
    <col min="7189" max="7189" width="6.140625" style="70" customWidth="1"/>
    <col min="7190" max="7424" width="9.140625" style="70"/>
    <col min="7425" max="7425" width="3.28515625" style="70" customWidth="1"/>
    <col min="7426" max="7426" width="2.85546875" style="70" customWidth="1"/>
    <col min="7427" max="7427" width="9.140625" style="70"/>
    <col min="7428" max="7428" width="4.85546875" style="70" customWidth="1"/>
    <col min="7429" max="7429" width="4.140625" style="70" customWidth="1"/>
    <col min="7430" max="7430" width="7.28515625" style="70" customWidth="1"/>
    <col min="7431" max="7431" width="7.42578125" style="70" customWidth="1"/>
    <col min="7432" max="7432" width="6.5703125" style="70" customWidth="1"/>
    <col min="7433" max="7433" width="5.7109375" style="70" customWidth="1"/>
    <col min="7434" max="7434" width="7.28515625" style="70" customWidth="1"/>
    <col min="7435" max="7435" width="7.42578125" style="70" customWidth="1"/>
    <col min="7436" max="7436" width="6.7109375" style="70" customWidth="1"/>
    <col min="7437" max="7438" width="6.42578125" style="70" customWidth="1"/>
    <col min="7439" max="7439" width="7" style="70" customWidth="1"/>
    <col min="7440" max="7440" width="6.5703125" style="70" customWidth="1"/>
    <col min="7441" max="7441" width="5.7109375" style="70" customWidth="1"/>
    <col min="7442" max="7442" width="7.140625" style="70" customWidth="1"/>
    <col min="7443" max="7443" width="7.42578125" style="70" customWidth="1"/>
    <col min="7444" max="7444" width="7.28515625" style="70" customWidth="1"/>
    <col min="7445" max="7445" width="6.140625" style="70" customWidth="1"/>
    <col min="7446" max="7680" width="9.140625" style="70"/>
    <col min="7681" max="7681" width="3.28515625" style="70" customWidth="1"/>
    <col min="7682" max="7682" width="2.85546875" style="70" customWidth="1"/>
    <col min="7683" max="7683" width="9.140625" style="70"/>
    <col min="7684" max="7684" width="4.85546875" style="70" customWidth="1"/>
    <col min="7685" max="7685" width="4.140625" style="70" customWidth="1"/>
    <col min="7686" max="7686" width="7.28515625" style="70" customWidth="1"/>
    <col min="7687" max="7687" width="7.42578125" style="70" customWidth="1"/>
    <col min="7688" max="7688" width="6.5703125" style="70" customWidth="1"/>
    <col min="7689" max="7689" width="5.7109375" style="70" customWidth="1"/>
    <col min="7690" max="7690" width="7.28515625" style="70" customWidth="1"/>
    <col min="7691" max="7691" width="7.42578125" style="70" customWidth="1"/>
    <col min="7692" max="7692" width="6.7109375" style="70" customWidth="1"/>
    <col min="7693" max="7694" width="6.42578125" style="70" customWidth="1"/>
    <col min="7695" max="7695" width="7" style="70" customWidth="1"/>
    <col min="7696" max="7696" width="6.5703125" style="70" customWidth="1"/>
    <col min="7697" max="7697" width="5.7109375" style="70" customWidth="1"/>
    <col min="7698" max="7698" width="7.140625" style="70" customWidth="1"/>
    <col min="7699" max="7699" width="7.42578125" style="70" customWidth="1"/>
    <col min="7700" max="7700" width="7.28515625" style="70" customWidth="1"/>
    <col min="7701" max="7701" width="6.140625" style="70" customWidth="1"/>
    <col min="7702" max="7936" width="9.140625" style="70"/>
    <col min="7937" max="7937" width="3.28515625" style="70" customWidth="1"/>
    <col min="7938" max="7938" width="2.85546875" style="70" customWidth="1"/>
    <col min="7939" max="7939" width="9.140625" style="70"/>
    <col min="7940" max="7940" width="4.85546875" style="70" customWidth="1"/>
    <col min="7941" max="7941" width="4.140625" style="70" customWidth="1"/>
    <col min="7942" max="7942" width="7.28515625" style="70" customWidth="1"/>
    <col min="7943" max="7943" width="7.42578125" style="70" customWidth="1"/>
    <col min="7944" max="7944" width="6.5703125" style="70" customWidth="1"/>
    <col min="7945" max="7945" width="5.7109375" style="70" customWidth="1"/>
    <col min="7946" max="7946" width="7.28515625" style="70" customWidth="1"/>
    <col min="7947" max="7947" width="7.42578125" style="70" customWidth="1"/>
    <col min="7948" max="7948" width="6.7109375" style="70" customWidth="1"/>
    <col min="7949" max="7950" width="6.42578125" style="70" customWidth="1"/>
    <col min="7951" max="7951" width="7" style="70" customWidth="1"/>
    <col min="7952" max="7952" width="6.5703125" style="70" customWidth="1"/>
    <col min="7953" max="7953" width="5.7109375" style="70" customWidth="1"/>
    <col min="7954" max="7954" width="7.140625" style="70" customWidth="1"/>
    <col min="7955" max="7955" width="7.42578125" style="70" customWidth="1"/>
    <col min="7956" max="7956" width="7.28515625" style="70" customWidth="1"/>
    <col min="7957" max="7957" width="6.140625" style="70" customWidth="1"/>
    <col min="7958" max="8192" width="9.140625" style="70"/>
    <col min="8193" max="8193" width="3.28515625" style="70" customWidth="1"/>
    <col min="8194" max="8194" width="2.85546875" style="70" customWidth="1"/>
    <col min="8195" max="8195" width="9.140625" style="70"/>
    <col min="8196" max="8196" width="4.85546875" style="70" customWidth="1"/>
    <col min="8197" max="8197" width="4.140625" style="70" customWidth="1"/>
    <col min="8198" max="8198" width="7.28515625" style="70" customWidth="1"/>
    <col min="8199" max="8199" width="7.42578125" style="70" customWidth="1"/>
    <col min="8200" max="8200" width="6.5703125" style="70" customWidth="1"/>
    <col min="8201" max="8201" width="5.7109375" style="70" customWidth="1"/>
    <col min="8202" max="8202" width="7.28515625" style="70" customWidth="1"/>
    <col min="8203" max="8203" width="7.42578125" style="70" customWidth="1"/>
    <col min="8204" max="8204" width="6.7109375" style="70" customWidth="1"/>
    <col min="8205" max="8206" width="6.42578125" style="70" customWidth="1"/>
    <col min="8207" max="8207" width="7" style="70" customWidth="1"/>
    <col min="8208" max="8208" width="6.5703125" style="70" customWidth="1"/>
    <col min="8209" max="8209" width="5.7109375" style="70" customWidth="1"/>
    <col min="8210" max="8210" width="7.140625" style="70" customWidth="1"/>
    <col min="8211" max="8211" width="7.42578125" style="70" customWidth="1"/>
    <col min="8212" max="8212" width="7.28515625" style="70" customWidth="1"/>
    <col min="8213" max="8213" width="6.140625" style="70" customWidth="1"/>
    <col min="8214" max="8448" width="9.140625" style="70"/>
    <col min="8449" max="8449" width="3.28515625" style="70" customWidth="1"/>
    <col min="8450" max="8450" width="2.85546875" style="70" customWidth="1"/>
    <col min="8451" max="8451" width="9.140625" style="70"/>
    <col min="8452" max="8452" width="4.85546875" style="70" customWidth="1"/>
    <col min="8453" max="8453" width="4.140625" style="70" customWidth="1"/>
    <col min="8454" max="8454" width="7.28515625" style="70" customWidth="1"/>
    <col min="8455" max="8455" width="7.42578125" style="70" customWidth="1"/>
    <col min="8456" max="8456" width="6.5703125" style="70" customWidth="1"/>
    <col min="8457" max="8457" width="5.7109375" style="70" customWidth="1"/>
    <col min="8458" max="8458" width="7.28515625" style="70" customWidth="1"/>
    <col min="8459" max="8459" width="7.42578125" style="70" customWidth="1"/>
    <col min="8460" max="8460" width="6.7109375" style="70" customWidth="1"/>
    <col min="8461" max="8462" width="6.42578125" style="70" customWidth="1"/>
    <col min="8463" max="8463" width="7" style="70" customWidth="1"/>
    <col min="8464" max="8464" width="6.5703125" style="70" customWidth="1"/>
    <col min="8465" max="8465" width="5.7109375" style="70" customWidth="1"/>
    <col min="8466" max="8466" width="7.140625" style="70" customWidth="1"/>
    <col min="8467" max="8467" width="7.42578125" style="70" customWidth="1"/>
    <col min="8468" max="8468" width="7.28515625" style="70" customWidth="1"/>
    <col min="8469" max="8469" width="6.140625" style="70" customWidth="1"/>
    <col min="8470" max="8704" width="9.140625" style="70"/>
    <col min="8705" max="8705" width="3.28515625" style="70" customWidth="1"/>
    <col min="8706" max="8706" width="2.85546875" style="70" customWidth="1"/>
    <col min="8707" max="8707" width="9.140625" style="70"/>
    <col min="8708" max="8708" width="4.85546875" style="70" customWidth="1"/>
    <col min="8709" max="8709" width="4.140625" style="70" customWidth="1"/>
    <col min="8710" max="8710" width="7.28515625" style="70" customWidth="1"/>
    <col min="8711" max="8711" width="7.42578125" style="70" customWidth="1"/>
    <col min="8712" max="8712" width="6.5703125" style="70" customWidth="1"/>
    <col min="8713" max="8713" width="5.7109375" style="70" customWidth="1"/>
    <col min="8714" max="8714" width="7.28515625" style="70" customWidth="1"/>
    <col min="8715" max="8715" width="7.42578125" style="70" customWidth="1"/>
    <col min="8716" max="8716" width="6.7109375" style="70" customWidth="1"/>
    <col min="8717" max="8718" width="6.42578125" style="70" customWidth="1"/>
    <col min="8719" max="8719" width="7" style="70" customWidth="1"/>
    <col min="8720" max="8720" width="6.5703125" style="70" customWidth="1"/>
    <col min="8721" max="8721" width="5.7109375" style="70" customWidth="1"/>
    <col min="8722" max="8722" width="7.140625" style="70" customWidth="1"/>
    <col min="8723" max="8723" width="7.42578125" style="70" customWidth="1"/>
    <col min="8724" max="8724" width="7.28515625" style="70" customWidth="1"/>
    <col min="8725" max="8725" width="6.140625" style="70" customWidth="1"/>
    <col min="8726" max="8960" width="9.140625" style="70"/>
    <col min="8961" max="8961" width="3.28515625" style="70" customWidth="1"/>
    <col min="8962" max="8962" width="2.85546875" style="70" customWidth="1"/>
    <col min="8963" max="8963" width="9.140625" style="70"/>
    <col min="8964" max="8964" width="4.85546875" style="70" customWidth="1"/>
    <col min="8965" max="8965" width="4.140625" style="70" customWidth="1"/>
    <col min="8966" max="8966" width="7.28515625" style="70" customWidth="1"/>
    <col min="8967" max="8967" width="7.42578125" style="70" customWidth="1"/>
    <col min="8968" max="8968" width="6.5703125" style="70" customWidth="1"/>
    <col min="8969" max="8969" width="5.7109375" style="70" customWidth="1"/>
    <col min="8970" max="8970" width="7.28515625" style="70" customWidth="1"/>
    <col min="8971" max="8971" width="7.42578125" style="70" customWidth="1"/>
    <col min="8972" max="8972" width="6.7109375" style="70" customWidth="1"/>
    <col min="8973" max="8974" width="6.42578125" style="70" customWidth="1"/>
    <col min="8975" max="8975" width="7" style="70" customWidth="1"/>
    <col min="8976" max="8976" width="6.5703125" style="70" customWidth="1"/>
    <col min="8977" max="8977" width="5.7109375" style="70" customWidth="1"/>
    <col min="8978" max="8978" width="7.140625" style="70" customWidth="1"/>
    <col min="8979" max="8979" width="7.42578125" style="70" customWidth="1"/>
    <col min="8980" max="8980" width="7.28515625" style="70" customWidth="1"/>
    <col min="8981" max="8981" width="6.140625" style="70" customWidth="1"/>
    <col min="8982" max="9216" width="9.140625" style="70"/>
    <col min="9217" max="9217" width="3.28515625" style="70" customWidth="1"/>
    <col min="9218" max="9218" width="2.85546875" style="70" customWidth="1"/>
    <col min="9219" max="9219" width="9.140625" style="70"/>
    <col min="9220" max="9220" width="4.85546875" style="70" customWidth="1"/>
    <col min="9221" max="9221" width="4.140625" style="70" customWidth="1"/>
    <col min="9222" max="9222" width="7.28515625" style="70" customWidth="1"/>
    <col min="9223" max="9223" width="7.42578125" style="70" customWidth="1"/>
    <col min="9224" max="9224" width="6.5703125" style="70" customWidth="1"/>
    <col min="9225" max="9225" width="5.7109375" style="70" customWidth="1"/>
    <col min="9226" max="9226" width="7.28515625" style="70" customWidth="1"/>
    <col min="9227" max="9227" width="7.42578125" style="70" customWidth="1"/>
    <col min="9228" max="9228" width="6.7109375" style="70" customWidth="1"/>
    <col min="9229" max="9230" width="6.42578125" style="70" customWidth="1"/>
    <col min="9231" max="9231" width="7" style="70" customWidth="1"/>
    <col min="9232" max="9232" width="6.5703125" style="70" customWidth="1"/>
    <col min="9233" max="9233" width="5.7109375" style="70" customWidth="1"/>
    <col min="9234" max="9234" width="7.140625" style="70" customWidth="1"/>
    <col min="9235" max="9235" width="7.42578125" style="70" customWidth="1"/>
    <col min="9236" max="9236" width="7.28515625" style="70" customWidth="1"/>
    <col min="9237" max="9237" width="6.140625" style="70" customWidth="1"/>
    <col min="9238" max="9472" width="9.140625" style="70"/>
    <col min="9473" max="9473" width="3.28515625" style="70" customWidth="1"/>
    <col min="9474" max="9474" width="2.85546875" style="70" customWidth="1"/>
    <col min="9475" max="9475" width="9.140625" style="70"/>
    <col min="9476" max="9476" width="4.85546875" style="70" customWidth="1"/>
    <col min="9477" max="9477" width="4.140625" style="70" customWidth="1"/>
    <col min="9478" max="9478" width="7.28515625" style="70" customWidth="1"/>
    <col min="9479" max="9479" width="7.42578125" style="70" customWidth="1"/>
    <col min="9480" max="9480" width="6.5703125" style="70" customWidth="1"/>
    <col min="9481" max="9481" width="5.7109375" style="70" customWidth="1"/>
    <col min="9482" max="9482" width="7.28515625" style="70" customWidth="1"/>
    <col min="9483" max="9483" width="7.42578125" style="70" customWidth="1"/>
    <col min="9484" max="9484" width="6.7109375" style="70" customWidth="1"/>
    <col min="9485" max="9486" width="6.42578125" style="70" customWidth="1"/>
    <col min="9487" max="9487" width="7" style="70" customWidth="1"/>
    <col min="9488" max="9488" width="6.5703125" style="70" customWidth="1"/>
    <col min="9489" max="9489" width="5.7109375" style="70" customWidth="1"/>
    <col min="9490" max="9490" width="7.140625" style="70" customWidth="1"/>
    <col min="9491" max="9491" width="7.42578125" style="70" customWidth="1"/>
    <col min="9492" max="9492" width="7.28515625" style="70" customWidth="1"/>
    <col min="9493" max="9493" width="6.140625" style="70" customWidth="1"/>
    <col min="9494" max="9728" width="9.140625" style="70"/>
    <col min="9729" max="9729" width="3.28515625" style="70" customWidth="1"/>
    <col min="9730" max="9730" width="2.85546875" style="70" customWidth="1"/>
    <col min="9731" max="9731" width="9.140625" style="70"/>
    <col min="9732" max="9732" width="4.85546875" style="70" customWidth="1"/>
    <col min="9733" max="9733" width="4.140625" style="70" customWidth="1"/>
    <col min="9734" max="9734" width="7.28515625" style="70" customWidth="1"/>
    <col min="9735" max="9735" width="7.42578125" style="70" customWidth="1"/>
    <col min="9736" max="9736" width="6.5703125" style="70" customWidth="1"/>
    <col min="9737" max="9737" width="5.7109375" style="70" customWidth="1"/>
    <col min="9738" max="9738" width="7.28515625" style="70" customWidth="1"/>
    <col min="9739" max="9739" width="7.42578125" style="70" customWidth="1"/>
    <col min="9740" max="9740" width="6.7109375" style="70" customWidth="1"/>
    <col min="9741" max="9742" width="6.42578125" style="70" customWidth="1"/>
    <col min="9743" max="9743" width="7" style="70" customWidth="1"/>
    <col min="9744" max="9744" width="6.5703125" style="70" customWidth="1"/>
    <col min="9745" max="9745" width="5.7109375" style="70" customWidth="1"/>
    <col min="9746" max="9746" width="7.140625" style="70" customWidth="1"/>
    <col min="9747" max="9747" width="7.42578125" style="70" customWidth="1"/>
    <col min="9748" max="9748" width="7.28515625" style="70" customWidth="1"/>
    <col min="9749" max="9749" width="6.140625" style="70" customWidth="1"/>
    <col min="9750" max="9984" width="9.140625" style="70"/>
    <col min="9985" max="9985" width="3.28515625" style="70" customWidth="1"/>
    <col min="9986" max="9986" width="2.85546875" style="70" customWidth="1"/>
    <col min="9987" max="9987" width="9.140625" style="70"/>
    <col min="9988" max="9988" width="4.85546875" style="70" customWidth="1"/>
    <col min="9989" max="9989" width="4.140625" style="70" customWidth="1"/>
    <col min="9990" max="9990" width="7.28515625" style="70" customWidth="1"/>
    <col min="9991" max="9991" width="7.42578125" style="70" customWidth="1"/>
    <col min="9992" max="9992" width="6.5703125" style="70" customWidth="1"/>
    <col min="9993" max="9993" width="5.7109375" style="70" customWidth="1"/>
    <col min="9994" max="9994" width="7.28515625" style="70" customWidth="1"/>
    <col min="9995" max="9995" width="7.42578125" style="70" customWidth="1"/>
    <col min="9996" max="9996" width="6.7109375" style="70" customWidth="1"/>
    <col min="9997" max="9998" width="6.42578125" style="70" customWidth="1"/>
    <col min="9999" max="9999" width="7" style="70" customWidth="1"/>
    <col min="10000" max="10000" width="6.5703125" style="70" customWidth="1"/>
    <col min="10001" max="10001" width="5.7109375" style="70" customWidth="1"/>
    <col min="10002" max="10002" width="7.140625" style="70" customWidth="1"/>
    <col min="10003" max="10003" width="7.42578125" style="70" customWidth="1"/>
    <col min="10004" max="10004" width="7.28515625" style="70" customWidth="1"/>
    <col min="10005" max="10005" width="6.140625" style="70" customWidth="1"/>
    <col min="10006" max="10240" width="9.140625" style="70"/>
    <col min="10241" max="10241" width="3.28515625" style="70" customWidth="1"/>
    <col min="10242" max="10242" width="2.85546875" style="70" customWidth="1"/>
    <col min="10243" max="10243" width="9.140625" style="70"/>
    <col min="10244" max="10244" width="4.85546875" style="70" customWidth="1"/>
    <col min="10245" max="10245" width="4.140625" style="70" customWidth="1"/>
    <col min="10246" max="10246" width="7.28515625" style="70" customWidth="1"/>
    <col min="10247" max="10247" width="7.42578125" style="70" customWidth="1"/>
    <col min="10248" max="10248" width="6.5703125" style="70" customWidth="1"/>
    <col min="10249" max="10249" width="5.7109375" style="70" customWidth="1"/>
    <col min="10250" max="10250" width="7.28515625" style="70" customWidth="1"/>
    <col min="10251" max="10251" width="7.42578125" style="70" customWidth="1"/>
    <col min="10252" max="10252" width="6.7109375" style="70" customWidth="1"/>
    <col min="10253" max="10254" width="6.42578125" style="70" customWidth="1"/>
    <col min="10255" max="10255" width="7" style="70" customWidth="1"/>
    <col min="10256" max="10256" width="6.5703125" style="70" customWidth="1"/>
    <col min="10257" max="10257" width="5.7109375" style="70" customWidth="1"/>
    <col min="10258" max="10258" width="7.140625" style="70" customWidth="1"/>
    <col min="10259" max="10259" width="7.42578125" style="70" customWidth="1"/>
    <col min="10260" max="10260" width="7.28515625" style="70" customWidth="1"/>
    <col min="10261" max="10261" width="6.140625" style="70" customWidth="1"/>
    <col min="10262" max="10496" width="9.140625" style="70"/>
    <col min="10497" max="10497" width="3.28515625" style="70" customWidth="1"/>
    <col min="10498" max="10498" width="2.85546875" style="70" customWidth="1"/>
    <col min="10499" max="10499" width="9.140625" style="70"/>
    <col min="10500" max="10500" width="4.85546875" style="70" customWidth="1"/>
    <col min="10501" max="10501" width="4.140625" style="70" customWidth="1"/>
    <col min="10502" max="10502" width="7.28515625" style="70" customWidth="1"/>
    <col min="10503" max="10503" width="7.42578125" style="70" customWidth="1"/>
    <col min="10504" max="10504" width="6.5703125" style="70" customWidth="1"/>
    <col min="10505" max="10505" width="5.7109375" style="70" customWidth="1"/>
    <col min="10506" max="10506" width="7.28515625" style="70" customWidth="1"/>
    <col min="10507" max="10507" width="7.42578125" style="70" customWidth="1"/>
    <col min="10508" max="10508" width="6.7109375" style="70" customWidth="1"/>
    <col min="10509" max="10510" width="6.42578125" style="70" customWidth="1"/>
    <col min="10511" max="10511" width="7" style="70" customWidth="1"/>
    <col min="10512" max="10512" width="6.5703125" style="70" customWidth="1"/>
    <col min="10513" max="10513" width="5.7109375" style="70" customWidth="1"/>
    <col min="10514" max="10514" width="7.140625" style="70" customWidth="1"/>
    <col min="10515" max="10515" width="7.42578125" style="70" customWidth="1"/>
    <col min="10516" max="10516" width="7.28515625" style="70" customWidth="1"/>
    <col min="10517" max="10517" width="6.140625" style="70" customWidth="1"/>
    <col min="10518" max="10752" width="9.140625" style="70"/>
    <col min="10753" max="10753" width="3.28515625" style="70" customWidth="1"/>
    <col min="10754" max="10754" width="2.85546875" style="70" customWidth="1"/>
    <col min="10755" max="10755" width="9.140625" style="70"/>
    <col min="10756" max="10756" width="4.85546875" style="70" customWidth="1"/>
    <col min="10757" max="10757" width="4.140625" style="70" customWidth="1"/>
    <col min="10758" max="10758" width="7.28515625" style="70" customWidth="1"/>
    <col min="10759" max="10759" width="7.42578125" style="70" customWidth="1"/>
    <col min="10760" max="10760" width="6.5703125" style="70" customWidth="1"/>
    <col min="10761" max="10761" width="5.7109375" style="70" customWidth="1"/>
    <col min="10762" max="10762" width="7.28515625" style="70" customWidth="1"/>
    <col min="10763" max="10763" width="7.42578125" style="70" customWidth="1"/>
    <col min="10764" max="10764" width="6.7109375" style="70" customWidth="1"/>
    <col min="10765" max="10766" width="6.42578125" style="70" customWidth="1"/>
    <col min="10767" max="10767" width="7" style="70" customWidth="1"/>
    <col min="10768" max="10768" width="6.5703125" style="70" customWidth="1"/>
    <col min="10769" max="10769" width="5.7109375" style="70" customWidth="1"/>
    <col min="10770" max="10770" width="7.140625" style="70" customWidth="1"/>
    <col min="10771" max="10771" width="7.42578125" style="70" customWidth="1"/>
    <col min="10772" max="10772" width="7.28515625" style="70" customWidth="1"/>
    <col min="10773" max="10773" width="6.140625" style="70" customWidth="1"/>
    <col min="10774" max="11008" width="9.140625" style="70"/>
    <col min="11009" max="11009" width="3.28515625" style="70" customWidth="1"/>
    <col min="11010" max="11010" width="2.85546875" style="70" customWidth="1"/>
    <col min="11011" max="11011" width="9.140625" style="70"/>
    <col min="11012" max="11012" width="4.85546875" style="70" customWidth="1"/>
    <col min="11013" max="11013" width="4.140625" style="70" customWidth="1"/>
    <col min="11014" max="11014" width="7.28515625" style="70" customWidth="1"/>
    <col min="11015" max="11015" width="7.42578125" style="70" customWidth="1"/>
    <col min="11016" max="11016" width="6.5703125" style="70" customWidth="1"/>
    <col min="11017" max="11017" width="5.7109375" style="70" customWidth="1"/>
    <col min="11018" max="11018" width="7.28515625" style="70" customWidth="1"/>
    <col min="11019" max="11019" width="7.42578125" style="70" customWidth="1"/>
    <col min="11020" max="11020" width="6.7109375" style="70" customWidth="1"/>
    <col min="11021" max="11022" width="6.42578125" style="70" customWidth="1"/>
    <col min="11023" max="11023" width="7" style="70" customWidth="1"/>
    <col min="11024" max="11024" width="6.5703125" style="70" customWidth="1"/>
    <col min="11025" max="11025" width="5.7109375" style="70" customWidth="1"/>
    <col min="11026" max="11026" width="7.140625" style="70" customWidth="1"/>
    <col min="11027" max="11027" width="7.42578125" style="70" customWidth="1"/>
    <col min="11028" max="11028" width="7.28515625" style="70" customWidth="1"/>
    <col min="11029" max="11029" width="6.140625" style="70" customWidth="1"/>
    <col min="11030" max="11264" width="9.140625" style="70"/>
    <col min="11265" max="11265" width="3.28515625" style="70" customWidth="1"/>
    <col min="11266" max="11266" width="2.85546875" style="70" customWidth="1"/>
    <col min="11267" max="11267" width="9.140625" style="70"/>
    <col min="11268" max="11268" width="4.85546875" style="70" customWidth="1"/>
    <col min="11269" max="11269" width="4.140625" style="70" customWidth="1"/>
    <col min="11270" max="11270" width="7.28515625" style="70" customWidth="1"/>
    <col min="11271" max="11271" width="7.42578125" style="70" customWidth="1"/>
    <col min="11272" max="11272" width="6.5703125" style="70" customWidth="1"/>
    <col min="11273" max="11273" width="5.7109375" style="70" customWidth="1"/>
    <col min="11274" max="11274" width="7.28515625" style="70" customWidth="1"/>
    <col min="11275" max="11275" width="7.42578125" style="70" customWidth="1"/>
    <col min="11276" max="11276" width="6.7109375" style="70" customWidth="1"/>
    <col min="11277" max="11278" width="6.42578125" style="70" customWidth="1"/>
    <col min="11279" max="11279" width="7" style="70" customWidth="1"/>
    <col min="11280" max="11280" width="6.5703125" style="70" customWidth="1"/>
    <col min="11281" max="11281" width="5.7109375" style="70" customWidth="1"/>
    <col min="11282" max="11282" width="7.140625" style="70" customWidth="1"/>
    <col min="11283" max="11283" width="7.42578125" style="70" customWidth="1"/>
    <col min="11284" max="11284" width="7.28515625" style="70" customWidth="1"/>
    <col min="11285" max="11285" width="6.140625" style="70" customWidth="1"/>
    <col min="11286" max="11520" width="9.140625" style="70"/>
    <col min="11521" max="11521" width="3.28515625" style="70" customWidth="1"/>
    <col min="11522" max="11522" width="2.85546875" style="70" customWidth="1"/>
    <col min="11523" max="11523" width="9.140625" style="70"/>
    <col min="11524" max="11524" width="4.85546875" style="70" customWidth="1"/>
    <col min="11525" max="11525" width="4.140625" style="70" customWidth="1"/>
    <col min="11526" max="11526" width="7.28515625" style="70" customWidth="1"/>
    <col min="11527" max="11527" width="7.42578125" style="70" customWidth="1"/>
    <col min="11528" max="11528" width="6.5703125" style="70" customWidth="1"/>
    <col min="11529" max="11529" width="5.7109375" style="70" customWidth="1"/>
    <col min="11530" max="11530" width="7.28515625" style="70" customWidth="1"/>
    <col min="11531" max="11531" width="7.42578125" style="70" customWidth="1"/>
    <col min="11532" max="11532" width="6.7109375" style="70" customWidth="1"/>
    <col min="11533" max="11534" width="6.42578125" style="70" customWidth="1"/>
    <col min="11535" max="11535" width="7" style="70" customWidth="1"/>
    <col min="11536" max="11536" width="6.5703125" style="70" customWidth="1"/>
    <col min="11537" max="11537" width="5.7109375" style="70" customWidth="1"/>
    <col min="11538" max="11538" width="7.140625" style="70" customWidth="1"/>
    <col min="11539" max="11539" width="7.42578125" style="70" customWidth="1"/>
    <col min="11540" max="11540" width="7.28515625" style="70" customWidth="1"/>
    <col min="11541" max="11541" width="6.140625" style="70" customWidth="1"/>
    <col min="11542" max="11776" width="9.140625" style="70"/>
    <col min="11777" max="11777" width="3.28515625" style="70" customWidth="1"/>
    <col min="11778" max="11778" width="2.85546875" style="70" customWidth="1"/>
    <col min="11779" max="11779" width="9.140625" style="70"/>
    <col min="11780" max="11780" width="4.85546875" style="70" customWidth="1"/>
    <col min="11781" max="11781" width="4.140625" style="70" customWidth="1"/>
    <col min="11782" max="11782" width="7.28515625" style="70" customWidth="1"/>
    <col min="11783" max="11783" width="7.42578125" style="70" customWidth="1"/>
    <col min="11784" max="11784" width="6.5703125" style="70" customWidth="1"/>
    <col min="11785" max="11785" width="5.7109375" style="70" customWidth="1"/>
    <col min="11786" max="11786" width="7.28515625" style="70" customWidth="1"/>
    <col min="11787" max="11787" width="7.42578125" style="70" customWidth="1"/>
    <col min="11788" max="11788" width="6.7109375" style="70" customWidth="1"/>
    <col min="11789" max="11790" width="6.42578125" style="70" customWidth="1"/>
    <col min="11791" max="11791" width="7" style="70" customWidth="1"/>
    <col min="11792" max="11792" width="6.5703125" style="70" customWidth="1"/>
    <col min="11793" max="11793" width="5.7109375" style="70" customWidth="1"/>
    <col min="11794" max="11794" width="7.140625" style="70" customWidth="1"/>
    <col min="11795" max="11795" width="7.42578125" style="70" customWidth="1"/>
    <col min="11796" max="11796" width="7.28515625" style="70" customWidth="1"/>
    <col min="11797" max="11797" width="6.140625" style="70" customWidth="1"/>
    <col min="11798" max="12032" width="9.140625" style="70"/>
    <col min="12033" max="12033" width="3.28515625" style="70" customWidth="1"/>
    <col min="12034" max="12034" width="2.85546875" style="70" customWidth="1"/>
    <col min="12035" max="12035" width="9.140625" style="70"/>
    <col min="12036" max="12036" width="4.85546875" style="70" customWidth="1"/>
    <col min="12037" max="12037" width="4.140625" style="70" customWidth="1"/>
    <col min="12038" max="12038" width="7.28515625" style="70" customWidth="1"/>
    <col min="12039" max="12039" width="7.42578125" style="70" customWidth="1"/>
    <col min="12040" max="12040" width="6.5703125" style="70" customWidth="1"/>
    <col min="12041" max="12041" width="5.7109375" style="70" customWidth="1"/>
    <col min="12042" max="12042" width="7.28515625" style="70" customWidth="1"/>
    <col min="12043" max="12043" width="7.42578125" style="70" customWidth="1"/>
    <col min="12044" max="12044" width="6.7109375" style="70" customWidth="1"/>
    <col min="12045" max="12046" width="6.42578125" style="70" customWidth="1"/>
    <col min="12047" max="12047" width="7" style="70" customWidth="1"/>
    <col min="12048" max="12048" width="6.5703125" style="70" customWidth="1"/>
    <col min="12049" max="12049" width="5.7109375" style="70" customWidth="1"/>
    <col min="12050" max="12050" width="7.140625" style="70" customWidth="1"/>
    <col min="12051" max="12051" width="7.42578125" style="70" customWidth="1"/>
    <col min="12052" max="12052" width="7.28515625" style="70" customWidth="1"/>
    <col min="12053" max="12053" width="6.140625" style="70" customWidth="1"/>
    <col min="12054" max="12288" width="9.140625" style="70"/>
    <col min="12289" max="12289" width="3.28515625" style="70" customWidth="1"/>
    <col min="12290" max="12290" width="2.85546875" style="70" customWidth="1"/>
    <col min="12291" max="12291" width="9.140625" style="70"/>
    <col min="12292" max="12292" width="4.85546875" style="70" customWidth="1"/>
    <col min="12293" max="12293" width="4.140625" style="70" customWidth="1"/>
    <col min="12294" max="12294" width="7.28515625" style="70" customWidth="1"/>
    <col min="12295" max="12295" width="7.42578125" style="70" customWidth="1"/>
    <col min="12296" max="12296" width="6.5703125" style="70" customWidth="1"/>
    <col min="12297" max="12297" width="5.7109375" style="70" customWidth="1"/>
    <col min="12298" max="12298" width="7.28515625" style="70" customWidth="1"/>
    <col min="12299" max="12299" width="7.42578125" style="70" customWidth="1"/>
    <col min="12300" max="12300" width="6.7109375" style="70" customWidth="1"/>
    <col min="12301" max="12302" width="6.42578125" style="70" customWidth="1"/>
    <col min="12303" max="12303" width="7" style="70" customWidth="1"/>
    <col min="12304" max="12304" width="6.5703125" style="70" customWidth="1"/>
    <col min="12305" max="12305" width="5.7109375" style="70" customWidth="1"/>
    <col min="12306" max="12306" width="7.140625" style="70" customWidth="1"/>
    <col min="12307" max="12307" width="7.42578125" style="70" customWidth="1"/>
    <col min="12308" max="12308" width="7.28515625" style="70" customWidth="1"/>
    <col min="12309" max="12309" width="6.140625" style="70" customWidth="1"/>
    <col min="12310" max="12544" width="9.140625" style="70"/>
    <col min="12545" max="12545" width="3.28515625" style="70" customWidth="1"/>
    <col min="12546" max="12546" width="2.85546875" style="70" customWidth="1"/>
    <col min="12547" max="12547" width="9.140625" style="70"/>
    <col min="12548" max="12548" width="4.85546875" style="70" customWidth="1"/>
    <col min="12549" max="12549" width="4.140625" style="70" customWidth="1"/>
    <col min="12550" max="12550" width="7.28515625" style="70" customWidth="1"/>
    <col min="12551" max="12551" width="7.42578125" style="70" customWidth="1"/>
    <col min="12552" max="12552" width="6.5703125" style="70" customWidth="1"/>
    <col min="12553" max="12553" width="5.7109375" style="70" customWidth="1"/>
    <col min="12554" max="12554" width="7.28515625" style="70" customWidth="1"/>
    <col min="12555" max="12555" width="7.42578125" style="70" customWidth="1"/>
    <col min="12556" max="12556" width="6.7109375" style="70" customWidth="1"/>
    <col min="12557" max="12558" width="6.42578125" style="70" customWidth="1"/>
    <col min="12559" max="12559" width="7" style="70" customWidth="1"/>
    <col min="12560" max="12560" width="6.5703125" style="70" customWidth="1"/>
    <col min="12561" max="12561" width="5.7109375" style="70" customWidth="1"/>
    <col min="12562" max="12562" width="7.140625" style="70" customWidth="1"/>
    <col min="12563" max="12563" width="7.42578125" style="70" customWidth="1"/>
    <col min="12564" max="12564" width="7.28515625" style="70" customWidth="1"/>
    <col min="12565" max="12565" width="6.140625" style="70" customWidth="1"/>
    <col min="12566" max="12800" width="9.140625" style="70"/>
    <col min="12801" max="12801" width="3.28515625" style="70" customWidth="1"/>
    <col min="12802" max="12802" width="2.85546875" style="70" customWidth="1"/>
    <col min="12803" max="12803" width="9.140625" style="70"/>
    <col min="12804" max="12804" width="4.85546875" style="70" customWidth="1"/>
    <col min="12805" max="12805" width="4.140625" style="70" customWidth="1"/>
    <col min="12806" max="12806" width="7.28515625" style="70" customWidth="1"/>
    <col min="12807" max="12807" width="7.42578125" style="70" customWidth="1"/>
    <col min="12808" max="12808" width="6.5703125" style="70" customWidth="1"/>
    <col min="12809" max="12809" width="5.7109375" style="70" customWidth="1"/>
    <col min="12810" max="12810" width="7.28515625" style="70" customWidth="1"/>
    <col min="12811" max="12811" width="7.42578125" style="70" customWidth="1"/>
    <col min="12812" max="12812" width="6.7109375" style="70" customWidth="1"/>
    <col min="12813" max="12814" width="6.42578125" style="70" customWidth="1"/>
    <col min="12815" max="12815" width="7" style="70" customWidth="1"/>
    <col min="12816" max="12816" width="6.5703125" style="70" customWidth="1"/>
    <col min="12817" max="12817" width="5.7109375" style="70" customWidth="1"/>
    <col min="12818" max="12818" width="7.140625" style="70" customWidth="1"/>
    <col min="12819" max="12819" width="7.42578125" style="70" customWidth="1"/>
    <col min="12820" max="12820" width="7.28515625" style="70" customWidth="1"/>
    <col min="12821" max="12821" width="6.140625" style="70" customWidth="1"/>
    <col min="12822" max="13056" width="9.140625" style="70"/>
    <col min="13057" max="13057" width="3.28515625" style="70" customWidth="1"/>
    <col min="13058" max="13058" width="2.85546875" style="70" customWidth="1"/>
    <col min="13059" max="13059" width="9.140625" style="70"/>
    <col min="13060" max="13060" width="4.85546875" style="70" customWidth="1"/>
    <col min="13061" max="13061" width="4.140625" style="70" customWidth="1"/>
    <col min="13062" max="13062" width="7.28515625" style="70" customWidth="1"/>
    <col min="13063" max="13063" width="7.42578125" style="70" customWidth="1"/>
    <col min="13064" max="13064" width="6.5703125" style="70" customWidth="1"/>
    <col min="13065" max="13065" width="5.7109375" style="70" customWidth="1"/>
    <col min="13066" max="13066" width="7.28515625" style="70" customWidth="1"/>
    <col min="13067" max="13067" width="7.42578125" style="70" customWidth="1"/>
    <col min="13068" max="13068" width="6.7109375" style="70" customWidth="1"/>
    <col min="13069" max="13070" width="6.42578125" style="70" customWidth="1"/>
    <col min="13071" max="13071" width="7" style="70" customWidth="1"/>
    <col min="13072" max="13072" width="6.5703125" style="70" customWidth="1"/>
    <col min="13073" max="13073" width="5.7109375" style="70" customWidth="1"/>
    <col min="13074" max="13074" width="7.140625" style="70" customWidth="1"/>
    <col min="13075" max="13075" width="7.42578125" style="70" customWidth="1"/>
    <col min="13076" max="13076" width="7.28515625" style="70" customWidth="1"/>
    <col min="13077" max="13077" width="6.140625" style="70" customWidth="1"/>
    <col min="13078" max="13312" width="9.140625" style="70"/>
    <col min="13313" max="13313" width="3.28515625" style="70" customWidth="1"/>
    <col min="13314" max="13314" width="2.85546875" style="70" customWidth="1"/>
    <col min="13315" max="13315" width="9.140625" style="70"/>
    <col min="13316" max="13316" width="4.85546875" style="70" customWidth="1"/>
    <col min="13317" max="13317" width="4.140625" style="70" customWidth="1"/>
    <col min="13318" max="13318" width="7.28515625" style="70" customWidth="1"/>
    <col min="13319" max="13319" width="7.42578125" style="70" customWidth="1"/>
    <col min="13320" max="13320" width="6.5703125" style="70" customWidth="1"/>
    <col min="13321" max="13321" width="5.7109375" style="70" customWidth="1"/>
    <col min="13322" max="13322" width="7.28515625" style="70" customWidth="1"/>
    <col min="13323" max="13323" width="7.42578125" style="70" customWidth="1"/>
    <col min="13324" max="13324" width="6.7109375" style="70" customWidth="1"/>
    <col min="13325" max="13326" width="6.42578125" style="70" customWidth="1"/>
    <col min="13327" max="13327" width="7" style="70" customWidth="1"/>
    <col min="13328" max="13328" width="6.5703125" style="70" customWidth="1"/>
    <col min="13329" max="13329" width="5.7109375" style="70" customWidth="1"/>
    <col min="13330" max="13330" width="7.140625" style="70" customWidth="1"/>
    <col min="13331" max="13331" width="7.42578125" style="70" customWidth="1"/>
    <col min="13332" max="13332" width="7.28515625" style="70" customWidth="1"/>
    <col min="13333" max="13333" width="6.140625" style="70" customWidth="1"/>
    <col min="13334" max="13568" width="9.140625" style="70"/>
    <col min="13569" max="13569" width="3.28515625" style="70" customWidth="1"/>
    <col min="13570" max="13570" width="2.85546875" style="70" customWidth="1"/>
    <col min="13571" max="13571" width="9.140625" style="70"/>
    <col min="13572" max="13572" width="4.85546875" style="70" customWidth="1"/>
    <col min="13573" max="13573" width="4.140625" style="70" customWidth="1"/>
    <col min="13574" max="13574" width="7.28515625" style="70" customWidth="1"/>
    <col min="13575" max="13575" width="7.42578125" style="70" customWidth="1"/>
    <col min="13576" max="13576" width="6.5703125" style="70" customWidth="1"/>
    <col min="13577" max="13577" width="5.7109375" style="70" customWidth="1"/>
    <col min="13578" max="13578" width="7.28515625" style="70" customWidth="1"/>
    <col min="13579" max="13579" width="7.42578125" style="70" customWidth="1"/>
    <col min="13580" max="13580" width="6.7109375" style="70" customWidth="1"/>
    <col min="13581" max="13582" width="6.42578125" style="70" customWidth="1"/>
    <col min="13583" max="13583" width="7" style="70" customWidth="1"/>
    <col min="13584" max="13584" width="6.5703125" style="70" customWidth="1"/>
    <col min="13585" max="13585" width="5.7109375" style="70" customWidth="1"/>
    <col min="13586" max="13586" width="7.140625" style="70" customWidth="1"/>
    <col min="13587" max="13587" width="7.42578125" style="70" customWidth="1"/>
    <col min="13588" max="13588" width="7.28515625" style="70" customWidth="1"/>
    <col min="13589" max="13589" width="6.140625" style="70" customWidth="1"/>
    <col min="13590" max="13824" width="9.140625" style="70"/>
    <col min="13825" max="13825" width="3.28515625" style="70" customWidth="1"/>
    <col min="13826" max="13826" width="2.85546875" style="70" customWidth="1"/>
    <col min="13827" max="13827" width="9.140625" style="70"/>
    <col min="13828" max="13828" width="4.85546875" style="70" customWidth="1"/>
    <col min="13829" max="13829" width="4.140625" style="70" customWidth="1"/>
    <col min="13830" max="13830" width="7.28515625" style="70" customWidth="1"/>
    <col min="13831" max="13831" width="7.42578125" style="70" customWidth="1"/>
    <col min="13832" max="13832" width="6.5703125" style="70" customWidth="1"/>
    <col min="13833" max="13833" width="5.7109375" style="70" customWidth="1"/>
    <col min="13834" max="13834" width="7.28515625" style="70" customWidth="1"/>
    <col min="13835" max="13835" width="7.42578125" style="70" customWidth="1"/>
    <col min="13836" max="13836" width="6.7109375" style="70" customWidth="1"/>
    <col min="13837" max="13838" width="6.42578125" style="70" customWidth="1"/>
    <col min="13839" max="13839" width="7" style="70" customWidth="1"/>
    <col min="13840" max="13840" width="6.5703125" style="70" customWidth="1"/>
    <col min="13841" max="13841" width="5.7109375" style="70" customWidth="1"/>
    <col min="13842" max="13842" width="7.140625" style="70" customWidth="1"/>
    <col min="13843" max="13843" width="7.42578125" style="70" customWidth="1"/>
    <col min="13844" max="13844" width="7.28515625" style="70" customWidth="1"/>
    <col min="13845" max="13845" width="6.140625" style="70" customWidth="1"/>
    <col min="13846" max="14080" width="9.140625" style="70"/>
    <col min="14081" max="14081" width="3.28515625" style="70" customWidth="1"/>
    <col min="14082" max="14082" width="2.85546875" style="70" customWidth="1"/>
    <col min="14083" max="14083" width="9.140625" style="70"/>
    <col min="14084" max="14084" width="4.85546875" style="70" customWidth="1"/>
    <col min="14085" max="14085" width="4.140625" style="70" customWidth="1"/>
    <col min="14086" max="14086" width="7.28515625" style="70" customWidth="1"/>
    <col min="14087" max="14087" width="7.42578125" style="70" customWidth="1"/>
    <col min="14088" max="14088" width="6.5703125" style="70" customWidth="1"/>
    <col min="14089" max="14089" width="5.7109375" style="70" customWidth="1"/>
    <col min="14090" max="14090" width="7.28515625" style="70" customWidth="1"/>
    <col min="14091" max="14091" width="7.42578125" style="70" customWidth="1"/>
    <col min="14092" max="14092" width="6.7109375" style="70" customWidth="1"/>
    <col min="14093" max="14094" width="6.42578125" style="70" customWidth="1"/>
    <col min="14095" max="14095" width="7" style="70" customWidth="1"/>
    <col min="14096" max="14096" width="6.5703125" style="70" customWidth="1"/>
    <col min="14097" max="14097" width="5.7109375" style="70" customWidth="1"/>
    <col min="14098" max="14098" width="7.140625" style="70" customWidth="1"/>
    <col min="14099" max="14099" width="7.42578125" style="70" customWidth="1"/>
    <col min="14100" max="14100" width="7.28515625" style="70" customWidth="1"/>
    <col min="14101" max="14101" width="6.140625" style="70" customWidth="1"/>
    <col min="14102" max="14336" width="9.140625" style="70"/>
    <col min="14337" max="14337" width="3.28515625" style="70" customWidth="1"/>
    <col min="14338" max="14338" width="2.85546875" style="70" customWidth="1"/>
    <col min="14339" max="14339" width="9.140625" style="70"/>
    <col min="14340" max="14340" width="4.85546875" style="70" customWidth="1"/>
    <col min="14341" max="14341" width="4.140625" style="70" customWidth="1"/>
    <col min="14342" max="14342" width="7.28515625" style="70" customWidth="1"/>
    <col min="14343" max="14343" width="7.42578125" style="70" customWidth="1"/>
    <col min="14344" max="14344" width="6.5703125" style="70" customWidth="1"/>
    <col min="14345" max="14345" width="5.7109375" style="70" customWidth="1"/>
    <col min="14346" max="14346" width="7.28515625" style="70" customWidth="1"/>
    <col min="14347" max="14347" width="7.42578125" style="70" customWidth="1"/>
    <col min="14348" max="14348" width="6.7109375" style="70" customWidth="1"/>
    <col min="14349" max="14350" width="6.42578125" style="70" customWidth="1"/>
    <col min="14351" max="14351" width="7" style="70" customWidth="1"/>
    <col min="14352" max="14352" width="6.5703125" style="70" customWidth="1"/>
    <col min="14353" max="14353" width="5.7109375" style="70" customWidth="1"/>
    <col min="14354" max="14354" width="7.140625" style="70" customWidth="1"/>
    <col min="14355" max="14355" width="7.42578125" style="70" customWidth="1"/>
    <col min="14356" max="14356" width="7.28515625" style="70" customWidth="1"/>
    <col min="14357" max="14357" width="6.140625" style="70" customWidth="1"/>
    <col min="14358" max="14592" width="9.140625" style="70"/>
    <col min="14593" max="14593" width="3.28515625" style="70" customWidth="1"/>
    <col min="14594" max="14594" width="2.85546875" style="70" customWidth="1"/>
    <col min="14595" max="14595" width="9.140625" style="70"/>
    <col min="14596" max="14596" width="4.85546875" style="70" customWidth="1"/>
    <col min="14597" max="14597" width="4.140625" style="70" customWidth="1"/>
    <col min="14598" max="14598" width="7.28515625" style="70" customWidth="1"/>
    <col min="14599" max="14599" width="7.42578125" style="70" customWidth="1"/>
    <col min="14600" max="14600" width="6.5703125" style="70" customWidth="1"/>
    <col min="14601" max="14601" width="5.7109375" style="70" customWidth="1"/>
    <col min="14602" max="14602" width="7.28515625" style="70" customWidth="1"/>
    <col min="14603" max="14603" width="7.42578125" style="70" customWidth="1"/>
    <col min="14604" max="14604" width="6.7109375" style="70" customWidth="1"/>
    <col min="14605" max="14606" width="6.42578125" style="70" customWidth="1"/>
    <col min="14607" max="14607" width="7" style="70" customWidth="1"/>
    <col min="14608" max="14608" width="6.5703125" style="70" customWidth="1"/>
    <col min="14609" max="14609" width="5.7109375" style="70" customWidth="1"/>
    <col min="14610" max="14610" width="7.140625" style="70" customWidth="1"/>
    <col min="14611" max="14611" width="7.42578125" style="70" customWidth="1"/>
    <col min="14612" max="14612" width="7.28515625" style="70" customWidth="1"/>
    <col min="14613" max="14613" width="6.140625" style="70" customWidth="1"/>
    <col min="14614" max="14848" width="9.140625" style="70"/>
    <col min="14849" max="14849" width="3.28515625" style="70" customWidth="1"/>
    <col min="14850" max="14850" width="2.85546875" style="70" customWidth="1"/>
    <col min="14851" max="14851" width="9.140625" style="70"/>
    <col min="14852" max="14852" width="4.85546875" style="70" customWidth="1"/>
    <col min="14853" max="14853" width="4.140625" style="70" customWidth="1"/>
    <col min="14854" max="14854" width="7.28515625" style="70" customWidth="1"/>
    <col min="14855" max="14855" width="7.42578125" style="70" customWidth="1"/>
    <col min="14856" max="14856" width="6.5703125" style="70" customWidth="1"/>
    <col min="14857" max="14857" width="5.7109375" style="70" customWidth="1"/>
    <col min="14858" max="14858" width="7.28515625" style="70" customWidth="1"/>
    <col min="14859" max="14859" width="7.42578125" style="70" customWidth="1"/>
    <col min="14860" max="14860" width="6.7109375" style="70" customWidth="1"/>
    <col min="14861" max="14862" width="6.42578125" style="70" customWidth="1"/>
    <col min="14863" max="14863" width="7" style="70" customWidth="1"/>
    <col min="14864" max="14864" width="6.5703125" style="70" customWidth="1"/>
    <col min="14865" max="14865" width="5.7109375" style="70" customWidth="1"/>
    <col min="14866" max="14866" width="7.140625" style="70" customWidth="1"/>
    <col min="14867" max="14867" width="7.42578125" style="70" customWidth="1"/>
    <col min="14868" max="14868" width="7.28515625" style="70" customWidth="1"/>
    <col min="14869" max="14869" width="6.140625" style="70" customWidth="1"/>
    <col min="14870" max="15104" width="9.140625" style="70"/>
    <col min="15105" max="15105" width="3.28515625" style="70" customWidth="1"/>
    <col min="15106" max="15106" width="2.85546875" style="70" customWidth="1"/>
    <col min="15107" max="15107" width="9.140625" style="70"/>
    <col min="15108" max="15108" width="4.85546875" style="70" customWidth="1"/>
    <col min="15109" max="15109" width="4.140625" style="70" customWidth="1"/>
    <col min="15110" max="15110" width="7.28515625" style="70" customWidth="1"/>
    <col min="15111" max="15111" width="7.42578125" style="70" customWidth="1"/>
    <col min="15112" max="15112" width="6.5703125" style="70" customWidth="1"/>
    <col min="15113" max="15113" width="5.7109375" style="70" customWidth="1"/>
    <col min="15114" max="15114" width="7.28515625" style="70" customWidth="1"/>
    <col min="15115" max="15115" width="7.42578125" style="70" customWidth="1"/>
    <col min="15116" max="15116" width="6.7109375" style="70" customWidth="1"/>
    <col min="15117" max="15118" width="6.42578125" style="70" customWidth="1"/>
    <col min="15119" max="15119" width="7" style="70" customWidth="1"/>
    <col min="15120" max="15120" width="6.5703125" style="70" customWidth="1"/>
    <col min="15121" max="15121" width="5.7109375" style="70" customWidth="1"/>
    <col min="15122" max="15122" width="7.140625" style="70" customWidth="1"/>
    <col min="15123" max="15123" width="7.42578125" style="70" customWidth="1"/>
    <col min="15124" max="15124" width="7.28515625" style="70" customWidth="1"/>
    <col min="15125" max="15125" width="6.140625" style="70" customWidth="1"/>
    <col min="15126" max="15360" width="9.140625" style="70"/>
    <col min="15361" max="15361" width="3.28515625" style="70" customWidth="1"/>
    <col min="15362" max="15362" width="2.85546875" style="70" customWidth="1"/>
    <col min="15363" max="15363" width="9.140625" style="70"/>
    <col min="15364" max="15364" width="4.85546875" style="70" customWidth="1"/>
    <col min="15365" max="15365" width="4.140625" style="70" customWidth="1"/>
    <col min="15366" max="15366" width="7.28515625" style="70" customWidth="1"/>
    <col min="15367" max="15367" width="7.42578125" style="70" customWidth="1"/>
    <col min="15368" max="15368" width="6.5703125" style="70" customWidth="1"/>
    <col min="15369" max="15369" width="5.7109375" style="70" customWidth="1"/>
    <col min="15370" max="15370" width="7.28515625" style="70" customWidth="1"/>
    <col min="15371" max="15371" width="7.42578125" style="70" customWidth="1"/>
    <col min="15372" max="15372" width="6.7109375" style="70" customWidth="1"/>
    <col min="15373" max="15374" width="6.42578125" style="70" customWidth="1"/>
    <col min="15375" max="15375" width="7" style="70" customWidth="1"/>
    <col min="15376" max="15376" width="6.5703125" style="70" customWidth="1"/>
    <col min="15377" max="15377" width="5.7109375" style="70" customWidth="1"/>
    <col min="15378" max="15378" width="7.140625" style="70" customWidth="1"/>
    <col min="15379" max="15379" width="7.42578125" style="70" customWidth="1"/>
    <col min="15380" max="15380" width="7.28515625" style="70" customWidth="1"/>
    <col min="15381" max="15381" width="6.140625" style="70" customWidth="1"/>
    <col min="15382" max="15616" width="9.140625" style="70"/>
    <col min="15617" max="15617" width="3.28515625" style="70" customWidth="1"/>
    <col min="15618" max="15618" width="2.85546875" style="70" customWidth="1"/>
    <col min="15619" max="15619" width="9.140625" style="70"/>
    <col min="15620" max="15620" width="4.85546875" style="70" customWidth="1"/>
    <col min="15621" max="15621" width="4.140625" style="70" customWidth="1"/>
    <col min="15622" max="15622" width="7.28515625" style="70" customWidth="1"/>
    <col min="15623" max="15623" width="7.42578125" style="70" customWidth="1"/>
    <col min="15624" max="15624" width="6.5703125" style="70" customWidth="1"/>
    <col min="15625" max="15625" width="5.7109375" style="70" customWidth="1"/>
    <col min="15626" max="15626" width="7.28515625" style="70" customWidth="1"/>
    <col min="15627" max="15627" width="7.42578125" style="70" customWidth="1"/>
    <col min="15628" max="15628" width="6.7109375" style="70" customWidth="1"/>
    <col min="15629" max="15630" width="6.42578125" style="70" customWidth="1"/>
    <col min="15631" max="15631" width="7" style="70" customWidth="1"/>
    <col min="15632" max="15632" width="6.5703125" style="70" customWidth="1"/>
    <col min="15633" max="15633" width="5.7109375" style="70" customWidth="1"/>
    <col min="15634" max="15634" width="7.140625" style="70" customWidth="1"/>
    <col min="15635" max="15635" width="7.42578125" style="70" customWidth="1"/>
    <col min="15636" max="15636" width="7.28515625" style="70" customWidth="1"/>
    <col min="15637" max="15637" width="6.140625" style="70" customWidth="1"/>
    <col min="15638" max="15872" width="9.140625" style="70"/>
    <col min="15873" max="15873" width="3.28515625" style="70" customWidth="1"/>
    <col min="15874" max="15874" width="2.85546875" style="70" customWidth="1"/>
    <col min="15875" max="15875" width="9.140625" style="70"/>
    <col min="15876" max="15876" width="4.85546875" style="70" customWidth="1"/>
    <col min="15877" max="15877" width="4.140625" style="70" customWidth="1"/>
    <col min="15878" max="15878" width="7.28515625" style="70" customWidth="1"/>
    <col min="15879" max="15879" width="7.42578125" style="70" customWidth="1"/>
    <col min="15880" max="15880" width="6.5703125" style="70" customWidth="1"/>
    <col min="15881" max="15881" width="5.7109375" style="70" customWidth="1"/>
    <col min="15882" max="15882" width="7.28515625" style="70" customWidth="1"/>
    <col min="15883" max="15883" width="7.42578125" style="70" customWidth="1"/>
    <col min="15884" max="15884" width="6.7109375" style="70" customWidth="1"/>
    <col min="15885" max="15886" width="6.42578125" style="70" customWidth="1"/>
    <col min="15887" max="15887" width="7" style="70" customWidth="1"/>
    <col min="15888" max="15888" width="6.5703125" style="70" customWidth="1"/>
    <col min="15889" max="15889" width="5.7109375" style="70" customWidth="1"/>
    <col min="15890" max="15890" width="7.140625" style="70" customWidth="1"/>
    <col min="15891" max="15891" width="7.42578125" style="70" customWidth="1"/>
    <col min="15892" max="15892" width="7.28515625" style="70" customWidth="1"/>
    <col min="15893" max="15893" width="6.140625" style="70" customWidth="1"/>
    <col min="15894" max="16128" width="9.140625" style="70"/>
    <col min="16129" max="16129" width="3.28515625" style="70" customWidth="1"/>
    <col min="16130" max="16130" width="2.85546875" style="70" customWidth="1"/>
    <col min="16131" max="16131" width="9.140625" style="70"/>
    <col min="16132" max="16132" width="4.85546875" style="70" customWidth="1"/>
    <col min="16133" max="16133" width="4.140625" style="70" customWidth="1"/>
    <col min="16134" max="16134" width="7.28515625" style="70" customWidth="1"/>
    <col min="16135" max="16135" width="7.42578125" style="70" customWidth="1"/>
    <col min="16136" max="16136" width="6.5703125" style="70" customWidth="1"/>
    <col min="16137" max="16137" width="5.7109375" style="70" customWidth="1"/>
    <col min="16138" max="16138" width="7.28515625" style="70" customWidth="1"/>
    <col min="16139" max="16139" width="7.42578125" style="70" customWidth="1"/>
    <col min="16140" max="16140" width="6.7109375" style="70" customWidth="1"/>
    <col min="16141" max="16142" width="6.42578125" style="70" customWidth="1"/>
    <col min="16143" max="16143" width="7" style="70" customWidth="1"/>
    <col min="16144" max="16144" width="6.5703125" style="70" customWidth="1"/>
    <col min="16145" max="16145" width="5.7109375" style="70" customWidth="1"/>
    <col min="16146" max="16146" width="7.140625" style="70" customWidth="1"/>
    <col min="16147" max="16147" width="7.42578125" style="70" customWidth="1"/>
    <col min="16148" max="16148" width="7.28515625" style="70" customWidth="1"/>
    <col min="16149" max="16149" width="6.140625" style="70" customWidth="1"/>
    <col min="16150" max="16384" width="9.140625" style="70"/>
  </cols>
  <sheetData>
    <row r="1" spans="1:21" x14ac:dyDescent="0.2">
      <c r="A1" s="65" t="s">
        <v>148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15.75" customHeight="1" thickBot="1" x14ac:dyDescent="0.25">
      <c r="A2" s="655" t="s">
        <v>97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</row>
    <row r="3" spans="1:21" ht="20.25" customHeight="1" x14ac:dyDescent="0.2">
      <c r="A3" s="650" t="s">
        <v>78</v>
      </c>
      <c r="B3" s="652" t="s">
        <v>0</v>
      </c>
      <c r="C3" s="652" t="s">
        <v>79</v>
      </c>
      <c r="D3" s="652" t="s">
        <v>6</v>
      </c>
      <c r="E3" s="656" t="s">
        <v>7</v>
      </c>
      <c r="F3" s="636" t="s">
        <v>136</v>
      </c>
      <c r="G3" s="637"/>
      <c r="H3" s="637"/>
      <c r="I3" s="638"/>
      <c r="J3" s="636" t="s">
        <v>138</v>
      </c>
      <c r="K3" s="637"/>
      <c r="L3" s="637"/>
      <c r="M3" s="638"/>
      <c r="N3" s="639" t="s">
        <v>141</v>
      </c>
      <c r="O3" s="640"/>
      <c r="P3" s="640"/>
      <c r="Q3" s="641"/>
      <c r="R3" s="639" t="s">
        <v>140</v>
      </c>
      <c r="S3" s="640"/>
      <c r="T3" s="640"/>
      <c r="U3" s="641"/>
    </row>
    <row r="4" spans="1:21" x14ac:dyDescent="0.2">
      <c r="A4" s="651"/>
      <c r="B4" s="653"/>
      <c r="C4" s="653"/>
      <c r="D4" s="653"/>
      <c r="E4" s="657"/>
      <c r="F4" s="642" t="s">
        <v>10</v>
      </c>
      <c r="G4" s="644" t="s">
        <v>11</v>
      </c>
      <c r="H4" s="645"/>
      <c r="I4" s="646" t="s">
        <v>102</v>
      </c>
      <c r="J4" s="648" t="s">
        <v>10</v>
      </c>
      <c r="K4" s="644" t="s">
        <v>11</v>
      </c>
      <c r="L4" s="645"/>
      <c r="M4" s="646" t="s">
        <v>102</v>
      </c>
      <c r="N4" s="648" t="s">
        <v>10</v>
      </c>
      <c r="O4" s="644" t="s">
        <v>11</v>
      </c>
      <c r="P4" s="645"/>
      <c r="Q4" s="646" t="s">
        <v>102</v>
      </c>
      <c r="R4" s="648" t="s">
        <v>10</v>
      </c>
      <c r="S4" s="644" t="s">
        <v>11</v>
      </c>
      <c r="T4" s="645"/>
      <c r="U4" s="646" t="s">
        <v>102</v>
      </c>
    </row>
    <row r="5" spans="1:21" ht="116.25" customHeight="1" thickBot="1" x14ac:dyDescent="0.25">
      <c r="A5" s="643"/>
      <c r="B5" s="654"/>
      <c r="C5" s="654"/>
      <c r="D5" s="654"/>
      <c r="E5" s="658"/>
      <c r="F5" s="643"/>
      <c r="G5" s="169" t="s">
        <v>10</v>
      </c>
      <c r="H5" s="170" t="s">
        <v>80</v>
      </c>
      <c r="I5" s="647"/>
      <c r="J5" s="649"/>
      <c r="K5" s="169" t="s">
        <v>10</v>
      </c>
      <c r="L5" s="170" t="s">
        <v>80</v>
      </c>
      <c r="M5" s="647"/>
      <c r="N5" s="649"/>
      <c r="O5" s="169" t="s">
        <v>10</v>
      </c>
      <c r="P5" s="170" t="s">
        <v>80</v>
      </c>
      <c r="Q5" s="647"/>
      <c r="R5" s="649"/>
      <c r="S5" s="169" t="s">
        <v>10</v>
      </c>
      <c r="T5" s="170" t="s">
        <v>80</v>
      </c>
      <c r="U5" s="647"/>
    </row>
    <row r="6" spans="1:21" ht="351" customHeight="1" thickBot="1" x14ac:dyDescent="0.25">
      <c r="A6" s="67">
        <v>1</v>
      </c>
      <c r="B6" s="68">
        <v>1</v>
      </c>
      <c r="C6" s="69" t="s">
        <v>81</v>
      </c>
      <c r="D6" s="72" t="s">
        <v>113</v>
      </c>
      <c r="E6" s="298" t="s">
        <v>171</v>
      </c>
      <c r="F6" s="76">
        <f>'01 Programa'!L136</f>
        <v>30364.699999999997</v>
      </c>
      <c r="G6" s="77">
        <f>'01 Programa'!M136</f>
        <v>29454.199999999997</v>
      </c>
      <c r="H6" s="77">
        <f>'01 Programa'!N136</f>
        <v>24949.600000000002</v>
      </c>
      <c r="I6" s="78">
        <f>'01 Programa'!O136</f>
        <v>910.5</v>
      </c>
      <c r="J6" s="79">
        <f>'01 Programa'!P136</f>
        <v>37400</v>
      </c>
      <c r="K6" s="77">
        <f>'01 Programa'!Q136</f>
        <v>36029.199999999997</v>
      </c>
      <c r="L6" s="77">
        <f>'01 Programa'!R136</f>
        <v>30835.199999999997</v>
      </c>
      <c r="M6" s="80">
        <f>'01 Programa'!S136</f>
        <v>1370.8</v>
      </c>
      <c r="N6" s="318">
        <f>'01 Programa'!T136</f>
        <v>40099.700000000004</v>
      </c>
      <c r="O6" s="319">
        <f>'01 Programa'!U136</f>
        <v>38761.900000000009</v>
      </c>
      <c r="P6" s="319">
        <f>'01 Programa'!V136</f>
        <v>33421.299999999996</v>
      </c>
      <c r="Q6" s="320">
        <f>'01 Programa'!W136</f>
        <v>1337.8</v>
      </c>
      <c r="R6" s="321">
        <f>'01 Programa'!X136</f>
        <v>42720.399999999994</v>
      </c>
      <c r="S6" s="322">
        <f>'01 Programa'!Y136</f>
        <v>42283.799999999996</v>
      </c>
      <c r="T6" s="319">
        <f>'01 Programa'!Z136</f>
        <v>36362.799999999996</v>
      </c>
      <c r="U6" s="320">
        <f>'01 Programa'!AA136</f>
        <v>436.59999999999997</v>
      </c>
    </row>
    <row r="7" spans="1:21" ht="20.25" customHeight="1" thickBot="1" x14ac:dyDescent="0.25">
      <c r="A7" s="633" t="s">
        <v>145</v>
      </c>
      <c r="B7" s="634"/>
      <c r="C7" s="634"/>
      <c r="D7" s="634"/>
      <c r="E7" s="635"/>
      <c r="F7" s="73">
        <f t="shared" ref="F7:U7" si="0">SUM(F6)</f>
        <v>30364.699999999997</v>
      </c>
      <c r="G7" s="74">
        <f t="shared" si="0"/>
        <v>29454.199999999997</v>
      </c>
      <c r="H7" s="74">
        <f t="shared" si="0"/>
        <v>24949.600000000002</v>
      </c>
      <c r="I7" s="75">
        <f t="shared" si="0"/>
        <v>910.5</v>
      </c>
      <c r="J7" s="73">
        <f t="shared" si="0"/>
        <v>37400</v>
      </c>
      <c r="K7" s="74">
        <f t="shared" si="0"/>
        <v>36029.199999999997</v>
      </c>
      <c r="L7" s="74">
        <f t="shared" si="0"/>
        <v>30835.199999999997</v>
      </c>
      <c r="M7" s="317">
        <f t="shared" si="0"/>
        <v>1370.8</v>
      </c>
      <c r="N7" s="323">
        <f t="shared" si="0"/>
        <v>40099.700000000004</v>
      </c>
      <c r="O7" s="324">
        <f t="shared" si="0"/>
        <v>38761.900000000009</v>
      </c>
      <c r="P7" s="324">
        <f t="shared" si="0"/>
        <v>33421.299999999996</v>
      </c>
      <c r="Q7" s="325">
        <f t="shared" si="0"/>
        <v>1337.8</v>
      </c>
      <c r="R7" s="323">
        <f t="shared" si="0"/>
        <v>42720.399999999994</v>
      </c>
      <c r="S7" s="324">
        <f t="shared" si="0"/>
        <v>42283.799999999996</v>
      </c>
      <c r="T7" s="324">
        <f t="shared" si="0"/>
        <v>36362.799999999996</v>
      </c>
      <c r="U7" s="325">
        <f t="shared" si="0"/>
        <v>436.59999999999997</v>
      </c>
    </row>
  </sheetData>
  <mergeCells count="23">
    <mergeCell ref="A2:U2"/>
    <mergeCell ref="E3:E5"/>
    <mergeCell ref="O4:P4"/>
    <mergeCell ref="Q4:Q5"/>
    <mergeCell ref="R4:R5"/>
    <mergeCell ref="S4:T4"/>
    <mergeCell ref="F3:I3"/>
    <mergeCell ref="A7:E7"/>
    <mergeCell ref="J3:M3"/>
    <mergeCell ref="N3:Q3"/>
    <mergeCell ref="R3:U3"/>
    <mergeCell ref="F4:F5"/>
    <mergeCell ref="G4:H4"/>
    <mergeCell ref="I4:I5"/>
    <mergeCell ref="J4:J5"/>
    <mergeCell ref="K4:L4"/>
    <mergeCell ref="M4:M5"/>
    <mergeCell ref="N4:N5"/>
    <mergeCell ref="A3:A5"/>
    <mergeCell ref="B3:B5"/>
    <mergeCell ref="C3:C5"/>
    <mergeCell ref="D3:D5"/>
    <mergeCell ref="U4:U5"/>
  </mergeCells>
  <pageMargins left="0.70866141732283472" right="0.70866141732283472" top="1.1417322834645669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E32" sqref="E32"/>
    </sheetView>
  </sheetViews>
  <sheetFormatPr defaultColWidth="9" defaultRowHeight="12.75" x14ac:dyDescent="0.2"/>
  <cols>
    <col min="1" max="1" width="65.5703125" style="26" customWidth="1"/>
    <col min="2" max="2" width="16.85546875" style="26" customWidth="1"/>
    <col min="3" max="3" width="16.7109375" style="26" customWidth="1"/>
    <col min="4" max="4" width="17.5703125" style="26" customWidth="1"/>
    <col min="5" max="5" width="17" style="26" customWidth="1"/>
    <col min="6" max="230" width="9" style="26"/>
    <col min="231" max="236" width="9" style="26" customWidth="1"/>
    <col min="237" max="237" width="2" style="26" customWidth="1"/>
    <col min="238" max="239" width="1.7109375" style="26" customWidth="1"/>
    <col min="240" max="240" width="5" style="26" customWidth="1"/>
    <col min="241" max="241" width="2.28515625" style="26" customWidth="1"/>
    <col min="242" max="242" width="0.85546875" style="26" customWidth="1"/>
    <col min="243" max="243" width="9.140625" style="26" customWidth="1"/>
    <col min="244" max="248" width="3.5703125" style="26" customWidth="1"/>
    <col min="249" max="249" width="3.28515625" style="26" customWidth="1"/>
    <col min="250" max="252" width="3.42578125" style="26" customWidth="1"/>
    <col min="253" max="253" width="3.140625" style="26" customWidth="1"/>
    <col min="254" max="254" width="3.28515625" style="26" customWidth="1"/>
    <col min="255" max="255" width="3.140625" style="26" customWidth="1"/>
    <col min="256" max="257" width="3.7109375" style="26" customWidth="1"/>
    <col min="258" max="259" width="5" style="26" customWidth="1"/>
    <col min="260" max="260" width="4.140625" style="26" customWidth="1"/>
    <col min="261" max="261" width="6.5703125" style="26" customWidth="1"/>
    <col min="262" max="486" width="9" style="26"/>
    <col min="487" max="492" width="9" style="26" customWidth="1"/>
    <col min="493" max="493" width="2" style="26" customWidth="1"/>
    <col min="494" max="495" width="1.7109375" style="26" customWidth="1"/>
    <col min="496" max="496" width="5" style="26" customWidth="1"/>
    <col min="497" max="497" width="2.28515625" style="26" customWidth="1"/>
    <col min="498" max="498" width="0.85546875" style="26" customWidth="1"/>
    <col min="499" max="499" width="9.140625" style="26" customWidth="1"/>
    <col min="500" max="504" width="3.5703125" style="26" customWidth="1"/>
    <col min="505" max="505" width="3.28515625" style="26" customWidth="1"/>
    <col min="506" max="508" width="3.42578125" style="26" customWidth="1"/>
    <col min="509" max="509" width="3.140625" style="26" customWidth="1"/>
    <col min="510" max="510" width="3.28515625" style="26" customWidth="1"/>
    <col min="511" max="511" width="3.140625" style="26" customWidth="1"/>
    <col min="512" max="513" width="3.7109375" style="26" customWidth="1"/>
    <col min="514" max="515" width="5" style="26" customWidth="1"/>
    <col min="516" max="516" width="4.140625" style="26" customWidth="1"/>
    <col min="517" max="517" width="6.5703125" style="26" customWidth="1"/>
    <col min="518" max="742" width="9" style="26"/>
    <col min="743" max="748" width="9" style="26" customWidth="1"/>
    <col min="749" max="749" width="2" style="26" customWidth="1"/>
    <col min="750" max="751" width="1.7109375" style="26" customWidth="1"/>
    <col min="752" max="752" width="5" style="26" customWidth="1"/>
    <col min="753" max="753" width="2.28515625" style="26" customWidth="1"/>
    <col min="754" max="754" width="0.85546875" style="26" customWidth="1"/>
    <col min="755" max="755" width="9.140625" style="26" customWidth="1"/>
    <col min="756" max="760" width="3.5703125" style="26" customWidth="1"/>
    <col min="761" max="761" width="3.28515625" style="26" customWidth="1"/>
    <col min="762" max="764" width="3.42578125" style="26" customWidth="1"/>
    <col min="765" max="765" width="3.140625" style="26" customWidth="1"/>
    <col min="766" max="766" width="3.28515625" style="26" customWidth="1"/>
    <col min="767" max="767" width="3.140625" style="26" customWidth="1"/>
    <col min="768" max="769" width="3.7109375" style="26" customWidth="1"/>
    <col min="770" max="771" width="5" style="26" customWidth="1"/>
    <col min="772" max="772" width="4.140625" style="26" customWidth="1"/>
    <col min="773" max="773" width="6.5703125" style="26" customWidth="1"/>
    <col min="774" max="998" width="9" style="26"/>
    <col min="999" max="1004" width="9" style="26" customWidth="1"/>
    <col min="1005" max="1005" width="2" style="26" customWidth="1"/>
    <col min="1006" max="1007" width="1.7109375" style="26" customWidth="1"/>
    <col min="1008" max="1008" width="5" style="26" customWidth="1"/>
    <col min="1009" max="1009" width="2.28515625" style="26" customWidth="1"/>
    <col min="1010" max="1010" width="0.85546875" style="26" customWidth="1"/>
    <col min="1011" max="1011" width="9.140625" style="26" customWidth="1"/>
    <col min="1012" max="1016" width="3.5703125" style="26" customWidth="1"/>
    <col min="1017" max="1017" width="3.28515625" style="26" customWidth="1"/>
    <col min="1018" max="1020" width="3.42578125" style="26" customWidth="1"/>
    <col min="1021" max="1021" width="3.140625" style="26" customWidth="1"/>
    <col min="1022" max="1022" width="3.28515625" style="26" customWidth="1"/>
    <col min="1023" max="1023" width="3.140625" style="26" customWidth="1"/>
    <col min="1024" max="1025" width="3.7109375" style="26" customWidth="1"/>
    <col min="1026" max="1027" width="5" style="26" customWidth="1"/>
    <col min="1028" max="1028" width="4.140625" style="26" customWidth="1"/>
    <col min="1029" max="1029" width="6.5703125" style="26" customWidth="1"/>
    <col min="1030" max="1254" width="9" style="26"/>
    <col min="1255" max="1260" width="9" style="26" customWidth="1"/>
    <col min="1261" max="1261" width="2" style="26" customWidth="1"/>
    <col min="1262" max="1263" width="1.7109375" style="26" customWidth="1"/>
    <col min="1264" max="1264" width="5" style="26" customWidth="1"/>
    <col min="1265" max="1265" width="2.28515625" style="26" customWidth="1"/>
    <col min="1266" max="1266" width="0.85546875" style="26" customWidth="1"/>
    <col min="1267" max="1267" width="9.140625" style="26" customWidth="1"/>
    <col min="1268" max="1272" width="3.5703125" style="26" customWidth="1"/>
    <col min="1273" max="1273" width="3.28515625" style="26" customWidth="1"/>
    <col min="1274" max="1276" width="3.42578125" style="26" customWidth="1"/>
    <col min="1277" max="1277" width="3.140625" style="26" customWidth="1"/>
    <col min="1278" max="1278" width="3.28515625" style="26" customWidth="1"/>
    <col min="1279" max="1279" width="3.140625" style="26" customWidth="1"/>
    <col min="1280" max="1281" width="3.7109375" style="26" customWidth="1"/>
    <col min="1282" max="1283" width="5" style="26" customWidth="1"/>
    <col min="1284" max="1284" width="4.140625" style="26" customWidth="1"/>
    <col min="1285" max="1285" width="6.5703125" style="26" customWidth="1"/>
    <col min="1286" max="1510" width="9" style="26"/>
    <col min="1511" max="1516" width="9" style="26" customWidth="1"/>
    <col min="1517" max="1517" width="2" style="26" customWidth="1"/>
    <col min="1518" max="1519" width="1.7109375" style="26" customWidth="1"/>
    <col min="1520" max="1520" width="5" style="26" customWidth="1"/>
    <col min="1521" max="1521" width="2.28515625" style="26" customWidth="1"/>
    <col min="1522" max="1522" width="0.85546875" style="26" customWidth="1"/>
    <col min="1523" max="1523" width="9.140625" style="26" customWidth="1"/>
    <col min="1524" max="1528" width="3.5703125" style="26" customWidth="1"/>
    <col min="1529" max="1529" width="3.28515625" style="26" customWidth="1"/>
    <col min="1530" max="1532" width="3.42578125" style="26" customWidth="1"/>
    <col min="1533" max="1533" width="3.140625" style="26" customWidth="1"/>
    <col min="1534" max="1534" width="3.28515625" style="26" customWidth="1"/>
    <col min="1535" max="1535" width="3.140625" style="26" customWidth="1"/>
    <col min="1536" max="1537" width="3.7109375" style="26" customWidth="1"/>
    <col min="1538" max="1539" width="5" style="26" customWidth="1"/>
    <col min="1540" max="1540" width="4.140625" style="26" customWidth="1"/>
    <col min="1541" max="1541" width="6.5703125" style="26" customWidth="1"/>
    <col min="1542" max="1766" width="9" style="26"/>
    <col min="1767" max="1772" width="9" style="26" customWidth="1"/>
    <col min="1773" max="1773" width="2" style="26" customWidth="1"/>
    <col min="1774" max="1775" width="1.7109375" style="26" customWidth="1"/>
    <col min="1776" max="1776" width="5" style="26" customWidth="1"/>
    <col min="1777" max="1777" width="2.28515625" style="26" customWidth="1"/>
    <col min="1778" max="1778" width="0.85546875" style="26" customWidth="1"/>
    <col min="1779" max="1779" width="9.140625" style="26" customWidth="1"/>
    <col min="1780" max="1784" width="3.5703125" style="26" customWidth="1"/>
    <col min="1785" max="1785" width="3.28515625" style="26" customWidth="1"/>
    <col min="1786" max="1788" width="3.42578125" style="26" customWidth="1"/>
    <col min="1789" max="1789" width="3.140625" style="26" customWidth="1"/>
    <col min="1790" max="1790" width="3.28515625" style="26" customWidth="1"/>
    <col min="1791" max="1791" width="3.140625" style="26" customWidth="1"/>
    <col min="1792" max="1793" width="3.7109375" style="26" customWidth="1"/>
    <col min="1794" max="1795" width="5" style="26" customWidth="1"/>
    <col min="1796" max="1796" width="4.140625" style="26" customWidth="1"/>
    <col min="1797" max="1797" width="6.5703125" style="26" customWidth="1"/>
    <col min="1798" max="2022" width="9" style="26"/>
    <col min="2023" max="2028" width="9" style="26" customWidth="1"/>
    <col min="2029" max="2029" width="2" style="26" customWidth="1"/>
    <col min="2030" max="2031" width="1.7109375" style="26" customWidth="1"/>
    <col min="2032" max="2032" width="5" style="26" customWidth="1"/>
    <col min="2033" max="2033" width="2.28515625" style="26" customWidth="1"/>
    <col min="2034" max="2034" width="0.85546875" style="26" customWidth="1"/>
    <col min="2035" max="2035" width="9.140625" style="26" customWidth="1"/>
    <col min="2036" max="2040" width="3.5703125" style="26" customWidth="1"/>
    <col min="2041" max="2041" width="3.28515625" style="26" customWidth="1"/>
    <col min="2042" max="2044" width="3.42578125" style="26" customWidth="1"/>
    <col min="2045" max="2045" width="3.140625" style="26" customWidth="1"/>
    <col min="2046" max="2046" width="3.28515625" style="26" customWidth="1"/>
    <col min="2047" max="2047" width="3.140625" style="26" customWidth="1"/>
    <col min="2048" max="2049" width="3.7109375" style="26" customWidth="1"/>
    <col min="2050" max="2051" width="5" style="26" customWidth="1"/>
    <col min="2052" max="2052" width="4.140625" style="26" customWidth="1"/>
    <col min="2053" max="2053" width="6.5703125" style="26" customWidth="1"/>
    <col min="2054" max="2278" width="9" style="26"/>
    <col min="2279" max="2284" width="9" style="26" customWidth="1"/>
    <col min="2285" max="2285" width="2" style="26" customWidth="1"/>
    <col min="2286" max="2287" width="1.7109375" style="26" customWidth="1"/>
    <col min="2288" max="2288" width="5" style="26" customWidth="1"/>
    <col min="2289" max="2289" width="2.28515625" style="26" customWidth="1"/>
    <col min="2290" max="2290" width="0.85546875" style="26" customWidth="1"/>
    <col min="2291" max="2291" width="9.140625" style="26" customWidth="1"/>
    <col min="2292" max="2296" width="3.5703125" style="26" customWidth="1"/>
    <col min="2297" max="2297" width="3.28515625" style="26" customWidth="1"/>
    <col min="2298" max="2300" width="3.42578125" style="26" customWidth="1"/>
    <col min="2301" max="2301" width="3.140625" style="26" customWidth="1"/>
    <col min="2302" max="2302" width="3.28515625" style="26" customWidth="1"/>
    <col min="2303" max="2303" width="3.140625" style="26" customWidth="1"/>
    <col min="2304" max="2305" width="3.7109375" style="26" customWidth="1"/>
    <col min="2306" max="2307" width="5" style="26" customWidth="1"/>
    <col min="2308" max="2308" width="4.140625" style="26" customWidth="1"/>
    <col min="2309" max="2309" width="6.5703125" style="26" customWidth="1"/>
    <col min="2310" max="2534" width="9" style="26"/>
    <col min="2535" max="2540" width="9" style="26" customWidth="1"/>
    <col min="2541" max="2541" width="2" style="26" customWidth="1"/>
    <col min="2542" max="2543" width="1.7109375" style="26" customWidth="1"/>
    <col min="2544" max="2544" width="5" style="26" customWidth="1"/>
    <col min="2545" max="2545" width="2.28515625" style="26" customWidth="1"/>
    <col min="2546" max="2546" width="0.85546875" style="26" customWidth="1"/>
    <col min="2547" max="2547" width="9.140625" style="26" customWidth="1"/>
    <col min="2548" max="2552" width="3.5703125" style="26" customWidth="1"/>
    <col min="2553" max="2553" width="3.28515625" style="26" customWidth="1"/>
    <col min="2554" max="2556" width="3.42578125" style="26" customWidth="1"/>
    <col min="2557" max="2557" width="3.140625" style="26" customWidth="1"/>
    <col min="2558" max="2558" width="3.28515625" style="26" customWidth="1"/>
    <col min="2559" max="2559" width="3.140625" style="26" customWidth="1"/>
    <col min="2560" max="2561" width="3.7109375" style="26" customWidth="1"/>
    <col min="2562" max="2563" width="5" style="26" customWidth="1"/>
    <col min="2564" max="2564" width="4.140625" style="26" customWidth="1"/>
    <col min="2565" max="2565" width="6.5703125" style="26" customWidth="1"/>
    <col min="2566" max="2790" width="9" style="26"/>
    <col min="2791" max="2796" width="9" style="26" customWidth="1"/>
    <col min="2797" max="2797" width="2" style="26" customWidth="1"/>
    <col min="2798" max="2799" width="1.7109375" style="26" customWidth="1"/>
    <col min="2800" max="2800" width="5" style="26" customWidth="1"/>
    <col min="2801" max="2801" width="2.28515625" style="26" customWidth="1"/>
    <col min="2802" max="2802" width="0.85546875" style="26" customWidth="1"/>
    <col min="2803" max="2803" width="9.140625" style="26" customWidth="1"/>
    <col min="2804" max="2808" width="3.5703125" style="26" customWidth="1"/>
    <col min="2809" max="2809" width="3.28515625" style="26" customWidth="1"/>
    <col min="2810" max="2812" width="3.42578125" style="26" customWidth="1"/>
    <col min="2813" max="2813" width="3.140625" style="26" customWidth="1"/>
    <col min="2814" max="2814" width="3.28515625" style="26" customWidth="1"/>
    <col min="2815" max="2815" width="3.140625" style="26" customWidth="1"/>
    <col min="2816" max="2817" width="3.7109375" style="26" customWidth="1"/>
    <col min="2818" max="2819" width="5" style="26" customWidth="1"/>
    <col min="2820" max="2820" width="4.140625" style="26" customWidth="1"/>
    <col min="2821" max="2821" width="6.5703125" style="26" customWidth="1"/>
    <col min="2822" max="3046" width="9" style="26"/>
    <col min="3047" max="3052" width="9" style="26" customWidth="1"/>
    <col min="3053" max="3053" width="2" style="26" customWidth="1"/>
    <col min="3054" max="3055" width="1.7109375" style="26" customWidth="1"/>
    <col min="3056" max="3056" width="5" style="26" customWidth="1"/>
    <col min="3057" max="3057" width="2.28515625" style="26" customWidth="1"/>
    <col min="3058" max="3058" width="0.85546875" style="26" customWidth="1"/>
    <col min="3059" max="3059" width="9.140625" style="26" customWidth="1"/>
    <col min="3060" max="3064" width="3.5703125" style="26" customWidth="1"/>
    <col min="3065" max="3065" width="3.28515625" style="26" customWidth="1"/>
    <col min="3066" max="3068" width="3.42578125" style="26" customWidth="1"/>
    <col min="3069" max="3069" width="3.140625" style="26" customWidth="1"/>
    <col min="3070" max="3070" width="3.28515625" style="26" customWidth="1"/>
    <col min="3071" max="3071" width="3.140625" style="26" customWidth="1"/>
    <col min="3072" max="3073" width="3.7109375" style="26" customWidth="1"/>
    <col min="3074" max="3075" width="5" style="26" customWidth="1"/>
    <col min="3076" max="3076" width="4.140625" style="26" customWidth="1"/>
    <col min="3077" max="3077" width="6.5703125" style="26" customWidth="1"/>
    <col min="3078" max="3302" width="9" style="26"/>
    <col min="3303" max="3308" width="9" style="26" customWidth="1"/>
    <col min="3309" max="3309" width="2" style="26" customWidth="1"/>
    <col min="3310" max="3311" width="1.7109375" style="26" customWidth="1"/>
    <col min="3312" max="3312" width="5" style="26" customWidth="1"/>
    <col min="3313" max="3313" width="2.28515625" style="26" customWidth="1"/>
    <col min="3314" max="3314" width="0.85546875" style="26" customWidth="1"/>
    <col min="3315" max="3315" width="9.140625" style="26" customWidth="1"/>
    <col min="3316" max="3320" width="3.5703125" style="26" customWidth="1"/>
    <col min="3321" max="3321" width="3.28515625" style="26" customWidth="1"/>
    <col min="3322" max="3324" width="3.42578125" style="26" customWidth="1"/>
    <col min="3325" max="3325" width="3.140625" style="26" customWidth="1"/>
    <col min="3326" max="3326" width="3.28515625" style="26" customWidth="1"/>
    <col min="3327" max="3327" width="3.140625" style="26" customWidth="1"/>
    <col min="3328" max="3329" width="3.7109375" style="26" customWidth="1"/>
    <col min="3330" max="3331" width="5" style="26" customWidth="1"/>
    <col min="3332" max="3332" width="4.140625" style="26" customWidth="1"/>
    <col min="3333" max="3333" width="6.5703125" style="26" customWidth="1"/>
    <col min="3334" max="3558" width="9" style="26"/>
    <col min="3559" max="3564" width="9" style="26" customWidth="1"/>
    <col min="3565" max="3565" width="2" style="26" customWidth="1"/>
    <col min="3566" max="3567" width="1.7109375" style="26" customWidth="1"/>
    <col min="3568" max="3568" width="5" style="26" customWidth="1"/>
    <col min="3569" max="3569" width="2.28515625" style="26" customWidth="1"/>
    <col min="3570" max="3570" width="0.85546875" style="26" customWidth="1"/>
    <col min="3571" max="3571" width="9.140625" style="26" customWidth="1"/>
    <col min="3572" max="3576" width="3.5703125" style="26" customWidth="1"/>
    <col min="3577" max="3577" width="3.28515625" style="26" customWidth="1"/>
    <col min="3578" max="3580" width="3.42578125" style="26" customWidth="1"/>
    <col min="3581" max="3581" width="3.140625" style="26" customWidth="1"/>
    <col min="3582" max="3582" width="3.28515625" style="26" customWidth="1"/>
    <col min="3583" max="3583" width="3.140625" style="26" customWidth="1"/>
    <col min="3584" max="3585" width="3.7109375" style="26" customWidth="1"/>
    <col min="3586" max="3587" width="5" style="26" customWidth="1"/>
    <col min="3588" max="3588" width="4.140625" style="26" customWidth="1"/>
    <col min="3589" max="3589" width="6.5703125" style="26" customWidth="1"/>
    <col min="3590" max="3814" width="9" style="26"/>
    <col min="3815" max="3820" width="9" style="26" customWidth="1"/>
    <col min="3821" max="3821" width="2" style="26" customWidth="1"/>
    <col min="3822" max="3823" width="1.7109375" style="26" customWidth="1"/>
    <col min="3824" max="3824" width="5" style="26" customWidth="1"/>
    <col min="3825" max="3825" width="2.28515625" style="26" customWidth="1"/>
    <col min="3826" max="3826" width="0.85546875" style="26" customWidth="1"/>
    <col min="3827" max="3827" width="9.140625" style="26" customWidth="1"/>
    <col min="3828" max="3832" width="3.5703125" style="26" customWidth="1"/>
    <col min="3833" max="3833" width="3.28515625" style="26" customWidth="1"/>
    <col min="3834" max="3836" width="3.42578125" style="26" customWidth="1"/>
    <col min="3837" max="3837" width="3.140625" style="26" customWidth="1"/>
    <col min="3838" max="3838" width="3.28515625" style="26" customWidth="1"/>
    <col min="3839" max="3839" width="3.140625" style="26" customWidth="1"/>
    <col min="3840" max="3841" width="3.7109375" style="26" customWidth="1"/>
    <col min="3842" max="3843" width="5" style="26" customWidth="1"/>
    <col min="3844" max="3844" width="4.140625" style="26" customWidth="1"/>
    <col min="3845" max="3845" width="6.5703125" style="26" customWidth="1"/>
    <col min="3846" max="4070" width="9" style="26"/>
    <col min="4071" max="4076" width="9" style="26" customWidth="1"/>
    <col min="4077" max="4077" width="2" style="26" customWidth="1"/>
    <col min="4078" max="4079" width="1.7109375" style="26" customWidth="1"/>
    <col min="4080" max="4080" width="5" style="26" customWidth="1"/>
    <col min="4081" max="4081" width="2.28515625" style="26" customWidth="1"/>
    <col min="4082" max="4082" width="0.85546875" style="26" customWidth="1"/>
    <col min="4083" max="4083" width="9.140625" style="26" customWidth="1"/>
    <col min="4084" max="4088" width="3.5703125" style="26" customWidth="1"/>
    <col min="4089" max="4089" width="3.28515625" style="26" customWidth="1"/>
    <col min="4090" max="4092" width="3.42578125" style="26" customWidth="1"/>
    <col min="4093" max="4093" width="3.140625" style="26" customWidth="1"/>
    <col min="4094" max="4094" width="3.28515625" style="26" customWidth="1"/>
    <col min="4095" max="4095" width="3.140625" style="26" customWidth="1"/>
    <col min="4096" max="4097" width="3.7109375" style="26" customWidth="1"/>
    <col min="4098" max="4099" width="5" style="26" customWidth="1"/>
    <col min="4100" max="4100" width="4.140625" style="26" customWidth="1"/>
    <col min="4101" max="4101" width="6.5703125" style="26" customWidth="1"/>
    <col min="4102" max="4326" width="9" style="26"/>
    <col min="4327" max="4332" width="9" style="26" customWidth="1"/>
    <col min="4333" max="4333" width="2" style="26" customWidth="1"/>
    <col min="4334" max="4335" width="1.7109375" style="26" customWidth="1"/>
    <col min="4336" max="4336" width="5" style="26" customWidth="1"/>
    <col min="4337" max="4337" width="2.28515625" style="26" customWidth="1"/>
    <col min="4338" max="4338" width="0.85546875" style="26" customWidth="1"/>
    <col min="4339" max="4339" width="9.140625" style="26" customWidth="1"/>
    <col min="4340" max="4344" width="3.5703125" style="26" customWidth="1"/>
    <col min="4345" max="4345" width="3.28515625" style="26" customWidth="1"/>
    <col min="4346" max="4348" width="3.42578125" style="26" customWidth="1"/>
    <col min="4349" max="4349" width="3.140625" style="26" customWidth="1"/>
    <col min="4350" max="4350" width="3.28515625" style="26" customWidth="1"/>
    <col min="4351" max="4351" width="3.140625" style="26" customWidth="1"/>
    <col min="4352" max="4353" width="3.7109375" style="26" customWidth="1"/>
    <col min="4354" max="4355" width="5" style="26" customWidth="1"/>
    <col min="4356" max="4356" width="4.140625" style="26" customWidth="1"/>
    <col min="4357" max="4357" width="6.5703125" style="26" customWidth="1"/>
    <col min="4358" max="4582" width="9" style="26"/>
    <col min="4583" max="4588" width="9" style="26" customWidth="1"/>
    <col min="4589" max="4589" width="2" style="26" customWidth="1"/>
    <col min="4590" max="4591" width="1.7109375" style="26" customWidth="1"/>
    <col min="4592" max="4592" width="5" style="26" customWidth="1"/>
    <col min="4593" max="4593" width="2.28515625" style="26" customWidth="1"/>
    <col min="4594" max="4594" width="0.85546875" style="26" customWidth="1"/>
    <col min="4595" max="4595" width="9.140625" style="26" customWidth="1"/>
    <col min="4596" max="4600" width="3.5703125" style="26" customWidth="1"/>
    <col min="4601" max="4601" width="3.28515625" style="26" customWidth="1"/>
    <col min="4602" max="4604" width="3.42578125" style="26" customWidth="1"/>
    <col min="4605" max="4605" width="3.140625" style="26" customWidth="1"/>
    <col min="4606" max="4606" width="3.28515625" style="26" customWidth="1"/>
    <col min="4607" max="4607" width="3.140625" style="26" customWidth="1"/>
    <col min="4608" max="4609" width="3.7109375" style="26" customWidth="1"/>
    <col min="4610" max="4611" width="5" style="26" customWidth="1"/>
    <col min="4612" max="4612" width="4.140625" style="26" customWidth="1"/>
    <col min="4613" max="4613" width="6.5703125" style="26" customWidth="1"/>
    <col min="4614" max="4838" width="9" style="26"/>
    <col min="4839" max="4844" width="9" style="26" customWidth="1"/>
    <col min="4845" max="4845" width="2" style="26" customWidth="1"/>
    <col min="4846" max="4847" width="1.7109375" style="26" customWidth="1"/>
    <col min="4848" max="4848" width="5" style="26" customWidth="1"/>
    <col min="4849" max="4849" width="2.28515625" style="26" customWidth="1"/>
    <col min="4850" max="4850" width="0.85546875" style="26" customWidth="1"/>
    <col min="4851" max="4851" width="9.140625" style="26" customWidth="1"/>
    <col min="4852" max="4856" width="3.5703125" style="26" customWidth="1"/>
    <col min="4857" max="4857" width="3.28515625" style="26" customWidth="1"/>
    <col min="4858" max="4860" width="3.42578125" style="26" customWidth="1"/>
    <col min="4861" max="4861" width="3.140625" style="26" customWidth="1"/>
    <col min="4862" max="4862" width="3.28515625" style="26" customWidth="1"/>
    <col min="4863" max="4863" width="3.140625" style="26" customWidth="1"/>
    <col min="4864" max="4865" width="3.7109375" style="26" customWidth="1"/>
    <col min="4866" max="4867" width="5" style="26" customWidth="1"/>
    <col min="4868" max="4868" width="4.140625" style="26" customWidth="1"/>
    <col min="4869" max="4869" width="6.5703125" style="26" customWidth="1"/>
    <col min="4870" max="5094" width="9" style="26"/>
    <col min="5095" max="5100" width="9" style="26" customWidth="1"/>
    <col min="5101" max="5101" width="2" style="26" customWidth="1"/>
    <col min="5102" max="5103" width="1.7109375" style="26" customWidth="1"/>
    <col min="5104" max="5104" width="5" style="26" customWidth="1"/>
    <col min="5105" max="5105" width="2.28515625" style="26" customWidth="1"/>
    <col min="5106" max="5106" width="0.85546875" style="26" customWidth="1"/>
    <col min="5107" max="5107" width="9.140625" style="26" customWidth="1"/>
    <col min="5108" max="5112" width="3.5703125" style="26" customWidth="1"/>
    <col min="5113" max="5113" width="3.28515625" style="26" customWidth="1"/>
    <col min="5114" max="5116" width="3.42578125" style="26" customWidth="1"/>
    <col min="5117" max="5117" width="3.140625" style="26" customWidth="1"/>
    <col min="5118" max="5118" width="3.28515625" style="26" customWidth="1"/>
    <col min="5119" max="5119" width="3.140625" style="26" customWidth="1"/>
    <col min="5120" max="5121" width="3.7109375" style="26" customWidth="1"/>
    <col min="5122" max="5123" width="5" style="26" customWidth="1"/>
    <col min="5124" max="5124" width="4.140625" style="26" customWidth="1"/>
    <col min="5125" max="5125" width="6.5703125" style="26" customWidth="1"/>
    <col min="5126" max="5350" width="9" style="26"/>
    <col min="5351" max="5356" width="9" style="26" customWidth="1"/>
    <col min="5357" max="5357" width="2" style="26" customWidth="1"/>
    <col min="5358" max="5359" width="1.7109375" style="26" customWidth="1"/>
    <col min="5360" max="5360" width="5" style="26" customWidth="1"/>
    <col min="5361" max="5361" width="2.28515625" style="26" customWidth="1"/>
    <col min="5362" max="5362" width="0.85546875" style="26" customWidth="1"/>
    <col min="5363" max="5363" width="9.140625" style="26" customWidth="1"/>
    <col min="5364" max="5368" width="3.5703125" style="26" customWidth="1"/>
    <col min="5369" max="5369" width="3.28515625" style="26" customWidth="1"/>
    <col min="5370" max="5372" width="3.42578125" style="26" customWidth="1"/>
    <col min="5373" max="5373" width="3.140625" style="26" customWidth="1"/>
    <col min="5374" max="5374" width="3.28515625" style="26" customWidth="1"/>
    <col min="5375" max="5375" width="3.140625" style="26" customWidth="1"/>
    <col min="5376" max="5377" width="3.7109375" style="26" customWidth="1"/>
    <col min="5378" max="5379" width="5" style="26" customWidth="1"/>
    <col min="5380" max="5380" width="4.140625" style="26" customWidth="1"/>
    <col min="5381" max="5381" width="6.5703125" style="26" customWidth="1"/>
    <col min="5382" max="5606" width="9" style="26"/>
    <col min="5607" max="5612" width="9" style="26" customWidth="1"/>
    <col min="5613" max="5613" width="2" style="26" customWidth="1"/>
    <col min="5614" max="5615" width="1.7109375" style="26" customWidth="1"/>
    <col min="5616" max="5616" width="5" style="26" customWidth="1"/>
    <col min="5617" max="5617" width="2.28515625" style="26" customWidth="1"/>
    <col min="5618" max="5618" width="0.85546875" style="26" customWidth="1"/>
    <col min="5619" max="5619" width="9.140625" style="26" customWidth="1"/>
    <col min="5620" max="5624" width="3.5703125" style="26" customWidth="1"/>
    <col min="5625" max="5625" width="3.28515625" style="26" customWidth="1"/>
    <col min="5626" max="5628" width="3.42578125" style="26" customWidth="1"/>
    <col min="5629" max="5629" width="3.140625" style="26" customWidth="1"/>
    <col min="5630" max="5630" width="3.28515625" style="26" customWidth="1"/>
    <col min="5631" max="5631" width="3.140625" style="26" customWidth="1"/>
    <col min="5632" max="5633" width="3.7109375" style="26" customWidth="1"/>
    <col min="5634" max="5635" width="5" style="26" customWidth="1"/>
    <col min="5636" max="5636" width="4.140625" style="26" customWidth="1"/>
    <col min="5637" max="5637" width="6.5703125" style="26" customWidth="1"/>
    <col min="5638" max="5862" width="9" style="26"/>
    <col min="5863" max="5868" width="9" style="26" customWidth="1"/>
    <col min="5869" max="5869" width="2" style="26" customWidth="1"/>
    <col min="5870" max="5871" width="1.7109375" style="26" customWidth="1"/>
    <col min="5872" max="5872" width="5" style="26" customWidth="1"/>
    <col min="5873" max="5873" width="2.28515625" style="26" customWidth="1"/>
    <col min="5874" max="5874" width="0.85546875" style="26" customWidth="1"/>
    <col min="5875" max="5875" width="9.140625" style="26" customWidth="1"/>
    <col min="5876" max="5880" width="3.5703125" style="26" customWidth="1"/>
    <col min="5881" max="5881" width="3.28515625" style="26" customWidth="1"/>
    <col min="5882" max="5884" width="3.42578125" style="26" customWidth="1"/>
    <col min="5885" max="5885" width="3.140625" style="26" customWidth="1"/>
    <col min="5886" max="5886" width="3.28515625" style="26" customWidth="1"/>
    <col min="5887" max="5887" width="3.140625" style="26" customWidth="1"/>
    <col min="5888" max="5889" width="3.7109375" style="26" customWidth="1"/>
    <col min="5890" max="5891" width="5" style="26" customWidth="1"/>
    <col min="5892" max="5892" width="4.140625" style="26" customWidth="1"/>
    <col min="5893" max="5893" width="6.5703125" style="26" customWidth="1"/>
    <col min="5894" max="6118" width="9" style="26"/>
    <col min="6119" max="6124" width="9" style="26" customWidth="1"/>
    <col min="6125" max="6125" width="2" style="26" customWidth="1"/>
    <col min="6126" max="6127" width="1.7109375" style="26" customWidth="1"/>
    <col min="6128" max="6128" width="5" style="26" customWidth="1"/>
    <col min="6129" max="6129" width="2.28515625" style="26" customWidth="1"/>
    <col min="6130" max="6130" width="0.85546875" style="26" customWidth="1"/>
    <col min="6131" max="6131" width="9.140625" style="26" customWidth="1"/>
    <col min="6132" max="6136" width="3.5703125" style="26" customWidth="1"/>
    <col min="6137" max="6137" width="3.28515625" style="26" customWidth="1"/>
    <col min="6138" max="6140" width="3.42578125" style="26" customWidth="1"/>
    <col min="6141" max="6141" width="3.140625" style="26" customWidth="1"/>
    <col min="6142" max="6142" width="3.28515625" style="26" customWidth="1"/>
    <col min="6143" max="6143" width="3.140625" style="26" customWidth="1"/>
    <col min="6144" max="6145" width="3.7109375" style="26" customWidth="1"/>
    <col min="6146" max="6147" width="5" style="26" customWidth="1"/>
    <col min="6148" max="6148" width="4.140625" style="26" customWidth="1"/>
    <col min="6149" max="6149" width="6.5703125" style="26" customWidth="1"/>
    <col min="6150" max="6374" width="9" style="26"/>
    <col min="6375" max="6380" width="9" style="26" customWidth="1"/>
    <col min="6381" max="6381" width="2" style="26" customWidth="1"/>
    <col min="6382" max="6383" width="1.7109375" style="26" customWidth="1"/>
    <col min="6384" max="6384" width="5" style="26" customWidth="1"/>
    <col min="6385" max="6385" width="2.28515625" style="26" customWidth="1"/>
    <col min="6386" max="6386" width="0.85546875" style="26" customWidth="1"/>
    <col min="6387" max="6387" width="9.140625" style="26" customWidth="1"/>
    <col min="6388" max="6392" width="3.5703125" style="26" customWidth="1"/>
    <col min="6393" max="6393" width="3.28515625" style="26" customWidth="1"/>
    <col min="6394" max="6396" width="3.42578125" style="26" customWidth="1"/>
    <col min="6397" max="6397" width="3.140625" style="26" customWidth="1"/>
    <col min="6398" max="6398" width="3.28515625" style="26" customWidth="1"/>
    <col min="6399" max="6399" width="3.140625" style="26" customWidth="1"/>
    <col min="6400" max="6401" width="3.7109375" style="26" customWidth="1"/>
    <col min="6402" max="6403" width="5" style="26" customWidth="1"/>
    <col min="6404" max="6404" width="4.140625" style="26" customWidth="1"/>
    <col min="6405" max="6405" width="6.5703125" style="26" customWidth="1"/>
    <col min="6406" max="6630" width="9" style="26"/>
    <col min="6631" max="6636" width="9" style="26" customWidth="1"/>
    <col min="6637" max="6637" width="2" style="26" customWidth="1"/>
    <col min="6638" max="6639" width="1.7109375" style="26" customWidth="1"/>
    <col min="6640" max="6640" width="5" style="26" customWidth="1"/>
    <col min="6641" max="6641" width="2.28515625" style="26" customWidth="1"/>
    <col min="6642" max="6642" width="0.85546875" style="26" customWidth="1"/>
    <col min="6643" max="6643" width="9.140625" style="26" customWidth="1"/>
    <col min="6644" max="6648" width="3.5703125" style="26" customWidth="1"/>
    <col min="6649" max="6649" width="3.28515625" style="26" customWidth="1"/>
    <col min="6650" max="6652" width="3.42578125" style="26" customWidth="1"/>
    <col min="6653" max="6653" width="3.140625" style="26" customWidth="1"/>
    <col min="6654" max="6654" width="3.28515625" style="26" customWidth="1"/>
    <col min="6655" max="6655" width="3.140625" style="26" customWidth="1"/>
    <col min="6656" max="6657" width="3.7109375" style="26" customWidth="1"/>
    <col min="6658" max="6659" width="5" style="26" customWidth="1"/>
    <col min="6660" max="6660" width="4.140625" style="26" customWidth="1"/>
    <col min="6661" max="6661" width="6.5703125" style="26" customWidth="1"/>
    <col min="6662" max="6886" width="9" style="26"/>
    <col min="6887" max="6892" width="9" style="26" customWidth="1"/>
    <col min="6893" max="6893" width="2" style="26" customWidth="1"/>
    <col min="6894" max="6895" width="1.7109375" style="26" customWidth="1"/>
    <col min="6896" max="6896" width="5" style="26" customWidth="1"/>
    <col min="6897" max="6897" width="2.28515625" style="26" customWidth="1"/>
    <col min="6898" max="6898" width="0.85546875" style="26" customWidth="1"/>
    <col min="6899" max="6899" width="9.140625" style="26" customWidth="1"/>
    <col min="6900" max="6904" width="3.5703125" style="26" customWidth="1"/>
    <col min="6905" max="6905" width="3.28515625" style="26" customWidth="1"/>
    <col min="6906" max="6908" width="3.42578125" style="26" customWidth="1"/>
    <col min="6909" max="6909" width="3.140625" style="26" customWidth="1"/>
    <col min="6910" max="6910" width="3.28515625" style="26" customWidth="1"/>
    <col min="6911" max="6911" width="3.140625" style="26" customWidth="1"/>
    <col min="6912" max="6913" width="3.7109375" style="26" customWidth="1"/>
    <col min="6914" max="6915" width="5" style="26" customWidth="1"/>
    <col min="6916" max="6916" width="4.140625" style="26" customWidth="1"/>
    <col min="6917" max="6917" width="6.5703125" style="26" customWidth="1"/>
    <col min="6918" max="7142" width="9" style="26"/>
    <col min="7143" max="7148" width="9" style="26" customWidth="1"/>
    <col min="7149" max="7149" width="2" style="26" customWidth="1"/>
    <col min="7150" max="7151" width="1.7109375" style="26" customWidth="1"/>
    <col min="7152" max="7152" width="5" style="26" customWidth="1"/>
    <col min="7153" max="7153" width="2.28515625" style="26" customWidth="1"/>
    <col min="7154" max="7154" width="0.85546875" style="26" customWidth="1"/>
    <col min="7155" max="7155" width="9.140625" style="26" customWidth="1"/>
    <col min="7156" max="7160" width="3.5703125" style="26" customWidth="1"/>
    <col min="7161" max="7161" width="3.28515625" style="26" customWidth="1"/>
    <col min="7162" max="7164" width="3.42578125" style="26" customWidth="1"/>
    <col min="7165" max="7165" width="3.140625" style="26" customWidth="1"/>
    <col min="7166" max="7166" width="3.28515625" style="26" customWidth="1"/>
    <col min="7167" max="7167" width="3.140625" style="26" customWidth="1"/>
    <col min="7168" max="7169" width="3.7109375" style="26" customWidth="1"/>
    <col min="7170" max="7171" width="5" style="26" customWidth="1"/>
    <col min="7172" max="7172" width="4.140625" style="26" customWidth="1"/>
    <col min="7173" max="7173" width="6.5703125" style="26" customWidth="1"/>
    <col min="7174" max="7398" width="9" style="26"/>
    <col min="7399" max="7404" width="9" style="26" customWidth="1"/>
    <col min="7405" max="7405" width="2" style="26" customWidth="1"/>
    <col min="7406" max="7407" width="1.7109375" style="26" customWidth="1"/>
    <col min="7408" max="7408" width="5" style="26" customWidth="1"/>
    <col min="7409" max="7409" width="2.28515625" style="26" customWidth="1"/>
    <col min="7410" max="7410" width="0.85546875" style="26" customWidth="1"/>
    <col min="7411" max="7411" width="9.140625" style="26" customWidth="1"/>
    <col min="7412" max="7416" width="3.5703125" style="26" customWidth="1"/>
    <col min="7417" max="7417" width="3.28515625" style="26" customWidth="1"/>
    <col min="7418" max="7420" width="3.42578125" style="26" customWidth="1"/>
    <col min="7421" max="7421" width="3.140625" style="26" customWidth="1"/>
    <col min="7422" max="7422" width="3.28515625" style="26" customWidth="1"/>
    <col min="7423" max="7423" width="3.140625" style="26" customWidth="1"/>
    <col min="7424" max="7425" width="3.7109375" style="26" customWidth="1"/>
    <col min="7426" max="7427" width="5" style="26" customWidth="1"/>
    <col min="7428" max="7428" width="4.140625" style="26" customWidth="1"/>
    <col min="7429" max="7429" width="6.5703125" style="26" customWidth="1"/>
    <col min="7430" max="7654" width="9" style="26"/>
    <col min="7655" max="7660" width="9" style="26" customWidth="1"/>
    <col min="7661" max="7661" width="2" style="26" customWidth="1"/>
    <col min="7662" max="7663" width="1.7109375" style="26" customWidth="1"/>
    <col min="7664" max="7664" width="5" style="26" customWidth="1"/>
    <col min="7665" max="7665" width="2.28515625" style="26" customWidth="1"/>
    <col min="7666" max="7666" width="0.85546875" style="26" customWidth="1"/>
    <col min="7667" max="7667" width="9.140625" style="26" customWidth="1"/>
    <col min="7668" max="7672" width="3.5703125" style="26" customWidth="1"/>
    <col min="7673" max="7673" width="3.28515625" style="26" customWidth="1"/>
    <col min="7674" max="7676" width="3.42578125" style="26" customWidth="1"/>
    <col min="7677" max="7677" width="3.140625" style="26" customWidth="1"/>
    <col min="7678" max="7678" width="3.28515625" style="26" customWidth="1"/>
    <col min="7679" max="7679" width="3.140625" style="26" customWidth="1"/>
    <col min="7680" max="7681" width="3.7109375" style="26" customWidth="1"/>
    <col min="7682" max="7683" width="5" style="26" customWidth="1"/>
    <col min="7684" max="7684" width="4.140625" style="26" customWidth="1"/>
    <col min="7685" max="7685" width="6.5703125" style="26" customWidth="1"/>
    <col min="7686" max="7910" width="9" style="26"/>
    <col min="7911" max="7916" width="9" style="26" customWidth="1"/>
    <col min="7917" max="7917" width="2" style="26" customWidth="1"/>
    <col min="7918" max="7919" width="1.7109375" style="26" customWidth="1"/>
    <col min="7920" max="7920" width="5" style="26" customWidth="1"/>
    <col min="7921" max="7921" width="2.28515625" style="26" customWidth="1"/>
    <col min="7922" max="7922" width="0.85546875" style="26" customWidth="1"/>
    <col min="7923" max="7923" width="9.140625" style="26" customWidth="1"/>
    <col min="7924" max="7928" width="3.5703125" style="26" customWidth="1"/>
    <col min="7929" max="7929" width="3.28515625" style="26" customWidth="1"/>
    <col min="7930" max="7932" width="3.42578125" style="26" customWidth="1"/>
    <col min="7933" max="7933" width="3.140625" style="26" customWidth="1"/>
    <col min="7934" max="7934" width="3.28515625" style="26" customWidth="1"/>
    <col min="7935" max="7935" width="3.140625" style="26" customWidth="1"/>
    <col min="7936" max="7937" width="3.7109375" style="26" customWidth="1"/>
    <col min="7938" max="7939" width="5" style="26" customWidth="1"/>
    <col min="7940" max="7940" width="4.140625" style="26" customWidth="1"/>
    <col min="7941" max="7941" width="6.5703125" style="26" customWidth="1"/>
    <col min="7942" max="8166" width="9" style="26"/>
    <col min="8167" max="8172" width="9" style="26" customWidth="1"/>
    <col min="8173" max="8173" width="2" style="26" customWidth="1"/>
    <col min="8174" max="8175" width="1.7109375" style="26" customWidth="1"/>
    <col min="8176" max="8176" width="5" style="26" customWidth="1"/>
    <col min="8177" max="8177" width="2.28515625" style="26" customWidth="1"/>
    <col min="8178" max="8178" width="0.85546875" style="26" customWidth="1"/>
    <col min="8179" max="8179" width="9.140625" style="26" customWidth="1"/>
    <col min="8180" max="8184" width="3.5703125" style="26" customWidth="1"/>
    <col min="8185" max="8185" width="3.28515625" style="26" customWidth="1"/>
    <col min="8186" max="8188" width="3.42578125" style="26" customWidth="1"/>
    <col min="8189" max="8189" width="3.140625" style="26" customWidth="1"/>
    <col min="8190" max="8190" width="3.28515625" style="26" customWidth="1"/>
    <col min="8191" max="8191" width="3.140625" style="26" customWidth="1"/>
    <col min="8192" max="8193" width="3.7109375" style="26" customWidth="1"/>
    <col min="8194" max="8195" width="5" style="26" customWidth="1"/>
    <col min="8196" max="8196" width="4.140625" style="26" customWidth="1"/>
    <col min="8197" max="8197" width="6.5703125" style="26" customWidth="1"/>
    <col min="8198" max="8422" width="9" style="26"/>
    <col min="8423" max="8428" width="9" style="26" customWidth="1"/>
    <col min="8429" max="8429" width="2" style="26" customWidth="1"/>
    <col min="8430" max="8431" width="1.7109375" style="26" customWidth="1"/>
    <col min="8432" max="8432" width="5" style="26" customWidth="1"/>
    <col min="8433" max="8433" width="2.28515625" style="26" customWidth="1"/>
    <col min="8434" max="8434" width="0.85546875" style="26" customWidth="1"/>
    <col min="8435" max="8435" width="9.140625" style="26" customWidth="1"/>
    <col min="8436" max="8440" width="3.5703125" style="26" customWidth="1"/>
    <col min="8441" max="8441" width="3.28515625" style="26" customWidth="1"/>
    <col min="8442" max="8444" width="3.42578125" style="26" customWidth="1"/>
    <col min="8445" max="8445" width="3.140625" style="26" customWidth="1"/>
    <col min="8446" max="8446" width="3.28515625" style="26" customWidth="1"/>
    <col min="8447" max="8447" width="3.140625" style="26" customWidth="1"/>
    <col min="8448" max="8449" width="3.7109375" style="26" customWidth="1"/>
    <col min="8450" max="8451" width="5" style="26" customWidth="1"/>
    <col min="8452" max="8452" width="4.140625" style="26" customWidth="1"/>
    <col min="8453" max="8453" width="6.5703125" style="26" customWidth="1"/>
    <col min="8454" max="8678" width="9" style="26"/>
    <col min="8679" max="8684" width="9" style="26" customWidth="1"/>
    <col min="8685" max="8685" width="2" style="26" customWidth="1"/>
    <col min="8686" max="8687" width="1.7109375" style="26" customWidth="1"/>
    <col min="8688" max="8688" width="5" style="26" customWidth="1"/>
    <col min="8689" max="8689" width="2.28515625" style="26" customWidth="1"/>
    <col min="8690" max="8690" width="0.85546875" style="26" customWidth="1"/>
    <col min="8691" max="8691" width="9.140625" style="26" customWidth="1"/>
    <col min="8692" max="8696" width="3.5703125" style="26" customWidth="1"/>
    <col min="8697" max="8697" width="3.28515625" style="26" customWidth="1"/>
    <col min="8698" max="8700" width="3.42578125" style="26" customWidth="1"/>
    <col min="8701" max="8701" width="3.140625" style="26" customWidth="1"/>
    <col min="8702" max="8702" width="3.28515625" style="26" customWidth="1"/>
    <col min="8703" max="8703" width="3.140625" style="26" customWidth="1"/>
    <col min="8704" max="8705" width="3.7109375" style="26" customWidth="1"/>
    <col min="8706" max="8707" width="5" style="26" customWidth="1"/>
    <col min="8708" max="8708" width="4.140625" style="26" customWidth="1"/>
    <col min="8709" max="8709" width="6.5703125" style="26" customWidth="1"/>
    <col min="8710" max="8934" width="9" style="26"/>
    <col min="8935" max="8940" width="9" style="26" customWidth="1"/>
    <col min="8941" max="8941" width="2" style="26" customWidth="1"/>
    <col min="8942" max="8943" width="1.7109375" style="26" customWidth="1"/>
    <col min="8944" max="8944" width="5" style="26" customWidth="1"/>
    <col min="8945" max="8945" width="2.28515625" style="26" customWidth="1"/>
    <col min="8946" max="8946" width="0.85546875" style="26" customWidth="1"/>
    <col min="8947" max="8947" width="9.140625" style="26" customWidth="1"/>
    <col min="8948" max="8952" width="3.5703125" style="26" customWidth="1"/>
    <col min="8953" max="8953" width="3.28515625" style="26" customWidth="1"/>
    <col min="8954" max="8956" width="3.42578125" style="26" customWidth="1"/>
    <col min="8957" max="8957" width="3.140625" style="26" customWidth="1"/>
    <col min="8958" max="8958" width="3.28515625" style="26" customWidth="1"/>
    <col min="8959" max="8959" width="3.140625" style="26" customWidth="1"/>
    <col min="8960" max="8961" width="3.7109375" style="26" customWidth="1"/>
    <col min="8962" max="8963" width="5" style="26" customWidth="1"/>
    <col min="8964" max="8964" width="4.140625" style="26" customWidth="1"/>
    <col min="8965" max="8965" width="6.5703125" style="26" customWidth="1"/>
    <col min="8966" max="9190" width="9" style="26"/>
    <col min="9191" max="9196" width="9" style="26" customWidth="1"/>
    <col min="9197" max="9197" width="2" style="26" customWidth="1"/>
    <col min="9198" max="9199" width="1.7109375" style="26" customWidth="1"/>
    <col min="9200" max="9200" width="5" style="26" customWidth="1"/>
    <col min="9201" max="9201" width="2.28515625" style="26" customWidth="1"/>
    <col min="9202" max="9202" width="0.85546875" style="26" customWidth="1"/>
    <col min="9203" max="9203" width="9.140625" style="26" customWidth="1"/>
    <col min="9204" max="9208" width="3.5703125" style="26" customWidth="1"/>
    <col min="9209" max="9209" width="3.28515625" style="26" customWidth="1"/>
    <col min="9210" max="9212" width="3.42578125" style="26" customWidth="1"/>
    <col min="9213" max="9213" width="3.140625" style="26" customWidth="1"/>
    <col min="9214" max="9214" width="3.28515625" style="26" customWidth="1"/>
    <col min="9215" max="9215" width="3.140625" style="26" customWidth="1"/>
    <col min="9216" max="9217" width="3.7109375" style="26" customWidth="1"/>
    <col min="9218" max="9219" width="5" style="26" customWidth="1"/>
    <col min="9220" max="9220" width="4.140625" style="26" customWidth="1"/>
    <col min="9221" max="9221" width="6.5703125" style="26" customWidth="1"/>
    <col min="9222" max="9446" width="9" style="26"/>
    <col min="9447" max="9452" width="9" style="26" customWidth="1"/>
    <col min="9453" max="9453" width="2" style="26" customWidth="1"/>
    <col min="9454" max="9455" width="1.7109375" style="26" customWidth="1"/>
    <col min="9456" max="9456" width="5" style="26" customWidth="1"/>
    <col min="9457" max="9457" width="2.28515625" style="26" customWidth="1"/>
    <col min="9458" max="9458" width="0.85546875" style="26" customWidth="1"/>
    <col min="9459" max="9459" width="9.140625" style="26" customWidth="1"/>
    <col min="9460" max="9464" width="3.5703125" style="26" customWidth="1"/>
    <col min="9465" max="9465" width="3.28515625" style="26" customWidth="1"/>
    <col min="9466" max="9468" width="3.42578125" style="26" customWidth="1"/>
    <col min="9469" max="9469" width="3.140625" style="26" customWidth="1"/>
    <col min="9470" max="9470" width="3.28515625" style="26" customWidth="1"/>
    <col min="9471" max="9471" width="3.140625" style="26" customWidth="1"/>
    <col min="9472" max="9473" width="3.7109375" style="26" customWidth="1"/>
    <col min="9474" max="9475" width="5" style="26" customWidth="1"/>
    <col min="9476" max="9476" width="4.140625" style="26" customWidth="1"/>
    <col min="9477" max="9477" width="6.5703125" style="26" customWidth="1"/>
    <col min="9478" max="9702" width="9" style="26"/>
    <col min="9703" max="9708" width="9" style="26" customWidth="1"/>
    <col min="9709" max="9709" width="2" style="26" customWidth="1"/>
    <col min="9710" max="9711" width="1.7109375" style="26" customWidth="1"/>
    <col min="9712" max="9712" width="5" style="26" customWidth="1"/>
    <col min="9713" max="9713" width="2.28515625" style="26" customWidth="1"/>
    <col min="9714" max="9714" width="0.85546875" style="26" customWidth="1"/>
    <col min="9715" max="9715" width="9.140625" style="26" customWidth="1"/>
    <col min="9716" max="9720" width="3.5703125" style="26" customWidth="1"/>
    <col min="9721" max="9721" width="3.28515625" style="26" customWidth="1"/>
    <col min="9722" max="9724" width="3.42578125" style="26" customWidth="1"/>
    <col min="9725" max="9725" width="3.140625" style="26" customWidth="1"/>
    <col min="9726" max="9726" width="3.28515625" style="26" customWidth="1"/>
    <col min="9727" max="9727" width="3.140625" style="26" customWidth="1"/>
    <col min="9728" max="9729" width="3.7109375" style="26" customWidth="1"/>
    <col min="9730" max="9731" width="5" style="26" customWidth="1"/>
    <col min="9732" max="9732" width="4.140625" style="26" customWidth="1"/>
    <col min="9733" max="9733" width="6.5703125" style="26" customWidth="1"/>
    <col min="9734" max="9958" width="9" style="26"/>
    <col min="9959" max="9964" width="9" style="26" customWidth="1"/>
    <col min="9965" max="9965" width="2" style="26" customWidth="1"/>
    <col min="9966" max="9967" width="1.7109375" style="26" customWidth="1"/>
    <col min="9968" max="9968" width="5" style="26" customWidth="1"/>
    <col min="9969" max="9969" width="2.28515625" style="26" customWidth="1"/>
    <col min="9970" max="9970" width="0.85546875" style="26" customWidth="1"/>
    <col min="9971" max="9971" width="9.140625" style="26" customWidth="1"/>
    <col min="9972" max="9976" width="3.5703125" style="26" customWidth="1"/>
    <col min="9977" max="9977" width="3.28515625" style="26" customWidth="1"/>
    <col min="9978" max="9980" width="3.42578125" style="26" customWidth="1"/>
    <col min="9981" max="9981" width="3.140625" style="26" customWidth="1"/>
    <col min="9982" max="9982" width="3.28515625" style="26" customWidth="1"/>
    <col min="9983" max="9983" width="3.140625" style="26" customWidth="1"/>
    <col min="9984" max="9985" width="3.7109375" style="26" customWidth="1"/>
    <col min="9986" max="9987" width="5" style="26" customWidth="1"/>
    <col min="9988" max="9988" width="4.140625" style="26" customWidth="1"/>
    <col min="9989" max="9989" width="6.5703125" style="26" customWidth="1"/>
    <col min="9990" max="10214" width="9" style="26"/>
    <col min="10215" max="10220" width="9" style="26" customWidth="1"/>
    <col min="10221" max="10221" width="2" style="26" customWidth="1"/>
    <col min="10222" max="10223" width="1.7109375" style="26" customWidth="1"/>
    <col min="10224" max="10224" width="5" style="26" customWidth="1"/>
    <col min="10225" max="10225" width="2.28515625" style="26" customWidth="1"/>
    <col min="10226" max="10226" width="0.85546875" style="26" customWidth="1"/>
    <col min="10227" max="10227" width="9.140625" style="26" customWidth="1"/>
    <col min="10228" max="10232" width="3.5703125" style="26" customWidth="1"/>
    <col min="10233" max="10233" width="3.28515625" style="26" customWidth="1"/>
    <col min="10234" max="10236" width="3.42578125" style="26" customWidth="1"/>
    <col min="10237" max="10237" width="3.140625" style="26" customWidth="1"/>
    <col min="10238" max="10238" width="3.28515625" style="26" customWidth="1"/>
    <col min="10239" max="10239" width="3.140625" style="26" customWidth="1"/>
    <col min="10240" max="10241" width="3.7109375" style="26" customWidth="1"/>
    <col min="10242" max="10243" width="5" style="26" customWidth="1"/>
    <col min="10244" max="10244" width="4.140625" style="26" customWidth="1"/>
    <col min="10245" max="10245" width="6.5703125" style="26" customWidth="1"/>
    <col min="10246" max="10470" width="9" style="26"/>
    <col min="10471" max="10476" width="9" style="26" customWidth="1"/>
    <col min="10477" max="10477" width="2" style="26" customWidth="1"/>
    <col min="10478" max="10479" width="1.7109375" style="26" customWidth="1"/>
    <col min="10480" max="10480" width="5" style="26" customWidth="1"/>
    <col min="10481" max="10481" width="2.28515625" style="26" customWidth="1"/>
    <col min="10482" max="10482" width="0.85546875" style="26" customWidth="1"/>
    <col min="10483" max="10483" width="9.140625" style="26" customWidth="1"/>
    <col min="10484" max="10488" width="3.5703125" style="26" customWidth="1"/>
    <col min="10489" max="10489" width="3.28515625" style="26" customWidth="1"/>
    <col min="10490" max="10492" width="3.42578125" style="26" customWidth="1"/>
    <col min="10493" max="10493" width="3.140625" style="26" customWidth="1"/>
    <col min="10494" max="10494" width="3.28515625" style="26" customWidth="1"/>
    <col min="10495" max="10495" width="3.140625" style="26" customWidth="1"/>
    <col min="10496" max="10497" width="3.7109375" style="26" customWidth="1"/>
    <col min="10498" max="10499" width="5" style="26" customWidth="1"/>
    <col min="10500" max="10500" width="4.140625" style="26" customWidth="1"/>
    <col min="10501" max="10501" width="6.5703125" style="26" customWidth="1"/>
    <col min="10502" max="10726" width="9" style="26"/>
    <col min="10727" max="10732" width="9" style="26" customWidth="1"/>
    <col min="10733" max="10733" width="2" style="26" customWidth="1"/>
    <col min="10734" max="10735" width="1.7109375" style="26" customWidth="1"/>
    <col min="10736" max="10736" width="5" style="26" customWidth="1"/>
    <col min="10737" max="10737" width="2.28515625" style="26" customWidth="1"/>
    <col min="10738" max="10738" width="0.85546875" style="26" customWidth="1"/>
    <col min="10739" max="10739" width="9.140625" style="26" customWidth="1"/>
    <col min="10740" max="10744" width="3.5703125" style="26" customWidth="1"/>
    <col min="10745" max="10745" width="3.28515625" style="26" customWidth="1"/>
    <col min="10746" max="10748" width="3.42578125" style="26" customWidth="1"/>
    <col min="10749" max="10749" width="3.140625" style="26" customWidth="1"/>
    <col min="10750" max="10750" width="3.28515625" style="26" customWidth="1"/>
    <col min="10751" max="10751" width="3.140625" style="26" customWidth="1"/>
    <col min="10752" max="10753" width="3.7109375" style="26" customWidth="1"/>
    <col min="10754" max="10755" width="5" style="26" customWidth="1"/>
    <col min="10756" max="10756" width="4.140625" style="26" customWidth="1"/>
    <col min="10757" max="10757" width="6.5703125" style="26" customWidth="1"/>
    <col min="10758" max="10982" width="9" style="26"/>
    <col min="10983" max="10988" width="9" style="26" customWidth="1"/>
    <col min="10989" max="10989" width="2" style="26" customWidth="1"/>
    <col min="10990" max="10991" width="1.7109375" style="26" customWidth="1"/>
    <col min="10992" max="10992" width="5" style="26" customWidth="1"/>
    <col min="10993" max="10993" width="2.28515625" style="26" customWidth="1"/>
    <col min="10994" max="10994" width="0.85546875" style="26" customWidth="1"/>
    <col min="10995" max="10995" width="9.140625" style="26" customWidth="1"/>
    <col min="10996" max="11000" width="3.5703125" style="26" customWidth="1"/>
    <col min="11001" max="11001" width="3.28515625" style="26" customWidth="1"/>
    <col min="11002" max="11004" width="3.42578125" style="26" customWidth="1"/>
    <col min="11005" max="11005" width="3.140625" style="26" customWidth="1"/>
    <col min="11006" max="11006" width="3.28515625" style="26" customWidth="1"/>
    <col min="11007" max="11007" width="3.140625" style="26" customWidth="1"/>
    <col min="11008" max="11009" width="3.7109375" style="26" customWidth="1"/>
    <col min="11010" max="11011" width="5" style="26" customWidth="1"/>
    <col min="11012" max="11012" width="4.140625" style="26" customWidth="1"/>
    <col min="11013" max="11013" width="6.5703125" style="26" customWidth="1"/>
    <col min="11014" max="11238" width="9" style="26"/>
    <col min="11239" max="11244" width="9" style="26" customWidth="1"/>
    <col min="11245" max="11245" width="2" style="26" customWidth="1"/>
    <col min="11246" max="11247" width="1.7109375" style="26" customWidth="1"/>
    <col min="11248" max="11248" width="5" style="26" customWidth="1"/>
    <col min="11249" max="11249" width="2.28515625" style="26" customWidth="1"/>
    <col min="11250" max="11250" width="0.85546875" style="26" customWidth="1"/>
    <col min="11251" max="11251" width="9.140625" style="26" customWidth="1"/>
    <col min="11252" max="11256" width="3.5703125" style="26" customWidth="1"/>
    <col min="11257" max="11257" width="3.28515625" style="26" customWidth="1"/>
    <col min="11258" max="11260" width="3.42578125" style="26" customWidth="1"/>
    <col min="11261" max="11261" width="3.140625" style="26" customWidth="1"/>
    <col min="11262" max="11262" width="3.28515625" style="26" customWidth="1"/>
    <col min="11263" max="11263" width="3.140625" style="26" customWidth="1"/>
    <col min="11264" max="11265" width="3.7109375" style="26" customWidth="1"/>
    <col min="11266" max="11267" width="5" style="26" customWidth="1"/>
    <col min="11268" max="11268" width="4.140625" style="26" customWidth="1"/>
    <col min="11269" max="11269" width="6.5703125" style="26" customWidth="1"/>
    <col min="11270" max="11494" width="9" style="26"/>
    <col min="11495" max="11500" width="9" style="26" customWidth="1"/>
    <col min="11501" max="11501" width="2" style="26" customWidth="1"/>
    <col min="11502" max="11503" width="1.7109375" style="26" customWidth="1"/>
    <col min="11504" max="11504" width="5" style="26" customWidth="1"/>
    <col min="11505" max="11505" width="2.28515625" style="26" customWidth="1"/>
    <col min="11506" max="11506" width="0.85546875" style="26" customWidth="1"/>
    <col min="11507" max="11507" width="9.140625" style="26" customWidth="1"/>
    <col min="11508" max="11512" width="3.5703125" style="26" customWidth="1"/>
    <col min="11513" max="11513" width="3.28515625" style="26" customWidth="1"/>
    <col min="11514" max="11516" width="3.42578125" style="26" customWidth="1"/>
    <col min="11517" max="11517" width="3.140625" style="26" customWidth="1"/>
    <col min="11518" max="11518" width="3.28515625" style="26" customWidth="1"/>
    <col min="11519" max="11519" width="3.140625" style="26" customWidth="1"/>
    <col min="11520" max="11521" width="3.7109375" style="26" customWidth="1"/>
    <col min="11522" max="11523" width="5" style="26" customWidth="1"/>
    <col min="11524" max="11524" width="4.140625" style="26" customWidth="1"/>
    <col min="11525" max="11525" width="6.5703125" style="26" customWidth="1"/>
    <col min="11526" max="11750" width="9" style="26"/>
    <col min="11751" max="11756" width="9" style="26" customWidth="1"/>
    <col min="11757" max="11757" width="2" style="26" customWidth="1"/>
    <col min="11758" max="11759" width="1.7109375" style="26" customWidth="1"/>
    <col min="11760" max="11760" width="5" style="26" customWidth="1"/>
    <col min="11761" max="11761" width="2.28515625" style="26" customWidth="1"/>
    <col min="11762" max="11762" width="0.85546875" style="26" customWidth="1"/>
    <col min="11763" max="11763" width="9.140625" style="26" customWidth="1"/>
    <col min="11764" max="11768" width="3.5703125" style="26" customWidth="1"/>
    <col min="11769" max="11769" width="3.28515625" style="26" customWidth="1"/>
    <col min="11770" max="11772" width="3.42578125" style="26" customWidth="1"/>
    <col min="11773" max="11773" width="3.140625" style="26" customWidth="1"/>
    <col min="11774" max="11774" width="3.28515625" style="26" customWidth="1"/>
    <col min="11775" max="11775" width="3.140625" style="26" customWidth="1"/>
    <col min="11776" max="11777" width="3.7109375" style="26" customWidth="1"/>
    <col min="11778" max="11779" width="5" style="26" customWidth="1"/>
    <col min="11780" max="11780" width="4.140625" style="26" customWidth="1"/>
    <col min="11781" max="11781" width="6.5703125" style="26" customWidth="1"/>
    <col min="11782" max="12006" width="9" style="26"/>
    <col min="12007" max="12012" width="9" style="26" customWidth="1"/>
    <col min="12013" max="12013" width="2" style="26" customWidth="1"/>
    <col min="12014" max="12015" width="1.7109375" style="26" customWidth="1"/>
    <col min="12016" max="12016" width="5" style="26" customWidth="1"/>
    <col min="12017" max="12017" width="2.28515625" style="26" customWidth="1"/>
    <col min="12018" max="12018" width="0.85546875" style="26" customWidth="1"/>
    <col min="12019" max="12019" width="9.140625" style="26" customWidth="1"/>
    <col min="12020" max="12024" width="3.5703125" style="26" customWidth="1"/>
    <col min="12025" max="12025" width="3.28515625" style="26" customWidth="1"/>
    <col min="12026" max="12028" width="3.42578125" style="26" customWidth="1"/>
    <col min="12029" max="12029" width="3.140625" style="26" customWidth="1"/>
    <col min="12030" max="12030" width="3.28515625" style="26" customWidth="1"/>
    <col min="12031" max="12031" width="3.140625" style="26" customWidth="1"/>
    <col min="12032" max="12033" width="3.7109375" style="26" customWidth="1"/>
    <col min="12034" max="12035" width="5" style="26" customWidth="1"/>
    <col min="12036" max="12036" width="4.140625" style="26" customWidth="1"/>
    <col min="12037" max="12037" width="6.5703125" style="26" customWidth="1"/>
    <col min="12038" max="12262" width="9" style="26"/>
    <col min="12263" max="12268" width="9" style="26" customWidth="1"/>
    <col min="12269" max="12269" width="2" style="26" customWidth="1"/>
    <col min="12270" max="12271" width="1.7109375" style="26" customWidth="1"/>
    <col min="12272" max="12272" width="5" style="26" customWidth="1"/>
    <col min="12273" max="12273" width="2.28515625" style="26" customWidth="1"/>
    <col min="12274" max="12274" width="0.85546875" style="26" customWidth="1"/>
    <col min="12275" max="12275" width="9.140625" style="26" customWidth="1"/>
    <col min="12276" max="12280" width="3.5703125" style="26" customWidth="1"/>
    <col min="12281" max="12281" width="3.28515625" style="26" customWidth="1"/>
    <col min="12282" max="12284" width="3.42578125" style="26" customWidth="1"/>
    <col min="12285" max="12285" width="3.140625" style="26" customWidth="1"/>
    <col min="12286" max="12286" width="3.28515625" style="26" customWidth="1"/>
    <col min="12287" max="12287" width="3.140625" style="26" customWidth="1"/>
    <col min="12288" max="12289" width="3.7109375" style="26" customWidth="1"/>
    <col min="12290" max="12291" width="5" style="26" customWidth="1"/>
    <col min="12292" max="12292" width="4.140625" style="26" customWidth="1"/>
    <col min="12293" max="12293" width="6.5703125" style="26" customWidth="1"/>
    <col min="12294" max="12518" width="9" style="26"/>
    <col min="12519" max="12524" width="9" style="26" customWidth="1"/>
    <col min="12525" max="12525" width="2" style="26" customWidth="1"/>
    <col min="12526" max="12527" width="1.7109375" style="26" customWidth="1"/>
    <col min="12528" max="12528" width="5" style="26" customWidth="1"/>
    <col min="12529" max="12529" width="2.28515625" style="26" customWidth="1"/>
    <col min="12530" max="12530" width="0.85546875" style="26" customWidth="1"/>
    <col min="12531" max="12531" width="9.140625" style="26" customWidth="1"/>
    <col min="12532" max="12536" width="3.5703125" style="26" customWidth="1"/>
    <col min="12537" max="12537" width="3.28515625" style="26" customWidth="1"/>
    <col min="12538" max="12540" width="3.42578125" style="26" customWidth="1"/>
    <col min="12541" max="12541" width="3.140625" style="26" customWidth="1"/>
    <col min="12542" max="12542" width="3.28515625" style="26" customWidth="1"/>
    <col min="12543" max="12543" width="3.140625" style="26" customWidth="1"/>
    <col min="12544" max="12545" width="3.7109375" style="26" customWidth="1"/>
    <col min="12546" max="12547" width="5" style="26" customWidth="1"/>
    <col min="12548" max="12548" width="4.140625" style="26" customWidth="1"/>
    <col min="12549" max="12549" width="6.5703125" style="26" customWidth="1"/>
    <col min="12550" max="12774" width="9" style="26"/>
    <col min="12775" max="12780" width="9" style="26" customWidth="1"/>
    <col min="12781" max="12781" width="2" style="26" customWidth="1"/>
    <col min="12782" max="12783" width="1.7109375" style="26" customWidth="1"/>
    <col min="12784" max="12784" width="5" style="26" customWidth="1"/>
    <col min="12785" max="12785" width="2.28515625" style="26" customWidth="1"/>
    <col min="12786" max="12786" width="0.85546875" style="26" customWidth="1"/>
    <col min="12787" max="12787" width="9.140625" style="26" customWidth="1"/>
    <col min="12788" max="12792" width="3.5703125" style="26" customWidth="1"/>
    <col min="12793" max="12793" width="3.28515625" style="26" customWidth="1"/>
    <col min="12794" max="12796" width="3.42578125" style="26" customWidth="1"/>
    <col min="12797" max="12797" width="3.140625" style="26" customWidth="1"/>
    <col min="12798" max="12798" width="3.28515625" style="26" customWidth="1"/>
    <col min="12799" max="12799" width="3.140625" style="26" customWidth="1"/>
    <col min="12800" max="12801" width="3.7109375" style="26" customWidth="1"/>
    <col min="12802" max="12803" width="5" style="26" customWidth="1"/>
    <col min="12804" max="12804" width="4.140625" style="26" customWidth="1"/>
    <col min="12805" max="12805" width="6.5703125" style="26" customWidth="1"/>
    <col min="12806" max="13030" width="9" style="26"/>
    <col min="13031" max="13036" width="9" style="26" customWidth="1"/>
    <col min="13037" max="13037" width="2" style="26" customWidth="1"/>
    <col min="13038" max="13039" width="1.7109375" style="26" customWidth="1"/>
    <col min="13040" max="13040" width="5" style="26" customWidth="1"/>
    <col min="13041" max="13041" width="2.28515625" style="26" customWidth="1"/>
    <col min="13042" max="13042" width="0.85546875" style="26" customWidth="1"/>
    <col min="13043" max="13043" width="9.140625" style="26" customWidth="1"/>
    <col min="13044" max="13048" width="3.5703125" style="26" customWidth="1"/>
    <col min="13049" max="13049" width="3.28515625" style="26" customWidth="1"/>
    <col min="13050" max="13052" width="3.42578125" style="26" customWidth="1"/>
    <col min="13053" max="13053" width="3.140625" style="26" customWidth="1"/>
    <col min="13054" max="13054" width="3.28515625" style="26" customWidth="1"/>
    <col min="13055" max="13055" width="3.140625" style="26" customWidth="1"/>
    <col min="13056" max="13057" width="3.7109375" style="26" customWidth="1"/>
    <col min="13058" max="13059" width="5" style="26" customWidth="1"/>
    <col min="13060" max="13060" width="4.140625" style="26" customWidth="1"/>
    <col min="13061" max="13061" width="6.5703125" style="26" customWidth="1"/>
    <col min="13062" max="13286" width="9" style="26"/>
    <col min="13287" max="13292" width="9" style="26" customWidth="1"/>
    <col min="13293" max="13293" width="2" style="26" customWidth="1"/>
    <col min="13294" max="13295" width="1.7109375" style="26" customWidth="1"/>
    <col min="13296" max="13296" width="5" style="26" customWidth="1"/>
    <col min="13297" max="13297" width="2.28515625" style="26" customWidth="1"/>
    <col min="13298" max="13298" width="0.85546875" style="26" customWidth="1"/>
    <col min="13299" max="13299" width="9.140625" style="26" customWidth="1"/>
    <col min="13300" max="13304" width="3.5703125" style="26" customWidth="1"/>
    <col min="13305" max="13305" width="3.28515625" style="26" customWidth="1"/>
    <col min="13306" max="13308" width="3.42578125" style="26" customWidth="1"/>
    <col min="13309" max="13309" width="3.140625" style="26" customWidth="1"/>
    <col min="13310" max="13310" width="3.28515625" style="26" customWidth="1"/>
    <col min="13311" max="13311" width="3.140625" style="26" customWidth="1"/>
    <col min="13312" max="13313" width="3.7109375" style="26" customWidth="1"/>
    <col min="13314" max="13315" width="5" style="26" customWidth="1"/>
    <col min="13316" max="13316" width="4.140625" style="26" customWidth="1"/>
    <col min="13317" max="13317" width="6.5703125" style="26" customWidth="1"/>
    <col min="13318" max="13542" width="9" style="26"/>
    <col min="13543" max="13548" width="9" style="26" customWidth="1"/>
    <col min="13549" max="13549" width="2" style="26" customWidth="1"/>
    <col min="13550" max="13551" width="1.7109375" style="26" customWidth="1"/>
    <col min="13552" max="13552" width="5" style="26" customWidth="1"/>
    <col min="13553" max="13553" width="2.28515625" style="26" customWidth="1"/>
    <col min="13554" max="13554" width="0.85546875" style="26" customWidth="1"/>
    <col min="13555" max="13555" width="9.140625" style="26" customWidth="1"/>
    <col min="13556" max="13560" width="3.5703125" style="26" customWidth="1"/>
    <col min="13561" max="13561" width="3.28515625" style="26" customWidth="1"/>
    <col min="13562" max="13564" width="3.42578125" style="26" customWidth="1"/>
    <col min="13565" max="13565" width="3.140625" style="26" customWidth="1"/>
    <col min="13566" max="13566" width="3.28515625" style="26" customWidth="1"/>
    <col min="13567" max="13567" width="3.140625" style="26" customWidth="1"/>
    <col min="13568" max="13569" width="3.7109375" style="26" customWidth="1"/>
    <col min="13570" max="13571" width="5" style="26" customWidth="1"/>
    <col min="13572" max="13572" width="4.140625" style="26" customWidth="1"/>
    <col min="13573" max="13573" width="6.5703125" style="26" customWidth="1"/>
    <col min="13574" max="13798" width="9" style="26"/>
    <col min="13799" max="13804" width="9" style="26" customWidth="1"/>
    <col min="13805" max="13805" width="2" style="26" customWidth="1"/>
    <col min="13806" max="13807" width="1.7109375" style="26" customWidth="1"/>
    <col min="13808" max="13808" width="5" style="26" customWidth="1"/>
    <col min="13809" max="13809" width="2.28515625" style="26" customWidth="1"/>
    <col min="13810" max="13810" width="0.85546875" style="26" customWidth="1"/>
    <col min="13811" max="13811" width="9.140625" style="26" customWidth="1"/>
    <col min="13812" max="13816" width="3.5703125" style="26" customWidth="1"/>
    <col min="13817" max="13817" width="3.28515625" style="26" customWidth="1"/>
    <col min="13818" max="13820" width="3.42578125" style="26" customWidth="1"/>
    <col min="13821" max="13821" width="3.140625" style="26" customWidth="1"/>
    <col min="13822" max="13822" width="3.28515625" style="26" customWidth="1"/>
    <col min="13823" max="13823" width="3.140625" style="26" customWidth="1"/>
    <col min="13824" max="13825" width="3.7109375" style="26" customWidth="1"/>
    <col min="13826" max="13827" width="5" style="26" customWidth="1"/>
    <col min="13828" max="13828" width="4.140625" style="26" customWidth="1"/>
    <col min="13829" max="13829" width="6.5703125" style="26" customWidth="1"/>
    <col min="13830" max="14054" width="9" style="26"/>
    <col min="14055" max="14060" width="9" style="26" customWidth="1"/>
    <col min="14061" max="14061" width="2" style="26" customWidth="1"/>
    <col min="14062" max="14063" width="1.7109375" style="26" customWidth="1"/>
    <col min="14064" max="14064" width="5" style="26" customWidth="1"/>
    <col min="14065" max="14065" width="2.28515625" style="26" customWidth="1"/>
    <col min="14066" max="14066" width="0.85546875" style="26" customWidth="1"/>
    <col min="14067" max="14067" width="9.140625" style="26" customWidth="1"/>
    <col min="14068" max="14072" width="3.5703125" style="26" customWidth="1"/>
    <col min="14073" max="14073" width="3.28515625" style="26" customWidth="1"/>
    <col min="14074" max="14076" width="3.42578125" style="26" customWidth="1"/>
    <col min="14077" max="14077" width="3.140625" style="26" customWidth="1"/>
    <col min="14078" max="14078" width="3.28515625" style="26" customWidth="1"/>
    <col min="14079" max="14079" width="3.140625" style="26" customWidth="1"/>
    <col min="14080" max="14081" width="3.7109375" style="26" customWidth="1"/>
    <col min="14082" max="14083" width="5" style="26" customWidth="1"/>
    <col min="14084" max="14084" width="4.140625" style="26" customWidth="1"/>
    <col min="14085" max="14085" width="6.5703125" style="26" customWidth="1"/>
    <col min="14086" max="14310" width="9" style="26"/>
    <col min="14311" max="14316" width="9" style="26" customWidth="1"/>
    <col min="14317" max="14317" width="2" style="26" customWidth="1"/>
    <col min="14318" max="14319" width="1.7109375" style="26" customWidth="1"/>
    <col min="14320" max="14320" width="5" style="26" customWidth="1"/>
    <col min="14321" max="14321" width="2.28515625" style="26" customWidth="1"/>
    <col min="14322" max="14322" width="0.85546875" style="26" customWidth="1"/>
    <col min="14323" max="14323" width="9.140625" style="26" customWidth="1"/>
    <col min="14324" max="14328" width="3.5703125" style="26" customWidth="1"/>
    <col min="14329" max="14329" width="3.28515625" style="26" customWidth="1"/>
    <col min="14330" max="14332" width="3.42578125" style="26" customWidth="1"/>
    <col min="14333" max="14333" width="3.140625" style="26" customWidth="1"/>
    <col min="14334" max="14334" width="3.28515625" style="26" customWidth="1"/>
    <col min="14335" max="14335" width="3.140625" style="26" customWidth="1"/>
    <col min="14336" max="14337" width="3.7109375" style="26" customWidth="1"/>
    <col min="14338" max="14339" width="5" style="26" customWidth="1"/>
    <col min="14340" max="14340" width="4.140625" style="26" customWidth="1"/>
    <col min="14341" max="14341" width="6.5703125" style="26" customWidth="1"/>
    <col min="14342" max="14566" width="9" style="26"/>
    <col min="14567" max="14572" width="9" style="26" customWidth="1"/>
    <col min="14573" max="14573" width="2" style="26" customWidth="1"/>
    <col min="14574" max="14575" width="1.7109375" style="26" customWidth="1"/>
    <col min="14576" max="14576" width="5" style="26" customWidth="1"/>
    <col min="14577" max="14577" width="2.28515625" style="26" customWidth="1"/>
    <col min="14578" max="14578" width="0.85546875" style="26" customWidth="1"/>
    <col min="14579" max="14579" width="9.140625" style="26" customWidth="1"/>
    <col min="14580" max="14584" width="3.5703125" style="26" customWidth="1"/>
    <col min="14585" max="14585" width="3.28515625" style="26" customWidth="1"/>
    <col min="14586" max="14588" width="3.42578125" style="26" customWidth="1"/>
    <col min="14589" max="14589" width="3.140625" style="26" customWidth="1"/>
    <col min="14590" max="14590" width="3.28515625" style="26" customWidth="1"/>
    <col min="14591" max="14591" width="3.140625" style="26" customWidth="1"/>
    <col min="14592" max="14593" width="3.7109375" style="26" customWidth="1"/>
    <col min="14594" max="14595" width="5" style="26" customWidth="1"/>
    <col min="14596" max="14596" width="4.140625" style="26" customWidth="1"/>
    <col min="14597" max="14597" width="6.5703125" style="26" customWidth="1"/>
    <col min="14598" max="14822" width="9" style="26"/>
    <col min="14823" max="14828" width="9" style="26" customWidth="1"/>
    <col min="14829" max="14829" width="2" style="26" customWidth="1"/>
    <col min="14830" max="14831" width="1.7109375" style="26" customWidth="1"/>
    <col min="14832" max="14832" width="5" style="26" customWidth="1"/>
    <col min="14833" max="14833" width="2.28515625" style="26" customWidth="1"/>
    <col min="14834" max="14834" width="0.85546875" style="26" customWidth="1"/>
    <col min="14835" max="14835" width="9.140625" style="26" customWidth="1"/>
    <col min="14836" max="14840" width="3.5703125" style="26" customWidth="1"/>
    <col min="14841" max="14841" width="3.28515625" style="26" customWidth="1"/>
    <col min="14842" max="14844" width="3.42578125" style="26" customWidth="1"/>
    <col min="14845" max="14845" width="3.140625" style="26" customWidth="1"/>
    <col min="14846" max="14846" width="3.28515625" style="26" customWidth="1"/>
    <col min="14847" max="14847" width="3.140625" style="26" customWidth="1"/>
    <col min="14848" max="14849" width="3.7109375" style="26" customWidth="1"/>
    <col min="14850" max="14851" width="5" style="26" customWidth="1"/>
    <col min="14852" max="14852" width="4.140625" style="26" customWidth="1"/>
    <col min="14853" max="14853" width="6.5703125" style="26" customWidth="1"/>
    <col min="14854" max="15078" width="9" style="26"/>
    <col min="15079" max="15084" width="9" style="26" customWidth="1"/>
    <col min="15085" max="15085" width="2" style="26" customWidth="1"/>
    <col min="15086" max="15087" width="1.7109375" style="26" customWidth="1"/>
    <col min="15088" max="15088" width="5" style="26" customWidth="1"/>
    <col min="15089" max="15089" width="2.28515625" style="26" customWidth="1"/>
    <col min="15090" max="15090" width="0.85546875" style="26" customWidth="1"/>
    <col min="15091" max="15091" width="9.140625" style="26" customWidth="1"/>
    <col min="15092" max="15096" width="3.5703125" style="26" customWidth="1"/>
    <col min="15097" max="15097" width="3.28515625" style="26" customWidth="1"/>
    <col min="15098" max="15100" width="3.42578125" style="26" customWidth="1"/>
    <col min="15101" max="15101" width="3.140625" style="26" customWidth="1"/>
    <col min="15102" max="15102" width="3.28515625" style="26" customWidth="1"/>
    <col min="15103" max="15103" width="3.140625" style="26" customWidth="1"/>
    <col min="15104" max="15105" width="3.7109375" style="26" customWidth="1"/>
    <col min="15106" max="15107" width="5" style="26" customWidth="1"/>
    <col min="15108" max="15108" width="4.140625" style="26" customWidth="1"/>
    <col min="15109" max="15109" width="6.5703125" style="26" customWidth="1"/>
    <col min="15110" max="15334" width="9" style="26"/>
    <col min="15335" max="15340" width="9" style="26" customWidth="1"/>
    <col min="15341" max="15341" width="2" style="26" customWidth="1"/>
    <col min="15342" max="15343" width="1.7109375" style="26" customWidth="1"/>
    <col min="15344" max="15344" width="5" style="26" customWidth="1"/>
    <col min="15345" max="15345" width="2.28515625" style="26" customWidth="1"/>
    <col min="15346" max="15346" width="0.85546875" style="26" customWidth="1"/>
    <col min="15347" max="15347" width="9.140625" style="26" customWidth="1"/>
    <col min="15348" max="15352" width="3.5703125" style="26" customWidth="1"/>
    <col min="15353" max="15353" width="3.28515625" style="26" customWidth="1"/>
    <col min="15354" max="15356" width="3.42578125" style="26" customWidth="1"/>
    <col min="15357" max="15357" width="3.140625" style="26" customWidth="1"/>
    <col min="15358" max="15358" width="3.28515625" style="26" customWidth="1"/>
    <col min="15359" max="15359" width="3.140625" style="26" customWidth="1"/>
    <col min="15360" max="15361" width="3.7109375" style="26" customWidth="1"/>
    <col min="15362" max="15363" width="5" style="26" customWidth="1"/>
    <col min="15364" max="15364" width="4.140625" style="26" customWidth="1"/>
    <col min="15365" max="15365" width="6.5703125" style="26" customWidth="1"/>
    <col min="15366" max="15590" width="9" style="26"/>
    <col min="15591" max="15596" width="9" style="26" customWidth="1"/>
    <col min="15597" max="15597" width="2" style="26" customWidth="1"/>
    <col min="15598" max="15599" width="1.7109375" style="26" customWidth="1"/>
    <col min="15600" max="15600" width="5" style="26" customWidth="1"/>
    <col min="15601" max="15601" width="2.28515625" style="26" customWidth="1"/>
    <col min="15602" max="15602" width="0.85546875" style="26" customWidth="1"/>
    <col min="15603" max="15603" width="9.140625" style="26" customWidth="1"/>
    <col min="15604" max="15608" width="3.5703125" style="26" customWidth="1"/>
    <col min="15609" max="15609" width="3.28515625" style="26" customWidth="1"/>
    <col min="15610" max="15612" width="3.42578125" style="26" customWidth="1"/>
    <col min="15613" max="15613" width="3.140625" style="26" customWidth="1"/>
    <col min="15614" max="15614" width="3.28515625" style="26" customWidth="1"/>
    <col min="15615" max="15615" width="3.140625" style="26" customWidth="1"/>
    <col min="15616" max="15617" width="3.7109375" style="26" customWidth="1"/>
    <col min="15618" max="15619" width="5" style="26" customWidth="1"/>
    <col min="15620" max="15620" width="4.140625" style="26" customWidth="1"/>
    <col min="15621" max="15621" width="6.5703125" style="26" customWidth="1"/>
    <col min="15622" max="15846" width="9" style="26"/>
    <col min="15847" max="15852" width="9" style="26" customWidth="1"/>
    <col min="15853" max="15853" width="2" style="26" customWidth="1"/>
    <col min="15854" max="15855" width="1.7109375" style="26" customWidth="1"/>
    <col min="15856" max="15856" width="5" style="26" customWidth="1"/>
    <col min="15857" max="15857" width="2.28515625" style="26" customWidth="1"/>
    <col min="15858" max="15858" width="0.85546875" style="26" customWidth="1"/>
    <col min="15859" max="15859" width="9.140625" style="26" customWidth="1"/>
    <col min="15860" max="15864" width="3.5703125" style="26" customWidth="1"/>
    <col min="15865" max="15865" width="3.28515625" style="26" customWidth="1"/>
    <col min="15866" max="15868" width="3.42578125" style="26" customWidth="1"/>
    <col min="15869" max="15869" width="3.140625" style="26" customWidth="1"/>
    <col min="15870" max="15870" width="3.28515625" style="26" customWidth="1"/>
    <col min="15871" max="15871" width="3.140625" style="26" customWidth="1"/>
    <col min="15872" max="15873" width="3.7109375" style="26" customWidth="1"/>
    <col min="15874" max="15875" width="5" style="26" customWidth="1"/>
    <col min="15876" max="15876" width="4.140625" style="26" customWidth="1"/>
    <col min="15877" max="15877" width="6.5703125" style="26" customWidth="1"/>
    <col min="15878" max="16102" width="9" style="26"/>
    <col min="16103" max="16108" width="9" style="26" customWidth="1"/>
    <col min="16109" max="16109" width="2" style="26" customWidth="1"/>
    <col min="16110" max="16111" width="1.7109375" style="26" customWidth="1"/>
    <col min="16112" max="16112" width="5" style="26" customWidth="1"/>
    <col min="16113" max="16113" width="2.28515625" style="26" customWidth="1"/>
    <col min="16114" max="16114" width="0.85546875" style="26" customWidth="1"/>
    <col min="16115" max="16115" width="9.140625" style="26" customWidth="1"/>
    <col min="16116" max="16120" width="3.5703125" style="26" customWidth="1"/>
    <col min="16121" max="16121" width="3.28515625" style="26" customWidth="1"/>
    <col min="16122" max="16124" width="3.42578125" style="26" customWidth="1"/>
    <col min="16125" max="16125" width="3.140625" style="26" customWidth="1"/>
    <col min="16126" max="16126" width="3.28515625" style="26" customWidth="1"/>
    <col min="16127" max="16127" width="3.140625" style="26" customWidth="1"/>
    <col min="16128" max="16129" width="3.7109375" style="26" customWidth="1"/>
    <col min="16130" max="16131" width="5" style="26" customWidth="1"/>
    <col min="16132" max="16132" width="4.140625" style="26" customWidth="1"/>
    <col min="16133" max="16133" width="6.5703125" style="26" customWidth="1"/>
    <col min="16134" max="16384" width="9" style="26"/>
  </cols>
  <sheetData>
    <row r="1" spans="1:8" ht="17.25" customHeight="1" thickBot="1" x14ac:dyDescent="0.25">
      <c r="A1" s="65" t="s">
        <v>190</v>
      </c>
      <c r="B1" s="66"/>
      <c r="C1" s="66"/>
      <c r="D1" s="66"/>
      <c r="E1" s="420" t="s">
        <v>97</v>
      </c>
    </row>
    <row r="2" spans="1:8" ht="30.75" customHeight="1" thickTop="1" thickBot="1" x14ac:dyDescent="0.25">
      <c r="A2" s="334" t="s">
        <v>77</v>
      </c>
      <c r="B2" s="335" t="s">
        <v>136</v>
      </c>
      <c r="C2" s="335" t="s">
        <v>138</v>
      </c>
      <c r="D2" s="336" t="s">
        <v>141</v>
      </c>
      <c r="E2" s="337" t="s">
        <v>140</v>
      </c>
    </row>
    <row r="3" spans="1:8" ht="13.5" thickTop="1" x14ac:dyDescent="0.2">
      <c r="A3" s="376" t="s">
        <v>105</v>
      </c>
      <c r="B3" s="338">
        <f>'01 Programa'!L16+'01 Programa'!L21+'01 Programa'!L24+'01 Programa'!L29+'01 Programa'!L38+'01 Programa'!L47+'01 Programa'!L50+'01 Programa'!L53+'01 Programa'!L56+'01 Programa'!L59+'01 Programa'!L63+'01 Programa'!L68+'01 Programa'!L72+'01 Programa'!L76+'01 Programa'!L83+'01 Programa'!L85+'01 Programa'!L126+'01 Programa'!L131</f>
        <v>11270.900000000001</v>
      </c>
      <c r="C3" s="339">
        <f>'01 Programa'!P38+'01 Programa'!P131+'01 Programa'!P126+'01 Programa'!P88+'01 Programa'!P83+'01 Programa'!P72+'01 Programa'!P68+'01 Programa'!P63+'01 Programa'!P59+'01 Programa'!P56+'01 Programa'!P50+'01 Programa'!P47+'01 Programa'!P29+'01 Programa'!P24+'01 Programa'!P21+'01 Programa'!P16+'01 Programa'!P76+'01 Programa'!P85</f>
        <v>13582</v>
      </c>
      <c r="D3" s="339">
        <f>'01 Programa'!T131+'01 Programa'!T126+'01 Programa'!T85+'01 Programa'!T83+'01 Programa'!T76+'01 Programa'!T72+'01 Programa'!T68+'01 Programa'!T63+'01 Programa'!T59+'01 Programa'!T56+'01 Programa'!T53+'01 Programa'!T50+'01 Programa'!T47+'01 Programa'!T38+'01 Programa'!T29+'01 Programa'!T24+'01 Programa'!T21+'01 Programa'!T16</f>
        <v>14550.5</v>
      </c>
      <c r="E3" s="340">
        <f>'01 Programa'!X131+'01 Programa'!X126+'01 Programa'!X85+'01 Programa'!X83+'01 Programa'!X76+'01 Programa'!X72+'01 Programa'!X68+'01 Programa'!X63+'01 Programa'!X59+'01 Programa'!X56+'01 Programa'!X53+'01 Programa'!X50+'01 Programa'!X47+'01 Programa'!X38+'01 Programa'!X29+'01 Programa'!X24+'01 Programa'!X21+'01 Programa'!X16</f>
        <v>15846.8</v>
      </c>
    </row>
    <row r="4" spans="1:8" x14ac:dyDescent="0.2">
      <c r="A4" s="374" t="s">
        <v>114</v>
      </c>
      <c r="B4" s="326">
        <f>'01 Programa'!L96+'01 Programa'!L93+'01 Programa'!L88+'01 Programa'!L77+'01 Programa'!L70+'01 Programa'!L64+'01 Programa'!L46+'01 Programa'!L43+'01 Programa'!L40+'01 Programa'!L37+'01 Programa'!L35+'01 Programa'!L32+'01 Programa'!L26+'01 Programa'!L22+'01 Programa'!L17</f>
        <v>17280.8</v>
      </c>
      <c r="C4" s="326">
        <f>'01 Programa'!P17+'01 Programa'!P22+'01 Programa'!P26+'01 Programa'!P32+'01 Programa'!P35+'01 Programa'!P37+'01 Programa'!P40+'01 Programa'!P43+'01 Programa'!P46+'01 Programa'!P64+'01 Programa'!P70+'01 Programa'!P77+'01 Programa'!P93+'01 Programa'!P96</f>
        <v>21648.399999999998</v>
      </c>
      <c r="D4" s="326">
        <f>'01 Programa'!T17+'01 Programa'!T22+'01 Programa'!T26+'01 Programa'!T32+'01 Programa'!T35+'01 Programa'!T37+'01 Programa'!T40+'01 Programa'!T43+'01 Programa'!T46+'01 Programa'!T64+'01 Programa'!T70+'01 Programa'!T77+'01 Programa'!T88+'01 Programa'!T93+'01 Programa'!T96</f>
        <v>23281.200000000001</v>
      </c>
      <c r="E4" s="328">
        <f>'01 Programa'!X17+'01 Programa'!X22+'01 Programa'!X26+'01 Programa'!X32+'01 Programa'!X35+'01 Programa'!X37+'01 Programa'!X40+'01 Programa'!X43+'01 Programa'!X46+'01 Programa'!X64+'01 Programa'!X70+'01 Programa'!X77+'01 Programa'!X88+'01 Programa'!X93+'01 Programa'!X96</f>
        <v>25211.8</v>
      </c>
    </row>
    <row r="5" spans="1:8" x14ac:dyDescent="0.2">
      <c r="A5" s="374" t="s">
        <v>115</v>
      </c>
      <c r="B5" s="326">
        <v>0</v>
      </c>
      <c r="C5" s="327">
        <v>0</v>
      </c>
      <c r="D5" s="326">
        <v>0</v>
      </c>
      <c r="E5" s="377">
        <v>0</v>
      </c>
    </row>
    <row r="6" spans="1:8" x14ac:dyDescent="0.2">
      <c r="A6" s="374" t="s">
        <v>116</v>
      </c>
      <c r="B6" s="326">
        <f>'01 Programa'!L120+'01 Programa'!L118+'01 Programa'!L116+'01 Programa'!L114+'01 Programa'!L112+'01 Programa'!L110+'01 Programa'!L108+'01 Programa'!L106+'01 Programa'!L104+'01 Programa'!L102+'01 Programa'!L65+'01 Programa'!L18</f>
        <v>849.5</v>
      </c>
      <c r="C6" s="326">
        <f>'01 Programa'!P120+'01 Programa'!P118+'01 Programa'!P116+'01 Programa'!P114+'01 Programa'!P112+'01 Programa'!P110+'01 Programa'!P108+'01 Programa'!P106+'01 Programa'!P104+'01 Programa'!P102+'01 Programa'!P65+'01 Programa'!P18</f>
        <v>1169.6000000000001</v>
      </c>
      <c r="D6" s="326">
        <f>'01 Programa'!T18+'01 Programa'!T65+'01 Programa'!T102+'01 Programa'!T104+'01 Programa'!T106+'01 Programa'!T108+'01 Programa'!T110+'01 Programa'!T112+'01 Programa'!T114+'01 Programa'!T116+'01 Programa'!T118+'01 Programa'!T120</f>
        <v>1068</v>
      </c>
      <c r="E6" s="328">
        <f>'01 Programa'!X18+'01 Programa'!X65+'01 Programa'!X102+'01 Programa'!X104+'01 Programa'!X106+'01 Programa'!X108+'01 Programa'!X110+'01 Programa'!X112+'01 Programa'!X114+'01 Programa'!X116+'01 Programa'!X118+'01 Programa'!X120</f>
        <v>1361.7999999999997</v>
      </c>
    </row>
    <row r="7" spans="1:8" x14ac:dyDescent="0.2">
      <c r="A7" s="374" t="s">
        <v>117</v>
      </c>
      <c r="B7" s="326">
        <v>0</v>
      </c>
      <c r="C7" s="327">
        <v>0</v>
      </c>
      <c r="D7" s="326">
        <v>0</v>
      </c>
      <c r="E7" s="377">
        <v>0</v>
      </c>
    </row>
    <row r="8" spans="1:8" x14ac:dyDescent="0.2">
      <c r="A8" s="373" t="s">
        <v>106</v>
      </c>
      <c r="B8" s="326">
        <v>0</v>
      </c>
      <c r="C8" s="327">
        <v>0</v>
      </c>
      <c r="D8" s="327">
        <v>0</v>
      </c>
      <c r="E8" s="377">
        <v>0</v>
      </c>
    </row>
    <row r="9" spans="1:8" ht="12.75" customHeight="1" x14ac:dyDescent="0.2">
      <c r="A9" s="375" t="s">
        <v>118</v>
      </c>
      <c r="B9" s="332">
        <f>'01 Programa'!L27+'01 Programa'!L49+'01 Programa'!L55+'01 Programa'!L58+'01 Programa'!L69+'01 Programa'!L79</f>
        <v>963.5</v>
      </c>
      <c r="C9" s="333">
        <f>'01 Programa'!P79+'01 Programa'!P69+'01 Programa'!P58+'01 Programa'!P55+'01 Programa'!P49+'01 Programa'!P27</f>
        <v>1000</v>
      </c>
      <c r="D9" s="332">
        <f>'01 Programa'!T58+'01 Programa'!T55</f>
        <v>1200</v>
      </c>
      <c r="E9" s="378">
        <f>'01 Programa'!X79+'01 Programa'!X69+'01 Programa'!X58+'01 Programa'!X55+'01 Programa'!X52+'01 Programa'!X49+'01 Programa'!X27</f>
        <v>300</v>
      </c>
    </row>
    <row r="10" spans="1:8" x14ac:dyDescent="0.2">
      <c r="A10" s="374" t="s">
        <v>119</v>
      </c>
      <c r="B10" s="326">
        <v>0</v>
      </c>
      <c r="C10" s="326">
        <v>0</v>
      </c>
      <c r="D10" s="326">
        <v>0</v>
      </c>
      <c r="E10" s="377">
        <v>0</v>
      </c>
    </row>
    <row r="11" spans="1:8" x14ac:dyDescent="0.2">
      <c r="A11" s="373" t="s">
        <v>107</v>
      </c>
      <c r="B11" s="326">
        <v>0</v>
      </c>
      <c r="C11" s="327">
        <v>0</v>
      </c>
      <c r="D11" s="326">
        <v>0</v>
      </c>
      <c r="E11" s="377">
        <v>0</v>
      </c>
    </row>
    <row r="12" spans="1:8" x14ac:dyDescent="0.2">
      <c r="A12" s="374" t="s">
        <v>108</v>
      </c>
      <c r="B12" s="326">
        <f>'01 Programa'!L19+'01 Programa'!L25+'01 Programa'!L30+'01 Programa'!L66+'01 Programa'!L78+'01 Programa'!L86+'01 Programa'!L127+'01 Programa'!L132</f>
        <v>0</v>
      </c>
      <c r="C12" s="327">
        <f>'01 Programa'!P132+'01 Programa'!P127+'01 Programa'!P86+'01 Programa'!P78+'01 Programa'!P66+'01 Programa'!P30+'01 Programa'!P25+'01 Programa'!P19</f>
        <v>0</v>
      </c>
      <c r="D12" s="327">
        <f>'01 Programa'!T25+'01 Programa'!T30+'01 Programa'!T66</f>
        <v>0</v>
      </c>
      <c r="E12" s="377">
        <v>0</v>
      </c>
    </row>
    <row r="13" spans="1:8" x14ac:dyDescent="0.2">
      <c r="A13" s="331" t="s">
        <v>175</v>
      </c>
      <c r="B13" s="326">
        <v>0</v>
      </c>
      <c r="C13" s="327">
        <v>0</v>
      </c>
      <c r="D13" s="326">
        <v>0</v>
      </c>
      <c r="E13" s="377">
        <v>0</v>
      </c>
    </row>
    <row r="14" spans="1:8" x14ac:dyDescent="0.2">
      <c r="A14" s="374" t="s">
        <v>111</v>
      </c>
      <c r="B14" s="326">
        <v>0</v>
      </c>
      <c r="C14" s="327">
        <v>0</v>
      </c>
      <c r="D14" s="326">
        <v>0</v>
      </c>
      <c r="E14" s="377">
        <v>0</v>
      </c>
      <c r="H14" s="26" t="s">
        <v>188</v>
      </c>
    </row>
    <row r="15" spans="1:8" x14ac:dyDescent="0.2">
      <c r="A15" s="373" t="s">
        <v>120</v>
      </c>
      <c r="B15" s="326">
        <v>0</v>
      </c>
      <c r="C15" s="327">
        <v>0</v>
      </c>
      <c r="D15" s="326">
        <v>0</v>
      </c>
      <c r="E15" s="377">
        <v>0</v>
      </c>
    </row>
    <row r="16" spans="1:8" ht="18" customHeight="1" thickBot="1" x14ac:dyDescent="0.25">
      <c r="A16" s="329" t="s">
        <v>10</v>
      </c>
      <c r="B16" s="330">
        <f>SUM(B3:B15)</f>
        <v>30364.7</v>
      </c>
      <c r="C16" s="330">
        <f>SUM(C3:C15)</f>
        <v>37399.999999999993</v>
      </c>
      <c r="D16" s="330">
        <f>SUM(D3:D15)</f>
        <v>40099.699999999997</v>
      </c>
      <c r="E16" s="379">
        <f>SUM(E3:E15)</f>
        <v>42720.4</v>
      </c>
    </row>
    <row r="17" spans="1:10" ht="13.5" thickTop="1" x14ac:dyDescent="0.2"/>
    <row r="18" spans="1:10" ht="13.5" thickBot="1" x14ac:dyDescent="0.25">
      <c r="E18" s="421" t="s">
        <v>191</v>
      </c>
    </row>
    <row r="19" spans="1:10" ht="15" thickBot="1" x14ac:dyDescent="0.25">
      <c r="A19" s="385" t="s">
        <v>77</v>
      </c>
      <c r="B19" s="386" t="s">
        <v>136</v>
      </c>
      <c r="C19" s="386" t="s">
        <v>138</v>
      </c>
      <c r="D19" s="386" t="s">
        <v>141</v>
      </c>
      <c r="E19" s="386" t="s">
        <v>140</v>
      </c>
      <c r="F19" s="380"/>
      <c r="G19" s="381"/>
      <c r="H19" s="381"/>
      <c r="I19" s="381"/>
      <c r="J19" s="381"/>
    </row>
    <row r="20" spans="1:10" ht="14.25" x14ac:dyDescent="0.2">
      <c r="A20" s="391" t="s">
        <v>186</v>
      </c>
      <c r="B20" s="396">
        <f>SUM(B21:B26)</f>
        <v>30364.7</v>
      </c>
      <c r="C20" s="396">
        <f t="shared" ref="C20:E20" si="0">SUM(C21:C26)</f>
        <v>37399.999999999993</v>
      </c>
      <c r="D20" s="396">
        <f t="shared" si="0"/>
        <v>40099.699999999997</v>
      </c>
      <c r="E20" s="396">
        <f t="shared" si="0"/>
        <v>42720.4</v>
      </c>
      <c r="F20" s="380"/>
      <c r="G20" s="382"/>
      <c r="H20" s="382"/>
      <c r="I20" s="382"/>
      <c r="J20" s="382"/>
    </row>
    <row r="21" spans="1:10" ht="15" customHeight="1" x14ac:dyDescent="0.25">
      <c r="A21" s="387" t="s">
        <v>179</v>
      </c>
      <c r="B21" s="393">
        <f t="shared" ref="B21:E22" si="1">B3</f>
        <v>11270.900000000001</v>
      </c>
      <c r="C21" s="393">
        <f t="shared" si="1"/>
        <v>13582</v>
      </c>
      <c r="D21" s="393">
        <f t="shared" si="1"/>
        <v>14550.5</v>
      </c>
      <c r="E21" s="393">
        <f t="shared" si="1"/>
        <v>15846.8</v>
      </c>
      <c r="F21" s="383"/>
      <c r="G21" s="384"/>
      <c r="H21" s="384"/>
      <c r="I21" s="384"/>
      <c r="J21" s="384"/>
    </row>
    <row r="22" spans="1:10" ht="15" x14ac:dyDescent="0.25">
      <c r="A22" s="388" t="s">
        <v>184</v>
      </c>
      <c r="B22" s="394">
        <f t="shared" si="1"/>
        <v>17280.8</v>
      </c>
      <c r="C22" s="394">
        <f t="shared" si="1"/>
        <v>21648.399999999998</v>
      </c>
      <c r="D22" s="394">
        <f t="shared" si="1"/>
        <v>23281.200000000001</v>
      </c>
      <c r="E22" s="394">
        <f t="shared" si="1"/>
        <v>25211.8</v>
      </c>
      <c r="F22" s="383"/>
      <c r="G22" s="384"/>
      <c r="H22" s="384"/>
      <c r="I22" s="384"/>
      <c r="J22" s="384"/>
    </row>
    <row r="23" spans="1:10" ht="15" x14ac:dyDescent="0.25">
      <c r="A23" s="388" t="s">
        <v>185</v>
      </c>
      <c r="B23" s="394">
        <f>B6</f>
        <v>849.5</v>
      </c>
      <c r="C23" s="394">
        <f>C6</f>
        <v>1169.6000000000001</v>
      </c>
      <c r="D23" s="394">
        <f>D6</f>
        <v>1068</v>
      </c>
      <c r="E23" s="394">
        <f>E6</f>
        <v>1361.7999999999997</v>
      </c>
      <c r="F23" s="383"/>
      <c r="G23" s="384"/>
      <c r="H23" s="384"/>
      <c r="I23" s="384"/>
      <c r="J23" s="384"/>
    </row>
    <row r="24" spans="1:10" ht="15" x14ac:dyDescent="0.25">
      <c r="A24" s="388" t="s">
        <v>180</v>
      </c>
      <c r="B24" s="394">
        <f>B9</f>
        <v>963.5</v>
      </c>
      <c r="C24" s="394">
        <f>C9</f>
        <v>1000</v>
      </c>
      <c r="D24" s="394">
        <f>D9</f>
        <v>1200</v>
      </c>
      <c r="E24" s="394">
        <f>E9</f>
        <v>300</v>
      </c>
      <c r="F24" s="383"/>
      <c r="G24" s="384"/>
      <c r="H24" s="384"/>
      <c r="I24" s="384"/>
      <c r="J24" s="384"/>
    </row>
    <row r="25" spans="1:10" ht="15" x14ac:dyDescent="0.25">
      <c r="A25" s="388" t="s">
        <v>181</v>
      </c>
      <c r="B25" s="394">
        <v>0</v>
      </c>
      <c r="C25" s="394">
        <v>0</v>
      </c>
      <c r="D25" s="394">
        <v>0</v>
      </c>
      <c r="E25" s="394">
        <v>0</v>
      </c>
      <c r="F25" s="383"/>
      <c r="G25" s="384"/>
      <c r="H25" s="384"/>
      <c r="I25" s="384"/>
      <c r="J25" s="384"/>
    </row>
    <row r="26" spans="1:10" ht="15.75" thickBot="1" x14ac:dyDescent="0.3">
      <c r="A26" s="388" t="s">
        <v>182</v>
      </c>
      <c r="B26" s="394">
        <v>0</v>
      </c>
      <c r="C26" s="394">
        <v>0</v>
      </c>
      <c r="D26" s="394">
        <v>0</v>
      </c>
      <c r="E26" s="394">
        <v>0</v>
      </c>
      <c r="F26" s="383"/>
      <c r="G26" s="384"/>
      <c r="H26" s="384"/>
      <c r="I26" s="384"/>
      <c r="J26" s="384"/>
    </row>
    <row r="27" spans="1:10" ht="15" thickBot="1" x14ac:dyDescent="0.25">
      <c r="A27" s="392" t="s">
        <v>183</v>
      </c>
      <c r="B27" s="397">
        <f>SUM(B28)</f>
        <v>0</v>
      </c>
      <c r="C27" s="397">
        <f t="shared" ref="C27:E27" si="2">SUM(C28)</f>
        <v>0</v>
      </c>
      <c r="D27" s="397">
        <f t="shared" si="2"/>
        <v>0</v>
      </c>
      <c r="E27" s="397">
        <f t="shared" si="2"/>
        <v>0</v>
      </c>
      <c r="F27" s="380"/>
      <c r="G27" s="382"/>
      <c r="H27" s="382"/>
      <c r="I27" s="382"/>
      <c r="J27" s="382"/>
    </row>
    <row r="28" spans="1:10" ht="27.75" customHeight="1" thickBot="1" x14ac:dyDescent="0.3">
      <c r="A28" s="389" t="s">
        <v>187</v>
      </c>
      <c r="B28" s="395">
        <v>0</v>
      </c>
      <c r="C28" s="395">
        <v>0</v>
      </c>
      <c r="D28" s="395">
        <v>0</v>
      </c>
      <c r="E28" s="395">
        <v>0</v>
      </c>
      <c r="F28" s="383"/>
      <c r="G28" s="384"/>
      <c r="H28" s="384"/>
      <c r="I28" s="384"/>
      <c r="J28" s="384"/>
    </row>
    <row r="29" spans="1:10" ht="15" customHeight="1" thickBot="1" x14ac:dyDescent="0.25">
      <c r="A29" s="392" t="s">
        <v>176</v>
      </c>
      <c r="B29" s="397">
        <f>B20+B27</f>
        <v>30364.7</v>
      </c>
      <c r="C29" s="397">
        <f t="shared" ref="C29:E29" si="3">C20+C27</f>
        <v>37399.999999999993</v>
      </c>
      <c r="D29" s="397">
        <f t="shared" si="3"/>
        <v>40099.699999999997</v>
      </c>
      <c r="E29" s="397">
        <f t="shared" si="3"/>
        <v>42720.4</v>
      </c>
      <c r="F29" s="380"/>
      <c r="G29" s="382"/>
      <c r="H29" s="382"/>
      <c r="I29" s="382"/>
      <c r="J29" s="382"/>
    </row>
    <row r="30" spans="1:10" ht="15" x14ac:dyDescent="0.25">
      <c r="A30" s="388" t="s">
        <v>177</v>
      </c>
      <c r="B30" s="394">
        <v>0</v>
      </c>
      <c r="C30" s="394">
        <v>0</v>
      </c>
      <c r="D30" s="394">
        <v>0</v>
      </c>
      <c r="E30" s="394">
        <v>0</v>
      </c>
      <c r="F30" s="383"/>
      <c r="G30" s="384"/>
      <c r="H30" s="384"/>
      <c r="I30" s="384"/>
      <c r="J30" s="384"/>
    </row>
    <row r="31" spans="1:10" ht="28.5" customHeight="1" thickBot="1" x14ac:dyDescent="0.3">
      <c r="A31" s="388" t="s">
        <v>178</v>
      </c>
      <c r="B31" s="394">
        <f>B29-25894.9</f>
        <v>4469.7999999999993</v>
      </c>
      <c r="C31" s="394">
        <f>C29-B29</f>
        <v>7035.299999999992</v>
      </c>
      <c r="D31" s="394">
        <f>D29-C29</f>
        <v>2699.7000000000044</v>
      </c>
      <c r="E31" s="394">
        <f>E29-D29</f>
        <v>2620.7000000000044</v>
      </c>
      <c r="F31" s="383"/>
      <c r="G31" s="384"/>
      <c r="H31" s="384"/>
      <c r="I31" s="384"/>
      <c r="J31" s="384"/>
    </row>
    <row r="32" spans="1:10" ht="15" thickBot="1" x14ac:dyDescent="0.25">
      <c r="A32" s="390" t="s">
        <v>145</v>
      </c>
      <c r="B32" s="398">
        <f>B29</f>
        <v>30364.7</v>
      </c>
      <c r="C32" s="398">
        <f t="shared" ref="C32:E32" si="4">C29</f>
        <v>37399.999999999993</v>
      </c>
      <c r="D32" s="398">
        <f t="shared" si="4"/>
        <v>40099.699999999997</v>
      </c>
      <c r="E32" s="398">
        <f t="shared" si="4"/>
        <v>42720.4</v>
      </c>
      <c r="F32" s="380"/>
      <c r="G32" s="382"/>
      <c r="H32" s="382"/>
      <c r="I32" s="382"/>
      <c r="J32" s="382"/>
    </row>
  </sheetData>
  <pageMargins left="0.70866141732283472" right="0.70866141732283472" top="1.1417322834645669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3"/>
  <sheetViews>
    <sheetView workbookViewId="0">
      <selection activeCell="A23" sqref="A23"/>
    </sheetView>
  </sheetViews>
  <sheetFormatPr defaultRowHeight="12.75" x14ac:dyDescent="0.2"/>
  <cols>
    <col min="1" max="1" width="37" style="70" customWidth="1"/>
    <col min="2" max="2" width="11.42578125" style="70" customWidth="1"/>
    <col min="3" max="3" width="11.7109375" style="70" customWidth="1"/>
    <col min="4" max="4" width="13.42578125" style="70" customWidth="1"/>
    <col min="5" max="5" width="11.7109375" style="70" customWidth="1"/>
    <col min="6" max="6" width="12" style="70" customWidth="1"/>
    <col min="7" max="7" width="11.7109375" style="70" customWidth="1"/>
    <col min="8" max="254" width="9.140625" style="70"/>
    <col min="255" max="255" width="17.7109375" style="70" customWidth="1"/>
    <col min="256" max="256" width="10.28515625" style="70" customWidth="1"/>
    <col min="257" max="257" width="11" style="70" customWidth="1"/>
    <col min="258" max="258" width="10.42578125" style="70" customWidth="1"/>
    <col min="259" max="259" width="9.5703125" style="70" customWidth="1"/>
    <col min="260" max="260" width="10.85546875" style="70" customWidth="1"/>
    <col min="261" max="261" width="9.140625" style="70"/>
    <col min="262" max="262" width="10.140625" style="70" bestFit="1" customWidth="1"/>
    <col min="263" max="263" width="9.5703125" style="70" bestFit="1" customWidth="1"/>
    <col min="264" max="510" width="9.140625" style="70"/>
    <col min="511" max="511" width="17.7109375" style="70" customWidth="1"/>
    <col min="512" max="512" width="10.28515625" style="70" customWidth="1"/>
    <col min="513" max="513" width="11" style="70" customWidth="1"/>
    <col min="514" max="514" width="10.42578125" style="70" customWidth="1"/>
    <col min="515" max="515" width="9.5703125" style="70" customWidth="1"/>
    <col min="516" max="516" width="10.85546875" style="70" customWidth="1"/>
    <col min="517" max="517" width="9.140625" style="70"/>
    <col min="518" max="518" width="10.140625" style="70" bestFit="1" customWidth="1"/>
    <col min="519" max="519" width="9.5703125" style="70" bestFit="1" customWidth="1"/>
    <col min="520" max="766" width="9.140625" style="70"/>
    <col min="767" max="767" width="17.7109375" style="70" customWidth="1"/>
    <col min="768" max="768" width="10.28515625" style="70" customWidth="1"/>
    <col min="769" max="769" width="11" style="70" customWidth="1"/>
    <col min="770" max="770" width="10.42578125" style="70" customWidth="1"/>
    <col min="771" max="771" width="9.5703125" style="70" customWidth="1"/>
    <col min="772" max="772" width="10.85546875" style="70" customWidth="1"/>
    <col min="773" max="773" width="9.140625" style="70"/>
    <col min="774" max="774" width="10.140625" style="70" bestFit="1" customWidth="1"/>
    <col min="775" max="775" width="9.5703125" style="70" bestFit="1" customWidth="1"/>
    <col min="776" max="1022" width="9.140625" style="70"/>
    <col min="1023" max="1023" width="17.7109375" style="70" customWidth="1"/>
    <col min="1024" max="1024" width="10.28515625" style="70" customWidth="1"/>
    <col min="1025" max="1025" width="11" style="70" customWidth="1"/>
    <col min="1026" max="1026" width="10.42578125" style="70" customWidth="1"/>
    <col min="1027" max="1027" width="9.5703125" style="70" customWidth="1"/>
    <col min="1028" max="1028" width="10.85546875" style="70" customWidth="1"/>
    <col min="1029" max="1029" width="9.140625" style="70"/>
    <col min="1030" max="1030" width="10.140625" style="70" bestFit="1" customWidth="1"/>
    <col min="1031" max="1031" width="9.5703125" style="70" bestFit="1" customWidth="1"/>
    <col min="1032" max="1278" width="9.140625" style="70"/>
    <col min="1279" max="1279" width="17.7109375" style="70" customWidth="1"/>
    <col min="1280" max="1280" width="10.28515625" style="70" customWidth="1"/>
    <col min="1281" max="1281" width="11" style="70" customWidth="1"/>
    <col min="1282" max="1282" width="10.42578125" style="70" customWidth="1"/>
    <col min="1283" max="1283" width="9.5703125" style="70" customWidth="1"/>
    <col min="1284" max="1284" width="10.85546875" style="70" customWidth="1"/>
    <col min="1285" max="1285" width="9.140625" style="70"/>
    <col min="1286" max="1286" width="10.140625" style="70" bestFit="1" customWidth="1"/>
    <col min="1287" max="1287" width="9.5703125" style="70" bestFit="1" customWidth="1"/>
    <col min="1288" max="1534" width="9.140625" style="70"/>
    <col min="1535" max="1535" width="17.7109375" style="70" customWidth="1"/>
    <col min="1536" max="1536" width="10.28515625" style="70" customWidth="1"/>
    <col min="1537" max="1537" width="11" style="70" customWidth="1"/>
    <col min="1538" max="1538" width="10.42578125" style="70" customWidth="1"/>
    <col min="1539" max="1539" width="9.5703125" style="70" customWidth="1"/>
    <col min="1540" max="1540" width="10.85546875" style="70" customWidth="1"/>
    <col min="1541" max="1541" width="9.140625" style="70"/>
    <col min="1542" max="1542" width="10.140625" style="70" bestFit="1" customWidth="1"/>
    <col min="1543" max="1543" width="9.5703125" style="70" bestFit="1" customWidth="1"/>
    <col min="1544" max="1790" width="9.140625" style="70"/>
    <col min="1791" max="1791" width="17.7109375" style="70" customWidth="1"/>
    <col min="1792" max="1792" width="10.28515625" style="70" customWidth="1"/>
    <col min="1793" max="1793" width="11" style="70" customWidth="1"/>
    <col min="1794" max="1794" width="10.42578125" style="70" customWidth="1"/>
    <col min="1795" max="1795" width="9.5703125" style="70" customWidth="1"/>
    <col min="1796" max="1796" width="10.85546875" style="70" customWidth="1"/>
    <col min="1797" max="1797" width="9.140625" style="70"/>
    <col min="1798" max="1798" width="10.140625" style="70" bestFit="1" customWidth="1"/>
    <col min="1799" max="1799" width="9.5703125" style="70" bestFit="1" customWidth="1"/>
    <col min="1800" max="2046" width="9.140625" style="70"/>
    <col min="2047" max="2047" width="17.7109375" style="70" customWidth="1"/>
    <col min="2048" max="2048" width="10.28515625" style="70" customWidth="1"/>
    <col min="2049" max="2049" width="11" style="70" customWidth="1"/>
    <col min="2050" max="2050" width="10.42578125" style="70" customWidth="1"/>
    <col min="2051" max="2051" width="9.5703125" style="70" customWidth="1"/>
    <col min="2052" max="2052" width="10.85546875" style="70" customWidth="1"/>
    <col min="2053" max="2053" width="9.140625" style="70"/>
    <col min="2054" max="2054" width="10.140625" style="70" bestFit="1" customWidth="1"/>
    <col min="2055" max="2055" width="9.5703125" style="70" bestFit="1" customWidth="1"/>
    <col min="2056" max="2302" width="9.140625" style="70"/>
    <col min="2303" max="2303" width="17.7109375" style="70" customWidth="1"/>
    <col min="2304" max="2304" width="10.28515625" style="70" customWidth="1"/>
    <col min="2305" max="2305" width="11" style="70" customWidth="1"/>
    <col min="2306" max="2306" width="10.42578125" style="70" customWidth="1"/>
    <col min="2307" max="2307" width="9.5703125" style="70" customWidth="1"/>
    <col min="2308" max="2308" width="10.85546875" style="70" customWidth="1"/>
    <col min="2309" max="2309" width="9.140625" style="70"/>
    <col min="2310" max="2310" width="10.140625" style="70" bestFit="1" customWidth="1"/>
    <col min="2311" max="2311" width="9.5703125" style="70" bestFit="1" customWidth="1"/>
    <col min="2312" max="2558" width="9.140625" style="70"/>
    <col min="2559" max="2559" width="17.7109375" style="70" customWidth="1"/>
    <col min="2560" max="2560" width="10.28515625" style="70" customWidth="1"/>
    <col min="2561" max="2561" width="11" style="70" customWidth="1"/>
    <col min="2562" max="2562" width="10.42578125" style="70" customWidth="1"/>
    <col min="2563" max="2563" width="9.5703125" style="70" customWidth="1"/>
    <col min="2564" max="2564" width="10.85546875" style="70" customWidth="1"/>
    <col min="2565" max="2565" width="9.140625" style="70"/>
    <col min="2566" max="2566" width="10.140625" style="70" bestFit="1" customWidth="1"/>
    <col min="2567" max="2567" width="9.5703125" style="70" bestFit="1" customWidth="1"/>
    <col min="2568" max="2814" width="9.140625" style="70"/>
    <col min="2815" max="2815" width="17.7109375" style="70" customWidth="1"/>
    <col min="2816" max="2816" width="10.28515625" style="70" customWidth="1"/>
    <col min="2817" max="2817" width="11" style="70" customWidth="1"/>
    <col min="2818" max="2818" width="10.42578125" style="70" customWidth="1"/>
    <col min="2819" max="2819" width="9.5703125" style="70" customWidth="1"/>
    <col min="2820" max="2820" width="10.85546875" style="70" customWidth="1"/>
    <col min="2821" max="2821" width="9.140625" style="70"/>
    <col min="2822" max="2822" width="10.140625" style="70" bestFit="1" customWidth="1"/>
    <col min="2823" max="2823" width="9.5703125" style="70" bestFit="1" customWidth="1"/>
    <col min="2824" max="3070" width="9.140625" style="70"/>
    <col min="3071" max="3071" width="17.7109375" style="70" customWidth="1"/>
    <col min="3072" max="3072" width="10.28515625" style="70" customWidth="1"/>
    <col min="3073" max="3073" width="11" style="70" customWidth="1"/>
    <col min="3074" max="3074" width="10.42578125" style="70" customWidth="1"/>
    <col min="3075" max="3075" width="9.5703125" style="70" customWidth="1"/>
    <col min="3076" max="3076" width="10.85546875" style="70" customWidth="1"/>
    <col min="3077" max="3077" width="9.140625" style="70"/>
    <col min="3078" max="3078" width="10.140625" style="70" bestFit="1" customWidth="1"/>
    <col min="3079" max="3079" width="9.5703125" style="70" bestFit="1" customWidth="1"/>
    <col min="3080" max="3326" width="9.140625" style="70"/>
    <col min="3327" max="3327" width="17.7109375" style="70" customWidth="1"/>
    <col min="3328" max="3328" width="10.28515625" style="70" customWidth="1"/>
    <col min="3329" max="3329" width="11" style="70" customWidth="1"/>
    <col min="3330" max="3330" width="10.42578125" style="70" customWidth="1"/>
    <col min="3331" max="3331" width="9.5703125" style="70" customWidth="1"/>
    <col min="3332" max="3332" width="10.85546875" style="70" customWidth="1"/>
    <col min="3333" max="3333" width="9.140625" style="70"/>
    <col min="3334" max="3334" width="10.140625" style="70" bestFit="1" customWidth="1"/>
    <col min="3335" max="3335" width="9.5703125" style="70" bestFit="1" customWidth="1"/>
    <col min="3336" max="3582" width="9.140625" style="70"/>
    <col min="3583" max="3583" width="17.7109375" style="70" customWidth="1"/>
    <col min="3584" max="3584" width="10.28515625" style="70" customWidth="1"/>
    <col min="3585" max="3585" width="11" style="70" customWidth="1"/>
    <col min="3586" max="3586" width="10.42578125" style="70" customWidth="1"/>
    <col min="3587" max="3587" width="9.5703125" style="70" customWidth="1"/>
    <col min="3588" max="3588" width="10.85546875" style="70" customWidth="1"/>
    <col min="3589" max="3589" width="9.140625" style="70"/>
    <col min="3590" max="3590" width="10.140625" style="70" bestFit="1" customWidth="1"/>
    <col min="3591" max="3591" width="9.5703125" style="70" bestFit="1" customWidth="1"/>
    <col min="3592" max="3838" width="9.140625" style="70"/>
    <col min="3839" max="3839" width="17.7109375" style="70" customWidth="1"/>
    <col min="3840" max="3840" width="10.28515625" style="70" customWidth="1"/>
    <col min="3841" max="3841" width="11" style="70" customWidth="1"/>
    <col min="3842" max="3842" width="10.42578125" style="70" customWidth="1"/>
    <col min="3843" max="3843" width="9.5703125" style="70" customWidth="1"/>
    <col min="3844" max="3844" width="10.85546875" style="70" customWidth="1"/>
    <col min="3845" max="3845" width="9.140625" style="70"/>
    <col min="3846" max="3846" width="10.140625" style="70" bestFit="1" customWidth="1"/>
    <col min="3847" max="3847" width="9.5703125" style="70" bestFit="1" customWidth="1"/>
    <col min="3848" max="4094" width="9.140625" style="70"/>
    <col min="4095" max="4095" width="17.7109375" style="70" customWidth="1"/>
    <col min="4096" max="4096" width="10.28515625" style="70" customWidth="1"/>
    <col min="4097" max="4097" width="11" style="70" customWidth="1"/>
    <col min="4098" max="4098" width="10.42578125" style="70" customWidth="1"/>
    <col min="4099" max="4099" width="9.5703125" style="70" customWidth="1"/>
    <col min="4100" max="4100" width="10.85546875" style="70" customWidth="1"/>
    <col min="4101" max="4101" width="9.140625" style="70"/>
    <col min="4102" max="4102" width="10.140625" style="70" bestFit="1" customWidth="1"/>
    <col min="4103" max="4103" width="9.5703125" style="70" bestFit="1" customWidth="1"/>
    <col min="4104" max="4350" width="9.140625" style="70"/>
    <col min="4351" max="4351" width="17.7109375" style="70" customWidth="1"/>
    <col min="4352" max="4352" width="10.28515625" style="70" customWidth="1"/>
    <col min="4353" max="4353" width="11" style="70" customWidth="1"/>
    <col min="4354" max="4354" width="10.42578125" style="70" customWidth="1"/>
    <col min="4355" max="4355" width="9.5703125" style="70" customWidth="1"/>
    <col min="4356" max="4356" width="10.85546875" style="70" customWidth="1"/>
    <col min="4357" max="4357" width="9.140625" style="70"/>
    <col min="4358" max="4358" width="10.140625" style="70" bestFit="1" customWidth="1"/>
    <col min="4359" max="4359" width="9.5703125" style="70" bestFit="1" customWidth="1"/>
    <col min="4360" max="4606" width="9.140625" style="70"/>
    <col min="4607" max="4607" width="17.7109375" style="70" customWidth="1"/>
    <col min="4608" max="4608" width="10.28515625" style="70" customWidth="1"/>
    <col min="4609" max="4609" width="11" style="70" customWidth="1"/>
    <col min="4610" max="4610" width="10.42578125" style="70" customWidth="1"/>
    <col min="4611" max="4611" width="9.5703125" style="70" customWidth="1"/>
    <col min="4612" max="4612" width="10.85546875" style="70" customWidth="1"/>
    <col min="4613" max="4613" width="9.140625" style="70"/>
    <col min="4614" max="4614" width="10.140625" style="70" bestFit="1" customWidth="1"/>
    <col min="4615" max="4615" width="9.5703125" style="70" bestFit="1" customWidth="1"/>
    <col min="4616" max="4862" width="9.140625" style="70"/>
    <col min="4863" max="4863" width="17.7109375" style="70" customWidth="1"/>
    <col min="4864" max="4864" width="10.28515625" style="70" customWidth="1"/>
    <col min="4865" max="4865" width="11" style="70" customWidth="1"/>
    <col min="4866" max="4866" width="10.42578125" style="70" customWidth="1"/>
    <col min="4867" max="4867" width="9.5703125" style="70" customWidth="1"/>
    <col min="4868" max="4868" width="10.85546875" style="70" customWidth="1"/>
    <col min="4869" max="4869" width="9.140625" style="70"/>
    <col min="4870" max="4870" width="10.140625" style="70" bestFit="1" customWidth="1"/>
    <col min="4871" max="4871" width="9.5703125" style="70" bestFit="1" customWidth="1"/>
    <col min="4872" max="5118" width="9.140625" style="70"/>
    <col min="5119" max="5119" width="17.7109375" style="70" customWidth="1"/>
    <col min="5120" max="5120" width="10.28515625" style="70" customWidth="1"/>
    <col min="5121" max="5121" width="11" style="70" customWidth="1"/>
    <col min="5122" max="5122" width="10.42578125" style="70" customWidth="1"/>
    <col min="5123" max="5123" width="9.5703125" style="70" customWidth="1"/>
    <col min="5124" max="5124" width="10.85546875" style="70" customWidth="1"/>
    <col min="5125" max="5125" width="9.140625" style="70"/>
    <col min="5126" max="5126" width="10.140625" style="70" bestFit="1" customWidth="1"/>
    <col min="5127" max="5127" width="9.5703125" style="70" bestFit="1" customWidth="1"/>
    <col min="5128" max="5374" width="9.140625" style="70"/>
    <col min="5375" max="5375" width="17.7109375" style="70" customWidth="1"/>
    <col min="5376" max="5376" width="10.28515625" style="70" customWidth="1"/>
    <col min="5377" max="5377" width="11" style="70" customWidth="1"/>
    <col min="5378" max="5378" width="10.42578125" style="70" customWidth="1"/>
    <col min="5379" max="5379" width="9.5703125" style="70" customWidth="1"/>
    <col min="5380" max="5380" width="10.85546875" style="70" customWidth="1"/>
    <col min="5381" max="5381" width="9.140625" style="70"/>
    <col min="5382" max="5382" width="10.140625" style="70" bestFit="1" customWidth="1"/>
    <col min="5383" max="5383" width="9.5703125" style="70" bestFit="1" customWidth="1"/>
    <col min="5384" max="5630" width="9.140625" style="70"/>
    <col min="5631" max="5631" width="17.7109375" style="70" customWidth="1"/>
    <col min="5632" max="5632" width="10.28515625" style="70" customWidth="1"/>
    <col min="5633" max="5633" width="11" style="70" customWidth="1"/>
    <col min="5634" max="5634" width="10.42578125" style="70" customWidth="1"/>
    <col min="5635" max="5635" width="9.5703125" style="70" customWidth="1"/>
    <col min="5636" max="5636" width="10.85546875" style="70" customWidth="1"/>
    <col min="5637" max="5637" width="9.140625" style="70"/>
    <col min="5638" max="5638" width="10.140625" style="70" bestFit="1" customWidth="1"/>
    <col min="5639" max="5639" width="9.5703125" style="70" bestFit="1" customWidth="1"/>
    <col min="5640" max="5886" width="9.140625" style="70"/>
    <col min="5887" max="5887" width="17.7109375" style="70" customWidth="1"/>
    <col min="5888" max="5888" width="10.28515625" style="70" customWidth="1"/>
    <col min="5889" max="5889" width="11" style="70" customWidth="1"/>
    <col min="5890" max="5890" width="10.42578125" style="70" customWidth="1"/>
    <col min="5891" max="5891" width="9.5703125" style="70" customWidth="1"/>
    <col min="5892" max="5892" width="10.85546875" style="70" customWidth="1"/>
    <col min="5893" max="5893" width="9.140625" style="70"/>
    <col min="5894" max="5894" width="10.140625" style="70" bestFit="1" customWidth="1"/>
    <col min="5895" max="5895" width="9.5703125" style="70" bestFit="1" customWidth="1"/>
    <col min="5896" max="6142" width="9.140625" style="70"/>
    <col min="6143" max="6143" width="17.7109375" style="70" customWidth="1"/>
    <col min="6144" max="6144" width="10.28515625" style="70" customWidth="1"/>
    <col min="6145" max="6145" width="11" style="70" customWidth="1"/>
    <col min="6146" max="6146" width="10.42578125" style="70" customWidth="1"/>
    <col min="6147" max="6147" width="9.5703125" style="70" customWidth="1"/>
    <col min="6148" max="6148" width="10.85546875" style="70" customWidth="1"/>
    <col min="6149" max="6149" width="9.140625" style="70"/>
    <col min="6150" max="6150" width="10.140625" style="70" bestFit="1" customWidth="1"/>
    <col min="6151" max="6151" width="9.5703125" style="70" bestFit="1" customWidth="1"/>
    <col min="6152" max="6398" width="9.140625" style="70"/>
    <col min="6399" max="6399" width="17.7109375" style="70" customWidth="1"/>
    <col min="6400" max="6400" width="10.28515625" style="70" customWidth="1"/>
    <col min="6401" max="6401" width="11" style="70" customWidth="1"/>
    <col min="6402" max="6402" width="10.42578125" style="70" customWidth="1"/>
    <col min="6403" max="6403" width="9.5703125" style="70" customWidth="1"/>
    <col min="6404" max="6404" width="10.85546875" style="70" customWidth="1"/>
    <col min="6405" max="6405" width="9.140625" style="70"/>
    <col min="6406" max="6406" width="10.140625" style="70" bestFit="1" customWidth="1"/>
    <col min="6407" max="6407" width="9.5703125" style="70" bestFit="1" customWidth="1"/>
    <col min="6408" max="6654" width="9.140625" style="70"/>
    <col min="6655" max="6655" width="17.7109375" style="70" customWidth="1"/>
    <col min="6656" max="6656" width="10.28515625" style="70" customWidth="1"/>
    <col min="6657" max="6657" width="11" style="70" customWidth="1"/>
    <col min="6658" max="6658" width="10.42578125" style="70" customWidth="1"/>
    <col min="6659" max="6659" width="9.5703125" style="70" customWidth="1"/>
    <col min="6660" max="6660" width="10.85546875" style="70" customWidth="1"/>
    <col min="6661" max="6661" width="9.140625" style="70"/>
    <col min="6662" max="6662" width="10.140625" style="70" bestFit="1" customWidth="1"/>
    <col min="6663" max="6663" width="9.5703125" style="70" bestFit="1" customWidth="1"/>
    <col min="6664" max="6910" width="9.140625" style="70"/>
    <col min="6911" max="6911" width="17.7109375" style="70" customWidth="1"/>
    <col min="6912" max="6912" width="10.28515625" style="70" customWidth="1"/>
    <col min="6913" max="6913" width="11" style="70" customWidth="1"/>
    <col min="6914" max="6914" width="10.42578125" style="70" customWidth="1"/>
    <col min="6915" max="6915" width="9.5703125" style="70" customWidth="1"/>
    <col min="6916" max="6916" width="10.85546875" style="70" customWidth="1"/>
    <col min="6917" max="6917" width="9.140625" style="70"/>
    <col min="6918" max="6918" width="10.140625" style="70" bestFit="1" customWidth="1"/>
    <col min="6919" max="6919" width="9.5703125" style="70" bestFit="1" customWidth="1"/>
    <col min="6920" max="7166" width="9.140625" style="70"/>
    <col min="7167" max="7167" width="17.7109375" style="70" customWidth="1"/>
    <col min="7168" max="7168" width="10.28515625" style="70" customWidth="1"/>
    <col min="7169" max="7169" width="11" style="70" customWidth="1"/>
    <col min="7170" max="7170" width="10.42578125" style="70" customWidth="1"/>
    <col min="7171" max="7171" width="9.5703125" style="70" customWidth="1"/>
    <col min="7172" max="7172" width="10.85546875" style="70" customWidth="1"/>
    <col min="7173" max="7173" width="9.140625" style="70"/>
    <col min="7174" max="7174" width="10.140625" style="70" bestFit="1" customWidth="1"/>
    <col min="7175" max="7175" width="9.5703125" style="70" bestFit="1" customWidth="1"/>
    <col min="7176" max="7422" width="9.140625" style="70"/>
    <col min="7423" max="7423" width="17.7109375" style="70" customWidth="1"/>
    <col min="7424" max="7424" width="10.28515625" style="70" customWidth="1"/>
    <col min="7425" max="7425" width="11" style="70" customWidth="1"/>
    <col min="7426" max="7426" width="10.42578125" style="70" customWidth="1"/>
    <col min="7427" max="7427" width="9.5703125" style="70" customWidth="1"/>
    <col min="7428" max="7428" width="10.85546875" style="70" customWidth="1"/>
    <col min="7429" max="7429" width="9.140625" style="70"/>
    <col min="7430" max="7430" width="10.140625" style="70" bestFit="1" customWidth="1"/>
    <col min="7431" max="7431" width="9.5703125" style="70" bestFit="1" customWidth="1"/>
    <col min="7432" max="7678" width="9.140625" style="70"/>
    <col min="7679" max="7679" width="17.7109375" style="70" customWidth="1"/>
    <col min="7680" max="7680" width="10.28515625" style="70" customWidth="1"/>
    <col min="7681" max="7681" width="11" style="70" customWidth="1"/>
    <col min="7682" max="7682" width="10.42578125" style="70" customWidth="1"/>
    <col min="7683" max="7683" width="9.5703125" style="70" customWidth="1"/>
    <col min="7684" max="7684" width="10.85546875" style="70" customWidth="1"/>
    <col min="7685" max="7685" width="9.140625" style="70"/>
    <col min="7686" max="7686" width="10.140625" style="70" bestFit="1" customWidth="1"/>
    <col min="7687" max="7687" width="9.5703125" style="70" bestFit="1" customWidth="1"/>
    <col min="7688" max="7934" width="9.140625" style="70"/>
    <col min="7935" max="7935" width="17.7109375" style="70" customWidth="1"/>
    <col min="7936" max="7936" width="10.28515625" style="70" customWidth="1"/>
    <col min="7937" max="7937" width="11" style="70" customWidth="1"/>
    <col min="7938" max="7938" width="10.42578125" style="70" customWidth="1"/>
    <col min="7939" max="7939" width="9.5703125" style="70" customWidth="1"/>
    <col min="7940" max="7940" width="10.85546875" style="70" customWidth="1"/>
    <col min="7941" max="7941" width="9.140625" style="70"/>
    <col min="7942" max="7942" width="10.140625" style="70" bestFit="1" customWidth="1"/>
    <col min="7943" max="7943" width="9.5703125" style="70" bestFit="1" customWidth="1"/>
    <col min="7944" max="8190" width="9.140625" style="70"/>
    <col min="8191" max="8191" width="17.7109375" style="70" customWidth="1"/>
    <col min="8192" max="8192" width="10.28515625" style="70" customWidth="1"/>
    <col min="8193" max="8193" width="11" style="70" customWidth="1"/>
    <col min="8194" max="8194" width="10.42578125" style="70" customWidth="1"/>
    <col min="8195" max="8195" width="9.5703125" style="70" customWidth="1"/>
    <col min="8196" max="8196" width="10.85546875" style="70" customWidth="1"/>
    <col min="8197" max="8197" width="9.140625" style="70"/>
    <col min="8198" max="8198" width="10.140625" style="70" bestFit="1" customWidth="1"/>
    <col min="8199" max="8199" width="9.5703125" style="70" bestFit="1" customWidth="1"/>
    <col min="8200" max="8446" width="9.140625" style="70"/>
    <col min="8447" max="8447" width="17.7109375" style="70" customWidth="1"/>
    <col min="8448" max="8448" width="10.28515625" style="70" customWidth="1"/>
    <col min="8449" max="8449" width="11" style="70" customWidth="1"/>
    <col min="8450" max="8450" width="10.42578125" style="70" customWidth="1"/>
    <col min="8451" max="8451" width="9.5703125" style="70" customWidth="1"/>
    <col min="8452" max="8452" width="10.85546875" style="70" customWidth="1"/>
    <col min="8453" max="8453" width="9.140625" style="70"/>
    <col min="8454" max="8454" width="10.140625" style="70" bestFit="1" customWidth="1"/>
    <col min="8455" max="8455" width="9.5703125" style="70" bestFit="1" customWidth="1"/>
    <col min="8456" max="8702" width="9.140625" style="70"/>
    <col min="8703" max="8703" width="17.7109375" style="70" customWidth="1"/>
    <col min="8704" max="8704" width="10.28515625" style="70" customWidth="1"/>
    <col min="8705" max="8705" width="11" style="70" customWidth="1"/>
    <col min="8706" max="8706" width="10.42578125" style="70" customWidth="1"/>
    <col min="8707" max="8707" width="9.5703125" style="70" customWidth="1"/>
    <col min="8708" max="8708" width="10.85546875" style="70" customWidth="1"/>
    <col min="8709" max="8709" width="9.140625" style="70"/>
    <col min="8710" max="8710" width="10.140625" style="70" bestFit="1" customWidth="1"/>
    <col min="8711" max="8711" width="9.5703125" style="70" bestFit="1" customWidth="1"/>
    <col min="8712" max="8958" width="9.140625" style="70"/>
    <col min="8959" max="8959" width="17.7109375" style="70" customWidth="1"/>
    <col min="8960" max="8960" width="10.28515625" style="70" customWidth="1"/>
    <col min="8961" max="8961" width="11" style="70" customWidth="1"/>
    <col min="8962" max="8962" width="10.42578125" style="70" customWidth="1"/>
    <col min="8963" max="8963" width="9.5703125" style="70" customWidth="1"/>
    <col min="8964" max="8964" width="10.85546875" style="70" customWidth="1"/>
    <col min="8965" max="8965" width="9.140625" style="70"/>
    <col min="8966" max="8966" width="10.140625" style="70" bestFit="1" customWidth="1"/>
    <col min="8967" max="8967" width="9.5703125" style="70" bestFit="1" customWidth="1"/>
    <col min="8968" max="9214" width="9.140625" style="70"/>
    <col min="9215" max="9215" width="17.7109375" style="70" customWidth="1"/>
    <col min="9216" max="9216" width="10.28515625" style="70" customWidth="1"/>
    <col min="9217" max="9217" width="11" style="70" customWidth="1"/>
    <col min="9218" max="9218" width="10.42578125" style="70" customWidth="1"/>
    <col min="9219" max="9219" width="9.5703125" style="70" customWidth="1"/>
    <col min="9220" max="9220" width="10.85546875" style="70" customWidth="1"/>
    <col min="9221" max="9221" width="9.140625" style="70"/>
    <col min="9222" max="9222" width="10.140625" style="70" bestFit="1" customWidth="1"/>
    <col min="9223" max="9223" width="9.5703125" style="70" bestFit="1" customWidth="1"/>
    <col min="9224" max="9470" width="9.140625" style="70"/>
    <col min="9471" max="9471" width="17.7109375" style="70" customWidth="1"/>
    <col min="9472" max="9472" width="10.28515625" style="70" customWidth="1"/>
    <col min="9473" max="9473" width="11" style="70" customWidth="1"/>
    <col min="9474" max="9474" width="10.42578125" style="70" customWidth="1"/>
    <col min="9475" max="9475" width="9.5703125" style="70" customWidth="1"/>
    <col min="9476" max="9476" width="10.85546875" style="70" customWidth="1"/>
    <col min="9477" max="9477" width="9.140625" style="70"/>
    <col min="9478" max="9478" width="10.140625" style="70" bestFit="1" customWidth="1"/>
    <col min="9479" max="9479" width="9.5703125" style="70" bestFit="1" customWidth="1"/>
    <col min="9480" max="9726" width="9.140625" style="70"/>
    <col min="9727" max="9727" width="17.7109375" style="70" customWidth="1"/>
    <col min="9728" max="9728" width="10.28515625" style="70" customWidth="1"/>
    <col min="9729" max="9729" width="11" style="70" customWidth="1"/>
    <col min="9730" max="9730" width="10.42578125" style="70" customWidth="1"/>
    <col min="9731" max="9731" width="9.5703125" style="70" customWidth="1"/>
    <col min="9732" max="9732" width="10.85546875" style="70" customWidth="1"/>
    <col min="9733" max="9733" width="9.140625" style="70"/>
    <col min="9734" max="9734" width="10.140625" style="70" bestFit="1" customWidth="1"/>
    <col min="9735" max="9735" width="9.5703125" style="70" bestFit="1" customWidth="1"/>
    <col min="9736" max="9982" width="9.140625" style="70"/>
    <col min="9983" max="9983" width="17.7109375" style="70" customWidth="1"/>
    <col min="9984" max="9984" width="10.28515625" style="70" customWidth="1"/>
    <col min="9985" max="9985" width="11" style="70" customWidth="1"/>
    <col min="9986" max="9986" width="10.42578125" style="70" customWidth="1"/>
    <col min="9987" max="9987" width="9.5703125" style="70" customWidth="1"/>
    <col min="9988" max="9988" width="10.85546875" style="70" customWidth="1"/>
    <col min="9989" max="9989" width="9.140625" style="70"/>
    <col min="9990" max="9990" width="10.140625" style="70" bestFit="1" customWidth="1"/>
    <col min="9991" max="9991" width="9.5703125" style="70" bestFit="1" customWidth="1"/>
    <col min="9992" max="10238" width="9.140625" style="70"/>
    <col min="10239" max="10239" width="17.7109375" style="70" customWidth="1"/>
    <col min="10240" max="10240" width="10.28515625" style="70" customWidth="1"/>
    <col min="10241" max="10241" width="11" style="70" customWidth="1"/>
    <col min="10242" max="10242" width="10.42578125" style="70" customWidth="1"/>
    <col min="10243" max="10243" width="9.5703125" style="70" customWidth="1"/>
    <col min="10244" max="10244" width="10.85546875" style="70" customWidth="1"/>
    <col min="10245" max="10245" width="9.140625" style="70"/>
    <col min="10246" max="10246" width="10.140625" style="70" bestFit="1" customWidth="1"/>
    <col min="10247" max="10247" width="9.5703125" style="70" bestFit="1" customWidth="1"/>
    <col min="10248" max="10494" width="9.140625" style="70"/>
    <col min="10495" max="10495" width="17.7109375" style="70" customWidth="1"/>
    <col min="10496" max="10496" width="10.28515625" style="70" customWidth="1"/>
    <col min="10497" max="10497" width="11" style="70" customWidth="1"/>
    <col min="10498" max="10498" width="10.42578125" style="70" customWidth="1"/>
    <col min="10499" max="10499" width="9.5703125" style="70" customWidth="1"/>
    <col min="10500" max="10500" width="10.85546875" style="70" customWidth="1"/>
    <col min="10501" max="10501" width="9.140625" style="70"/>
    <col min="10502" max="10502" width="10.140625" style="70" bestFit="1" customWidth="1"/>
    <col min="10503" max="10503" width="9.5703125" style="70" bestFit="1" customWidth="1"/>
    <col min="10504" max="10750" width="9.140625" style="70"/>
    <col min="10751" max="10751" width="17.7109375" style="70" customWidth="1"/>
    <col min="10752" max="10752" width="10.28515625" style="70" customWidth="1"/>
    <col min="10753" max="10753" width="11" style="70" customWidth="1"/>
    <col min="10754" max="10754" width="10.42578125" style="70" customWidth="1"/>
    <col min="10755" max="10755" width="9.5703125" style="70" customWidth="1"/>
    <col min="10756" max="10756" width="10.85546875" style="70" customWidth="1"/>
    <col min="10757" max="10757" width="9.140625" style="70"/>
    <col min="10758" max="10758" width="10.140625" style="70" bestFit="1" customWidth="1"/>
    <col min="10759" max="10759" width="9.5703125" style="70" bestFit="1" customWidth="1"/>
    <col min="10760" max="11006" width="9.140625" style="70"/>
    <col min="11007" max="11007" width="17.7109375" style="70" customWidth="1"/>
    <col min="11008" max="11008" width="10.28515625" style="70" customWidth="1"/>
    <col min="11009" max="11009" width="11" style="70" customWidth="1"/>
    <col min="11010" max="11010" width="10.42578125" style="70" customWidth="1"/>
    <col min="11011" max="11011" width="9.5703125" style="70" customWidth="1"/>
    <col min="11012" max="11012" width="10.85546875" style="70" customWidth="1"/>
    <col min="11013" max="11013" width="9.140625" style="70"/>
    <col min="11014" max="11014" width="10.140625" style="70" bestFit="1" customWidth="1"/>
    <col min="11015" max="11015" width="9.5703125" style="70" bestFit="1" customWidth="1"/>
    <col min="11016" max="11262" width="9.140625" style="70"/>
    <col min="11263" max="11263" width="17.7109375" style="70" customWidth="1"/>
    <col min="11264" max="11264" width="10.28515625" style="70" customWidth="1"/>
    <col min="11265" max="11265" width="11" style="70" customWidth="1"/>
    <col min="11266" max="11266" width="10.42578125" style="70" customWidth="1"/>
    <col min="11267" max="11267" width="9.5703125" style="70" customWidth="1"/>
    <col min="11268" max="11268" width="10.85546875" style="70" customWidth="1"/>
    <col min="11269" max="11269" width="9.140625" style="70"/>
    <col min="11270" max="11270" width="10.140625" style="70" bestFit="1" customWidth="1"/>
    <col min="11271" max="11271" width="9.5703125" style="70" bestFit="1" customWidth="1"/>
    <col min="11272" max="11518" width="9.140625" style="70"/>
    <col min="11519" max="11519" width="17.7109375" style="70" customWidth="1"/>
    <col min="11520" max="11520" width="10.28515625" style="70" customWidth="1"/>
    <col min="11521" max="11521" width="11" style="70" customWidth="1"/>
    <col min="11522" max="11522" width="10.42578125" style="70" customWidth="1"/>
    <col min="11523" max="11523" width="9.5703125" style="70" customWidth="1"/>
    <col min="11524" max="11524" width="10.85546875" style="70" customWidth="1"/>
    <col min="11525" max="11525" width="9.140625" style="70"/>
    <col min="11526" max="11526" width="10.140625" style="70" bestFit="1" customWidth="1"/>
    <col min="11527" max="11527" width="9.5703125" style="70" bestFit="1" customWidth="1"/>
    <col min="11528" max="11774" width="9.140625" style="70"/>
    <col min="11775" max="11775" width="17.7109375" style="70" customWidth="1"/>
    <col min="11776" max="11776" width="10.28515625" style="70" customWidth="1"/>
    <col min="11777" max="11777" width="11" style="70" customWidth="1"/>
    <col min="11778" max="11778" width="10.42578125" style="70" customWidth="1"/>
    <col min="11779" max="11779" width="9.5703125" style="70" customWidth="1"/>
    <col min="11780" max="11780" width="10.85546875" style="70" customWidth="1"/>
    <col min="11781" max="11781" width="9.140625" style="70"/>
    <col min="11782" max="11782" width="10.140625" style="70" bestFit="1" customWidth="1"/>
    <col min="11783" max="11783" width="9.5703125" style="70" bestFit="1" customWidth="1"/>
    <col min="11784" max="12030" width="9.140625" style="70"/>
    <col min="12031" max="12031" width="17.7109375" style="70" customWidth="1"/>
    <col min="12032" max="12032" width="10.28515625" style="70" customWidth="1"/>
    <col min="12033" max="12033" width="11" style="70" customWidth="1"/>
    <col min="12034" max="12034" width="10.42578125" style="70" customWidth="1"/>
    <col min="12035" max="12035" width="9.5703125" style="70" customWidth="1"/>
    <col min="12036" max="12036" width="10.85546875" style="70" customWidth="1"/>
    <col min="12037" max="12037" width="9.140625" style="70"/>
    <col min="12038" max="12038" width="10.140625" style="70" bestFit="1" customWidth="1"/>
    <col min="12039" max="12039" width="9.5703125" style="70" bestFit="1" customWidth="1"/>
    <col min="12040" max="12286" width="9.140625" style="70"/>
    <col min="12287" max="12287" width="17.7109375" style="70" customWidth="1"/>
    <col min="12288" max="12288" width="10.28515625" style="70" customWidth="1"/>
    <col min="12289" max="12289" width="11" style="70" customWidth="1"/>
    <col min="12290" max="12290" width="10.42578125" style="70" customWidth="1"/>
    <col min="12291" max="12291" width="9.5703125" style="70" customWidth="1"/>
    <col min="12292" max="12292" width="10.85546875" style="70" customWidth="1"/>
    <col min="12293" max="12293" width="9.140625" style="70"/>
    <col min="12294" max="12294" width="10.140625" style="70" bestFit="1" customWidth="1"/>
    <col min="12295" max="12295" width="9.5703125" style="70" bestFit="1" customWidth="1"/>
    <col min="12296" max="12542" width="9.140625" style="70"/>
    <col min="12543" max="12543" width="17.7109375" style="70" customWidth="1"/>
    <col min="12544" max="12544" width="10.28515625" style="70" customWidth="1"/>
    <col min="12545" max="12545" width="11" style="70" customWidth="1"/>
    <col min="12546" max="12546" width="10.42578125" style="70" customWidth="1"/>
    <col min="12547" max="12547" width="9.5703125" style="70" customWidth="1"/>
    <col min="12548" max="12548" width="10.85546875" style="70" customWidth="1"/>
    <col min="12549" max="12549" width="9.140625" style="70"/>
    <col min="12550" max="12550" width="10.140625" style="70" bestFit="1" customWidth="1"/>
    <col min="12551" max="12551" width="9.5703125" style="70" bestFit="1" customWidth="1"/>
    <col min="12552" max="12798" width="9.140625" style="70"/>
    <col min="12799" max="12799" width="17.7109375" style="70" customWidth="1"/>
    <col min="12800" max="12800" width="10.28515625" style="70" customWidth="1"/>
    <col min="12801" max="12801" width="11" style="70" customWidth="1"/>
    <col min="12802" max="12802" width="10.42578125" style="70" customWidth="1"/>
    <col min="12803" max="12803" width="9.5703125" style="70" customWidth="1"/>
    <col min="12804" max="12804" width="10.85546875" style="70" customWidth="1"/>
    <col min="12805" max="12805" width="9.140625" style="70"/>
    <col min="12806" max="12806" width="10.140625" style="70" bestFit="1" customWidth="1"/>
    <col min="12807" max="12807" width="9.5703125" style="70" bestFit="1" customWidth="1"/>
    <col min="12808" max="13054" width="9.140625" style="70"/>
    <col min="13055" max="13055" width="17.7109375" style="70" customWidth="1"/>
    <col min="13056" max="13056" width="10.28515625" style="70" customWidth="1"/>
    <col min="13057" max="13057" width="11" style="70" customWidth="1"/>
    <col min="13058" max="13058" width="10.42578125" style="70" customWidth="1"/>
    <col min="13059" max="13059" width="9.5703125" style="70" customWidth="1"/>
    <col min="13060" max="13060" width="10.85546875" style="70" customWidth="1"/>
    <col min="13061" max="13061" width="9.140625" style="70"/>
    <col min="13062" max="13062" width="10.140625" style="70" bestFit="1" customWidth="1"/>
    <col min="13063" max="13063" width="9.5703125" style="70" bestFit="1" customWidth="1"/>
    <col min="13064" max="13310" width="9.140625" style="70"/>
    <col min="13311" max="13311" width="17.7109375" style="70" customWidth="1"/>
    <col min="13312" max="13312" width="10.28515625" style="70" customWidth="1"/>
    <col min="13313" max="13313" width="11" style="70" customWidth="1"/>
    <col min="13314" max="13314" width="10.42578125" style="70" customWidth="1"/>
    <col min="13315" max="13315" width="9.5703125" style="70" customWidth="1"/>
    <col min="13316" max="13316" width="10.85546875" style="70" customWidth="1"/>
    <col min="13317" max="13317" width="9.140625" style="70"/>
    <col min="13318" max="13318" width="10.140625" style="70" bestFit="1" customWidth="1"/>
    <col min="13319" max="13319" width="9.5703125" style="70" bestFit="1" customWidth="1"/>
    <col min="13320" max="13566" width="9.140625" style="70"/>
    <col min="13567" max="13567" width="17.7109375" style="70" customWidth="1"/>
    <col min="13568" max="13568" width="10.28515625" style="70" customWidth="1"/>
    <col min="13569" max="13569" width="11" style="70" customWidth="1"/>
    <col min="13570" max="13570" width="10.42578125" style="70" customWidth="1"/>
    <col min="13571" max="13571" width="9.5703125" style="70" customWidth="1"/>
    <col min="13572" max="13572" width="10.85546875" style="70" customWidth="1"/>
    <col min="13573" max="13573" width="9.140625" style="70"/>
    <col min="13574" max="13574" width="10.140625" style="70" bestFit="1" customWidth="1"/>
    <col min="13575" max="13575" width="9.5703125" style="70" bestFit="1" customWidth="1"/>
    <col min="13576" max="13822" width="9.140625" style="70"/>
    <col min="13823" max="13823" width="17.7109375" style="70" customWidth="1"/>
    <col min="13824" max="13824" width="10.28515625" style="70" customWidth="1"/>
    <col min="13825" max="13825" width="11" style="70" customWidth="1"/>
    <col min="13826" max="13826" width="10.42578125" style="70" customWidth="1"/>
    <col min="13827" max="13827" width="9.5703125" style="70" customWidth="1"/>
    <col min="13828" max="13828" width="10.85546875" style="70" customWidth="1"/>
    <col min="13829" max="13829" width="9.140625" style="70"/>
    <col min="13830" max="13830" width="10.140625" style="70" bestFit="1" customWidth="1"/>
    <col min="13831" max="13831" width="9.5703125" style="70" bestFit="1" customWidth="1"/>
    <col min="13832" max="14078" width="9.140625" style="70"/>
    <col min="14079" max="14079" width="17.7109375" style="70" customWidth="1"/>
    <col min="14080" max="14080" width="10.28515625" style="70" customWidth="1"/>
    <col min="14081" max="14081" width="11" style="70" customWidth="1"/>
    <col min="14082" max="14082" width="10.42578125" style="70" customWidth="1"/>
    <col min="14083" max="14083" width="9.5703125" style="70" customWidth="1"/>
    <col min="14084" max="14084" width="10.85546875" style="70" customWidth="1"/>
    <col min="14085" max="14085" width="9.140625" style="70"/>
    <col min="14086" max="14086" width="10.140625" style="70" bestFit="1" customWidth="1"/>
    <col min="14087" max="14087" width="9.5703125" style="70" bestFit="1" customWidth="1"/>
    <col min="14088" max="14334" width="9.140625" style="70"/>
    <col min="14335" max="14335" width="17.7109375" style="70" customWidth="1"/>
    <col min="14336" max="14336" width="10.28515625" style="70" customWidth="1"/>
    <col min="14337" max="14337" width="11" style="70" customWidth="1"/>
    <col min="14338" max="14338" width="10.42578125" style="70" customWidth="1"/>
    <col min="14339" max="14339" width="9.5703125" style="70" customWidth="1"/>
    <col min="14340" max="14340" width="10.85546875" style="70" customWidth="1"/>
    <col min="14341" max="14341" width="9.140625" style="70"/>
    <col min="14342" max="14342" width="10.140625" style="70" bestFit="1" customWidth="1"/>
    <col min="14343" max="14343" width="9.5703125" style="70" bestFit="1" customWidth="1"/>
    <col min="14344" max="14590" width="9.140625" style="70"/>
    <col min="14591" max="14591" width="17.7109375" style="70" customWidth="1"/>
    <col min="14592" max="14592" width="10.28515625" style="70" customWidth="1"/>
    <col min="14593" max="14593" width="11" style="70" customWidth="1"/>
    <col min="14594" max="14594" width="10.42578125" style="70" customWidth="1"/>
    <col min="14595" max="14595" width="9.5703125" style="70" customWidth="1"/>
    <col min="14596" max="14596" width="10.85546875" style="70" customWidth="1"/>
    <col min="14597" max="14597" width="9.140625" style="70"/>
    <col min="14598" max="14598" width="10.140625" style="70" bestFit="1" customWidth="1"/>
    <col min="14599" max="14599" width="9.5703125" style="70" bestFit="1" customWidth="1"/>
    <col min="14600" max="14846" width="9.140625" style="70"/>
    <col min="14847" max="14847" width="17.7109375" style="70" customWidth="1"/>
    <col min="14848" max="14848" width="10.28515625" style="70" customWidth="1"/>
    <col min="14849" max="14849" width="11" style="70" customWidth="1"/>
    <col min="14850" max="14850" width="10.42578125" style="70" customWidth="1"/>
    <col min="14851" max="14851" width="9.5703125" style="70" customWidth="1"/>
    <col min="14852" max="14852" width="10.85546875" style="70" customWidth="1"/>
    <col min="14853" max="14853" width="9.140625" style="70"/>
    <col min="14854" max="14854" width="10.140625" style="70" bestFit="1" customWidth="1"/>
    <col min="14855" max="14855" width="9.5703125" style="70" bestFit="1" customWidth="1"/>
    <col min="14856" max="15102" width="9.140625" style="70"/>
    <col min="15103" max="15103" width="17.7109375" style="70" customWidth="1"/>
    <col min="15104" max="15104" width="10.28515625" style="70" customWidth="1"/>
    <col min="15105" max="15105" width="11" style="70" customWidth="1"/>
    <col min="15106" max="15106" width="10.42578125" style="70" customWidth="1"/>
    <col min="15107" max="15107" width="9.5703125" style="70" customWidth="1"/>
    <col min="15108" max="15108" width="10.85546875" style="70" customWidth="1"/>
    <col min="15109" max="15109" width="9.140625" style="70"/>
    <col min="15110" max="15110" width="10.140625" style="70" bestFit="1" customWidth="1"/>
    <col min="15111" max="15111" width="9.5703125" style="70" bestFit="1" customWidth="1"/>
    <col min="15112" max="15358" width="9.140625" style="70"/>
    <col min="15359" max="15359" width="17.7109375" style="70" customWidth="1"/>
    <col min="15360" max="15360" width="10.28515625" style="70" customWidth="1"/>
    <col min="15361" max="15361" width="11" style="70" customWidth="1"/>
    <col min="15362" max="15362" width="10.42578125" style="70" customWidth="1"/>
    <col min="15363" max="15363" width="9.5703125" style="70" customWidth="1"/>
    <col min="15364" max="15364" width="10.85546875" style="70" customWidth="1"/>
    <col min="15365" max="15365" width="9.140625" style="70"/>
    <col min="15366" max="15366" width="10.140625" style="70" bestFit="1" customWidth="1"/>
    <col min="15367" max="15367" width="9.5703125" style="70" bestFit="1" customWidth="1"/>
    <col min="15368" max="15614" width="9.140625" style="70"/>
    <col min="15615" max="15615" width="17.7109375" style="70" customWidth="1"/>
    <col min="15616" max="15616" width="10.28515625" style="70" customWidth="1"/>
    <col min="15617" max="15617" width="11" style="70" customWidth="1"/>
    <col min="15618" max="15618" width="10.42578125" style="70" customWidth="1"/>
    <col min="15619" max="15619" width="9.5703125" style="70" customWidth="1"/>
    <col min="15620" max="15620" width="10.85546875" style="70" customWidth="1"/>
    <col min="15621" max="15621" width="9.140625" style="70"/>
    <col min="15622" max="15622" width="10.140625" style="70" bestFit="1" customWidth="1"/>
    <col min="15623" max="15623" width="9.5703125" style="70" bestFit="1" customWidth="1"/>
    <col min="15624" max="15870" width="9.140625" style="70"/>
    <col min="15871" max="15871" width="17.7109375" style="70" customWidth="1"/>
    <col min="15872" max="15872" width="10.28515625" style="70" customWidth="1"/>
    <col min="15873" max="15873" width="11" style="70" customWidth="1"/>
    <col min="15874" max="15874" width="10.42578125" style="70" customWidth="1"/>
    <col min="15875" max="15875" width="9.5703125" style="70" customWidth="1"/>
    <col min="15876" max="15876" width="10.85546875" style="70" customWidth="1"/>
    <col min="15877" max="15877" width="9.140625" style="70"/>
    <col min="15878" max="15878" width="10.140625" style="70" bestFit="1" customWidth="1"/>
    <col min="15879" max="15879" width="9.5703125" style="70" bestFit="1" customWidth="1"/>
    <col min="15880" max="16126" width="9.140625" style="70"/>
    <col min="16127" max="16127" width="17.7109375" style="70" customWidth="1"/>
    <col min="16128" max="16128" width="10.28515625" style="70" customWidth="1"/>
    <col min="16129" max="16129" width="11" style="70" customWidth="1"/>
    <col min="16130" max="16130" width="10.42578125" style="70" customWidth="1"/>
    <col min="16131" max="16131" width="9.5703125" style="70" customWidth="1"/>
    <col min="16132" max="16132" width="10.85546875" style="70" customWidth="1"/>
    <col min="16133" max="16133" width="9.140625" style="70"/>
    <col min="16134" max="16134" width="10.140625" style="70" bestFit="1" customWidth="1"/>
    <col min="16135" max="16135" width="9.5703125" style="70" bestFit="1" customWidth="1"/>
    <col min="16136" max="16384" width="9.140625" style="70"/>
  </cols>
  <sheetData>
    <row r="1" spans="1:9" x14ac:dyDescent="0.2">
      <c r="A1" s="65" t="s">
        <v>192</v>
      </c>
    </row>
    <row r="2" spans="1:9" ht="15" customHeight="1" thickBot="1" x14ac:dyDescent="0.25">
      <c r="A2" s="659" t="s">
        <v>97</v>
      </c>
      <c r="B2" s="659"/>
      <c r="C2" s="659"/>
      <c r="D2" s="659"/>
      <c r="E2" s="659"/>
      <c r="F2" s="660"/>
      <c r="G2" s="660"/>
    </row>
    <row r="3" spans="1:9" ht="16.5" customHeight="1" thickTop="1" x14ac:dyDescent="0.2">
      <c r="A3" s="673" t="s">
        <v>82</v>
      </c>
      <c r="B3" s="676" t="s">
        <v>189</v>
      </c>
      <c r="C3" s="661" t="s">
        <v>178</v>
      </c>
      <c r="D3" s="662"/>
      <c r="E3" s="662"/>
      <c r="F3" s="679" t="s">
        <v>141</v>
      </c>
      <c r="G3" s="679" t="s">
        <v>140</v>
      </c>
    </row>
    <row r="4" spans="1:9" ht="24.75" customHeight="1" x14ac:dyDescent="0.2">
      <c r="A4" s="674"/>
      <c r="B4" s="677"/>
      <c r="C4" s="663"/>
      <c r="D4" s="664"/>
      <c r="E4" s="664"/>
      <c r="F4" s="680"/>
      <c r="G4" s="680"/>
    </row>
    <row r="5" spans="1:9" x14ac:dyDescent="0.2">
      <c r="A5" s="674"/>
      <c r="B5" s="677"/>
      <c r="C5" s="682" t="s">
        <v>136</v>
      </c>
      <c r="D5" s="666" t="s">
        <v>83</v>
      </c>
      <c r="E5" s="669" t="s">
        <v>138</v>
      </c>
      <c r="F5" s="680"/>
      <c r="G5" s="680"/>
    </row>
    <row r="6" spans="1:9" x14ac:dyDescent="0.2">
      <c r="A6" s="674"/>
      <c r="B6" s="677"/>
      <c r="C6" s="683"/>
      <c r="D6" s="667"/>
      <c r="E6" s="670"/>
      <c r="F6" s="680"/>
      <c r="G6" s="680"/>
    </row>
    <row r="7" spans="1:9" ht="106.5" customHeight="1" thickBot="1" x14ac:dyDescent="0.25">
      <c r="A7" s="675"/>
      <c r="B7" s="678"/>
      <c r="C7" s="684"/>
      <c r="D7" s="668"/>
      <c r="E7" s="671"/>
      <c r="F7" s="681"/>
      <c r="G7" s="681"/>
    </row>
    <row r="8" spans="1:9" ht="13.5" thickTop="1" x14ac:dyDescent="0.2">
      <c r="A8" s="85" t="s">
        <v>84</v>
      </c>
      <c r="B8" s="86">
        <f>B9+B11</f>
        <v>30364.699999999997</v>
      </c>
      <c r="C8" s="87">
        <f>+B8</f>
        <v>30364.699999999997</v>
      </c>
      <c r="D8" s="88">
        <f t="shared" ref="D8:D14" si="0">E8-C8</f>
        <v>7035.3000000000029</v>
      </c>
      <c r="E8" s="88">
        <f>E9+E11</f>
        <v>37400</v>
      </c>
      <c r="F8" s="410">
        <f>F9+F11</f>
        <v>40099.700000000012</v>
      </c>
      <c r="G8" s="410">
        <f>G9+G11</f>
        <v>42720.399999999994</v>
      </c>
    </row>
    <row r="9" spans="1:9" x14ac:dyDescent="0.2">
      <c r="A9" s="89" t="s">
        <v>85</v>
      </c>
      <c r="B9" s="90">
        <f>'01 Programa'!M136</f>
        <v>29454.199999999997</v>
      </c>
      <c r="C9" s="91">
        <f>+B9</f>
        <v>29454.199999999997</v>
      </c>
      <c r="D9" s="92">
        <f t="shared" si="0"/>
        <v>6575</v>
      </c>
      <c r="E9" s="399">
        <f>'01 Programa'!Q136</f>
        <v>36029.199999999997</v>
      </c>
      <c r="F9" s="411">
        <f>'01 Programa'!U136</f>
        <v>38761.900000000009</v>
      </c>
      <c r="G9" s="411">
        <f>'01 Programa'!Y136</f>
        <v>42283.799999999996</v>
      </c>
      <c r="I9" s="93"/>
    </row>
    <row r="10" spans="1:9" ht="18" customHeight="1" x14ac:dyDescent="0.2">
      <c r="A10" s="94" t="s">
        <v>86</v>
      </c>
      <c r="B10" s="95">
        <f>'01 Programa'!N136</f>
        <v>24949.600000000002</v>
      </c>
      <c r="C10" s="91">
        <f>+B10</f>
        <v>24949.600000000002</v>
      </c>
      <c r="D10" s="92">
        <f t="shared" si="0"/>
        <v>5885.5999999999949</v>
      </c>
      <c r="E10" s="400">
        <f>'01 Programa'!R136</f>
        <v>30835.199999999997</v>
      </c>
      <c r="F10" s="412">
        <f>'01 Programa'!V136</f>
        <v>33421.299999999996</v>
      </c>
      <c r="G10" s="412">
        <f>'01 Programa'!Z136</f>
        <v>36362.799999999996</v>
      </c>
    </row>
    <row r="11" spans="1:9" ht="30" customHeight="1" thickBot="1" x14ac:dyDescent="0.25">
      <c r="A11" s="96" t="s">
        <v>87</v>
      </c>
      <c r="B11" s="223">
        <f>'01 Programa'!O136</f>
        <v>910.5</v>
      </c>
      <c r="C11" s="222">
        <f>+B11</f>
        <v>910.5</v>
      </c>
      <c r="D11" s="103">
        <f t="shared" si="0"/>
        <v>460.29999999999995</v>
      </c>
      <c r="E11" s="401">
        <f>'01 Programa'!S136</f>
        <v>1370.8</v>
      </c>
      <c r="F11" s="413">
        <f>'01 Programa'!W136</f>
        <v>1337.8</v>
      </c>
      <c r="G11" s="413">
        <f>'01 Programa'!AA136</f>
        <v>436.59999999999997</v>
      </c>
    </row>
    <row r="12" spans="1:9" ht="13.5" thickTop="1" x14ac:dyDescent="0.2">
      <c r="A12" s="234" t="s">
        <v>88</v>
      </c>
      <c r="B12" s="242">
        <f>B8</f>
        <v>30364.699999999997</v>
      </c>
      <c r="C12" s="224">
        <f>C13+C18</f>
        <v>30364.699999999997</v>
      </c>
      <c r="D12" s="225">
        <f t="shared" si="0"/>
        <v>7035.3000000000029</v>
      </c>
      <c r="E12" s="402">
        <f>E13+E18</f>
        <v>37400</v>
      </c>
      <c r="F12" s="414">
        <f t="shared" ref="F12:G12" si="1">F13+F18</f>
        <v>40099.700000000012</v>
      </c>
      <c r="G12" s="414">
        <f t="shared" si="1"/>
        <v>42720.399999999994</v>
      </c>
    </row>
    <row r="13" spans="1:9" ht="18" customHeight="1" x14ac:dyDescent="0.2">
      <c r="A13" s="235" t="s">
        <v>89</v>
      </c>
      <c r="B13" s="226">
        <f>B8-B18</f>
        <v>29401.199999999997</v>
      </c>
      <c r="C13" s="226">
        <f t="shared" ref="C13:E13" si="2">C8-C18</f>
        <v>29401.199999999997</v>
      </c>
      <c r="D13" s="97">
        <f t="shared" si="2"/>
        <v>6998.8000000000029</v>
      </c>
      <c r="E13" s="403">
        <f t="shared" si="2"/>
        <v>36400</v>
      </c>
      <c r="F13" s="415">
        <f>+F8-F18</f>
        <v>38899.700000000012</v>
      </c>
      <c r="G13" s="415">
        <f>+G8-G18</f>
        <v>42420.399999999994</v>
      </c>
    </row>
    <row r="14" spans="1:9" ht="28.5" customHeight="1" x14ac:dyDescent="0.2">
      <c r="A14" s="236" t="s">
        <v>90</v>
      </c>
      <c r="B14" s="243">
        <f>C14</f>
        <v>17280.8</v>
      </c>
      <c r="C14" s="227">
        <f>'01 Šaltiniai'!B4</f>
        <v>17280.8</v>
      </c>
      <c r="D14" s="98">
        <f t="shared" si="0"/>
        <v>4367.5999999999985</v>
      </c>
      <c r="E14" s="404">
        <f>'01 Šaltiniai'!C4</f>
        <v>21648.399999999998</v>
      </c>
      <c r="F14" s="412">
        <f>'01 Šaltiniai'!D4</f>
        <v>23281.200000000001</v>
      </c>
      <c r="G14" s="412">
        <f>'01 Šaltiniai'!E4</f>
        <v>25211.8</v>
      </c>
    </row>
    <row r="15" spans="1:9" ht="28.5" customHeight="1" x14ac:dyDescent="0.2">
      <c r="A15" s="237" t="s">
        <v>91</v>
      </c>
      <c r="B15" s="244">
        <v>0</v>
      </c>
      <c r="C15" s="228">
        <v>0</v>
      </c>
      <c r="D15" s="100">
        <v>0</v>
      </c>
      <c r="E15" s="399">
        <v>0</v>
      </c>
      <c r="F15" s="411">
        <v>0</v>
      </c>
      <c r="G15" s="411">
        <f>'01 Šaltiniai'!E5</f>
        <v>0</v>
      </c>
    </row>
    <row r="16" spans="1:9" ht="27.75" customHeight="1" x14ac:dyDescent="0.2">
      <c r="A16" s="237" t="s">
        <v>92</v>
      </c>
      <c r="B16" s="245">
        <v>0</v>
      </c>
      <c r="C16" s="229">
        <v>0</v>
      </c>
      <c r="D16" s="100">
        <v>0</v>
      </c>
      <c r="E16" s="405">
        <v>0</v>
      </c>
      <c r="F16" s="416">
        <v>0</v>
      </c>
      <c r="G16" s="416">
        <f>'01 Šaltiniai'!E10</f>
        <v>0</v>
      </c>
    </row>
    <row r="17" spans="1:7" ht="20.25" customHeight="1" x14ac:dyDescent="0.2">
      <c r="A17" s="237" t="s">
        <v>121</v>
      </c>
      <c r="B17" s="244">
        <f>'01 Šaltiniai'!B6</f>
        <v>849.5</v>
      </c>
      <c r="C17" s="228">
        <f>B17</f>
        <v>849.5</v>
      </c>
      <c r="D17" s="92">
        <f>E17-C17</f>
        <v>320.10000000000014</v>
      </c>
      <c r="E17" s="399">
        <f>'01 Šaltiniai'!C6</f>
        <v>1169.6000000000001</v>
      </c>
      <c r="F17" s="411">
        <f>'01 Šaltiniai'!D6</f>
        <v>1068</v>
      </c>
      <c r="G17" s="411">
        <f>'01 Šaltiniai'!E6</f>
        <v>1361.7999999999997</v>
      </c>
    </row>
    <row r="18" spans="1:7" x14ac:dyDescent="0.2">
      <c r="A18" s="238" t="s">
        <v>93</v>
      </c>
      <c r="B18" s="246">
        <f>SUM(B19:B25)</f>
        <v>963.5</v>
      </c>
      <c r="C18" s="230">
        <f>SUM(C19:C25)</f>
        <v>963.5</v>
      </c>
      <c r="D18" s="101">
        <f>E18-C18</f>
        <v>36.5</v>
      </c>
      <c r="E18" s="406">
        <f>SUM(E19:E25)</f>
        <v>1000</v>
      </c>
      <c r="F18" s="417">
        <f>SUM(F19:F25)</f>
        <v>1200</v>
      </c>
      <c r="G18" s="417">
        <f>SUM(G19:G25)</f>
        <v>300</v>
      </c>
    </row>
    <row r="19" spans="1:7" ht="25.5" customHeight="1" x14ac:dyDescent="0.2">
      <c r="A19" s="239" t="s">
        <v>122</v>
      </c>
      <c r="B19" s="244">
        <v>0</v>
      </c>
      <c r="C19" s="227">
        <v>0</v>
      </c>
      <c r="D19" s="99">
        <v>0</v>
      </c>
      <c r="E19" s="399">
        <v>0</v>
      </c>
      <c r="F19" s="411">
        <v>0</v>
      </c>
      <c r="G19" s="411">
        <v>0</v>
      </c>
    </row>
    <row r="20" spans="1:7" x14ac:dyDescent="0.2">
      <c r="A20" s="239" t="s">
        <v>123</v>
      </c>
      <c r="B20" s="247">
        <f>'01 Šaltiniai'!B10</f>
        <v>0</v>
      </c>
      <c r="C20" s="231">
        <f>+B20</f>
        <v>0</v>
      </c>
      <c r="D20" s="102">
        <f>E20-C20</f>
        <v>0</v>
      </c>
      <c r="E20" s="407">
        <f>'01 Šaltiniai'!C10</f>
        <v>0</v>
      </c>
      <c r="F20" s="418">
        <f>'01 Šaltiniai'!D10</f>
        <v>0</v>
      </c>
      <c r="G20" s="418">
        <v>0</v>
      </c>
    </row>
    <row r="21" spans="1:7" x14ac:dyDescent="0.2">
      <c r="A21" s="239" t="s">
        <v>127</v>
      </c>
      <c r="B21" s="247">
        <v>0</v>
      </c>
      <c r="C21" s="231">
        <v>0</v>
      </c>
      <c r="D21" s="102">
        <f t="shared" ref="D21:D25" si="3">E21-C21</f>
        <v>0</v>
      </c>
      <c r="E21" s="407">
        <v>0</v>
      </c>
      <c r="F21" s="418">
        <v>0</v>
      </c>
      <c r="G21" s="418">
        <v>0</v>
      </c>
    </row>
    <row r="22" spans="1:7" ht="28.5" customHeight="1" x14ac:dyDescent="0.2">
      <c r="A22" s="239" t="s">
        <v>128</v>
      </c>
      <c r="B22" s="244">
        <f>'01 Šaltiniai'!B9</f>
        <v>963.5</v>
      </c>
      <c r="C22" s="228">
        <f>B22</f>
        <v>963.5</v>
      </c>
      <c r="D22" s="99">
        <f t="shared" si="3"/>
        <v>36.5</v>
      </c>
      <c r="E22" s="399">
        <f>'01 Šaltiniai'!C9</f>
        <v>1000</v>
      </c>
      <c r="F22" s="411">
        <f>'01 Šaltiniai'!D9</f>
        <v>1200</v>
      </c>
      <c r="G22" s="411">
        <f>'01 Šaltiniai'!E9</f>
        <v>300</v>
      </c>
    </row>
    <row r="23" spans="1:7" ht="15" customHeight="1" x14ac:dyDescent="0.2">
      <c r="A23" s="240" t="s">
        <v>124</v>
      </c>
      <c r="B23" s="243">
        <v>0</v>
      </c>
      <c r="C23" s="228">
        <f t="shared" ref="C23:C25" si="4">B23</f>
        <v>0</v>
      </c>
      <c r="D23" s="99">
        <f t="shared" si="3"/>
        <v>0</v>
      </c>
      <c r="E23" s="404">
        <v>0</v>
      </c>
      <c r="F23" s="412">
        <v>0</v>
      </c>
      <c r="G23" s="412">
        <v>0</v>
      </c>
    </row>
    <row r="24" spans="1:7" ht="26.25" customHeight="1" x14ac:dyDescent="0.2">
      <c r="A24" s="239" t="s">
        <v>125</v>
      </c>
      <c r="B24" s="248">
        <v>0</v>
      </c>
      <c r="C24" s="228">
        <f t="shared" si="4"/>
        <v>0</v>
      </c>
      <c r="D24" s="99">
        <f t="shared" si="3"/>
        <v>0</v>
      </c>
      <c r="E24" s="408">
        <v>0</v>
      </c>
      <c r="F24" s="413">
        <v>0</v>
      </c>
      <c r="G24" s="413">
        <v>0</v>
      </c>
    </row>
    <row r="25" spans="1:7" ht="17.25" customHeight="1" thickBot="1" x14ac:dyDescent="0.25">
      <c r="A25" s="241" t="s">
        <v>126</v>
      </c>
      <c r="B25" s="249">
        <v>0</v>
      </c>
      <c r="C25" s="232">
        <f t="shared" si="4"/>
        <v>0</v>
      </c>
      <c r="D25" s="250">
        <f t="shared" si="3"/>
        <v>0</v>
      </c>
      <c r="E25" s="409">
        <f>'01 Šaltiniai'!C15</f>
        <v>0</v>
      </c>
      <c r="F25" s="419">
        <v>0</v>
      </c>
      <c r="G25" s="419">
        <v>0</v>
      </c>
    </row>
    <row r="26" spans="1:7" x14ac:dyDescent="0.2">
      <c r="A26" s="71"/>
      <c r="B26" s="71"/>
      <c r="C26" s="71"/>
      <c r="D26" s="71"/>
      <c r="E26" s="71"/>
      <c r="F26" s="71"/>
      <c r="G26" s="71"/>
    </row>
    <row r="27" spans="1:7" x14ac:dyDescent="0.2">
      <c r="A27" s="672"/>
      <c r="B27" s="672"/>
      <c r="C27" s="672"/>
      <c r="D27" s="672"/>
      <c r="E27" s="672"/>
      <c r="F27" s="672"/>
      <c r="G27" s="672"/>
    </row>
    <row r="28" spans="1:7" x14ac:dyDescent="0.2">
      <c r="A28" s="665"/>
      <c r="B28" s="665"/>
      <c r="C28" s="665"/>
      <c r="D28" s="66"/>
      <c r="E28" s="66"/>
      <c r="F28" s="665"/>
      <c r="G28" s="665"/>
    </row>
    <row r="29" spans="1:7" x14ac:dyDescent="0.2">
      <c r="A29" s="104"/>
      <c r="B29" s="66"/>
      <c r="C29" s="66"/>
      <c r="D29" s="66"/>
      <c r="E29" s="66"/>
      <c r="F29" s="665"/>
      <c r="G29" s="665"/>
    </row>
    <row r="30" spans="1:7" x14ac:dyDescent="0.2">
      <c r="A30" s="665"/>
      <c r="B30" s="665"/>
      <c r="C30" s="665"/>
      <c r="D30" s="66"/>
      <c r="E30" s="66"/>
      <c r="F30" s="665"/>
      <c r="G30" s="665"/>
    </row>
    <row r="31" spans="1:7" x14ac:dyDescent="0.2">
      <c r="A31" s="104"/>
      <c r="B31" s="66"/>
      <c r="C31" s="66"/>
      <c r="D31" s="66"/>
      <c r="E31" s="66"/>
      <c r="F31" s="66"/>
      <c r="G31" s="66"/>
    </row>
    <row r="32" spans="1:7" x14ac:dyDescent="0.2">
      <c r="A32" s="104"/>
      <c r="B32" s="66"/>
      <c r="C32" s="66"/>
      <c r="D32" s="66"/>
      <c r="E32" s="66"/>
      <c r="F32" s="66"/>
      <c r="G32" s="66"/>
    </row>
    <row r="33" spans="1:1" x14ac:dyDescent="0.2">
      <c r="A33" s="105"/>
    </row>
  </sheetData>
  <mergeCells count="15">
    <mergeCell ref="A2:G2"/>
    <mergeCell ref="C3:E4"/>
    <mergeCell ref="A30:C30"/>
    <mergeCell ref="F30:G30"/>
    <mergeCell ref="D5:D7"/>
    <mergeCell ref="E5:E7"/>
    <mergeCell ref="A27:G27"/>
    <mergeCell ref="A28:C28"/>
    <mergeCell ref="F28:G28"/>
    <mergeCell ref="F29:G29"/>
    <mergeCell ref="A3:A7"/>
    <mergeCell ref="B3:B7"/>
    <mergeCell ref="F3:F7"/>
    <mergeCell ref="G3:G7"/>
    <mergeCell ref="C5:C7"/>
  </mergeCells>
  <pageMargins left="0.9055118110236221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01 Programa</vt:lpstr>
      <vt:lpstr>01 Išlaidų suvestinė</vt:lpstr>
      <vt:lpstr>01 Šaltiniai</vt:lpstr>
      <vt:lpstr>01 Bendros lėšos</vt:lpstr>
      <vt:lpstr>'01 Programa'!Print_Area</vt:lpstr>
      <vt:lpstr>'01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Svietim_RJ</dc:creator>
  <cp:lastModifiedBy>Pletra_AS</cp:lastModifiedBy>
  <cp:lastPrinted>2024-01-03T17:12:40Z</cp:lastPrinted>
  <dcterms:created xsi:type="dcterms:W3CDTF">2017-11-10T12:07:57Z</dcterms:created>
  <dcterms:modified xsi:type="dcterms:W3CDTF">2024-01-09T08:43:43Z</dcterms:modified>
</cp:coreProperties>
</file>