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Pletra_AS\Documents\2024 SVP\2024 m. poreikis\"/>
    </mc:Choice>
  </mc:AlternateContent>
  <xr:revisionPtr revIDLastSave="0" documentId="13_ncr:1_{93B3C652-8AF4-40F0-BE3F-BEF50E4D8FB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</sheets>
  <externalReferences>
    <externalReference r:id="rId5"/>
  </externalReferences>
  <definedNames>
    <definedName name="Excel_BuiltIn__FilterDatabase" localSheetId="0">'04 Programa'!$A$11:$AO$11</definedName>
    <definedName name="_xlnm.Print_Area" localSheetId="3">'04 Bendros lėšos'!$A$1:$I$25</definedName>
    <definedName name="_xlnm.Print_Area" localSheetId="0">'04 Programa'!$A$1:$AA$227</definedName>
    <definedName name="_xlnm.Print_Area" localSheetId="2">'04 Šaltiniai'!$A$1:$F$32</definedName>
    <definedName name="_xlnm.Print_Titles" localSheetId="0">'04 Programa'!$9:$11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G23" i="4"/>
  <c r="G22" i="4"/>
  <c r="G17" i="4"/>
  <c r="G15" i="4"/>
  <c r="G14" i="4"/>
  <c r="F23" i="4"/>
  <c r="D15" i="4"/>
  <c r="D16" i="4"/>
  <c r="D17" i="4"/>
  <c r="F22" i="4"/>
  <c r="F17" i="4"/>
  <c r="F15" i="4"/>
  <c r="F14" i="4"/>
  <c r="E23" i="4"/>
  <c r="E22" i="4"/>
  <c r="E17" i="4"/>
  <c r="E15" i="4"/>
  <c r="E14" i="4"/>
  <c r="C22" i="4"/>
  <c r="C21" i="4"/>
  <c r="C19" i="4"/>
  <c r="C17" i="4"/>
  <c r="C16" i="4"/>
  <c r="C15" i="4"/>
  <c r="C14" i="4"/>
  <c r="M88" i="1"/>
  <c r="N88" i="1"/>
  <c r="O88" i="1"/>
  <c r="B23" i="4"/>
  <c r="B22" i="4"/>
  <c r="B17" i="4"/>
  <c r="B15" i="4"/>
  <c r="B14" i="4"/>
  <c r="G11" i="4"/>
  <c r="G10" i="4"/>
  <c r="F11" i="4"/>
  <c r="F10" i="4"/>
  <c r="E11" i="4"/>
  <c r="E10" i="4"/>
  <c r="E25" i="4"/>
  <c r="D25" i="4" s="1"/>
  <c r="C25" i="4"/>
  <c r="C24" i="4"/>
  <c r="D24" i="4" s="1"/>
  <c r="C23" i="4"/>
  <c r="D23" i="4" s="1"/>
  <c r="D21" i="4"/>
  <c r="F20" i="4"/>
  <c r="E20" i="4"/>
  <c r="B20" i="4"/>
  <c r="C20" i="4" s="1"/>
  <c r="D20" i="4" s="1"/>
  <c r="G16" i="4"/>
  <c r="D14" i="4"/>
  <c r="C28" i="2"/>
  <c r="C27" i="2" s="1"/>
  <c r="D28" i="2"/>
  <c r="E28" i="2"/>
  <c r="B28" i="2"/>
  <c r="B27" i="2" s="1"/>
  <c r="B21" i="2"/>
  <c r="B20" i="2" s="1"/>
  <c r="E27" i="2"/>
  <c r="D27" i="2"/>
  <c r="E24" i="2"/>
  <c r="D24" i="2"/>
  <c r="C24" i="2"/>
  <c r="B24" i="2"/>
  <c r="E23" i="2"/>
  <c r="D23" i="2"/>
  <c r="C23" i="2"/>
  <c r="B23" i="2"/>
  <c r="E22" i="2"/>
  <c r="D22" i="2"/>
  <c r="C22" i="2"/>
  <c r="B22" i="2"/>
  <c r="E11" i="2"/>
  <c r="E9" i="2"/>
  <c r="E6" i="2"/>
  <c r="E5" i="2"/>
  <c r="E4" i="2"/>
  <c r="D4" i="2"/>
  <c r="C5" i="2"/>
  <c r="C4" i="2"/>
  <c r="B4" i="2"/>
  <c r="B3" i="2"/>
  <c r="L163" i="1"/>
  <c r="L79" i="1"/>
  <c r="L28" i="1"/>
  <c r="B11" i="2"/>
  <c r="B9" i="2"/>
  <c r="B6" i="2"/>
  <c r="B5" i="2"/>
  <c r="U6" i="5"/>
  <c r="T6" i="5"/>
  <c r="G18" i="4" l="1"/>
  <c r="F18" i="4"/>
  <c r="E18" i="4"/>
  <c r="D22" i="4"/>
  <c r="B18" i="4"/>
  <c r="C18" i="4"/>
  <c r="D18" i="4" s="1"/>
  <c r="B29" i="2"/>
  <c r="B32" i="2" s="1"/>
  <c r="X87" i="1"/>
  <c r="U86" i="1"/>
  <c r="V86" i="1"/>
  <c r="W86" i="1"/>
  <c r="X86" i="1"/>
  <c r="Y86" i="1"/>
  <c r="Z86" i="1"/>
  <c r="AA86" i="1"/>
  <c r="X85" i="1"/>
  <c r="X83" i="1"/>
  <c r="X81" i="1"/>
  <c r="X180" i="1"/>
  <c r="X169" i="1"/>
  <c r="X66" i="1" l="1"/>
  <c r="X216" i="1"/>
  <c r="X214" i="1"/>
  <c r="X211" i="1"/>
  <c r="X144" i="1"/>
  <c r="X199" i="1"/>
  <c r="X177" i="1"/>
  <c r="X135" i="1"/>
  <c r="X111" i="1"/>
  <c r="X222" i="1"/>
  <c r="X113" i="1"/>
  <c r="X93" i="1"/>
  <c r="X95" i="1"/>
  <c r="X91" i="1"/>
  <c r="U53" i="1"/>
  <c r="V53" i="1"/>
  <c r="W53" i="1"/>
  <c r="X53" i="1"/>
  <c r="Y53" i="1"/>
  <c r="Z53" i="1"/>
  <c r="AA53" i="1"/>
  <c r="X52" i="1"/>
  <c r="X54" i="1"/>
  <c r="X63" i="1"/>
  <c r="X49" i="1"/>
  <c r="X56" i="1"/>
  <c r="X99" i="1"/>
  <c r="X89" i="1"/>
  <c r="X55" i="1"/>
  <c r="X187" i="1"/>
  <c r="X166" i="1" l="1"/>
  <c r="X115" i="1"/>
  <c r="X109" i="1"/>
  <c r="X106" i="1"/>
  <c r="E3" i="2" s="1"/>
  <c r="X101" i="1"/>
  <c r="X97" i="1"/>
  <c r="X62" i="1"/>
  <c r="U51" i="1"/>
  <c r="V51" i="1"/>
  <c r="W51" i="1"/>
  <c r="X51" i="1"/>
  <c r="Y51" i="1"/>
  <c r="Z51" i="1"/>
  <c r="AA51" i="1"/>
  <c r="X50" i="1"/>
  <c r="U18" i="1"/>
  <c r="V18" i="1"/>
  <c r="W18" i="1"/>
  <c r="X18" i="1"/>
  <c r="Y18" i="1"/>
  <c r="Z18" i="1"/>
  <c r="AA18" i="1"/>
  <c r="X17" i="1"/>
  <c r="E16" i="2" l="1"/>
  <c r="E21" i="2"/>
  <c r="E20" i="2" s="1"/>
  <c r="E29" i="2" s="1"/>
  <c r="E32" i="2" s="1"/>
  <c r="X139" i="1"/>
  <c r="U134" i="1"/>
  <c r="V134" i="1"/>
  <c r="W134" i="1"/>
  <c r="Y134" i="1"/>
  <c r="Z134" i="1"/>
  <c r="AA134" i="1"/>
  <c r="X131" i="1"/>
  <c r="X134" i="1" s="1"/>
  <c r="X125" i="1"/>
  <c r="X160" i="1"/>
  <c r="X155" i="1"/>
  <c r="X158" i="1"/>
  <c r="U46" i="1"/>
  <c r="V46" i="1"/>
  <c r="W46" i="1"/>
  <c r="Y46" i="1"/>
  <c r="Z46" i="1"/>
  <c r="AA46" i="1"/>
  <c r="L35" i="1"/>
  <c r="U43" i="1"/>
  <c r="V43" i="1"/>
  <c r="W43" i="1"/>
  <c r="Y43" i="1"/>
  <c r="Z43" i="1"/>
  <c r="AA43" i="1"/>
  <c r="L41" i="1"/>
  <c r="U36" i="1"/>
  <c r="V36" i="1"/>
  <c r="W36" i="1"/>
  <c r="Y36" i="1"/>
  <c r="Z36" i="1"/>
  <c r="AA36" i="1"/>
  <c r="X75" i="1"/>
  <c r="X74" i="1"/>
  <c r="T75" i="1"/>
  <c r="T74" i="1"/>
  <c r="M76" i="1"/>
  <c r="N76" i="1"/>
  <c r="O76" i="1"/>
  <c r="Q76" i="1"/>
  <c r="R76" i="1"/>
  <c r="S76" i="1"/>
  <c r="U76" i="1"/>
  <c r="V76" i="1"/>
  <c r="W76" i="1"/>
  <c r="Y76" i="1"/>
  <c r="Z76" i="1"/>
  <c r="AA76" i="1"/>
  <c r="P75" i="1"/>
  <c r="P74" i="1"/>
  <c r="L75" i="1"/>
  <c r="L74" i="1"/>
  <c r="AA141" i="1"/>
  <c r="Z141" i="1"/>
  <c r="Y141" i="1"/>
  <c r="W141" i="1"/>
  <c r="V141" i="1"/>
  <c r="U141" i="1"/>
  <c r="S141" i="1"/>
  <c r="R141" i="1"/>
  <c r="Q141" i="1"/>
  <c r="O141" i="1"/>
  <c r="N141" i="1"/>
  <c r="M141" i="1"/>
  <c r="X140" i="1"/>
  <c r="X141" i="1" s="1"/>
  <c r="T140" i="1"/>
  <c r="P140" i="1"/>
  <c r="L140" i="1"/>
  <c r="T139" i="1"/>
  <c r="P139" i="1"/>
  <c r="L139" i="1"/>
  <c r="AA138" i="1"/>
  <c r="Z138" i="1"/>
  <c r="Y138" i="1"/>
  <c r="W138" i="1"/>
  <c r="V138" i="1"/>
  <c r="U138" i="1"/>
  <c r="S138" i="1"/>
  <c r="R138" i="1"/>
  <c r="Q138" i="1"/>
  <c r="O138" i="1"/>
  <c r="N138" i="1"/>
  <c r="M138" i="1"/>
  <c r="X137" i="1"/>
  <c r="T137" i="1"/>
  <c r="P137" i="1"/>
  <c r="L137" i="1"/>
  <c r="X136" i="1"/>
  <c r="T136" i="1"/>
  <c r="P136" i="1"/>
  <c r="L136" i="1"/>
  <c r="T135" i="1"/>
  <c r="P135" i="1"/>
  <c r="L135" i="1"/>
  <c r="S134" i="1"/>
  <c r="R134" i="1"/>
  <c r="Q134" i="1"/>
  <c r="O134" i="1"/>
  <c r="N134" i="1"/>
  <c r="M134" i="1"/>
  <c r="T133" i="1"/>
  <c r="P133" i="1"/>
  <c r="L133" i="1"/>
  <c r="T132" i="1"/>
  <c r="P132" i="1"/>
  <c r="L132" i="1"/>
  <c r="T131" i="1"/>
  <c r="P131" i="1"/>
  <c r="L131" i="1"/>
  <c r="AA130" i="1"/>
  <c r="Z130" i="1"/>
  <c r="Y130" i="1"/>
  <c r="W130" i="1"/>
  <c r="V130" i="1"/>
  <c r="U130" i="1"/>
  <c r="S130" i="1"/>
  <c r="R130" i="1"/>
  <c r="Q130" i="1"/>
  <c r="O130" i="1"/>
  <c r="N130" i="1"/>
  <c r="M130" i="1"/>
  <c r="T129" i="1"/>
  <c r="P129" i="1"/>
  <c r="L129" i="1"/>
  <c r="X128" i="1"/>
  <c r="X130" i="1" s="1"/>
  <c r="T128" i="1"/>
  <c r="P128" i="1"/>
  <c r="L128" i="1"/>
  <c r="AA127" i="1"/>
  <c r="Z127" i="1"/>
  <c r="Y127" i="1"/>
  <c r="W127" i="1"/>
  <c r="V127" i="1"/>
  <c r="U127" i="1"/>
  <c r="S127" i="1"/>
  <c r="R127" i="1"/>
  <c r="Q127" i="1"/>
  <c r="O127" i="1"/>
  <c r="N127" i="1"/>
  <c r="M127" i="1"/>
  <c r="X126" i="1"/>
  <c r="X127" i="1" s="1"/>
  <c r="T126" i="1"/>
  <c r="P126" i="1"/>
  <c r="L126" i="1"/>
  <c r="T125" i="1"/>
  <c r="P125" i="1"/>
  <c r="L125" i="1"/>
  <c r="X138" i="1" l="1"/>
  <c r="X142" i="1" s="1"/>
  <c r="P141" i="1"/>
  <c r="P138" i="1"/>
  <c r="T141" i="1"/>
  <c r="N142" i="1"/>
  <c r="S142" i="1"/>
  <c r="P134" i="1"/>
  <c r="T127" i="1"/>
  <c r="Y142" i="1"/>
  <c r="T130" i="1"/>
  <c r="P127" i="1"/>
  <c r="O142" i="1"/>
  <c r="U142" i="1"/>
  <c r="T134" i="1"/>
  <c r="T138" i="1"/>
  <c r="Q142" i="1"/>
  <c r="V142" i="1"/>
  <c r="Z142" i="1"/>
  <c r="L130" i="1"/>
  <c r="L127" i="1"/>
  <c r="M142" i="1"/>
  <c r="R142" i="1"/>
  <c r="W142" i="1"/>
  <c r="AA142" i="1"/>
  <c r="P130" i="1"/>
  <c r="L134" i="1"/>
  <c r="L138" i="1"/>
  <c r="L141" i="1"/>
  <c r="P142" i="1" l="1"/>
  <c r="T142" i="1"/>
  <c r="L142" i="1"/>
  <c r="N100" i="1"/>
  <c r="X57" i="1"/>
  <c r="T57" i="1"/>
  <c r="P57" i="1"/>
  <c r="L57" i="1"/>
  <c r="X22" i="1"/>
  <c r="T22" i="1"/>
  <c r="P22" i="1"/>
  <c r="L22" i="1"/>
  <c r="M206" i="1" l="1"/>
  <c r="N206" i="1"/>
  <c r="O206" i="1"/>
  <c r="Q206" i="1"/>
  <c r="R206" i="1"/>
  <c r="S206" i="1"/>
  <c r="U206" i="1"/>
  <c r="V206" i="1"/>
  <c r="W206" i="1"/>
  <c r="Y206" i="1"/>
  <c r="Z206" i="1"/>
  <c r="AA206" i="1"/>
  <c r="M118" i="1"/>
  <c r="N118" i="1"/>
  <c r="O118" i="1"/>
  <c r="Q118" i="1"/>
  <c r="R118" i="1"/>
  <c r="S118" i="1"/>
  <c r="U118" i="1"/>
  <c r="V118" i="1"/>
  <c r="W118" i="1"/>
  <c r="X118" i="1"/>
  <c r="Y118" i="1"/>
  <c r="Z118" i="1"/>
  <c r="AA118" i="1"/>
  <c r="M108" i="1"/>
  <c r="N108" i="1"/>
  <c r="O108" i="1"/>
  <c r="Q108" i="1"/>
  <c r="R108" i="1"/>
  <c r="S108" i="1"/>
  <c r="U108" i="1"/>
  <c r="V108" i="1"/>
  <c r="W108" i="1"/>
  <c r="Y108" i="1"/>
  <c r="Z108" i="1"/>
  <c r="AA108" i="1"/>
  <c r="X107" i="1"/>
  <c r="X108" i="1" s="1"/>
  <c r="T107" i="1"/>
  <c r="P107" i="1"/>
  <c r="M103" i="1"/>
  <c r="N103" i="1"/>
  <c r="O103" i="1"/>
  <c r="Q103" i="1"/>
  <c r="R103" i="1"/>
  <c r="S103" i="1"/>
  <c r="U103" i="1"/>
  <c r="V103" i="1"/>
  <c r="W103" i="1"/>
  <c r="Y103" i="1"/>
  <c r="Z103" i="1"/>
  <c r="AA103" i="1"/>
  <c r="L107" i="1"/>
  <c r="X102" i="1"/>
  <c r="X103" i="1" s="1"/>
  <c r="T102" i="1"/>
  <c r="P102" i="1"/>
  <c r="L102" i="1"/>
  <c r="AA72" i="1"/>
  <c r="Z72" i="1"/>
  <c r="Y72" i="1"/>
  <c r="W72" i="1"/>
  <c r="V72" i="1"/>
  <c r="U72" i="1"/>
  <c r="S72" i="1"/>
  <c r="R72" i="1"/>
  <c r="Q72" i="1"/>
  <c r="O72" i="1"/>
  <c r="N72" i="1"/>
  <c r="M72" i="1"/>
  <c r="X71" i="1"/>
  <c r="X72" i="1" s="1"/>
  <c r="T71" i="1"/>
  <c r="P71" i="1"/>
  <c r="P72" i="1" s="1"/>
  <c r="L71" i="1"/>
  <c r="L72" i="1" s="1"/>
  <c r="T72" i="1" l="1"/>
  <c r="V100" i="1"/>
  <c r="AA67" i="1" l="1"/>
  <c r="Z67" i="1"/>
  <c r="Y67" i="1"/>
  <c r="W67" i="1"/>
  <c r="V67" i="1"/>
  <c r="U67" i="1"/>
  <c r="S67" i="1"/>
  <c r="R67" i="1"/>
  <c r="Q67" i="1"/>
  <c r="O67" i="1"/>
  <c r="N67" i="1"/>
  <c r="M67" i="1"/>
  <c r="T66" i="1"/>
  <c r="P66" i="1"/>
  <c r="L66" i="1"/>
  <c r="X65" i="1"/>
  <c r="X67" i="1" s="1"/>
  <c r="T65" i="1"/>
  <c r="P65" i="1"/>
  <c r="L65" i="1"/>
  <c r="L67" i="1" l="1"/>
  <c r="T67" i="1"/>
  <c r="P67" i="1"/>
  <c r="AA196" i="1"/>
  <c r="AA197" i="1" s="1"/>
  <c r="Z196" i="1"/>
  <c r="Z197" i="1" s="1"/>
  <c r="Y196" i="1"/>
  <c r="Y197" i="1" s="1"/>
  <c r="X196" i="1"/>
  <c r="X197" i="1" s="1"/>
  <c r="W196" i="1"/>
  <c r="W197" i="1" s="1"/>
  <c r="V196" i="1"/>
  <c r="V197" i="1" s="1"/>
  <c r="U196" i="1"/>
  <c r="U197" i="1" s="1"/>
  <c r="S196" i="1"/>
  <c r="S197" i="1" s="1"/>
  <c r="R196" i="1"/>
  <c r="R197" i="1" s="1"/>
  <c r="Q196" i="1"/>
  <c r="Q197" i="1" s="1"/>
  <c r="O196" i="1"/>
  <c r="O197" i="1" s="1"/>
  <c r="N196" i="1"/>
  <c r="N197" i="1" s="1"/>
  <c r="M196" i="1"/>
  <c r="M197" i="1" s="1"/>
  <c r="T194" i="1"/>
  <c r="T196" i="1" s="1"/>
  <c r="T197" i="1" s="1"/>
  <c r="P194" i="1"/>
  <c r="P196" i="1" s="1"/>
  <c r="P197" i="1" s="1"/>
  <c r="L194" i="1"/>
  <c r="L196" i="1" s="1"/>
  <c r="L197" i="1" s="1"/>
  <c r="AA170" i="1" l="1"/>
  <c r="Z170" i="1"/>
  <c r="Y170" i="1"/>
  <c r="X170" i="1"/>
  <c r="W170" i="1"/>
  <c r="V170" i="1"/>
  <c r="U170" i="1"/>
  <c r="S170" i="1"/>
  <c r="R170" i="1"/>
  <c r="Q170" i="1"/>
  <c r="O170" i="1"/>
  <c r="N170" i="1"/>
  <c r="M170" i="1"/>
  <c r="T169" i="1"/>
  <c r="T170" i="1" s="1"/>
  <c r="P169" i="1"/>
  <c r="P170" i="1" s="1"/>
  <c r="L169" i="1"/>
  <c r="L170" i="1" s="1"/>
  <c r="AA120" i="1" l="1"/>
  <c r="Z120" i="1"/>
  <c r="Y120" i="1"/>
  <c r="X120" i="1"/>
  <c r="U120" i="1"/>
  <c r="S120" i="1"/>
  <c r="R120" i="1"/>
  <c r="Q120" i="1"/>
  <c r="M120" i="1"/>
  <c r="T119" i="1"/>
  <c r="T120" i="1" s="1"/>
  <c r="P119" i="1"/>
  <c r="P120" i="1" s="1"/>
  <c r="L119" i="1"/>
  <c r="L120" i="1" s="1"/>
  <c r="T117" i="1"/>
  <c r="T118" i="1" s="1"/>
  <c r="P117" i="1"/>
  <c r="P118" i="1" s="1"/>
  <c r="L117" i="1"/>
  <c r="L118" i="1" s="1"/>
  <c r="AA116" i="1"/>
  <c r="Z116" i="1"/>
  <c r="Y116" i="1"/>
  <c r="X116" i="1"/>
  <c r="U116" i="1"/>
  <c r="S116" i="1"/>
  <c r="R116" i="1"/>
  <c r="Q116" i="1"/>
  <c r="M116" i="1"/>
  <c r="T115" i="1"/>
  <c r="T116" i="1" s="1"/>
  <c r="P115" i="1"/>
  <c r="P116" i="1" s="1"/>
  <c r="L115" i="1"/>
  <c r="L116" i="1" s="1"/>
  <c r="M168" i="1" l="1"/>
  <c r="N168" i="1"/>
  <c r="O168" i="1"/>
  <c r="Q168" i="1"/>
  <c r="R168" i="1"/>
  <c r="S168" i="1"/>
  <c r="U168" i="1"/>
  <c r="V168" i="1"/>
  <c r="W168" i="1"/>
  <c r="Y168" i="1"/>
  <c r="Z168" i="1"/>
  <c r="AA168" i="1"/>
  <c r="X167" i="1"/>
  <c r="X168" i="1" s="1"/>
  <c r="T167" i="1"/>
  <c r="P167" i="1"/>
  <c r="L167" i="1"/>
  <c r="X205" i="1" l="1"/>
  <c r="T205" i="1"/>
  <c r="P205" i="1"/>
  <c r="L205" i="1"/>
  <c r="AA203" i="1"/>
  <c r="Z203" i="1"/>
  <c r="Y203" i="1"/>
  <c r="W203" i="1"/>
  <c r="V203" i="1"/>
  <c r="U203" i="1"/>
  <c r="S203" i="1"/>
  <c r="R203" i="1"/>
  <c r="Q203" i="1"/>
  <c r="O203" i="1"/>
  <c r="N203" i="1"/>
  <c r="M203" i="1"/>
  <c r="X202" i="1"/>
  <c r="X203" i="1" s="1"/>
  <c r="T202" i="1"/>
  <c r="T203" i="1" s="1"/>
  <c r="P202" i="1"/>
  <c r="P203" i="1" s="1"/>
  <c r="L202" i="1"/>
  <c r="L203" i="1" s="1"/>
  <c r="X73" i="1"/>
  <c r="X76" i="1" s="1"/>
  <c r="T73" i="1"/>
  <c r="T76" i="1" s="1"/>
  <c r="P73" i="1"/>
  <c r="P76" i="1" s="1"/>
  <c r="L73" i="1"/>
  <c r="L76" i="1" s="1"/>
  <c r="P77" i="1" l="1"/>
  <c r="P63" i="1"/>
  <c r="X181" i="1" l="1"/>
  <c r="X182" i="1" s="1"/>
  <c r="T181" i="1"/>
  <c r="P181" i="1"/>
  <c r="L181" i="1"/>
  <c r="M182" i="1"/>
  <c r="N182" i="1"/>
  <c r="O182" i="1"/>
  <c r="Q182" i="1"/>
  <c r="R182" i="1"/>
  <c r="S182" i="1"/>
  <c r="U182" i="1"/>
  <c r="V182" i="1"/>
  <c r="W182" i="1"/>
  <c r="Y182" i="1"/>
  <c r="Z182" i="1"/>
  <c r="AA182" i="1"/>
  <c r="M179" i="1"/>
  <c r="N179" i="1"/>
  <c r="O179" i="1"/>
  <c r="Q179" i="1"/>
  <c r="R179" i="1"/>
  <c r="S179" i="1"/>
  <c r="U179" i="1"/>
  <c r="V179" i="1"/>
  <c r="W179" i="1"/>
  <c r="Y179" i="1"/>
  <c r="Z179" i="1"/>
  <c r="AA179" i="1"/>
  <c r="X178" i="1"/>
  <c r="X179" i="1" s="1"/>
  <c r="T178" i="1"/>
  <c r="P178" i="1"/>
  <c r="L178" i="1"/>
  <c r="M145" i="1"/>
  <c r="M146" i="1" s="1"/>
  <c r="N145" i="1"/>
  <c r="N146" i="1" s="1"/>
  <c r="O145" i="1"/>
  <c r="O146" i="1" s="1"/>
  <c r="Q145" i="1"/>
  <c r="Q146" i="1" s="1"/>
  <c r="R145" i="1"/>
  <c r="R146" i="1" s="1"/>
  <c r="S145" i="1"/>
  <c r="S146" i="1" s="1"/>
  <c r="U145" i="1"/>
  <c r="U146" i="1" s="1"/>
  <c r="V145" i="1"/>
  <c r="V146" i="1" s="1"/>
  <c r="W145" i="1"/>
  <c r="W146" i="1" s="1"/>
  <c r="Y145" i="1"/>
  <c r="Y146" i="1" s="1"/>
  <c r="Z145" i="1"/>
  <c r="Z146" i="1" s="1"/>
  <c r="AA145" i="1"/>
  <c r="AA146" i="1" s="1"/>
  <c r="X145" i="1"/>
  <c r="X146" i="1" s="1"/>
  <c r="AA114" i="1"/>
  <c r="Z114" i="1"/>
  <c r="Y114" i="1"/>
  <c r="X114" i="1"/>
  <c r="U114" i="1"/>
  <c r="S114" i="1"/>
  <c r="R114" i="1"/>
  <c r="Q114" i="1"/>
  <c r="M114" i="1"/>
  <c r="T113" i="1"/>
  <c r="T114" i="1" s="1"/>
  <c r="P113" i="1"/>
  <c r="P114" i="1" s="1"/>
  <c r="L113" i="1"/>
  <c r="L114" i="1" s="1"/>
  <c r="M59" i="1"/>
  <c r="N59" i="1"/>
  <c r="O59" i="1"/>
  <c r="Q59" i="1"/>
  <c r="R59" i="1"/>
  <c r="S59" i="1"/>
  <c r="U59" i="1"/>
  <c r="V59" i="1"/>
  <c r="W59" i="1"/>
  <c r="Y59" i="1"/>
  <c r="Z59" i="1"/>
  <c r="AA59" i="1"/>
  <c r="X58" i="1"/>
  <c r="X59" i="1" s="1"/>
  <c r="T58" i="1"/>
  <c r="P58" i="1"/>
  <c r="L58" i="1"/>
  <c r="M28" i="1"/>
  <c r="N28" i="1"/>
  <c r="O28" i="1"/>
  <c r="Q28" i="1"/>
  <c r="R28" i="1"/>
  <c r="S28" i="1"/>
  <c r="U28" i="1"/>
  <c r="V28" i="1"/>
  <c r="W28" i="1"/>
  <c r="Y28" i="1"/>
  <c r="Z28" i="1"/>
  <c r="AA28" i="1"/>
  <c r="X27" i="1"/>
  <c r="T27" i="1"/>
  <c r="P27" i="1"/>
  <c r="L27" i="1"/>
  <c r="L166" i="1" l="1"/>
  <c r="L168" i="1" s="1"/>
  <c r="L171" i="1"/>
  <c r="S43" i="1" l="1"/>
  <c r="R43" i="1"/>
  <c r="Q43" i="1"/>
  <c r="O43" i="1"/>
  <c r="N43" i="1"/>
  <c r="M43" i="1"/>
  <c r="X42" i="1"/>
  <c r="T42" i="1"/>
  <c r="P42" i="1"/>
  <c r="L42" i="1"/>
  <c r="L43" i="1" s="1"/>
  <c r="X41" i="1"/>
  <c r="T41" i="1"/>
  <c r="P41" i="1"/>
  <c r="X43" i="1" l="1"/>
  <c r="P43" i="1"/>
  <c r="T43" i="1"/>
  <c r="L25" i="1" l="1"/>
  <c r="P166" i="1" l="1"/>
  <c r="P168" i="1" s="1"/>
  <c r="P171" i="1"/>
  <c r="M40" i="1" l="1"/>
  <c r="N40" i="1"/>
  <c r="O40" i="1"/>
  <c r="Q40" i="1"/>
  <c r="R40" i="1"/>
  <c r="S40" i="1"/>
  <c r="U40" i="1"/>
  <c r="V40" i="1"/>
  <c r="W40" i="1"/>
  <c r="Y40" i="1"/>
  <c r="Z40" i="1"/>
  <c r="AA40" i="1"/>
  <c r="X38" i="1"/>
  <c r="T38" i="1"/>
  <c r="P38" i="1"/>
  <c r="L38" i="1"/>
  <c r="T166" i="1" l="1"/>
  <c r="T168" i="1" s="1"/>
  <c r="X39" i="1" l="1"/>
  <c r="T39" i="1"/>
  <c r="P39" i="1"/>
  <c r="L39" i="1"/>
  <c r="X37" i="1"/>
  <c r="X40" i="1" s="1"/>
  <c r="T37" i="1"/>
  <c r="P37" i="1"/>
  <c r="L37" i="1"/>
  <c r="L40" i="1" s="1"/>
  <c r="P40" i="1" l="1"/>
  <c r="T40" i="1"/>
  <c r="T144" i="1"/>
  <c r="T145" i="1" s="1"/>
  <c r="T146" i="1" s="1"/>
  <c r="P144" i="1"/>
  <c r="P145" i="1" s="1"/>
  <c r="P146" i="1" s="1"/>
  <c r="L144" i="1"/>
  <c r="L145" i="1" s="1"/>
  <c r="L146" i="1" s="1"/>
  <c r="M78" i="1"/>
  <c r="N78" i="1"/>
  <c r="O78" i="1"/>
  <c r="Q78" i="1"/>
  <c r="R78" i="1"/>
  <c r="S78" i="1"/>
  <c r="U78" i="1"/>
  <c r="V78" i="1"/>
  <c r="W78" i="1"/>
  <c r="Y78" i="1"/>
  <c r="Z78" i="1"/>
  <c r="AA78" i="1"/>
  <c r="X60" i="1"/>
  <c r="Y60" i="1"/>
  <c r="Z60" i="1"/>
  <c r="AA60" i="1"/>
  <c r="L45" i="1" l="1"/>
  <c r="T69" i="1" l="1"/>
  <c r="D9" i="2" s="1"/>
  <c r="M157" i="1" l="1"/>
  <c r="N157" i="1"/>
  <c r="O157" i="1"/>
  <c r="Q157" i="1"/>
  <c r="R157" i="1"/>
  <c r="S157" i="1"/>
  <c r="U157" i="1"/>
  <c r="V157" i="1"/>
  <c r="W157" i="1"/>
  <c r="Y157" i="1"/>
  <c r="Z157" i="1"/>
  <c r="AA157" i="1"/>
  <c r="X156" i="1"/>
  <c r="X157" i="1" s="1"/>
  <c r="T156" i="1"/>
  <c r="P156" i="1"/>
  <c r="L156" i="1"/>
  <c r="T150" i="1"/>
  <c r="U112" i="1" l="1"/>
  <c r="V112" i="1"/>
  <c r="W112" i="1"/>
  <c r="L69" i="1" l="1"/>
  <c r="P204" i="1" l="1"/>
  <c r="P206" i="1" s="1"/>
  <c r="P23" i="1" l="1"/>
  <c r="P177" i="1" l="1"/>
  <c r="P179" i="1" s="1"/>
  <c r="AA161" i="1" l="1"/>
  <c r="Z161" i="1"/>
  <c r="Y161" i="1"/>
  <c r="X161" i="1"/>
  <c r="W161" i="1"/>
  <c r="V161" i="1"/>
  <c r="U161" i="1"/>
  <c r="S161" i="1"/>
  <c r="R161" i="1"/>
  <c r="Q161" i="1"/>
  <c r="O161" i="1"/>
  <c r="N161" i="1"/>
  <c r="M161" i="1"/>
  <c r="T160" i="1"/>
  <c r="T161" i="1" s="1"/>
  <c r="P160" i="1"/>
  <c r="P161" i="1" s="1"/>
  <c r="L160" i="1"/>
  <c r="L161" i="1" s="1"/>
  <c r="M70" i="1" l="1"/>
  <c r="N70" i="1"/>
  <c r="O70" i="1"/>
  <c r="Q70" i="1"/>
  <c r="R70" i="1"/>
  <c r="S70" i="1"/>
  <c r="U70" i="1"/>
  <c r="V70" i="1"/>
  <c r="W70" i="1"/>
  <c r="Y70" i="1"/>
  <c r="Z70" i="1"/>
  <c r="AA70" i="1"/>
  <c r="P69" i="1"/>
  <c r="C9" i="2" s="1"/>
  <c r="X68" i="1"/>
  <c r="X70" i="1" s="1"/>
  <c r="T68" i="1"/>
  <c r="T70" i="1" s="1"/>
  <c r="P68" i="1"/>
  <c r="L68" i="1"/>
  <c r="L70" i="1" s="1"/>
  <c r="X77" i="1"/>
  <c r="X78" i="1" s="1"/>
  <c r="T77" i="1"/>
  <c r="T78" i="1" s="1"/>
  <c r="P78" i="1"/>
  <c r="L77" i="1"/>
  <c r="L78" i="1" s="1"/>
  <c r="P70" i="1" l="1"/>
  <c r="N112" i="1"/>
  <c r="L111" i="1"/>
  <c r="L109" i="1"/>
  <c r="L106" i="1"/>
  <c r="L108" i="1" s="1"/>
  <c r="L101" i="1"/>
  <c r="L103" i="1" s="1"/>
  <c r="L99" i="1"/>
  <c r="L97" i="1"/>
  <c r="L95" i="1"/>
  <c r="L93" i="1"/>
  <c r="L91" i="1"/>
  <c r="L89" i="1"/>
  <c r="L87" i="1"/>
  <c r="L85" i="1"/>
  <c r="L83" i="1"/>
  <c r="L81" i="1"/>
  <c r="L63" i="1"/>
  <c r="L62" i="1"/>
  <c r="L56" i="1"/>
  <c r="L55" i="1"/>
  <c r="L54" i="1"/>
  <c r="L52" i="1"/>
  <c r="L50" i="1"/>
  <c r="L49" i="1"/>
  <c r="L32" i="1"/>
  <c r="L31" i="1"/>
  <c r="L30" i="1"/>
  <c r="L21" i="1"/>
  <c r="L59" i="1" l="1"/>
  <c r="AA215" i="1"/>
  <c r="Z215" i="1"/>
  <c r="Y215" i="1"/>
  <c r="X215" i="1"/>
  <c r="W215" i="1"/>
  <c r="V215" i="1"/>
  <c r="U215" i="1"/>
  <c r="S215" i="1"/>
  <c r="R215" i="1"/>
  <c r="Q215" i="1"/>
  <c r="O215" i="1"/>
  <c r="N215" i="1"/>
  <c r="M215" i="1"/>
  <c r="T214" i="1"/>
  <c r="T215" i="1" s="1"/>
  <c r="P214" i="1"/>
  <c r="P215" i="1" s="1"/>
  <c r="L214" i="1"/>
  <c r="L215" i="1" s="1"/>
  <c r="AA159" i="1" l="1"/>
  <c r="AA162" i="1" s="1"/>
  <c r="Z159" i="1"/>
  <c r="Z162" i="1" s="1"/>
  <c r="Y159" i="1"/>
  <c r="Y162" i="1" s="1"/>
  <c r="X159" i="1"/>
  <c r="X162" i="1" s="1"/>
  <c r="W159" i="1"/>
  <c r="W162" i="1" s="1"/>
  <c r="V159" i="1"/>
  <c r="V162" i="1" s="1"/>
  <c r="U159" i="1"/>
  <c r="U162" i="1" s="1"/>
  <c r="S159" i="1"/>
  <c r="S162" i="1" s="1"/>
  <c r="R159" i="1"/>
  <c r="R162" i="1" s="1"/>
  <c r="Q159" i="1"/>
  <c r="Q162" i="1" s="1"/>
  <c r="O159" i="1"/>
  <c r="O162" i="1" s="1"/>
  <c r="N159" i="1"/>
  <c r="N162" i="1" s="1"/>
  <c r="M159" i="1"/>
  <c r="M162" i="1" s="1"/>
  <c r="T158" i="1"/>
  <c r="T159" i="1" s="1"/>
  <c r="P158" i="1"/>
  <c r="L158" i="1"/>
  <c r="L159" i="1" l="1"/>
  <c r="P159" i="1"/>
  <c r="L121" i="1"/>
  <c r="AA112" i="1"/>
  <c r="Z112" i="1"/>
  <c r="Y112" i="1"/>
  <c r="X112" i="1"/>
  <c r="S112" i="1"/>
  <c r="R112" i="1"/>
  <c r="Q112" i="1"/>
  <c r="M112" i="1"/>
  <c r="L112" i="1"/>
  <c r="T111" i="1"/>
  <c r="T112" i="1" s="1"/>
  <c r="P111" i="1"/>
  <c r="P112" i="1" s="1"/>
  <c r="AA217" i="1" l="1"/>
  <c r="Z217" i="1"/>
  <c r="Y217" i="1"/>
  <c r="X217" i="1"/>
  <c r="W217" i="1"/>
  <c r="V217" i="1"/>
  <c r="U217" i="1"/>
  <c r="S217" i="1"/>
  <c r="R217" i="1"/>
  <c r="Q217" i="1"/>
  <c r="O217" i="1"/>
  <c r="N217" i="1"/>
  <c r="M217" i="1"/>
  <c r="T216" i="1"/>
  <c r="P216" i="1"/>
  <c r="P217" i="1" s="1"/>
  <c r="L216" i="1"/>
  <c r="AA213" i="1"/>
  <c r="Z213" i="1"/>
  <c r="Y213" i="1"/>
  <c r="X213" i="1"/>
  <c r="W213" i="1"/>
  <c r="V213" i="1"/>
  <c r="U213" i="1"/>
  <c r="S213" i="1"/>
  <c r="R213" i="1"/>
  <c r="Q213" i="1"/>
  <c r="O213" i="1"/>
  <c r="N213" i="1"/>
  <c r="M213" i="1"/>
  <c r="T211" i="1"/>
  <c r="T213" i="1" s="1"/>
  <c r="P211" i="1"/>
  <c r="P213" i="1" s="1"/>
  <c r="L211" i="1"/>
  <c r="L213" i="1" s="1"/>
  <c r="X204" i="1"/>
  <c r="X206" i="1" s="1"/>
  <c r="T204" i="1"/>
  <c r="L204" i="1"/>
  <c r="L206" i="1" l="1"/>
  <c r="T206" i="1"/>
  <c r="T217" i="1"/>
  <c r="T218" i="1" s="1"/>
  <c r="N218" i="1"/>
  <c r="S218" i="1"/>
  <c r="X218" i="1"/>
  <c r="O218" i="1"/>
  <c r="Y218" i="1"/>
  <c r="U218" i="1"/>
  <c r="P218" i="1"/>
  <c r="Q218" i="1"/>
  <c r="V218" i="1"/>
  <c r="Z218" i="1"/>
  <c r="L217" i="1"/>
  <c r="L218" i="1" s="1"/>
  <c r="M218" i="1"/>
  <c r="R218" i="1"/>
  <c r="W218" i="1"/>
  <c r="AA218" i="1"/>
  <c r="T187" i="1" l="1"/>
  <c r="T180" i="1"/>
  <c r="T182" i="1" s="1"/>
  <c r="T177" i="1"/>
  <c r="T179" i="1" s="1"/>
  <c r="T171" i="1"/>
  <c r="L155" i="1"/>
  <c r="L157" i="1" s="1"/>
  <c r="T151" i="1"/>
  <c r="T121" i="1"/>
  <c r="T109" i="1"/>
  <c r="T110" i="1" s="1"/>
  <c r="T106" i="1"/>
  <c r="T101" i="1"/>
  <c r="T103" i="1" s="1"/>
  <c r="T99" i="1"/>
  <c r="T100" i="1" s="1"/>
  <c r="T97" i="1"/>
  <c r="T98" i="1" s="1"/>
  <c r="T95" i="1"/>
  <c r="T96" i="1" s="1"/>
  <c r="T93" i="1"/>
  <c r="T94" i="1" s="1"/>
  <c r="T91" i="1"/>
  <c r="T92" i="1" s="1"/>
  <c r="T89" i="1"/>
  <c r="T90" i="1" s="1"/>
  <c r="T87" i="1"/>
  <c r="T85" i="1"/>
  <c r="T83" i="1"/>
  <c r="T84" i="1" s="1"/>
  <c r="T81" i="1"/>
  <c r="T82" i="1" s="1"/>
  <c r="M122" i="1"/>
  <c r="L122" i="1"/>
  <c r="O110" i="1"/>
  <c r="N110" i="1"/>
  <c r="M110" i="1"/>
  <c r="L110" i="1"/>
  <c r="M105" i="1"/>
  <c r="O104" i="1"/>
  <c r="N104" i="1"/>
  <c r="N105" i="1" s="1"/>
  <c r="M100" i="1"/>
  <c r="L100" i="1"/>
  <c r="M98" i="1"/>
  <c r="L98" i="1"/>
  <c r="M96" i="1"/>
  <c r="L96" i="1"/>
  <c r="N94" i="1"/>
  <c r="M94" i="1"/>
  <c r="L94" i="1"/>
  <c r="M92" i="1"/>
  <c r="L92" i="1"/>
  <c r="M90" i="1"/>
  <c r="L90" i="1"/>
  <c r="L88" i="1"/>
  <c r="M86" i="1"/>
  <c r="L86" i="1"/>
  <c r="O84" i="1"/>
  <c r="N84" i="1"/>
  <c r="M84" i="1"/>
  <c r="L84" i="1"/>
  <c r="O82" i="1"/>
  <c r="N82" i="1"/>
  <c r="M82" i="1"/>
  <c r="L82" i="1"/>
  <c r="T63" i="1"/>
  <c r="T62" i="1"/>
  <c r="O64" i="1"/>
  <c r="O79" i="1" s="1"/>
  <c r="N64" i="1"/>
  <c r="N79" i="1" s="1"/>
  <c r="M64" i="1"/>
  <c r="M79" i="1" s="1"/>
  <c r="L64" i="1"/>
  <c r="T55" i="1"/>
  <c r="T56" i="1"/>
  <c r="T54" i="1"/>
  <c r="T52" i="1"/>
  <c r="T53" i="1" s="1"/>
  <c r="T50" i="1"/>
  <c r="T49" i="1"/>
  <c r="O53" i="1"/>
  <c r="N53" i="1"/>
  <c r="M53" i="1"/>
  <c r="L53" i="1"/>
  <c r="O51" i="1"/>
  <c r="N51" i="1"/>
  <c r="M51" i="1"/>
  <c r="L51" i="1"/>
  <c r="T32" i="1"/>
  <c r="T31" i="1"/>
  <c r="T30" i="1"/>
  <c r="T21" i="1"/>
  <c r="O46" i="1"/>
  <c r="N46" i="1"/>
  <c r="M46" i="1"/>
  <c r="L44" i="1"/>
  <c r="O36" i="1"/>
  <c r="N36" i="1"/>
  <c r="M36" i="1"/>
  <c r="L34" i="1"/>
  <c r="O33" i="1"/>
  <c r="N33" i="1"/>
  <c r="M33" i="1"/>
  <c r="L29" i="1"/>
  <c r="L26" i="1"/>
  <c r="O24" i="1"/>
  <c r="N24" i="1"/>
  <c r="M24" i="1"/>
  <c r="L23" i="1"/>
  <c r="T17" i="1"/>
  <c r="V94" i="1"/>
  <c r="U7" i="5"/>
  <c r="T7" i="5"/>
  <c r="U122" i="1"/>
  <c r="U100" i="1"/>
  <c r="U98" i="1"/>
  <c r="U96" i="1"/>
  <c r="U94" i="1"/>
  <c r="U92" i="1"/>
  <c r="U90" i="1"/>
  <c r="U88" i="1"/>
  <c r="V88" i="1"/>
  <c r="P25" i="1"/>
  <c r="Q24" i="1"/>
  <c r="R24" i="1"/>
  <c r="S24" i="1"/>
  <c r="U24" i="1"/>
  <c r="V24" i="1"/>
  <c r="W24" i="1"/>
  <c r="Y24" i="1"/>
  <c r="Z24" i="1"/>
  <c r="AA24" i="1"/>
  <c r="P81" i="1"/>
  <c r="P82" i="1" s="1"/>
  <c r="P83" i="1"/>
  <c r="P85" i="1"/>
  <c r="P87" i="1"/>
  <c r="P89" i="1"/>
  <c r="P90" i="1" s="1"/>
  <c r="P91" i="1"/>
  <c r="P92" i="1" s="1"/>
  <c r="P93" i="1"/>
  <c r="P94" i="1" s="1"/>
  <c r="P95" i="1"/>
  <c r="P96" i="1" s="1"/>
  <c r="P97" i="1"/>
  <c r="P98" i="1" s="1"/>
  <c r="P99" i="1"/>
  <c r="P100" i="1" s="1"/>
  <c r="P101" i="1"/>
  <c r="P103" i="1" s="1"/>
  <c r="P106" i="1"/>
  <c r="P109" i="1"/>
  <c r="P110" i="1" s="1"/>
  <c r="P121" i="1"/>
  <c r="Q64" i="1"/>
  <c r="Q79" i="1" s="1"/>
  <c r="R64" i="1"/>
  <c r="R79" i="1" s="1"/>
  <c r="S64" i="1"/>
  <c r="S79" i="1" s="1"/>
  <c r="U64" i="1"/>
  <c r="U79" i="1" s="1"/>
  <c r="V64" i="1"/>
  <c r="V79" i="1" s="1"/>
  <c r="W64" i="1"/>
  <c r="W79" i="1" s="1"/>
  <c r="X64" i="1"/>
  <c r="X79" i="1" s="1"/>
  <c r="Y64" i="1"/>
  <c r="Y79" i="1" s="1"/>
  <c r="Z64" i="1"/>
  <c r="Z79" i="1" s="1"/>
  <c r="AA64" i="1"/>
  <c r="AA79" i="1" s="1"/>
  <c r="L151" i="1"/>
  <c r="L150" i="1"/>
  <c r="R33" i="1"/>
  <c r="S33" i="1"/>
  <c r="U33" i="1"/>
  <c r="V33" i="1"/>
  <c r="W33" i="1"/>
  <c r="Y33" i="1"/>
  <c r="Z33" i="1"/>
  <c r="AA33" i="1"/>
  <c r="L17" i="1"/>
  <c r="P17" i="1"/>
  <c r="M18" i="1"/>
  <c r="M19" i="1" s="1"/>
  <c r="N18" i="1"/>
  <c r="N19" i="1" s="1"/>
  <c r="O18" i="1"/>
  <c r="O19" i="1" s="1"/>
  <c r="Q18" i="1"/>
  <c r="Q19" i="1" s="1"/>
  <c r="U19" i="1"/>
  <c r="R19" i="1"/>
  <c r="X19" i="1"/>
  <c r="Y19" i="1"/>
  <c r="P21" i="1"/>
  <c r="X21" i="1"/>
  <c r="T23" i="1"/>
  <c r="X23" i="1"/>
  <c r="T25" i="1"/>
  <c r="X25" i="1"/>
  <c r="P26" i="1"/>
  <c r="T26" i="1"/>
  <c r="X26" i="1"/>
  <c r="P29" i="1"/>
  <c r="T29" i="1"/>
  <c r="X29" i="1"/>
  <c r="X30" i="1"/>
  <c r="P31" i="1"/>
  <c r="X31" i="1"/>
  <c r="X32" i="1"/>
  <c r="P34" i="1"/>
  <c r="T34" i="1"/>
  <c r="X34" i="1"/>
  <c r="Q36" i="1"/>
  <c r="T35" i="1"/>
  <c r="X35" i="1"/>
  <c r="X36" i="1" s="1"/>
  <c r="R36" i="1"/>
  <c r="S36" i="1"/>
  <c r="P44" i="1"/>
  <c r="T44" i="1"/>
  <c r="X44" i="1"/>
  <c r="P45" i="1"/>
  <c r="T45" i="1"/>
  <c r="X45" i="1"/>
  <c r="R46" i="1"/>
  <c r="S46" i="1"/>
  <c r="P49" i="1"/>
  <c r="P50" i="1"/>
  <c r="Q51" i="1"/>
  <c r="R51" i="1"/>
  <c r="S51" i="1"/>
  <c r="P52" i="1"/>
  <c r="P53" i="1" s="1"/>
  <c r="Q53" i="1"/>
  <c r="R53" i="1"/>
  <c r="S53" i="1"/>
  <c r="P54" i="1"/>
  <c r="P55" i="1"/>
  <c r="P56" i="1"/>
  <c r="P62" i="1"/>
  <c r="Q82" i="1"/>
  <c r="R82" i="1"/>
  <c r="S82" i="1"/>
  <c r="U82" i="1"/>
  <c r="V82" i="1"/>
  <c r="W82" i="1"/>
  <c r="X82" i="1"/>
  <c r="Y82" i="1"/>
  <c r="Z82" i="1"/>
  <c r="AA82" i="1"/>
  <c r="Q84" i="1"/>
  <c r="R84" i="1"/>
  <c r="S84" i="1"/>
  <c r="U84" i="1"/>
  <c r="V84" i="1"/>
  <c r="W84" i="1"/>
  <c r="X84" i="1"/>
  <c r="Y84" i="1"/>
  <c r="Z84" i="1"/>
  <c r="AA84" i="1"/>
  <c r="Q86" i="1"/>
  <c r="Q88" i="1"/>
  <c r="R88" i="1"/>
  <c r="S88" i="1"/>
  <c r="X88" i="1"/>
  <c r="Y88" i="1"/>
  <c r="Z88" i="1"/>
  <c r="AA88" i="1"/>
  <c r="Q90" i="1"/>
  <c r="R90" i="1"/>
  <c r="S90" i="1"/>
  <c r="X90" i="1"/>
  <c r="Y90" i="1"/>
  <c r="Z90" i="1"/>
  <c r="AA90" i="1"/>
  <c r="Q92" i="1"/>
  <c r="R92" i="1"/>
  <c r="S92" i="1"/>
  <c r="X92" i="1"/>
  <c r="Y92" i="1"/>
  <c r="Z92" i="1"/>
  <c r="AA92" i="1"/>
  <c r="Q94" i="1"/>
  <c r="R94" i="1"/>
  <c r="S94" i="1"/>
  <c r="X94" i="1"/>
  <c r="Y94" i="1"/>
  <c r="Z94" i="1"/>
  <c r="AA94" i="1"/>
  <c r="Q96" i="1"/>
  <c r="R96" i="1"/>
  <c r="S96" i="1"/>
  <c r="X96" i="1"/>
  <c r="Y96" i="1"/>
  <c r="Z96" i="1"/>
  <c r="AA96" i="1"/>
  <c r="Q98" i="1"/>
  <c r="R98" i="1"/>
  <c r="S98" i="1"/>
  <c r="X98" i="1"/>
  <c r="Y98" i="1"/>
  <c r="Z98" i="1"/>
  <c r="AA98" i="1"/>
  <c r="Q100" i="1"/>
  <c r="R100" i="1"/>
  <c r="S100" i="1"/>
  <c r="X100" i="1"/>
  <c r="Y100" i="1"/>
  <c r="Z100" i="1"/>
  <c r="AA100" i="1"/>
  <c r="H104" i="1"/>
  <c r="K104" i="1"/>
  <c r="R104" i="1"/>
  <c r="R105" i="1" s="1"/>
  <c r="S104" i="1"/>
  <c r="P104" i="1" s="1"/>
  <c r="P105" i="1" s="1"/>
  <c r="V104" i="1"/>
  <c r="V105" i="1" s="1"/>
  <c r="W104" i="1"/>
  <c r="T104" i="1" s="1"/>
  <c r="T105" i="1" s="1"/>
  <c r="Y105" i="1"/>
  <c r="Z104" i="1"/>
  <c r="Z105" i="1" s="1"/>
  <c r="AA104" i="1"/>
  <c r="K105" i="1"/>
  <c r="Q105" i="1"/>
  <c r="U105" i="1"/>
  <c r="Q110" i="1"/>
  <c r="R110" i="1"/>
  <c r="S110" i="1"/>
  <c r="U110" i="1"/>
  <c r="V110" i="1"/>
  <c r="W110" i="1"/>
  <c r="X110" i="1"/>
  <c r="Y110" i="1"/>
  <c r="Z110" i="1"/>
  <c r="AA110" i="1"/>
  <c r="Q122" i="1"/>
  <c r="R122" i="1"/>
  <c r="S122" i="1"/>
  <c r="X122" i="1"/>
  <c r="Y122" i="1"/>
  <c r="Z122" i="1"/>
  <c r="AA122" i="1"/>
  <c r="P151" i="1"/>
  <c r="X151" i="1"/>
  <c r="X152" i="1" s="1"/>
  <c r="X153" i="1" s="1"/>
  <c r="X163" i="1" s="1"/>
  <c r="M152" i="1"/>
  <c r="M153" i="1" s="1"/>
  <c r="M163" i="1" s="1"/>
  <c r="N152" i="1"/>
  <c r="N153" i="1" s="1"/>
  <c r="N163" i="1" s="1"/>
  <c r="O152" i="1"/>
  <c r="O153" i="1" s="1"/>
  <c r="O163" i="1" s="1"/>
  <c r="Q152" i="1"/>
  <c r="Q153" i="1" s="1"/>
  <c r="Q163" i="1" s="1"/>
  <c r="R152" i="1"/>
  <c r="R153" i="1" s="1"/>
  <c r="R163" i="1" s="1"/>
  <c r="S152" i="1"/>
  <c r="S153" i="1" s="1"/>
  <c r="S163" i="1" s="1"/>
  <c r="U152" i="1"/>
  <c r="U153" i="1" s="1"/>
  <c r="U163" i="1" s="1"/>
  <c r="V152" i="1"/>
  <c r="V153" i="1" s="1"/>
  <c r="V163" i="1" s="1"/>
  <c r="W152" i="1"/>
  <c r="W153" i="1" s="1"/>
  <c r="W163" i="1" s="1"/>
  <c r="Y152" i="1"/>
  <c r="Y153" i="1" s="1"/>
  <c r="Y163" i="1" s="1"/>
  <c r="Z152" i="1"/>
  <c r="Z153" i="1" s="1"/>
  <c r="Z163" i="1" s="1"/>
  <c r="AA152" i="1"/>
  <c r="AA153" i="1" s="1"/>
  <c r="AA163" i="1" s="1"/>
  <c r="P155" i="1"/>
  <c r="P157" i="1" s="1"/>
  <c r="T155" i="1"/>
  <c r="T157" i="1" s="1"/>
  <c r="L172" i="1"/>
  <c r="L173" i="1" s="1"/>
  <c r="P172" i="1"/>
  <c r="P173" i="1" s="1"/>
  <c r="M172" i="1"/>
  <c r="M173" i="1" s="1"/>
  <c r="N172" i="1"/>
  <c r="N173" i="1" s="1"/>
  <c r="O172" i="1"/>
  <c r="O173" i="1" s="1"/>
  <c r="Q172" i="1"/>
  <c r="Q173" i="1" s="1"/>
  <c r="R172" i="1"/>
  <c r="R173" i="1" s="1"/>
  <c r="S172" i="1"/>
  <c r="S173" i="1" s="1"/>
  <c r="U172" i="1"/>
  <c r="U173" i="1" s="1"/>
  <c r="V172" i="1"/>
  <c r="V173" i="1" s="1"/>
  <c r="W172" i="1"/>
  <c r="W173" i="1" s="1"/>
  <c r="X172" i="1"/>
  <c r="X173" i="1" s="1"/>
  <c r="Y172" i="1"/>
  <c r="Y173" i="1" s="1"/>
  <c r="Z172" i="1"/>
  <c r="Z173" i="1" s="1"/>
  <c r="AA172" i="1"/>
  <c r="AA173" i="1" s="1"/>
  <c r="L177" i="1"/>
  <c r="L179" i="1" s="1"/>
  <c r="L180" i="1"/>
  <c r="L182" i="1" s="1"/>
  <c r="P180" i="1"/>
  <c r="P182" i="1" s="1"/>
  <c r="L187" i="1"/>
  <c r="P187" i="1"/>
  <c r="M189" i="1"/>
  <c r="M190" i="1" s="1"/>
  <c r="M191" i="1" s="1"/>
  <c r="N189" i="1"/>
  <c r="N190" i="1" s="1"/>
  <c r="N191" i="1" s="1"/>
  <c r="O189" i="1"/>
  <c r="O190" i="1" s="1"/>
  <c r="O191" i="1" s="1"/>
  <c r="Q189" i="1"/>
  <c r="Q190" i="1" s="1"/>
  <c r="Q191" i="1" s="1"/>
  <c r="R189" i="1"/>
  <c r="R190" i="1" s="1"/>
  <c r="R191" i="1" s="1"/>
  <c r="S189" i="1"/>
  <c r="S190" i="1" s="1"/>
  <c r="S191" i="1" s="1"/>
  <c r="U189" i="1"/>
  <c r="U190" i="1" s="1"/>
  <c r="U191" i="1" s="1"/>
  <c r="V189" i="1"/>
  <c r="V190" i="1" s="1"/>
  <c r="V191" i="1" s="1"/>
  <c r="W189" i="1"/>
  <c r="W190" i="1" s="1"/>
  <c r="W191" i="1" s="1"/>
  <c r="X189" i="1"/>
  <c r="X190" i="1" s="1"/>
  <c r="X191" i="1" s="1"/>
  <c r="Y189" i="1"/>
  <c r="Y190" i="1" s="1"/>
  <c r="Y191" i="1" s="1"/>
  <c r="Z189" i="1"/>
  <c r="Z190" i="1" s="1"/>
  <c r="Z191" i="1" s="1"/>
  <c r="AA189" i="1"/>
  <c r="AA190" i="1" s="1"/>
  <c r="AA191" i="1" s="1"/>
  <c r="L199" i="1"/>
  <c r="P199" i="1"/>
  <c r="P201" i="1" s="1"/>
  <c r="P207" i="1" s="1"/>
  <c r="P208" i="1" s="1"/>
  <c r="T199" i="1"/>
  <c r="T201" i="1" s="1"/>
  <c r="T207" i="1" s="1"/>
  <c r="T208" i="1" s="1"/>
  <c r="M201" i="1"/>
  <c r="M207" i="1" s="1"/>
  <c r="M208" i="1" s="1"/>
  <c r="N201" i="1"/>
  <c r="N207" i="1" s="1"/>
  <c r="N208" i="1" s="1"/>
  <c r="O201" i="1"/>
  <c r="O207" i="1" s="1"/>
  <c r="O208" i="1" s="1"/>
  <c r="Q201" i="1"/>
  <c r="Q207" i="1" s="1"/>
  <c r="Q208" i="1" s="1"/>
  <c r="R201" i="1"/>
  <c r="R207" i="1" s="1"/>
  <c r="R208" i="1" s="1"/>
  <c r="S201" i="1"/>
  <c r="S207" i="1" s="1"/>
  <c r="S208" i="1" s="1"/>
  <c r="U201" i="1"/>
  <c r="U207" i="1" s="1"/>
  <c r="U208" i="1" s="1"/>
  <c r="V201" i="1"/>
  <c r="V207" i="1" s="1"/>
  <c r="V208" i="1" s="1"/>
  <c r="W201" i="1"/>
  <c r="W207" i="1" s="1"/>
  <c r="W208" i="1" s="1"/>
  <c r="X201" i="1"/>
  <c r="X207" i="1" s="1"/>
  <c r="X208" i="1" s="1"/>
  <c r="Y201" i="1"/>
  <c r="Y207" i="1" s="1"/>
  <c r="Y208" i="1" s="1"/>
  <c r="Z201" i="1"/>
  <c r="Z207" i="1" s="1"/>
  <c r="Z208" i="1" s="1"/>
  <c r="AA201" i="1"/>
  <c r="AA207" i="1" s="1"/>
  <c r="AA208" i="1" s="1"/>
  <c r="L222" i="1"/>
  <c r="P222" i="1"/>
  <c r="T222" i="1"/>
  <c r="M223" i="1"/>
  <c r="M224" i="1" s="1"/>
  <c r="M225" i="1" s="1"/>
  <c r="N223" i="1"/>
  <c r="N224" i="1" s="1"/>
  <c r="N225" i="1" s="1"/>
  <c r="O223" i="1"/>
  <c r="O224" i="1" s="1"/>
  <c r="O225" i="1" s="1"/>
  <c r="Q223" i="1"/>
  <c r="Q224" i="1" s="1"/>
  <c r="Q225" i="1" s="1"/>
  <c r="R223" i="1"/>
  <c r="R224" i="1" s="1"/>
  <c r="R225" i="1" s="1"/>
  <c r="S223" i="1"/>
  <c r="S224" i="1" s="1"/>
  <c r="S225" i="1" s="1"/>
  <c r="U223" i="1"/>
  <c r="U224" i="1" s="1"/>
  <c r="U225" i="1" s="1"/>
  <c r="V223" i="1"/>
  <c r="V224" i="1" s="1"/>
  <c r="V225" i="1" s="1"/>
  <c r="W223" i="1"/>
  <c r="W224" i="1" s="1"/>
  <c r="W225" i="1" s="1"/>
  <c r="X223" i="1"/>
  <c r="X224" i="1" s="1"/>
  <c r="X225" i="1" s="1"/>
  <c r="Y223" i="1"/>
  <c r="Y224" i="1" s="1"/>
  <c r="Y225" i="1" s="1"/>
  <c r="Z223" i="1"/>
  <c r="Z224" i="1" s="1"/>
  <c r="Z225" i="1" s="1"/>
  <c r="AA223" i="1"/>
  <c r="AA224" i="1" s="1"/>
  <c r="AA225" i="1" s="1"/>
  <c r="P35" i="1"/>
  <c r="P32" i="1"/>
  <c r="Q33" i="1"/>
  <c r="P30" i="1"/>
  <c r="Q46" i="1"/>
  <c r="T108" i="1" l="1"/>
  <c r="D3" i="2"/>
  <c r="D21" i="2" s="1"/>
  <c r="D20" i="2" s="1"/>
  <c r="D29" i="2" s="1"/>
  <c r="P108" i="1"/>
  <c r="C3" i="2"/>
  <c r="C21" i="2" s="1"/>
  <c r="C20" i="2" s="1"/>
  <c r="C29" i="2" s="1"/>
  <c r="AA105" i="1"/>
  <c r="X104" i="1"/>
  <c r="X105" i="1" s="1"/>
  <c r="X46" i="1"/>
  <c r="L60" i="1"/>
  <c r="C11" i="2"/>
  <c r="T223" i="1"/>
  <c r="T224" i="1" s="1"/>
  <c r="T225" i="1" s="1"/>
  <c r="D11" i="2"/>
  <c r="T189" i="1"/>
  <c r="T190" i="1" s="1"/>
  <c r="T191" i="1" s="1"/>
  <c r="T172" i="1"/>
  <c r="T173" i="1" s="1"/>
  <c r="T174" i="1" s="1"/>
  <c r="D5" i="2"/>
  <c r="P162" i="1"/>
  <c r="T162" i="1"/>
  <c r="L162" i="1"/>
  <c r="P189" i="1"/>
  <c r="P190" i="1" s="1"/>
  <c r="P191" i="1" s="1"/>
  <c r="C6" i="2"/>
  <c r="O60" i="1"/>
  <c r="N123" i="1"/>
  <c r="M123" i="1"/>
  <c r="Y123" i="1"/>
  <c r="D6" i="2"/>
  <c r="X123" i="1"/>
  <c r="O47" i="1"/>
  <c r="Z123" i="1"/>
  <c r="V123" i="1"/>
  <c r="Q123" i="1"/>
  <c r="U123" i="1"/>
  <c r="L36" i="1"/>
  <c r="T88" i="1"/>
  <c r="L189" i="1"/>
  <c r="L190" i="1" s="1"/>
  <c r="L191" i="1" s="1"/>
  <c r="AA123" i="1"/>
  <c r="R123" i="1"/>
  <c r="X28" i="1"/>
  <c r="T122" i="1"/>
  <c r="P122" i="1"/>
  <c r="P84" i="1"/>
  <c r="L33" i="1"/>
  <c r="L24" i="1"/>
  <c r="L201" i="1"/>
  <c r="L207" i="1" s="1"/>
  <c r="L208" i="1" s="1"/>
  <c r="Y47" i="1"/>
  <c r="T28" i="1"/>
  <c r="W47" i="1"/>
  <c r="AA47" i="1"/>
  <c r="T59" i="1"/>
  <c r="Z47" i="1"/>
  <c r="P59" i="1"/>
  <c r="S47" i="1"/>
  <c r="P28" i="1"/>
  <c r="M60" i="1"/>
  <c r="M47" i="1"/>
  <c r="V47" i="1"/>
  <c r="U47" i="1"/>
  <c r="R47" i="1"/>
  <c r="Q47" i="1"/>
  <c r="N47" i="1"/>
  <c r="T18" i="1"/>
  <c r="T19" i="1" s="1"/>
  <c r="Z174" i="1"/>
  <c r="V174" i="1"/>
  <c r="R174" i="1"/>
  <c r="Y174" i="1"/>
  <c r="U174" i="1"/>
  <c r="P18" i="1"/>
  <c r="P19" i="1" s="1"/>
  <c r="O174" i="1"/>
  <c r="L174" i="1"/>
  <c r="N174" i="1"/>
  <c r="V60" i="1"/>
  <c r="Q60" i="1"/>
  <c r="N60" i="1"/>
  <c r="S60" i="1"/>
  <c r="U60" i="1"/>
  <c r="W60" i="1"/>
  <c r="R60" i="1"/>
  <c r="P86" i="1"/>
  <c r="T86" i="1"/>
  <c r="T219" i="1"/>
  <c r="P24" i="1"/>
  <c r="P152" i="1"/>
  <c r="P153" i="1" s="1"/>
  <c r="P88" i="1"/>
  <c r="T183" i="1"/>
  <c r="T184" i="1" s="1"/>
  <c r="L18" i="1"/>
  <c r="L19" i="1" s="1"/>
  <c r="L152" i="1"/>
  <c r="L153" i="1" s="1"/>
  <c r="Z183" i="1"/>
  <c r="Z184" i="1" s="1"/>
  <c r="W183" i="1"/>
  <c r="W184" i="1" s="1"/>
  <c r="X33" i="1"/>
  <c r="X183" i="1"/>
  <c r="X184" i="1" s="1"/>
  <c r="W105" i="1"/>
  <c r="W123" i="1" s="1"/>
  <c r="L223" i="1"/>
  <c r="L224" i="1" s="1"/>
  <c r="L225" i="1" s="1"/>
  <c r="Z219" i="1"/>
  <c r="V219" i="1"/>
  <c r="Y219" i="1"/>
  <c r="O219" i="1"/>
  <c r="X24" i="1"/>
  <c r="O105" i="1"/>
  <c r="O123" i="1" s="1"/>
  <c r="L104" i="1"/>
  <c r="L105" i="1" s="1"/>
  <c r="L123" i="1" s="1"/>
  <c r="X219" i="1"/>
  <c r="S219" i="1"/>
  <c r="N219" i="1"/>
  <c r="L219" i="1"/>
  <c r="Y183" i="1"/>
  <c r="Y184" i="1" s="1"/>
  <c r="O183" i="1"/>
  <c r="O184" i="1" s="1"/>
  <c r="AA219" i="1"/>
  <c r="W219" i="1"/>
  <c r="R219" i="1"/>
  <c r="T24" i="1"/>
  <c r="M219" i="1"/>
  <c r="Q183" i="1"/>
  <c r="Q184" i="1" s="1"/>
  <c r="R183" i="1"/>
  <c r="R184" i="1" s="1"/>
  <c r="L183" i="1"/>
  <c r="L184" i="1" s="1"/>
  <c r="N183" i="1"/>
  <c r="N184" i="1" s="1"/>
  <c r="T152" i="1"/>
  <c r="T153" i="1" s="1"/>
  <c r="T51" i="1"/>
  <c r="P51" i="1"/>
  <c r="T33" i="1"/>
  <c r="T64" i="1"/>
  <c r="T79" i="1" s="1"/>
  <c r="M183" i="1"/>
  <c r="M184" i="1" s="1"/>
  <c r="T46" i="1"/>
  <c r="U219" i="1"/>
  <c r="P46" i="1"/>
  <c r="S183" i="1"/>
  <c r="S184" i="1" s="1"/>
  <c r="S105" i="1"/>
  <c r="S123" i="1" s="1"/>
  <c r="AA183" i="1"/>
  <c r="AA184" i="1" s="1"/>
  <c r="V183" i="1"/>
  <c r="V184" i="1" s="1"/>
  <c r="L46" i="1"/>
  <c r="P183" i="1"/>
  <c r="P184" i="1" s="1"/>
  <c r="P174" i="1"/>
  <c r="U183" i="1"/>
  <c r="U184" i="1" s="1"/>
  <c r="Q174" i="1"/>
  <c r="X174" i="1"/>
  <c r="W174" i="1"/>
  <c r="P36" i="1"/>
  <c r="AA174" i="1"/>
  <c r="S174" i="1"/>
  <c r="M174" i="1"/>
  <c r="T36" i="1"/>
  <c r="Q219" i="1"/>
  <c r="P223" i="1"/>
  <c r="P224" i="1" s="1"/>
  <c r="P225" i="1" s="1"/>
  <c r="P219" i="1"/>
  <c r="P64" i="1"/>
  <c r="P79" i="1" s="1"/>
  <c r="P33" i="1"/>
  <c r="D32" i="2" l="1"/>
  <c r="E31" i="2"/>
  <c r="C32" i="2"/>
  <c r="D31" i="2"/>
  <c r="C31" i="2"/>
  <c r="Y147" i="1"/>
  <c r="Y226" i="1" s="1"/>
  <c r="AA147" i="1"/>
  <c r="Q147" i="1"/>
  <c r="Q226" i="1" s="1"/>
  <c r="E9" i="4" s="1"/>
  <c r="E8" i="4" s="1"/>
  <c r="E13" i="4" s="1"/>
  <c r="E12" i="4" s="1"/>
  <c r="N147" i="1"/>
  <c r="N226" i="1" s="1"/>
  <c r="B10" i="4" s="1"/>
  <c r="C10" i="4" s="1"/>
  <c r="D10" i="4" s="1"/>
  <c r="V147" i="1"/>
  <c r="V226" i="1" s="1"/>
  <c r="R147" i="1"/>
  <c r="R226" i="1" s="1"/>
  <c r="M147" i="1"/>
  <c r="M226" i="1" s="1"/>
  <c r="B9" i="4" s="1"/>
  <c r="O147" i="1"/>
  <c r="O226" i="1" s="1"/>
  <c r="B11" i="4" s="1"/>
  <c r="C11" i="4" s="1"/>
  <c r="D11" i="4" s="1"/>
  <c r="P163" i="1"/>
  <c r="U147" i="1"/>
  <c r="U226" i="1" s="1"/>
  <c r="F9" i="4" s="1"/>
  <c r="F8" i="4" s="1"/>
  <c r="F13" i="4" s="1"/>
  <c r="F12" i="4" s="1"/>
  <c r="S147" i="1"/>
  <c r="S226" i="1" s="1"/>
  <c r="W147" i="1"/>
  <c r="W226" i="1" s="1"/>
  <c r="T163" i="1"/>
  <c r="Z147" i="1"/>
  <c r="Z226" i="1" s="1"/>
  <c r="B16" i="2"/>
  <c r="T123" i="1"/>
  <c r="P123" i="1"/>
  <c r="X47" i="1"/>
  <c r="X147" i="1" s="1"/>
  <c r="L47" i="1"/>
  <c r="L147" i="1" s="1"/>
  <c r="T47" i="1"/>
  <c r="P47" i="1"/>
  <c r="P60" i="1"/>
  <c r="T60" i="1"/>
  <c r="AA226" i="1"/>
  <c r="C16" i="2"/>
  <c r="D16" i="2"/>
  <c r="S6" i="5" l="1"/>
  <c r="S7" i="5" s="1"/>
  <c r="G9" i="4"/>
  <c r="G8" i="4" s="1"/>
  <c r="G13" i="4" s="1"/>
  <c r="G12" i="4" s="1"/>
  <c r="B8" i="4"/>
  <c r="C9" i="4"/>
  <c r="D9" i="4" s="1"/>
  <c r="P147" i="1"/>
  <c r="P226" i="1" s="1"/>
  <c r="T147" i="1"/>
  <c r="L226" i="1"/>
  <c r="X226" i="1"/>
  <c r="R6" i="5" s="1"/>
  <c r="R7" i="5" s="1"/>
  <c r="G6" i="5"/>
  <c r="G7" i="5" s="1"/>
  <c r="Q6" i="5"/>
  <c r="Q7" i="5" s="1"/>
  <c r="I6" i="5"/>
  <c r="I7" i="5" s="1"/>
  <c r="L6" i="5"/>
  <c r="L7" i="5" s="1"/>
  <c r="C8" i="4" l="1"/>
  <c r="B12" i="4"/>
  <c r="B13" i="4"/>
  <c r="T226" i="1"/>
  <c r="F6" i="5"/>
  <c r="F7" i="5" s="1"/>
  <c r="M6" i="5"/>
  <c r="M7" i="5" s="1"/>
  <c r="O6" i="5"/>
  <c r="O7" i="5" s="1"/>
  <c r="P6" i="5"/>
  <c r="P7" i="5" s="1"/>
  <c r="H6" i="5"/>
  <c r="H7" i="5" s="1"/>
  <c r="K6" i="5"/>
  <c r="K7" i="5" s="1"/>
  <c r="C13" i="4" l="1"/>
  <c r="C12" i="4" s="1"/>
  <c r="D12" i="4" s="1"/>
  <c r="D8" i="4"/>
  <c r="D13" i="4" s="1"/>
  <c r="N6" i="5"/>
  <c r="N7" i="5" s="1"/>
  <c r="J6" i="5"/>
  <c r="J7" i="5" s="1"/>
</calcChain>
</file>

<file path=xl/sharedStrings.xml><?xml version="1.0" encoding="utf-8"?>
<sst xmlns="http://schemas.openxmlformats.org/spreadsheetml/2006/main" count="1102" uniqueCount="264">
  <si>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</si>
  <si>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</si>
  <si>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</si>
  <si>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</si>
  <si>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</si>
  <si>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</si>
  <si>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</si>
  <si>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</si>
  <si>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</si>
  <si>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</si>
  <si>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</si>
  <si>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</si>
  <si>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</si>
  <si>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04. Švietimo, sveikatos ir socialinio sektoriaus plėtojimas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</si>
  <si>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</si>
  <si>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</si>
  <si>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</si>
  <si>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</si>
  <si>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</si>
  <si>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</si>
  <si>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</si>
  <si>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</si>
  <si>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</si>
  <si>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</si>
  <si>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</si>
  <si>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</si>
  <si>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</si>
  <si>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</si>
  <si>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</si>
  <si>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</si>
  <si>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</si>
  <si>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</si>
  <si>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</si>
  <si>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</si>
  <si>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</si>
  <si>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</si>
  <si>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</si>
  <si>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</si>
  <si>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</si>
  <si>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</si>
  <si>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</si>
  <si>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</si>
  <si>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</si>
  <si>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</si>
  <si>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</si>
  <si>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</si>
  <si>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</si>
  <si>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</si>
  <si>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</si>
  <si>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</si>
  <si>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</si>
  <si>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</si>
  <si>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</si>
  <si>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</si>
  <si>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</si>
  <si>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</si>
  <si>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</si>
  <si>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</si>
  <si>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</si>
  <si>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</si>
  <si>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05.03.01.01.</t>
  </si>
  <si>
    <t>SB(AA)</t>
  </si>
  <si>
    <t>Vykdyti visuomenės sveikatos priežiūrą</t>
  </si>
  <si>
    <t>301791595</t>
  </si>
  <si>
    <t>Teikiamos lankytojams mokamos paslaugos</t>
  </si>
  <si>
    <t>Užtikrinti jaunimo politikos plėtojimą Šilutės rajone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</si>
  <si>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</si>
  <si>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</si>
  <si>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</si>
  <si>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</si>
  <si>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</si>
  <si>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</si>
  <si>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</si>
  <si>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</si>
  <si>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</si>
  <si>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</si>
  <si>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02.02.01.01.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</si>
  <si>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</si>
  <si>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</si>
  <si>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</si>
  <si>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</si>
  <si>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</si>
  <si>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</si>
  <si>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</si>
  <si>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</si>
  <si>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Strateginio tikslo kodas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</si>
  <si>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</si>
  <si>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</si>
  <si>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</si>
  <si>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</si>
  <si>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</si>
  <si>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</si>
  <si>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</si>
  <si>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</si>
  <si>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</si>
  <si>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</si>
  <si>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</si>
  <si>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</si>
  <si>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</si>
  <si>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</si>
  <si>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</si>
  <si>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</si>
  <si>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</si>
  <si>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</si>
  <si>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</si>
  <si>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</si>
  <si>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</si>
  <si>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</si>
  <si>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</si>
  <si>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Tikslinių kompensacijų įstatymą (266)</t>
  </si>
  <si>
    <t>Parama pagal Tikslinių kompensacijų  įstatymą (administravimas 162 )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</si>
  <si>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</si>
  <si>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</si>
  <si>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</si>
  <si>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</si>
  <si>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</si>
  <si>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</si>
  <si>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</si>
  <si>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05.06.01.01.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</si>
  <si>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</si>
  <si>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</si>
  <si>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</si>
  <si>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</si>
  <si>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</si>
  <si>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</si>
  <si>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</si>
  <si>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</si>
  <si>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04. Socialiai saugios ir sveikos aplinkos kūrimo programa</t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</si>
  <si>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</si>
  <si>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</si>
  <si>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</si>
  <si>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</si>
  <si>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</si>
  <si>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</si>
  <si>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</si>
  <si>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</si>
  <si>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Pagalbos pinigų ir vienkartinių, tikslinių, sąlyginių ir periodinių pašalpų skyrimas ir mokėjimas socialiai pažeidžiamiems asmenims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</si>
  <si>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</si>
  <si>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</si>
  <si>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</si>
  <si>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</si>
  <si>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</si>
  <si>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</si>
  <si>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</si>
  <si>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</si>
  <si>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</si>
  <si>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</si>
  <si>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</si>
  <si>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</si>
  <si>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</si>
  <si>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</si>
  <si>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</si>
  <si>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</si>
  <si>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</si>
  <si>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</si>
  <si>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</si>
  <si>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</si>
  <si>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</si>
  <si>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</si>
  <si>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</si>
  <si>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</si>
  <si>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</si>
  <si>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</si>
  <si>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</si>
  <si>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2.2.2. skolintos lėšos</t>
  </si>
  <si>
    <t>2.2.3. Valstybės investicijų programa</t>
  </si>
  <si>
    <t>2.2.5. Valstybės lėšos</t>
  </si>
  <si>
    <t>2.2.6. Kelių priežiūros ir plėtros programos lėšos</t>
  </si>
  <si>
    <t>2.2.7. kitos lėšos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</si>
  <si>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</si>
  <si>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</si>
  <si>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</si>
  <si>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</si>
  <si>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</si>
  <si>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</si>
  <si>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</si>
  <si>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</si>
  <si>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</si>
  <si>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</si>
  <si>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</si>
  <si>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</si>
  <si>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</si>
  <si>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</si>
  <si>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</si>
  <si>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</si>
  <si>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</si>
  <si>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</si>
  <si>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</si>
  <si>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</si>
  <si>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</si>
  <si>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</si>
  <si>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</si>
  <si>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</si>
  <si>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</si>
  <si>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Parama skurstantiems asmenims</t>
  </si>
  <si>
    <t>Gerinti paslaugų kokybę ir prieinamumą</t>
  </si>
  <si>
    <t>Specialistų pritraukimo programa</t>
  </si>
  <si>
    <t>03.06.01.01        07.06.01.06</t>
  </si>
  <si>
    <t>9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</si>
  <si>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</si>
  <si>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Šilutės rajono savivaldybės tarybos 2024 m. sausio 25 d.</t>
  </si>
  <si>
    <t>sprendimu Nr. T1-</t>
  </si>
  <si>
    <t>2024–2026 M. ŠILUTĖS RAJONO SAVIVALDYBĖS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</si>
  <si>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</si>
  <si>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</si>
  <si>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</si>
  <si>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</si>
  <si>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</si>
  <si>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</si>
  <si>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Iš viso tikslui</t>
  </si>
  <si>
    <t xml:space="preserve">Iš viso uždaviniai </t>
  </si>
  <si>
    <t>Iš viso 04  programai</t>
  </si>
  <si>
    <t>Šilutės rajono savivaldybės 2024–2026 m. SVP Socialiai saugios ir sveikos aplinkos kūrimo programos išlaidų suvestinė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</si>
  <si>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</si>
  <si>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</si>
  <si>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</si>
  <si>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</si>
  <si>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</si>
  <si>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</si>
  <si>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</si>
  <si>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</si>
  <si>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4.3.1.2</t>
  </si>
  <si>
    <t>4.3.1.3</t>
  </si>
  <si>
    <t>-</t>
  </si>
  <si>
    <t>PP</t>
  </si>
  <si>
    <t>RP - regiono pažangos priemonė (projektas), PP - pažangos priemonė (projektas), TP - tęstinės veiklos priemonė, NF - nefinansinė priemonė</t>
  </si>
  <si>
    <t>4.3.1.5</t>
  </si>
  <si>
    <t>4.3.1.1</t>
  </si>
  <si>
    <t>4.2.1.2  4.3.1.5</t>
  </si>
  <si>
    <t>1.1.3.3 4.1.2.6</t>
  </si>
  <si>
    <t>4.1.2.3 4.1.2.2</t>
  </si>
  <si>
    <t>1.2.4.2</t>
  </si>
  <si>
    <t>3.1.5.4</t>
  </si>
  <si>
    <t>3.1.5.1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</si>
  <si>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</si>
  <si>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</si>
  <si>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 ir kito pavaldumo globos įstaigose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</si>
  <si>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</si>
  <si>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</si>
  <si>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</si>
  <si>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</si>
  <si>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</si>
  <si>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</si>
  <si>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</si>
  <si>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</si>
  <si>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</si>
  <si>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</si>
  <si>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</si>
  <si>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</si>
  <si>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</si>
  <si>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</si>
  <si>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</si>
  <si>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</si>
  <si>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</si>
  <si>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2023 m. asignavimai</t>
  </si>
  <si>
    <t>2.1.4. iš jo: pajamos už suteiktas paslaugas</t>
  </si>
  <si>
    <t xml:space="preserve">2.2.1. švietimo įstaigų modernizavimo programa </t>
  </si>
  <si>
    <t xml:space="preserve">2.2.4.Užsienio valstybių, tarptautinių organizacijų ir Europos Sąjungos lėšos </t>
  </si>
  <si>
    <t>TIKSLŲ, PROGRAMŲ, UŽDAVINIŲ, PRIEMONIŲ IR PRIEMONIŲ IŠLAIDŲ SUVESTINĖ</t>
  </si>
  <si>
    <t>10.2.</t>
  </si>
  <si>
    <t>10.1.</t>
  </si>
  <si>
    <t>10.3.</t>
  </si>
  <si>
    <t>19.1.</t>
  </si>
  <si>
    <t>188723322      302944535     177393649     305548441      301791595     304158399   305746583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</si>
</sst>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</fills>
  <borders count="23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131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70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75" xfId="0" applyNumberFormat="1" applyFont="1" applyFill="1" applyBorder="1" applyAlignment="1">
      <alignment horizontal="center" vertical="center"/>
    </xf>
    <xf numFmtId="164" fontId="12" fillId="12" borderId="76" xfId="0" applyNumberFormat="1" applyFont="1" applyFill="1" applyBorder="1" applyAlignment="1">
      <alignment horizontal="center" vertical="center"/>
    </xf>
    <xf numFmtId="164" fontId="12" fillId="12" borderId="96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7" xfId="0" applyNumberFormat="1" applyFont="1" applyFill="1" applyBorder="1" applyAlignment="1">
      <alignment horizontal="center" vertical="center"/>
    </xf>
    <xf numFmtId="164" fontId="12" fillId="12" borderId="98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70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9" xfId="0" applyNumberFormat="1" applyFont="1" applyFill="1" applyBorder="1" applyAlignment="1">
      <alignment horizontal="center" vertical="top"/>
    </xf>
    <xf numFmtId="0" fontId="11" fillId="0" borderId="113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12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6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4" xfId="0" applyNumberFormat="1" applyFont="1" applyFill="1" applyBorder="1" applyAlignment="1">
      <alignment horizontal="center" vertical="top"/>
    </xf>
    <xf numFmtId="164" fontId="12" fillId="14" borderId="104" xfId="0" applyNumberFormat="1" applyFont="1" applyFill="1" applyBorder="1" applyAlignment="1">
      <alignment horizontal="center" vertical="top"/>
    </xf>
    <xf numFmtId="164" fontId="12" fillId="14" borderId="103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11" fillId="0" borderId="111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14" borderId="70" xfId="0" applyNumberFormat="1" applyFont="1" applyFill="1" applyBorder="1" applyAlignment="1">
      <alignment horizontal="center" vertical="top" wrapText="1"/>
    </xf>
    <xf numFmtId="164" fontId="12" fillId="14" borderId="26" xfId="0" applyNumberFormat="1" applyFont="1" applyFill="1" applyBorder="1" applyAlignment="1">
      <alignment horizontal="center" vertical="top" wrapText="1"/>
    </xf>
    <xf numFmtId="164" fontId="12" fillId="14" borderId="34" xfId="0" applyNumberFormat="1" applyFont="1" applyFill="1" applyBorder="1" applyAlignment="1">
      <alignment horizontal="center" vertical="top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70" xfId="0" applyNumberFormat="1" applyFont="1" applyFill="1" applyBorder="1" applyAlignment="1">
      <alignment horizontal="center" vertical="top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 wrapText="1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8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5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9" xfId="0" applyNumberFormat="1" applyFont="1" applyFill="1" applyBorder="1" applyAlignment="1">
      <alignment horizontal="center" vertical="top"/>
    </xf>
    <xf numFmtId="164" fontId="11" fillId="6" borderId="118" xfId="0" applyNumberFormat="1" applyFont="1" applyFill="1" applyBorder="1" applyAlignment="1">
      <alignment horizontal="center" vertical="center"/>
    </xf>
    <xf numFmtId="164" fontId="12" fillId="15" borderId="103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122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4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3" xfId="0" applyNumberFormat="1" applyFont="1" applyFill="1" applyBorder="1" applyAlignment="1">
      <alignment horizontal="center" vertical="center"/>
    </xf>
    <xf numFmtId="164" fontId="11" fillId="6" borderId="66" xfId="0" applyNumberFormat="1" applyFont="1" applyFill="1" applyBorder="1" applyAlignment="1">
      <alignment horizontal="center" vertical="center"/>
    </xf>
    <xf numFmtId="164" fontId="12" fillId="2" borderId="103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4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2" fillId="0" borderId="0" xfId="0" applyFont="1"/>
    <xf numFmtId="0" fontId="11" fillId="11" borderId="120" xfId="0" applyFont="1" applyFill="1" applyBorder="1" applyAlignment="1">
      <alignment horizontal="center" vertical="center"/>
    </xf>
    <xf numFmtId="164" fontId="11" fillId="0" borderId="81" xfId="0" applyNumberFormat="1" applyFont="1" applyBorder="1" applyAlignment="1">
      <alignment horizontal="center" vertical="top" wrapText="1"/>
    </xf>
    <xf numFmtId="164" fontId="11" fillId="0" borderId="81" xfId="0" applyNumberFormat="1" applyFont="1" applyBorder="1" applyAlignment="1">
      <alignment horizontal="center" vertical="top"/>
    </xf>
    <xf numFmtId="164" fontId="11" fillId="0" borderId="81" xfId="0" applyNumberFormat="1" applyFont="1" applyBorder="1" applyAlignment="1">
      <alignment horizontal="center" wrapText="1"/>
    </xf>
    <xf numFmtId="164" fontId="11" fillId="0" borderId="84" xfId="0" applyNumberFormat="1" applyFont="1" applyBorder="1" applyAlignment="1">
      <alignment horizontal="center" vertical="top" wrapText="1"/>
    </xf>
    <xf numFmtId="164" fontId="12" fillId="14" borderId="119" xfId="0" applyNumberFormat="1" applyFont="1" applyFill="1" applyBorder="1" applyAlignment="1">
      <alignment horizontal="center" vertical="top"/>
    </xf>
    <xf numFmtId="164" fontId="12" fillId="14" borderId="122" xfId="0" applyNumberFormat="1" applyFont="1" applyFill="1" applyBorder="1" applyAlignment="1">
      <alignment horizontal="center" vertical="top"/>
    </xf>
    <xf numFmtId="0" fontId="11" fillId="0" borderId="100" xfId="0" applyFont="1" applyBorder="1" applyAlignment="1">
      <alignment horizontal="center" vertical="center" wrapText="1"/>
    </xf>
    <xf numFmtId="164" fontId="11" fillId="0" borderId="82" xfId="0" applyNumberFormat="1" applyFont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64" fontId="12" fillId="12" borderId="25" xfId="0" applyNumberFormat="1" applyFont="1" applyFill="1" applyBorder="1" applyAlignment="1">
      <alignment horizontal="center" vertical="center"/>
    </xf>
    <xf numFmtId="164" fontId="12" fillId="12" borderId="26" xfId="0" applyNumberFormat="1" applyFont="1" applyFill="1" applyBorder="1" applyAlignment="1">
      <alignment horizontal="center" vertical="center"/>
    </xf>
    <xf numFmtId="164" fontId="12" fillId="12" borderId="27" xfId="0" applyNumberFormat="1" applyFont="1" applyFill="1" applyBorder="1" applyAlignment="1">
      <alignment horizontal="center" vertical="center"/>
    </xf>
    <xf numFmtId="164" fontId="11" fillId="11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6" xfId="0" applyNumberFormat="1" applyFont="1" applyFill="1" applyBorder="1" applyAlignment="1">
      <alignment horizontal="center" vertical="center" wrapText="1"/>
    </xf>
    <xf numFmtId="164" fontId="11" fillId="10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77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5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70" xfId="0" applyNumberFormat="1" applyFont="1" applyFill="1" applyBorder="1" applyAlignment="1">
      <alignment vertical="top"/>
    </xf>
    <xf numFmtId="49" fontId="12" fillId="3" borderId="88" xfId="0" applyNumberFormat="1" applyFont="1" applyFill="1" applyBorder="1" applyAlignment="1">
      <alignment horizontal="right" vertical="top"/>
    </xf>
    <xf numFmtId="164" fontId="12" fillId="3" borderId="69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horizontal="center" vertical="top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11" borderId="111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3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6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10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8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11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12" xfId="8" applyNumberFormat="1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textRotation="90"/>
      <protection locked="0"/>
    </xf>
    <xf numFmtId="0" fontId="11" fillId="0" borderId="78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/>
    </xf>
    <xf numFmtId="164" fontId="12" fillId="20" borderId="94" xfId="0" applyNumberFormat="1" applyFont="1" applyFill="1" applyBorder="1" applyAlignment="1">
      <alignment horizontal="center" vertical="top" wrapText="1"/>
    </xf>
    <xf numFmtId="164" fontId="12" fillId="20" borderId="99" xfId="0" applyNumberFormat="1" applyFont="1" applyFill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/>
    </xf>
    <xf numFmtId="164" fontId="12" fillId="0" borderId="100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wrapText="1"/>
    </xf>
    <xf numFmtId="164" fontId="11" fillId="0" borderId="120" xfId="0" applyNumberFormat="1" applyFont="1" applyBorder="1" applyAlignment="1">
      <alignment horizontal="center"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 wrapText="1"/>
    </xf>
    <xf numFmtId="164" fontId="11" fillId="6" borderId="85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/>
    </xf>
    <xf numFmtId="164" fontId="11" fillId="6" borderId="123" xfId="0" applyNumberFormat="1" applyFont="1" applyFill="1" applyBorder="1" applyAlignment="1">
      <alignment horizontal="center" vertical="center"/>
    </xf>
    <xf numFmtId="0" fontId="12" fillId="14" borderId="96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 wrapText="1"/>
    </xf>
    <xf numFmtId="0" fontId="11" fillId="6" borderId="120" xfId="0" applyFont="1" applyFill="1" applyBorder="1" applyAlignment="1">
      <alignment horizontal="center" vertical="center" wrapText="1"/>
    </xf>
    <xf numFmtId="164" fontId="11" fillId="6" borderId="86" xfId="0" applyNumberFormat="1" applyFont="1" applyFill="1" applyBorder="1" applyAlignment="1">
      <alignment horizontal="center" vertical="center" wrapText="1"/>
    </xf>
    <xf numFmtId="0" fontId="12" fillId="15" borderId="96" xfId="0" applyFont="1" applyFill="1" applyBorder="1" applyAlignment="1">
      <alignment horizontal="center" vertical="top" wrapText="1"/>
    </xf>
    <xf numFmtId="164" fontId="12" fillId="3" borderId="77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6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3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0" borderId="104" xfId="0" applyNumberFormat="1" applyFont="1" applyFill="1" applyBorder="1" applyAlignment="1">
      <alignment horizontal="center" vertical="top"/>
    </xf>
    <xf numFmtId="164" fontId="12" fillId="20" borderId="122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2" borderId="165" xfId="0" applyNumberFormat="1" applyFont="1" applyFill="1" applyBorder="1" applyAlignment="1">
      <alignment horizontal="center" vertical="top"/>
    </xf>
    <xf numFmtId="49" fontId="12" fillId="16" borderId="165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164" fontId="12" fillId="12" borderId="31" xfId="9" applyNumberFormat="1" applyFont="1" applyFill="1" applyBorder="1" applyAlignment="1" applyProtection="1">
      <alignment horizontal="center" vertical="center"/>
    </xf>
    <xf numFmtId="164" fontId="12" fillId="12" borderId="32" xfId="9" applyNumberFormat="1" applyFont="1" applyFill="1" applyBorder="1" applyAlignment="1" applyProtection="1">
      <alignment horizontal="center" vertical="center"/>
    </xf>
    <xf numFmtId="164" fontId="12" fillId="12" borderId="33" xfId="9" applyNumberFormat="1" applyFont="1" applyFill="1" applyBorder="1" applyAlignment="1" applyProtection="1">
      <alignment horizontal="center" vertical="center"/>
    </xf>
    <xf numFmtId="164" fontId="12" fillId="16" borderId="25" xfId="8" applyNumberFormat="1" applyFont="1" applyFill="1" applyBorder="1" applyAlignment="1" applyProtection="1">
      <alignment horizontal="center" vertical="center"/>
    </xf>
    <xf numFmtId="164" fontId="12" fillId="16" borderId="26" xfId="8" applyNumberFormat="1" applyFont="1" applyFill="1" applyBorder="1" applyAlignment="1" applyProtection="1">
      <alignment horizontal="center" vertical="center"/>
    </xf>
    <xf numFmtId="164" fontId="12" fillId="16" borderId="27" xfId="8" applyNumberFormat="1" applyFont="1" applyFill="1" applyBorder="1" applyAlignment="1" applyProtection="1">
      <alignment horizontal="center" vertical="center"/>
    </xf>
    <xf numFmtId="49" fontId="12" fillId="18" borderId="165" xfId="0" applyNumberFormat="1" applyFont="1" applyFill="1" applyBorder="1" applyAlignment="1">
      <alignment horizontal="center" vertical="top" wrapText="1"/>
    </xf>
    <xf numFmtId="49" fontId="12" fillId="17" borderId="165" xfId="0" applyNumberFormat="1" applyFont="1" applyFill="1" applyBorder="1" applyAlignment="1">
      <alignment vertical="top" wrapText="1"/>
    </xf>
    <xf numFmtId="49" fontId="12" fillId="2" borderId="165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70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6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2" xfId="0" applyNumberFormat="1" applyFont="1" applyFill="1" applyBorder="1" applyAlignment="1">
      <alignment horizontal="center" vertical="center"/>
    </xf>
    <xf numFmtId="164" fontId="11" fillId="10" borderId="93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2" xfId="0" applyNumberFormat="1" applyFont="1" applyFill="1" applyBorder="1" applyAlignment="1">
      <alignment horizontal="center" vertical="center"/>
    </xf>
    <xf numFmtId="164" fontId="11" fillId="10" borderId="85" xfId="0" applyNumberFormat="1" applyFont="1" applyFill="1" applyBorder="1" applyAlignment="1">
      <alignment horizontal="center" vertical="center"/>
    </xf>
    <xf numFmtId="164" fontId="11" fillId="10" borderId="86" xfId="0" applyNumberFormat="1" applyFont="1" applyFill="1" applyBorder="1" applyAlignment="1">
      <alignment horizontal="center" vertical="center"/>
    </xf>
    <xf numFmtId="164" fontId="11" fillId="11" borderId="123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12" xfId="0" applyNumberFormat="1" applyFont="1" applyFill="1" applyBorder="1" applyAlignment="1">
      <alignment horizontal="center" vertical="center"/>
    </xf>
    <xf numFmtId="164" fontId="11" fillId="21" borderId="157" xfId="0" applyNumberFormat="1" applyFont="1" applyFill="1" applyBorder="1" applyAlignment="1">
      <alignment horizontal="center" vertical="center"/>
    </xf>
    <xf numFmtId="164" fontId="11" fillId="11" borderId="156" xfId="0" applyNumberFormat="1" applyFont="1" applyFill="1" applyBorder="1" applyAlignment="1">
      <alignment horizontal="center" vertical="center"/>
    </xf>
    <xf numFmtId="164" fontId="11" fillId="11" borderId="158" xfId="0" applyNumberFormat="1" applyFont="1" applyFill="1" applyBorder="1" applyAlignment="1">
      <alignment horizontal="center" vertical="center"/>
    </xf>
    <xf numFmtId="164" fontId="11" fillId="11" borderId="157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164" fontId="11" fillId="6" borderId="111" xfId="0" applyNumberFormat="1" applyFont="1" applyFill="1" applyBorder="1" applyAlignment="1">
      <alignment horizontal="center" vertical="center"/>
    </xf>
    <xf numFmtId="164" fontId="11" fillId="21" borderId="158" xfId="0" applyNumberFormat="1" applyFont="1" applyFill="1" applyBorder="1" applyAlignment="1">
      <alignment horizontal="center" vertical="center"/>
    </xf>
    <xf numFmtId="164" fontId="11" fillId="21" borderId="156" xfId="0" applyNumberFormat="1" applyFont="1" applyFill="1" applyBorder="1" applyAlignment="1">
      <alignment horizontal="center" vertical="center"/>
    </xf>
    <xf numFmtId="0" fontId="11" fillId="6" borderId="113" xfId="0" applyFont="1" applyFill="1" applyBorder="1" applyAlignment="1">
      <alignment horizontal="center" vertical="center" wrapText="1"/>
    </xf>
    <xf numFmtId="0" fontId="11" fillId="21" borderId="160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3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3" xfId="0" applyNumberFormat="1" applyFont="1" applyFill="1" applyBorder="1" applyAlignment="1">
      <alignment vertical="top"/>
    </xf>
    <xf numFmtId="0" fontId="12" fillId="20" borderId="88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5" xfId="0" applyNumberFormat="1" applyFont="1" applyBorder="1" applyAlignment="1">
      <alignment horizontal="center"/>
    </xf>
    <xf numFmtId="164" fontId="11" fillId="0" borderId="147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/>
    </xf>
    <xf numFmtId="164" fontId="12" fillId="20" borderId="131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4" xfId="0" applyFont="1" applyFill="1" applyBorder="1" applyAlignment="1">
      <alignment horizontal="center" vertical="center" textRotation="90" wrapText="1"/>
    </xf>
    <xf numFmtId="0" fontId="11" fillId="0" borderId="184" xfId="0" applyFont="1" applyBorder="1" applyAlignment="1">
      <alignment horizontal="center" vertical="center" textRotation="90" wrapText="1"/>
    </xf>
    <xf numFmtId="164" fontId="11" fillId="6" borderId="156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/>
    </xf>
    <xf numFmtId="164" fontId="11" fillId="6" borderId="158" xfId="0" applyNumberFormat="1" applyFont="1" applyFill="1" applyBorder="1" applyAlignment="1">
      <alignment horizontal="center" vertical="center"/>
    </xf>
    <xf numFmtId="164" fontId="11" fillId="11" borderId="159" xfId="0" applyNumberFormat="1" applyFont="1" applyFill="1" applyBorder="1" applyAlignment="1">
      <alignment horizontal="center" vertical="center"/>
    </xf>
    <xf numFmtId="164" fontId="11" fillId="11" borderId="191" xfId="0" applyNumberFormat="1" applyFont="1" applyFill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/>
    </xf>
    <xf numFmtId="164" fontId="11" fillId="0" borderId="158" xfId="0" applyNumberFormat="1" applyFont="1" applyBorder="1" applyAlignment="1">
      <alignment horizontal="center" vertical="center"/>
    </xf>
    <xf numFmtId="164" fontId="11" fillId="6" borderId="186" xfId="0" applyNumberFormat="1" applyFont="1" applyFill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/>
    </xf>
    <xf numFmtId="164" fontId="11" fillId="0" borderId="1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168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11" borderId="177" xfId="0" applyNumberFormat="1" applyFont="1" applyFill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0" borderId="156" xfId="0" applyNumberFormat="1" applyFont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 wrapText="1"/>
    </xf>
    <xf numFmtId="164" fontId="11" fillId="0" borderId="158" xfId="0" applyNumberFormat="1" applyFont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/>
    </xf>
    <xf numFmtId="164" fontId="11" fillId="10" borderId="156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 wrapText="1"/>
    </xf>
    <xf numFmtId="0" fontId="12" fillId="20" borderId="179" xfId="0" applyFont="1" applyFill="1" applyBorder="1" applyAlignment="1">
      <alignment horizontal="center" vertical="top" wrapText="1"/>
    </xf>
    <xf numFmtId="164" fontId="11" fillId="10" borderId="191" xfId="0" applyNumberFormat="1" applyFont="1" applyFill="1" applyBorder="1" applyAlignment="1">
      <alignment horizontal="center" vertical="center" wrapText="1"/>
    </xf>
    <xf numFmtId="164" fontId="11" fillId="0" borderId="156" xfId="0" applyNumberFormat="1" applyFont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164" fontId="11" fillId="6" borderId="157" xfId="0" applyNumberFormat="1" applyFont="1" applyFill="1" applyBorder="1" applyAlignment="1">
      <alignment horizontal="center" vertical="center" wrapText="1"/>
    </xf>
    <xf numFmtId="0" fontId="11" fillId="10" borderId="99" xfId="0" applyFont="1" applyFill="1" applyBorder="1" applyAlignment="1">
      <alignment horizontal="center" vertical="center" wrapText="1"/>
    </xf>
    <xf numFmtId="0" fontId="12" fillId="20" borderId="70" xfId="0" applyFont="1" applyFill="1" applyBorder="1" applyAlignment="1">
      <alignment horizontal="center" vertical="top" wrapText="1"/>
    </xf>
    <xf numFmtId="0" fontId="11" fillId="10" borderId="100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8" xfId="0" applyNumberFormat="1" applyFont="1" applyFill="1" applyBorder="1" applyAlignment="1">
      <alignment horizontal="center" vertical="top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76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164" fontId="12" fillId="14" borderId="25" xfId="0" applyNumberFormat="1" applyFont="1" applyFill="1" applyBorder="1" applyAlignment="1">
      <alignment horizontal="center" vertical="top" wrapText="1"/>
    </xf>
    <xf numFmtId="164" fontId="12" fillId="14" borderId="27" xfId="0" applyNumberFormat="1" applyFont="1" applyFill="1" applyBorder="1" applyAlignment="1">
      <alignment horizontal="center" vertical="top" wrapText="1"/>
    </xf>
    <xf numFmtId="0" fontId="11" fillId="0" borderId="154" xfId="0" applyFont="1" applyBorder="1" applyAlignment="1">
      <alignment horizontal="left"/>
    </xf>
    <xf numFmtId="164" fontId="11" fillId="0" borderId="57" xfId="0" applyNumberFormat="1" applyFont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12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12" xfId="0" applyNumberFormat="1" applyFont="1" applyFill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0" borderId="119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04" xfId="0" applyNumberFormat="1" applyFont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4" xfId="0" applyNumberFormat="1" applyFont="1" applyFill="1" applyBorder="1" applyAlignment="1">
      <alignment horizontal="center" vertical="center"/>
    </xf>
    <xf numFmtId="164" fontId="11" fillId="10" borderId="103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/>
    </xf>
    <xf numFmtId="164" fontId="11" fillId="0" borderId="122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10" borderId="170" xfId="0" applyNumberFormat="1" applyFont="1" applyFill="1" applyBorder="1" applyAlignment="1">
      <alignment horizontal="center" vertical="center"/>
    </xf>
    <xf numFmtId="164" fontId="11" fillId="10" borderId="17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11" borderId="188" xfId="0" applyNumberFormat="1" applyFont="1" applyFill="1" applyBorder="1" applyAlignment="1">
      <alignment horizontal="center" vertical="center"/>
    </xf>
    <xf numFmtId="164" fontId="11" fillId="10" borderId="189" xfId="0" applyNumberFormat="1" applyFont="1" applyFill="1" applyBorder="1" applyAlignment="1">
      <alignment horizontal="center" vertical="center"/>
    </xf>
    <xf numFmtId="164" fontId="11" fillId="10" borderId="190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66" xfId="0" applyNumberFormat="1" applyFont="1" applyFill="1" applyBorder="1" applyAlignment="1">
      <alignment horizontal="center" vertical="center" wrapText="1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6" borderId="172" xfId="0" applyNumberFormat="1" applyFont="1" applyFill="1" applyBorder="1" applyAlignment="1">
      <alignment horizontal="center" vertical="center" wrapText="1"/>
    </xf>
    <xf numFmtId="164" fontId="11" fillId="6" borderId="187" xfId="0" applyNumberFormat="1" applyFont="1" applyFill="1" applyBorder="1" applyAlignment="1">
      <alignment horizontal="center" vertical="center" wrapText="1"/>
    </xf>
    <xf numFmtId="164" fontId="11" fillId="11" borderId="186" xfId="0" applyNumberFormat="1" applyFont="1" applyFill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 wrapText="1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 wrapText="1"/>
    </xf>
    <xf numFmtId="164" fontId="11" fillId="11" borderId="172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8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1" borderId="112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6" borderId="82" xfId="0" applyNumberFormat="1" applyFont="1" applyFill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55" xfId="0" applyNumberFormat="1" applyFont="1" applyBorder="1" applyAlignment="1">
      <alignment horizontal="center" vertical="center" wrapText="1"/>
    </xf>
    <xf numFmtId="164" fontId="11" fillId="0" borderId="186" xfId="0" applyNumberFormat="1" applyFont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 wrapText="1"/>
    </xf>
    <xf numFmtId="164" fontId="11" fillId="0" borderId="187" xfId="0" applyNumberFormat="1" applyFont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66" xfId="0" applyNumberFormat="1" applyFont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 wrapText="1"/>
    </xf>
    <xf numFmtId="164" fontId="11" fillId="0" borderId="168" xfId="0" applyNumberFormat="1" applyFont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0" borderId="177" xfId="0" applyNumberFormat="1" applyFont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0" borderId="103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4" xfId="0" applyNumberFormat="1" applyFont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4" xfId="0" applyNumberFormat="1" applyFont="1" applyFill="1" applyBorder="1" applyAlignment="1">
      <alignment horizontal="center" vertical="center" wrapText="1"/>
    </xf>
    <xf numFmtId="164" fontId="11" fillId="6" borderId="106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22" xfId="0" applyNumberFormat="1" applyFont="1" applyBorder="1" applyAlignment="1">
      <alignment horizontal="center" vertical="center" wrapText="1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1" borderId="106" xfId="0" applyNumberFormat="1" applyFont="1" applyFill="1" applyBorder="1" applyAlignment="1">
      <alignment horizontal="center" vertical="center"/>
    </xf>
    <xf numFmtId="164" fontId="11" fillId="10" borderId="122" xfId="0" applyNumberFormat="1" applyFont="1" applyFill="1" applyBorder="1" applyAlignment="1">
      <alignment horizontal="center" vertical="center" wrapText="1"/>
    </xf>
    <xf numFmtId="164" fontId="11" fillId="0" borderId="11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6" borderId="94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80" xfId="0" applyNumberFormat="1" applyFont="1" applyBorder="1" applyAlignment="1">
      <alignment horizontal="center" vertical="center" wrapText="1"/>
    </xf>
    <xf numFmtId="164" fontId="11" fillId="11" borderId="9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0" borderId="94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/>
    </xf>
    <xf numFmtId="164" fontId="11" fillId="11" borderId="119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 wrapText="1"/>
    </xf>
    <xf numFmtId="164" fontId="11" fillId="0" borderId="83" xfId="0" applyNumberFormat="1" applyFont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0" borderId="10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 wrapText="1"/>
    </xf>
    <xf numFmtId="164" fontId="11" fillId="10" borderId="103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3" xfId="0" applyNumberFormat="1" applyFont="1" applyFill="1" applyBorder="1" applyAlignment="1">
      <alignment horizontal="center" vertical="center"/>
    </xf>
    <xf numFmtId="164" fontId="11" fillId="11" borderId="101" xfId="0" applyNumberFormat="1" applyFont="1" applyFill="1" applyBorder="1" applyAlignment="1">
      <alignment horizontal="center" vertical="center"/>
    </xf>
    <xf numFmtId="164" fontId="11" fillId="11" borderId="102" xfId="0" applyNumberFormat="1" applyFont="1" applyFill="1" applyBorder="1" applyAlignment="1">
      <alignment horizontal="center" vertical="center"/>
    </xf>
    <xf numFmtId="164" fontId="11" fillId="11" borderId="82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3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6" borderId="169" xfId="0" applyNumberFormat="1" applyFont="1" applyFill="1" applyBorder="1" applyAlignment="1">
      <alignment horizontal="center" vertical="center"/>
    </xf>
    <xf numFmtId="164" fontId="11" fillId="6" borderId="170" xfId="0" applyNumberFormat="1" applyFont="1" applyFill="1" applyBorder="1" applyAlignment="1">
      <alignment horizontal="center" vertical="center"/>
    </xf>
    <xf numFmtId="164" fontId="11" fillId="6" borderId="171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 wrapText="1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63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65" xfId="0" applyNumberFormat="1" applyFont="1" applyFill="1" applyBorder="1" applyAlignment="1">
      <alignment horizontal="center" vertical="center"/>
    </xf>
    <xf numFmtId="164" fontId="11" fillId="21" borderId="12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164" fontId="11" fillId="0" borderId="198" xfId="0" applyNumberFormat="1" applyFont="1" applyBorder="1" applyAlignment="1">
      <alignment horizontal="center"/>
    </xf>
    <xf numFmtId="164" fontId="11" fillId="0" borderId="199" xfId="0" applyNumberFormat="1" applyFont="1" applyBorder="1" applyAlignment="1">
      <alignment horizontal="center"/>
    </xf>
    <xf numFmtId="0" fontId="11" fillId="0" borderId="154" xfId="0" applyFont="1" applyBorder="1"/>
    <xf numFmtId="0" fontId="11" fillId="0" borderId="155" xfId="0" applyFont="1" applyBorder="1"/>
    <xf numFmtId="0" fontId="11" fillId="0" borderId="151" xfId="0" applyFont="1" applyBorder="1"/>
    <xf numFmtId="164" fontId="11" fillId="0" borderId="153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9" xfId="0" applyFont="1" applyBorder="1"/>
    <xf numFmtId="0" fontId="11" fillId="0" borderId="150" xfId="0" applyFont="1" applyBorder="1"/>
    <xf numFmtId="0" fontId="12" fillId="20" borderId="95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70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4" xfId="0" applyFont="1" applyFill="1" applyBorder="1" applyAlignment="1">
      <alignment horizontal="left" vertical="top" wrapText="1"/>
    </xf>
    <xf numFmtId="164" fontId="12" fillId="23" borderId="99" xfId="0" applyNumberFormat="1" applyFont="1" applyFill="1" applyBorder="1" applyAlignment="1">
      <alignment horizontal="center" vertical="top" wrapText="1"/>
    </xf>
    <xf numFmtId="0" fontId="11" fillId="0" borderId="128" xfId="0" applyFont="1" applyBorder="1" applyAlignment="1">
      <alignment vertical="top" wrapText="1"/>
    </xf>
    <xf numFmtId="0" fontId="11" fillId="0" borderId="178" xfId="0" applyFont="1" applyBorder="1" applyAlignment="1">
      <alignment vertical="top" wrapText="1"/>
    </xf>
    <xf numFmtId="164" fontId="11" fillId="0" borderId="180" xfId="0" applyNumberFormat="1" applyFont="1" applyBorder="1" applyAlignment="1">
      <alignment horizontal="center" vertical="top" wrapText="1"/>
    </xf>
    <xf numFmtId="0" fontId="12" fillId="24" borderId="70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7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6" xfId="0" applyFont="1" applyFill="1" applyBorder="1" applyAlignment="1">
      <alignment horizontal="right" vertical="top" wrapText="1"/>
    </xf>
    <xf numFmtId="164" fontId="12" fillId="15" borderId="140" xfId="0" applyNumberFormat="1" applyFont="1" applyFill="1" applyBorder="1" applyAlignment="1">
      <alignment horizontal="center" vertical="top" wrapText="1"/>
    </xf>
    <xf numFmtId="0" fontId="12" fillId="20" borderId="213" xfId="0" applyFont="1" applyFill="1" applyBorder="1" applyAlignment="1">
      <alignment vertical="top" wrapText="1"/>
    </xf>
    <xf numFmtId="164" fontId="12" fillId="20" borderId="214" xfId="0" applyNumberFormat="1" applyFont="1" applyFill="1" applyBorder="1" applyAlignment="1">
      <alignment horizontal="center" vertical="top" wrapText="1"/>
    </xf>
    <xf numFmtId="164" fontId="12" fillId="20" borderId="90" xfId="0" applyNumberFormat="1" applyFont="1" applyFill="1" applyBorder="1" applyAlignment="1">
      <alignment horizontal="center" vertical="top" wrapText="1"/>
    </xf>
    <xf numFmtId="164" fontId="12" fillId="20" borderId="215" xfId="0" applyNumberFormat="1" applyFont="1" applyFill="1" applyBorder="1" applyAlignment="1">
      <alignment horizontal="center" vertical="top" wrapText="1"/>
    </xf>
    <xf numFmtId="164" fontId="12" fillId="20" borderId="100" xfId="0" applyNumberFormat="1" applyFont="1" applyFill="1" applyBorder="1" applyAlignment="1">
      <alignment horizontal="center" vertical="top" wrapText="1"/>
    </xf>
    <xf numFmtId="0" fontId="12" fillId="0" borderId="213" xfId="0" applyFont="1" applyBorder="1" applyAlignment="1">
      <alignment horizontal="left" vertical="top" wrapText="1" indent="1"/>
    </xf>
    <xf numFmtId="164" fontId="11" fillId="0" borderId="214" xfId="0" applyNumberFormat="1" applyFont="1" applyBorder="1" applyAlignment="1">
      <alignment horizontal="center" vertical="top" wrapText="1"/>
    </xf>
    <xf numFmtId="164" fontId="11" fillId="0" borderId="216" xfId="0" applyNumberFormat="1" applyFont="1" applyBorder="1" applyAlignment="1">
      <alignment horizontal="center" vertical="top" wrapText="1"/>
    </xf>
    <xf numFmtId="164" fontId="11" fillId="8" borderId="217" xfId="0" applyNumberFormat="1" applyFont="1" applyFill="1" applyBorder="1" applyAlignment="1">
      <alignment horizontal="center" vertical="top" wrapText="1"/>
    </xf>
    <xf numFmtId="164" fontId="11" fillId="0" borderId="90" xfId="0" applyNumberFormat="1" applyFont="1" applyBorder="1" applyAlignment="1">
      <alignment horizontal="center" vertical="top" wrapText="1"/>
    </xf>
    <xf numFmtId="0" fontId="11" fillId="0" borderId="213" xfId="0" applyFont="1" applyBorder="1" applyAlignment="1">
      <alignment horizontal="left" vertical="top" wrapText="1" indent="2"/>
    </xf>
    <xf numFmtId="164" fontId="11" fillId="0" borderId="218" xfId="0" applyNumberFormat="1" applyFont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164" fontId="11" fillId="0" borderId="220" xfId="0" applyNumberFormat="1" applyFont="1" applyBorder="1" applyAlignment="1">
      <alignment horizontal="center" vertical="top" wrapText="1"/>
    </xf>
    <xf numFmtId="0" fontId="12" fillId="0" borderId="208" xfId="0" applyFont="1" applyBorder="1" applyAlignment="1">
      <alignment horizontal="left" vertical="top" wrapText="1" indent="1"/>
    </xf>
    <xf numFmtId="164" fontId="11" fillId="0" borderId="221" xfId="0" applyNumberFormat="1" applyFont="1" applyBorder="1" applyAlignment="1">
      <alignment horizontal="center" vertical="top" wrapText="1"/>
    </xf>
    <xf numFmtId="164" fontId="11" fillId="0" borderId="206" xfId="0" applyNumberFormat="1" applyFont="1" applyBorder="1" applyAlignment="1">
      <alignment horizontal="center" vertical="top" wrapText="1"/>
    </xf>
    <xf numFmtId="164" fontId="11" fillId="8" borderId="222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60" xfId="0" applyNumberFormat="1" applyFont="1" applyBorder="1" applyAlignment="1">
      <alignment horizontal="center" vertical="top" wrapText="1"/>
    </xf>
    <xf numFmtId="0" fontId="12" fillId="20" borderId="204" xfId="0" applyFont="1" applyFill="1" applyBorder="1" applyAlignment="1">
      <alignment vertical="top" wrapText="1"/>
    </xf>
    <xf numFmtId="164" fontId="12" fillId="20" borderId="64" xfId="0" applyNumberFormat="1" applyFont="1" applyFill="1" applyBorder="1" applyAlignment="1">
      <alignment horizontal="center" vertical="top" wrapText="1"/>
    </xf>
    <xf numFmtId="164" fontId="12" fillId="20" borderId="223" xfId="0" applyNumberFormat="1" applyFont="1" applyFill="1" applyBorder="1" applyAlignment="1">
      <alignment horizontal="center" vertical="top" wrapText="1"/>
    </xf>
    <xf numFmtId="0" fontId="12" fillId="0" borderId="224" xfId="0" applyFont="1" applyBorder="1" applyAlignment="1">
      <alignment horizontal="left" vertical="top" wrapText="1" indent="1"/>
    </xf>
    <xf numFmtId="164" fontId="12" fillId="0" borderId="225" xfId="0" applyNumberFormat="1" applyFont="1" applyBorder="1" applyAlignment="1">
      <alignment horizontal="center" vertical="top" wrapText="1"/>
    </xf>
    <xf numFmtId="164" fontId="12" fillId="0" borderId="173" xfId="0" applyNumberFormat="1" applyFont="1" applyBorder="1" applyAlignment="1">
      <alignment horizontal="center" vertical="top" wrapText="1"/>
    </xf>
    <xf numFmtId="164" fontId="12" fillId="0" borderId="226" xfId="0" applyNumberFormat="1" applyFont="1" applyBorder="1" applyAlignment="1">
      <alignment horizontal="center" vertical="top" wrapText="1"/>
    </xf>
    <xf numFmtId="164" fontId="12" fillId="0" borderId="220" xfId="0" applyNumberFormat="1" applyFont="1" applyBorder="1" applyAlignment="1">
      <alignment horizontal="center" vertical="top" wrapText="1"/>
    </xf>
    <xf numFmtId="0" fontId="11" fillId="0" borderId="224" xfId="0" applyFont="1" applyBorder="1" applyAlignment="1">
      <alignment horizontal="left" vertical="top" wrapText="1" indent="2"/>
    </xf>
    <xf numFmtId="164" fontId="11" fillId="0" borderId="225" xfId="0" applyNumberFormat="1" applyFont="1" applyBorder="1" applyAlignment="1">
      <alignment horizontal="center" vertical="top" wrapText="1"/>
    </xf>
    <xf numFmtId="164" fontId="11" fillId="0" borderId="227" xfId="0" applyNumberFormat="1" applyFont="1" applyBorder="1" applyAlignment="1">
      <alignment horizontal="center" vertical="top" wrapText="1"/>
    </xf>
    <xf numFmtId="164" fontId="11" fillId="8" borderId="173" xfId="0" applyNumberFormat="1" applyFont="1" applyFill="1" applyBorder="1" applyAlignment="1">
      <alignment horizontal="center" vertical="top" wrapText="1"/>
    </xf>
    <xf numFmtId="164" fontId="11" fillId="0" borderId="226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83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vertical="top"/>
    </xf>
    <xf numFmtId="164" fontId="11" fillId="0" borderId="90" xfId="0" applyNumberFormat="1" applyFont="1" applyBorder="1" applyAlignment="1">
      <alignment horizontal="center" vertical="top"/>
    </xf>
    <xf numFmtId="0" fontId="12" fillId="0" borderId="204" xfId="0" applyFont="1" applyBorder="1" applyAlignment="1">
      <alignment vertical="top" wrapText="1"/>
    </xf>
    <xf numFmtId="164" fontId="12" fillId="0" borderId="81" xfId="0" applyNumberFormat="1" applyFont="1" applyBorder="1" applyAlignment="1">
      <alignment horizontal="center" vertical="top" wrapText="1"/>
    </xf>
    <xf numFmtId="164" fontId="12" fillId="0" borderId="227" xfId="0" applyNumberFormat="1" applyFont="1" applyBorder="1" applyAlignment="1">
      <alignment horizontal="center" vertical="top" wrapText="1"/>
    </xf>
    <xf numFmtId="164" fontId="12" fillId="0" borderId="228" xfId="0" applyNumberFormat="1" applyFont="1" applyBorder="1" applyAlignment="1">
      <alignment horizontal="center" vertical="top" wrapText="1"/>
    </xf>
    <xf numFmtId="164" fontId="12" fillId="0" borderId="90" xfId="0" applyNumberFormat="1" applyFont="1" applyBorder="1" applyAlignment="1">
      <alignment horizontal="center" vertical="top" wrapText="1"/>
    </xf>
    <xf numFmtId="0" fontId="11" fillId="0" borderId="81" xfId="0" applyFont="1" applyBorder="1" applyAlignment="1">
      <alignment horizontal="left" vertical="top" wrapText="1" indent="2"/>
    </xf>
    <xf numFmtId="164" fontId="11" fillId="0" borderId="217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wrapText="1"/>
    </xf>
    <xf numFmtId="164" fontId="11" fillId="0" borderId="217" xfId="0" applyNumberFormat="1" applyFont="1" applyBorder="1" applyAlignment="1">
      <alignment horizontal="center" wrapText="1"/>
    </xf>
    <xf numFmtId="164" fontId="11" fillId="0" borderId="90" xfId="0" applyNumberFormat="1" applyFont="1" applyBorder="1" applyAlignment="1">
      <alignment horizontal="center" wrapText="1"/>
    </xf>
    <xf numFmtId="0" fontId="11" fillId="0" borderId="225" xfId="0" applyFont="1" applyBorder="1" applyAlignment="1">
      <alignment horizontal="left" vertical="top" wrapText="1" indent="2"/>
    </xf>
    <xf numFmtId="164" fontId="11" fillId="0" borderId="229" xfId="0" applyNumberFormat="1" applyFont="1" applyBorder="1" applyAlignment="1">
      <alignment horizontal="center" vertical="top" wrapText="1"/>
    </xf>
    <xf numFmtId="164" fontId="11" fillId="0" borderId="230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8" xfId="0" applyNumberFormat="1" applyFont="1" applyBorder="1" applyAlignment="1">
      <alignment horizontal="center" vertical="top" wrapText="1"/>
    </xf>
    <xf numFmtId="164" fontId="11" fillId="0" borderId="231" xfId="0" applyNumberFormat="1" applyFont="1" applyBorder="1" applyAlignment="1">
      <alignment horizontal="center" vertical="top" wrapText="1"/>
    </xf>
    <xf numFmtId="0" fontId="12" fillId="13" borderId="88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97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/>
    </xf>
    <xf numFmtId="49" fontId="11" fillId="0" borderId="46" xfId="0" applyNumberFormat="1" applyFont="1" applyBorder="1" applyAlignment="1">
      <alignment horizontal="center" vertical="top" textRotation="90" wrapText="1"/>
    </xf>
    <xf numFmtId="49" fontId="11" fillId="0" borderId="179" xfId="0" applyNumberFormat="1" applyFont="1" applyBorder="1" applyAlignment="1">
      <alignment horizontal="center" vertical="top" textRotation="90" wrapText="1"/>
    </xf>
    <xf numFmtId="49" fontId="11" fillId="0" borderId="104" xfId="0" applyNumberFormat="1" applyFont="1" applyBorder="1" applyAlignment="1">
      <alignment horizontal="center" vertical="top" textRotation="90"/>
    </xf>
    <xf numFmtId="49" fontId="11" fillId="0" borderId="18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 wrapText="1"/>
    </xf>
    <xf numFmtId="49" fontId="11" fillId="0" borderId="55" xfId="0" applyNumberFormat="1" applyFont="1" applyBorder="1" applyAlignment="1">
      <alignment horizontal="center" vertical="top" textRotation="90"/>
    </xf>
    <xf numFmtId="49" fontId="11" fillId="0" borderId="112" xfId="0" applyNumberFormat="1" applyFont="1" applyBorder="1" applyAlignment="1">
      <alignment horizontal="center" vertical="top" textRotation="90"/>
    </xf>
    <xf numFmtId="49" fontId="11" fillId="0" borderId="65" xfId="0" applyNumberFormat="1" applyFont="1" applyBorder="1" applyAlignment="1">
      <alignment horizontal="center" vertical="top" textRotation="90"/>
    </xf>
    <xf numFmtId="49" fontId="11" fillId="0" borderId="164" xfId="0" applyNumberFormat="1" applyFont="1" applyBorder="1" applyAlignment="1">
      <alignment horizontal="center" vertical="top" textRotation="90"/>
    </xf>
    <xf numFmtId="49" fontId="11" fillId="0" borderId="35" xfId="0" applyNumberFormat="1" applyFont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113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0" fontId="11" fillId="6" borderId="0" xfId="0" applyFont="1" applyFill="1" applyAlignment="1">
      <alignment horizontal="left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3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0" fontId="12" fillId="7" borderId="70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0" fontId="11" fillId="0" borderId="172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 textRotation="90" wrapText="1"/>
    </xf>
    <xf numFmtId="0" fontId="11" fillId="0" borderId="185" xfId="0" applyFont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0" fontId="11" fillId="0" borderId="183" xfId="0" applyFont="1" applyBorder="1" applyAlignment="1">
      <alignment horizontal="center" vertical="center" textRotation="90" wrapText="1"/>
    </xf>
    <xf numFmtId="0" fontId="12" fillId="13" borderId="34" xfId="0" applyFont="1" applyFill="1" applyBorder="1" applyAlignment="1">
      <alignment horizontal="left" vertical="top" wrapText="1"/>
    </xf>
    <xf numFmtId="0" fontId="11" fillId="0" borderId="6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9" fontId="12" fillId="0" borderId="70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0" fontId="11" fillId="9" borderId="182" xfId="0" applyFont="1" applyFill="1" applyBorder="1" applyAlignment="1">
      <alignment horizontal="center" vertical="center" textRotation="90" wrapText="1"/>
    </xf>
    <xf numFmtId="0" fontId="11" fillId="9" borderId="185" xfId="0" applyFont="1" applyFill="1" applyBorder="1" applyAlignment="1">
      <alignment horizontal="center" vertical="center" textRotation="90" wrapText="1"/>
    </xf>
    <xf numFmtId="49" fontId="12" fillId="7" borderId="51" xfId="0" applyNumberFormat="1" applyFont="1" applyFill="1" applyBorder="1" applyAlignment="1">
      <alignment vertical="top"/>
    </xf>
    <xf numFmtId="49" fontId="12" fillId="7" borderId="36" xfId="0" applyNumberFormat="1" applyFont="1" applyFill="1" applyBorder="1" applyAlignment="1">
      <alignment vertical="top"/>
    </xf>
    <xf numFmtId="49" fontId="12" fillId="2" borderId="68" xfId="0" applyNumberFormat="1" applyFont="1" applyFill="1" applyBorder="1" applyAlignment="1">
      <alignment horizontal="center"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3" borderId="61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/>
    </xf>
    <xf numFmtId="49" fontId="12" fillId="0" borderId="8" xfId="0" applyNumberFormat="1" applyFont="1" applyBorder="1" applyAlignment="1">
      <alignment horizontal="center" vertical="top"/>
    </xf>
    <xf numFmtId="49" fontId="12" fillId="7" borderId="73" xfId="0" applyNumberFormat="1" applyFont="1" applyFill="1" applyBorder="1" applyAlignment="1">
      <alignment vertical="top"/>
    </xf>
    <xf numFmtId="49" fontId="12" fillId="7" borderId="186" xfId="0" applyNumberFormat="1" applyFont="1" applyFill="1" applyBorder="1" applyAlignment="1">
      <alignment vertical="top"/>
    </xf>
    <xf numFmtId="49" fontId="12" fillId="7" borderId="183" xfId="0" applyNumberFormat="1" applyFont="1" applyFill="1" applyBorder="1" applyAlignment="1">
      <alignment vertical="top"/>
    </xf>
    <xf numFmtId="49" fontId="12" fillId="2" borderId="10" xfId="0" applyNumberFormat="1" applyFont="1" applyFill="1" applyBorder="1" applyAlignment="1">
      <alignment horizontal="center" vertical="top"/>
    </xf>
    <xf numFmtId="49" fontId="12" fillId="2" borderId="152" xfId="0" applyNumberFormat="1" applyFont="1" applyFill="1" applyBorder="1" applyAlignment="1">
      <alignment horizontal="center" vertical="top"/>
    </xf>
    <xf numFmtId="49" fontId="12" fillId="2" borderId="175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3" borderId="172" xfId="0" applyNumberFormat="1" applyFont="1" applyFill="1" applyBorder="1" applyAlignment="1">
      <alignment horizontal="center" vertical="top"/>
    </xf>
    <xf numFmtId="49" fontId="12" fillId="3" borderId="184" xfId="0" applyNumberFormat="1" applyFont="1" applyFill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2" fillId="0" borderId="172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/>
    </xf>
    <xf numFmtId="49" fontId="11" fillId="0" borderId="3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/>
    </xf>
    <xf numFmtId="49" fontId="11" fillId="0" borderId="50" xfId="0" applyNumberFormat="1" applyFont="1" applyBorder="1" applyAlignment="1">
      <alignment horizontal="center" vertical="top" textRotation="90"/>
    </xf>
    <xf numFmtId="0" fontId="12" fillId="12" borderId="88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49" fontId="11" fillId="0" borderId="46" xfId="0" applyNumberFormat="1" applyFont="1" applyBorder="1" applyAlignment="1">
      <alignment horizontal="center" vertical="top"/>
    </xf>
    <xf numFmtId="49" fontId="11" fillId="0" borderId="179" xfId="0" applyNumberFormat="1" applyFont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1" fillId="10" borderId="46" xfId="0" applyNumberFormat="1" applyFont="1" applyFill="1" applyBorder="1" applyAlignment="1">
      <alignment horizontal="center" vertical="top" textRotation="90" wrapText="1"/>
    </xf>
    <xf numFmtId="49" fontId="11" fillId="10" borderId="179" xfId="0" applyNumberFormat="1" applyFont="1" applyFill="1" applyBorder="1" applyAlignment="1">
      <alignment horizontal="center" vertical="top" textRotation="90" wrapText="1"/>
    </xf>
    <xf numFmtId="49" fontId="11" fillId="10" borderId="106" xfId="0" applyNumberFormat="1" applyFont="1" applyFill="1" applyBorder="1" applyAlignment="1">
      <alignment horizontal="center" vertical="top"/>
    </xf>
    <xf numFmtId="49" fontId="11" fillId="10" borderId="65" xfId="0" applyNumberFormat="1" applyFont="1" applyFill="1" applyBorder="1" applyAlignment="1">
      <alignment horizontal="center" vertical="top" textRotation="90"/>
    </xf>
    <xf numFmtId="49" fontId="11" fillId="10" borderId="53" xfId="0" applyNumberFormat="1" applyFont="1" applyFill="1" applyBorder="1" applyAlignment="1">
      <alignment horizontal="center" vertical="top" textRotation="90"/>
    </xf>
    <xf numFmtId="49" fontId="11" fillId="10" borderId="104" xfId="0" applyNumberFormat="1" applyFont="1" applyFill="1" applyBorder="1" applyAlignment="1">
      <alignment horizontal="center" vertical="top" textRotation="90" wrapText="1"/>
    </xf>
    <xf numFmtId="49" fontId="11" fillId="10" borderId="76" xfId="0" applyNumberFormat="1" applyFont="1" applyFill="1" applyBorder="1" applyAlignment="1">
      <alignment horizontal="center" vertical="top" textRotation="90" wrapText="1"/>
    </xf>
    <xf numFmtId="0" fontId="11" fillId="0" borderId="61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49" fontId="11" fillId="0" borderId="180" xfId="0" applyNumberFormat="1" applyFont="1" applyBorder="1" applyAlignment="1">
      <alignment horizontal="center" vertical="top"/>
    </xf>
    <xf numFmtId="0" fontId="11" fillId="0" borderId="52" xfId="0" applyFont="1" applyBorder="1" applyAlignment="1">
      <alignment horizontal="center" vertical="top"/>
    </xf>
    <xf numFmtId="0" fontId="11" fillId="0" borderId="75" xfId="0" applyFont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3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11" borderId="35" xfId="0" applyNumberFormat="1" applyFont="1" applyFill="1" applyBorder="1" applyAlignment="1">
      <alignment horizontal="center" vertical="top"/>
    </xf>
    <xf numFmtId="49" fontId="11" fillId="11" borderId="50" xfId="0" applyNumberFormat="1" applyFont="1" applyFill="1" applyBorder="1" applyAlignment="1">
      <alignment horizontal="center" vertical="top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3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1" fillId="11" borderId="55" xfId="0" applyNumberFormat="1" applyFont="1" applyFill="1" applyBorder="1" applyAlignment="1">
      <alignment horizontal="center" vertical="top" textRotation="90"/>
    </xf>
    <xf numFmtId="49" fontId="11" fillId="11" borderId="185" xfId="0" applyNumberFormat="1" applyFont="1" applyFill="1" applyBorder="1" applyAlignment="1">
      <alignment horizontal="center" vertical="top" textRotation="90"/>
    </xf>
    <xf numFmtId="49" fontId="11" fillId="11" borderId="35" xfId="0" applyNumberFormat="1" applyFont="1" applyFill="1" applyBorder="1" applyAlignment="1">
      <alignment horizontal="center" vertical="top" textRotation="90" wrapText="1"/>
    </xf>
    <xf numFmtId="49" fontId="11" fillId="11" borderId="47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 wrapText="1"/>
    </xf>
    <xf numFmtId="0" fontId="11" fillId="6" borderId="61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left" vertical="top" wrapText="1"/>
    </xf>
    <xf numFmtId="0" fontId="12" fillId="19" borderId="88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1" fillId="11" borderId="104" xfId="0" applyNumberFormat="1" applyFont="1" applyFill="1" applyBorder="1" applyAlignment="1">
      <alignment horizontal="center" vertical="top" textRotation="90"/>
    </xf>
    <xf numFmtId="49" fontId="11" fillId="11" borderId="58" xfId="0" applyNumberFormat="1" applyFont="1" applyFill="1" applyBorder="1" applyAlignment="1">
      <alignment horizontal="center" vertical="top" textRotation="90"/>
    </xf>
    <xf numFmtId="0" fontId="11" fillId="11" borderId="61" xfId="0" applyFont="1" applyFill="1" applyBorder="1" applyAlignment="1">
      <alignment horizontal="left" vertical="top" wrapText="1"/>
    </xf>
    <xf numFmtId="0" fontId="11" fillId="11" borderId="172" xfId="0" applyFont="1" applyFill="1" applyBorder="1" applyAlignment="1">
      <alignment horizontal="left" vertical="top" wrapText="1"/>
    </xf>
    <xf numFmtId="0" fontId="11" fillId="11" borderId="184" xfId="0" applyFont="1" applyFill="1" applyBorder="1" applyAlignment="1">
      <alignment horizontal="left" vertical="top" wrapText="1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179" xfId="0" applyNumberFormat="1" applyFont="1" applyFill="1" applyBorder="1" applyAlignment="1">
      <alignment horizontal="center" vertical="top"/>
    </xf>
    <xf numFmtId="49" fontId="11" fillId="11" borderId="46" xfId="0" applyNumberFormat="1" applyFont="1" applyFill="1" applyBorder="1" applyAlignment="1">
      <alignment horizontal="center" vertical="top" textRotation="90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7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6" borderId="117" xfId="8" applyNumberFormat="1" applyFont="1" applyFill="1" applyBorder="1" applyAlignment="1" applyProtection="1">
      <alignment horizontal="right" vertical="center"/>
    </xf>
    <xf numFmtId="49" fontId="12" fillId="19" borderId="52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19" borderId="184" xfId="0" applyNumberFormat="1" applyFont="1" applyFill="1" applyBorder="1" applyAlignment="1">
      <alignment horizontal="center" vertical="top"/>
    </xf>
    <xf numFmtId="49" fontId="12" fillId="11" borderId="114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49" fontId="12" fillId="11" borderId="193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5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193" xfId="0" applyNumberFormat="1" applyFont="1" applyFill="1" applyBorder="1" applyAlignment="1">
      <alignment horizontal="center" vertical="top"/>
    </xf>
    <xf numFmtId="49" fontId="12" fillId="2" borderId="61" xfId="0" applyNumberFormat="1" applyFont="1" applyFill="1" applyBorder="1" applyAlignment="1">
      <alignment horizontal="center" vertical="top"/>
    </xf>
    <xf numFmtId="49" fontId="12" fillId="2" borderId="184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0" fontId="11" fillId="0" borderId="5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left" vertical="top" wrapText="1"/>
    </xf>
    <xf numFmtId="49" fontId="12" fillId="2" borderId="115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 wrapText="1"/>
    </xf>
    <xf numFmtId="0" fontId="11" fillId="10" borderId="172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2" fillId="19" borderId="61" xfId="0" applyNumberFormat="1" applyFont="1" applyFill="1" applyBorder="1" applyAlignment="1">
      <alignment horizontal="center" vertical="top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1" fillId="6" borderId="35" xfId="0" applyNumberFormat="1" applyFont="1" applyFill="1" applyBorder="1" applyAlignment="1">
      <alignment horizontal="center" vertical="top"/>
    </xf>
    <xf numFmtId="49" fontId="11" fillId="6" borderId="113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49" fontId="12" fillId="3" borderId="62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center" vertical="top"/>
    </xf>
    <xf numFmtId="0" fontId="11" fillId="0" borderId="184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49" fontId="12" fillId="0" borderId="144" xfId="0" applyNumberFormat="1" applyFont="1" applyBorder="1" applyAlignment="1">
      <alignment horizontal="center" vertical="top"/>
    </xf>
    <xf numFmtId="49" fontId="12" fillId="0" borderId="145" xfId="0" applyNumberFormat="1" applyFont="1" applyBorder="1" applyAlignment="1">
      <alignment horizontal="center" vertical="top"/>
    </xf>
    <xf numFmtId="49" fontId="12" fillId="3" borderId="108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0" borderId="174" xfId="0" applyNumberFormat="1" applyFont="1" applyBorder="1" applyAlignment="1">
      <alignment horizontal="center" vertical="top"/>
    </xf>
    <xf numFmtId="49" fontId="12" fillId="0" borderId="68" xfId="0" applyNumberFormat="1" applyFont="1" applyBorder="1" applyAlignment="1">
      <alignment horizontal="center" vertical="top"/>
    </xf>
    <xf numFmtId="49" fontId="12" fillId="0" borderId="175" xfId="0" applyNumberFormat="1" applyFont="1" applyBorder="1" applyAlignment="1">
      <alignment horizontal="center" vertical="top"/>
    </xf>
    <xf numFmtId="49" fontId="12" fillId="7" borderId="67" xfId="0" applyNumberFormat="1" applyFont="1" applyFill="1" applyBorder="1" applyAlignment="1">
      <alignment horizontal="center" vertical="top"/>
    </xf>
    <xf numFmtId="49" fontId="12" fillId="7" borderId="162" xfId="0" applyNumberFormat="1" applyFont="1" applyFill="1" applyBorder="1" applyAlignment="1">
      <alignment horizontal="center" vertical="top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83" xfId="0" applyNumberFormat="1" applyFont="1" applyFill="1" applyBorder="1" applyAlignment="1">
      <alignment horizontal="center" vertical="top"/>
    </xf>
    <xf numFmtId="49" fontId="12" fillId="0" borderId="14" xfId="0" applyNumberFormat="1" applyFont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49" fontId="12" fillId="3" borderId="157" xfId="0" applyNumberFormat="1" applyFont="1" applyFill="1" applyBorder="1" applyAlignment="1">
      <alignment horizontal="center" vertical="top"/>
    </xf>
    <xf numFmtId="49" fontId="12" fillId="10" borderId="68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0" fontId="11" fillId="0" borderId="126" xfId="10" applyNumberFormat="1" applyFont="1" applyFill="1" applyBorder="1" applyAlignment="1" applyProtection="1">
      <alignment horizontal="left" vertical="top" wrapText="1"/>
    </xf>
    <xf numFmtId="0" fontId="11" fillId="0" borderId="195" xfId="10" applyNumberFormat="1" applyFont="1" applyFill="1" applyBorder="1" applyAlignment="1" applyProtection="1">
      <alignment horizontal="left" vertical="top" wrapText="1"/>
    </xf>
    <xf numFmtId="0" fontId="11" fillId="0" borderId="146" xfId="10" applyNumberFormat="1" applyFont="1" applyFill="1" applyBorder="1" applyAlignment="1" applyProtection="1">
      <alignment horizontal="left" vertical="top" wrapText="1"/>
    </xf>
    <xf numFmtId="0" fontId="11" fillId="0" borderId="194" xfId="10" applyNumberFormat="1" applyFont="1" applyFill="1" applyBorder="1" applyAlignment="1" applyProtection="1">
      <alignment horizontal="left" vertical="top" wrapText="1"/>
    </xf>
    <xf numFmtId="0" fontId="11" fillId="10" borderId="126" xfId="10" applyNumberFormat="1" applyFont="1" applyFill="1" applyBorder="1" applyAlignment="1" applyProtection="1">
      <alignment horizontal="left" vertical="top" wrapText="1"/>
    </xf>
    <xf numFmtId="0" fontId="11" fillId="10" borderId="195" xfId="10" applyNumberFormat="1" applyFont="1" applyFill="1" applyBorder="1" applyAlignment="1" applyProtection="1">
      <alignment horizontal="left" vertical="top" wrapText="1"/>
    </xf>
    <xf numFmtId="49" fontId="12" fillId="7" borderId="57" xfId="0" applyNumberFormat="1" applyFont="1" applyFill="1" applyBorder="1" applyAlignment="1">
      <alignment horizontal="center" vertical="top"/>
    </xf>
    <xf numFmtId="49" fontId="12" fillId="10" borderId="175" xfId="0" applyNumberFormat="1" applyFont="1" applyFill="1" applyBorder="1" applyAlignment="1">
      <alignment horizontal="center" vertical="top"/>
    </xf>
    <xf numFmtId="0" fontId="11" fillId="10" borderId="197" xfId="10" applyNumberFormat="1" applyFont="1" applyFill="1" applyBorder="1" applyAlignment="1" applyProtection="1">
      <alignment horizontal="left" vertical="top" wrapText="1"/>
    </xf>
    <xf numFmtId="49" fontId="12" fillId="2" borderId="193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left" vertical="top" wrapText="1"/>
    </xf>
    <xf numFmtId="0" fontId="11" fillId="10" borderId="184" xfId="0" applyFont="1" applyFill="1" applyBorder="1" applyAlignment="1">
      <alignment horizontal="left" vertical="top" wrapText="1"/>
    </xf>
    <xf numFmtId="49" fontId="12" fillId="3" borderId="52" xfId="0" applyNumberFormat="1" applyFont="1" applyFill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49" fontId="11" fillId="10" borderId="112" xfId="0" applyNumberFormat="1" applyFont="1" applyFill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 textRotation="90"/>
    </xf>
    <xf numFmtId="49" fontId="11" fillId="10" borderId="180" xfId="0" applyNumberFormat="1" applyFont="1" applyFill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/>
    </xf>
    <xf numFmtId="49" fontId="12" fillId="7" borderId="103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 wrapText="1"/>
    </xf>
    <xf numFmtId="49" fontId="12" fillId="7" borderId="74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75" xfId="0" applyNumberFormat="1" applyFont="1" applyFill="1" applyBorder="1" applyAlignment="1">
      <alignment horizontal="center" vertical="top"/>
    </xf>
    <xf numFmtId="49" fontId="12" fillId="3" borderId="75" xfId="0" applyNumberFormat="1" applyFont="1" applyFill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172" xfId="0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center" vertical="top"/>
    </xf>
    <xf numFmtId="0" fontId="11" fillId="0" borderId="75" xfId="10" applyNumberFormat="1" applyFont="1" applyFill="1" applyBorder="1" applyAlignment="1" applyProtection="1">
      <alignment horizontal="left" vertical="top" wrapText="1"/>
    </xf>
    <xf numFmtId="49" fontId="12" fillId="3" borderId="121" xfId="0" applyNumberFormat="1" applyFont="1" applyFill="1" applyBorder="1" applyAlignment="1">
      <alignment horizontal="right" vertical="center"/>
    </xf>
    <xf numFmtId="49" fontId="12" fillId="3" borderId="114" xfId="0" applyNumberFormat="1" applyFont="1" applyFill="1" applyBorder="1" applyAlignment="1">
      <alignment horizontal="right" vertical="center"/>
    </xf>
    <xf numFmtId="0" fontId="11" fillId="10" borderId="61" xfId="10" applyNumberFormat="1" applyFont="1" applyFill="1" applyBorder="1" applyAlignment="1" applyProtection="1">
      <alignment horizontal="left" vertical="top" wrapText="1"/>
    </xf>
    <xf numFmtId="0" fontId="11" fillId="10" borderId="184" xfId="10" applyNumberFormat="1" applyFont="1" applyFill="1" applyBorder="1" applyAlignment="1" applyProtection="1">
      <alignment horizontal="left" vertical="top" wrapText="1"/>
    </xf>
    <xf numFmtId="0" fontId="11" fillId="11" borderId="68" xfId="0" applyFont="1" applyFill="1" applyBorder="1" applyAlignment="1">
      <alignment horizontal="center" vertical="top"/>
    </xf>
    <xf numFmtId="0" fontId="11" fillId="11" borderId="175" xfId="0" applyFont="1" applyFill="1" applyBorder="1" applyAlignment="1">
      <alignment horizontal="center" vertical="top"/>
    </xf>
    <xf numFmtId="49" fontId="12" fillId="19" borderId="87" xfId="0" applyNumberFormat="1" applyFont="1" applyFill="1" applyBorder="1" applyAlignment="1">
      <alignment horizontal="left" vertical="top"/>
    </xf>
    <xf numFmtId="49" fontId="12" fillId="19" borderId="69" xfId="0" applyNumberFormat="1" applyFont="1" applyFill="1" applyBorder="1" applyAlignment="1">
      <alignment horizontal="left" vertical="top"/>
    </xf>
    <xf numFmtId="49" fontId="11" fillId="6" borderId="55" xfId="0" applyNumberFormat="1" applyFont="1" applyFill="1" applyBorder="1" applyAlignment="1">
      <alignment horizontal="center" vertical="top" textRotation="90"/>
    </xf>
    <xf numFmtId="49" fontId="11" fillId="6" borderId="58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textRotation="90"/>
    </xf>
    <xf numFmtId="49" fontId="11" fillId="6" borderId="179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179" xfId="0" applyNumberFormat="1" applyFont="1" applyFill="1" applyBorder="1" applyAlignment="1">
      <alignment horizontal="center" vertical="top"/>
    </xf>
    <xf numFmtId="49" fontId="12" fillId="13" borderId="88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1" fillId="0" borderId="46" xfId="0" applyNumberFormat="1" applyFont="1" applyBorder="1" applyAlignment="1">
      <alignment horizontal="center" vertical="top" textRotation="90"/>
    </xf>
    <xf numFmtId="49" fontId="11" fillId="0" borderId="179" xfId="0" applyNumberFormat="1" applyFont="1" applyBorder="1" applyAlignment="1">
      <alignment horizontal="center" vertical="top" textRotation="90"/>
    </xf>
    <xf numFmtId="49" fontId="11" fillId="6" borderId="112" xfId="0" applyNumberFormat="1" applyFont="1" applyFill="1" applyBorder="1" applyAlignment="1">
      <alignment horizontal="center" vertical="top" textRotation="90"/>
    </xf>
    <xf numFmtId="49" fontId="11" fillId="6" borderId="76" xfId="0" applyNumberFormat="1" applyFont="1" applyFill="1" applyBorder="1" applyAlignment="1">
      <alignment horizontal="center" vertical="top" textRotation="90"/>
    </xf>
    <xf numFmtId="49" fontId="11" fillId="6" borderId="113" xfId="0" applyNumberFormat="1" applyFont="1" applyFill="1" applyBorder="1" applyAlignment="1">
      <alignment horizontal="center" vertical="top" textRotation="90"/>
    </xf>
    <xf numFmtId="49" fontId="11" fillId="6" borderId="50" xfId="0" applyNumberFormat="1" applyFont="1" applyFill="1" applyBorder="1" applyAlignment="1">
      <alignment horizontal="center" vertical="top" textRotation="90"/>
    </xf>
    <xf numFmtId="49" fontId="11" fillId="0" borderId="104" xfId="0" applyNumberFormat="1" applyFont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 wrapText="1"/>
    </xf>
    <xf numFmtId="49" fontId="11" fillId="0" borderId="76" xfId="0" applyNumberFormat="1" applyFont="1" applyBorder="1" applyAlignment="1">
      <alignment horizontal="center" vertical="top" textRotation="90" wrapText="1"/>
    </xf>
    <xf numFmtId="49" fontId="12" fillId="2" borderId="127" xfId="0" applyNumberFormat="1" applyFont="1" applyFill="1" applyBorder="1" applyAlignment="1">
      <alignment horizontal="center" vertical="top"/>
    </xf>
    <xf numFmtId="49" fontId="12" fillId="2" borderId="196" xfId="0" applyNumberFormat="1" applyFont="1" applyFill="1" applyBorder="1" applyAlignment="1">
      <alignment horizontal="center" vertical="top"/>
    </xf>
    <xf numFmtId="0" fontId="11" fillId="0" borderId="141" xfId="0" applyFont="1" applyBorder="1" applyAlignment="1">
      <alignment horizontal="left" vertical="top" wrapText="1"/>
    </xf>
    <xf numFmtId="0" fontId="11" fillId="0" borderId="163" xfId="0" applyFont="1" applyBorder="1" applyAlignment="1">
      <alignment horizontal="left" vertical="top" wrapText="1"/>
    </xf>
    <xf numFmtId="49" fontId="11" fillId="10" borderId="35" xfId="0" applyNumberFormat="1" applyFont="1" applyFill="1" applyBorder="1" applyAlignment="1">
      <alignment horizontal="center" vertical="top" textRotation="90"/>
    </xf>
    <xf numFmtId="49" fontId="11" fillId="10" borderId="113" xfId="0" applyNumberFormat="1" applyFont="1" applyFill="1" applyBorder="1" applyAlignment="1">
      <alignment horizontal="center" vertical="top" textRotation="90"/>
    </xf>
    <xf numFmtId="49" fontId="11" fillId="10" borderId="50" xfId="0" applyNumberFormat="1" applyFont="1" applyFill="1" applyBorder="1" applyAlignment="1">
      <alignment horizontal="center" vertical="top" textRotation="90"/>
    </xf>
    <xf numFmtId="49" fontId="11" fillId="6" borderId="185" xfId="0" applyNumberFormat="1" applyFont="1" applyFill="1" applyBorder="1" applyAlignment="1">
      <alignment horizontal="center" vertical="top" textRotation="90"/>
    </xf>
    <xf numFmtId="0" fontId="11" fillId="10" borderId="172" xfId="0" applyFont="1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left" vertical="top" wrapText="1"/>
    </xf>
    <xf numFmtId="49" fontId="12" fillId="12" borderId="61" xfId="0" applyNumberFormat="1" applyFont="1" applyFill="1" applyBorder="1" applyAlignment="1">
      <alignment horizontal="center" vertical="top"/>
    </xf>
    <xf numFmtId="49" fontId="12" fillId="12" borderId="172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2" fillId="3" borderId="88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2" fillId="6" borderId="61" xfId="0" applyNumberFormat="1" applyFont="1" applyFill="1" applyBorder="1" applyAlignment="1">
      <alignment horizontal="center" vertical="top"/>
    </xf>
    <xf numFmtId="49" fontId="12" fillId="6" borderId="8" xfId="0" applyNumberFormat="1" applyFont="1" applyFill="1" applyBorder="1" applyAlignment="1">
      <alignment horizontal="center" vertical="top"/>
    </xf>
    <xf numFmtId="49" fontId="12" fillId="6" borderId="184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49" fontId="12" fillId="17" borderId="88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97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1" fillId="11" borderId="47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5" xfId="0" applyNumberFormat="1" applyFont="1" applyFill="1" applyBorder="1" applyAlignment="1">
      <alignment horizontal="center" vertical="top"/>
    </xf>
    <xf numFmtId="49" fontId="12" fillId="2" borderId="39" xfId="0" applyNumberFormat="1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>
      <alignment horizontal="right" vertical="center"/>
    </xf>
    <xf numFmtId="49" fontId="12" fillId="12" borderId="88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1" fillId="6" borderId="47" xfId="0" applyNumberFormat="1" applyFont="1" applyFill="1" applyBorder="1" applyAlignment="1">
      <alignment horizontal="center" vertical="top" textRotation="90"/>
    </xf>
    <xf numFmtId="49" fontId="11" fillId="6" borderId="47" xfId="0" applyNumberFormat="1" applyFont="1" applyFill="1" applyBorder="1" applyAlignment="1">
      <alignment horizontal="center" vertical="top"/>
    </xf>
    <xf numFmtId="49" fontId="11" fillId="10" borderId="55" xfId="0" applyNumberFormat="1" applyFont="1" applyFill="1" applyBorder="1" applyAlignment="1">
      <alignment horizontal="center" vertical="top" textRotation="90"/>
    </xf>
    <xf numFmtId="49" fontId="11" fillId="10" borderId="187" xfId="0" applyNumberFormat="1" applyFont="1" applyFill="1" applyBorder="1" applyAlignment="1">
      <alignment horizontal="center" vertical="top" textRotation="90"/>
    </xf>
    <xf numFmtId="49" fontId="11" fillId="10" borderId="58" xfId="0" applyNumberFormat="1" applyFont="1" applyFill="1" applyBorder="1" applyAlignment="1">
      <alignment horizontal="center" vertical="top" textRotation="90"/>
    </xf>
    <xf numFmtId="49" fontId="11" fillId="10" borderId="47" xfId="0" applyNumberFormat="1" applyFont="1" applyFill="1" applyBorder="1" applyAlignment="1">
      <alignment horizontal="center" vertical="top" textRotation="90"/>
    </xf>
    <xf numFmtId="0" fontId="11" fillId="6" borderId="184" xfId="0" applyFont="1" applyFill="1" applyBorder="1" applyAlignment="1">
      <alignment horizontal="center" vertical="top" wrapText="1"/>
    </xf>
    <xf numFmtId="164" fontId="12" fillId="7" borderId="70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1" fillId="0" borderId="50" xfId="0" applyNumberFormat="1" applyFont="1" applyBorder="1" applyAlignment="1">
      <alignment horizontal="center" vertical="top" textRotation="90" wrapText="1"/>
    </xf>
    <xf numFmtId="49" fontId="12" fillId="7" borderId="7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 wrapText="1"/>
    </xf>
    <xf numFmtId="49" fontId="12" fillId="6" borderId="172" xfId="0" applyNumberFormat="1" applyFont="1" applyFill="1" applyBorder="1" applyAlignment="1">
      <alignment horizontal="center" vertical="top" wrapText="1"/>
    </xf>
    <xf numFmtId="49" fontId="12" fillId="6" borderId="184" xfId="0" applyNumberFormat="1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left" vertical="top" wrapText="1"/>
    </xf>
    <xf numFmtId="49" fontId="12" fillId="2" borderId="88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88" xfId="0" applyNumberFormat="1" applyFont="1" applyFill="1" applyBorder="1" applyAlignment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1" fillId="6" borderId="35" xfId="0" applyNumberFormat="1" applyFont="1" applyFill="1" applyBorder="1" applyAlignment="1">
      <alignment horizontal="center" vertical="top" textRotation="90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49" fontId="11" fillId="0" borderId="180" xfId="0" applyNumberFormat="1" applyFont="1" applyBorder="1" applyAlignment="1">
      <alignment horizontal="center" vertical="top" textRotation="90" wrapText="1"/>
    </xf>
    <xf numFmtId="49" fontId="11" fillId="0" borderId="47" xfId="0" applyNumberFormat="1" applyFont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180" xfId="0" applyNumberFormat="1" applyFont="1" applyFill="1" applyBorder="1" applyAlignment="1">
      <alignment horizontal="center" vertical="top"/>
    </xf>
    <xf numFmtId="49" fontId="11" fillId="10" borderId="179" xfId="0" applyNumberFormat="1" applyFont="1" applyFill="1" applyBorder="1" applyAlignment="1">
      <alignment horizontal="center" vertical="top"/>
    </xf>
    <xf numFmtId="0" fontId="11" fillId="10" borderId="75" xfId="10" applyNumberFormat="1" applyFont="1" applyFill="1" applyBorder="1" applyAlignment="1" applyProtection="1">
      <alignment horizontal="left" vertical="top" wrapText="1"/>
    </xf>
    <xf numFmtId="0" fontId="11" fillId="10" borderId="75" xfId="0" applyFont="1" applyFill="1" applyBorder="1" applyAlignment="1">
      <alignment horizontal="center" vertical="top"/>
    </xf>
    <xf numFmtId="0" fontId="12" fillId="19" borderId="87" xfId="0" applyFont="1" applyFill="1" applyBorder="1" applyAlignment="1">
      <alignment horizontal="left" vertical="top"/>
    </xf>
    <xf numFmtId="0" fontId="12" fillId="19" borderId="69" xfId="0" applyFont="1" applyFill="1" applyBorder="1" applyAlignment="1">
      <alignment horizontal="left" vertical="top"/>
    </xf>
    <xf numFmtId="49" fontId="11" fillId="10" borderId="55" xfId="0" applyNumberFormat="1" applyFont="1" applyFill="1" applyBorder="1" applyAlignment="1">
      <alignment horizontal="center" vertical="top" textRotation="90" wrapText="1"/>
    </xf>
    <xf numFmtId="49" fontId="11" fillId="10" borderId="187" xfId="0" applyNumberFormat="1" applyFont="1" applyFill="1" applyBorder="1" applyAlignment="1">
      <alignment horizontal="center" vertical="top" textRotation="90" wrapText="1"/>
    </xf>
    <xf numFmtId="49" fontId="11" fillId="10" borderId="185" xfId="0" applyNumberFormat="1" applyFont="1" applyFill="1" applyBorder="1" applyAlignment="1">
      <alignment horizontal="center" vertical="top" textRotation="90" wrapText="1"/>
    </xf>
    <xf numFmtId="49" fontId="12" fillId="0" borderId="61" xfId="0" applyNumberFormat="1" applyFont="1" applyBorder="1" applyAlignment="1">
      <alignment horizontal="center" vertical="top" wrapText="1"/>
    </xf>
    <xf numFmtId="49" fontId="12" fillId="0" borderId="172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69" xfId="0" applyNumberFormat="1" applyFont="1" applyFill="1" applyBorder="1" applyAlignment="1">
      <alignment horizontal="right" vertical="center"/>
    </xf>
    <xf numFmtId="49" fontId="12" fillId="10" borderId="61" xfId="0" applyNumberFormat="1" applyFont="1" applyFill="1" applyBorder="1" applyAlignment="1">
      <alignment horizontal="center" vertical="top"/>
    </xf>
    <xf numFmtId="49" fontId="12" fillId="10" borderId="172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178" xfId="0" applyNumberFormat="1" applyFont="1" applyBorder="1" applyAlignment="1">
      <alignment horizontal="center" vertical="top" wrapText="1"/>
    </xf>
    <xf numFmtId="49" fontId="11" fillId="0" borderId="118" xfId="0" applyNumberFormat="1" applyFont="1" applyBorder="1" applyAlignment="1">
      <alignment horizontal="center" vertical="top" wrapText="1"/>
    </xf>
    <xf numFmtId="49" fontId="11" fillId="0" borderId="179" xfId="0" applyNumberFormat="1" applyFont="1" applyBorder="1" applyAlignment="1">
      <alignment horizontal="center" vertical="top" wrapText="1"/>
    </xf>
    <xf numFmtId="0" fontId="11" fillId="0" borderId="61" xfId="0" applyFont="1" applyBorder="1" applyAlignment="1">
      <alignment horizontal="center" vertical="top" wrapText="1"/>
    </xf>
    <xf numFmtId="0" fontId="11" fillId="0" borderId="172" xfId="0" applyFont="1" applyBorder="1" applyAlignment="1">
      <alignment horizontal="center" vertical="top" wrapText="1"/>
    </xf>
    <xf numFmtId="0" fontId="11" fillId="0" borderId="184" xfId="0" applyFont="1" applyBorder="1" applyAlignment="1">
      <alignment horizontal="center" vertical="top" wrapText="1"/>
    </xf>
    <xf numFmtId="49" fontId="12" fillId="12" borderId="88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7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0" fontId="11" fillId="0" borderId="172" xfId="0" applyFont="1" applyBorder="1" applyAlignment="1">
      <alignment horizontal="left" vertical="top" wrapText="1"/>
    </xf>
    <xf numFmtId="49" fontId="11" fillId="10" borderId="48" xfId="0" applyNumberFormat="1" applyFont="1" applyFill="1" applyBorder="1" applyAlignment="1">
      <alignment horizontal="center" vertical="top" textRotation="90" wrapText="1"/>
    </xf>
    <xf numFmtId="49" fontId="11" fillId="10" borderId="50" xfId="0" applyNumberFormat="1" applyFont="1" applyFill="1" applyBorder="1" applyAlignment="1">
      <alignment horizontal="center" vertical="top" textRotation="90" wrapText="1"/>
    </xf>
    <xf numFmtId="49" fontId="12" fillId="2" borderId="172" xfId="0" applyNumberFormat="1" applyFont="1" applyFill="1" applyBorder="1" applyAlignment="1">
      <alignment horizontal="center" vertical="top"/>
    </xf>
    <xf numFmtId="49" fontId="11" fillId="0" borderId="187" xfId="0" applyNumberFormat="1" applyFont="1" applyBorder="1" applyAlignment="1">
      <alignment horizontal="center" vertical="top" textRotation="90"/>
    </xf>
    <xf numFmtId="49" fontId="11" fillId="0" borderId="58" xfId="0" applyNumberFormat="1" applyFont="1" applyBorder="1" applyAlignment="1">
      <alignment horizontal="center" vertical="top" textRotation="90"/>
    </xf>
    <xf numFmtId="0" fontId="11" fillId="0" borderId="8" xfId="0" applyFont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49" fontId="11" fillId="0" borderId="180" xfId="0" applyNumberFormat="1" applyFont="1" applyBorder="1" applyAlignment="1">
      <alignment horizontal="center" vertical="top" textRotation="90"/>
    </xf>
    <xf numFmtId="49" fontId="12" fillId="2" borderId="8" xfId="0" applyNumberFormat="1" applyFont="1" applyFill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 wrapText="1"/>
    </xf>
    <xf numFmtId="0" fontId="11" fillId="0" borderId="138" xfId="0" applyFont="1" applyBorder="1" applyAlignment="1">
      <alignment horizontal="center" vertical="center" textRotation="90" wrapText="1"/>
    </xf>
    <xf numFmtId="0" fontId="11" fillId="0" borderId="139" xfId="0" applyFont="1" applyBorder="1" applyAlignment="1">
      <alignment horizontal="center" vertical="center" textRotation="90" wrapText="1"/>
    </xf>
    <xf numFmtId="0" fontId="11" fillId="0" borderId="140" xfId="0" applyFont="1" applyBorder="1" applyAlignment="1">
      <alignment horizontal="center" vertical="center" textRotation="90" wrapText="1"/>
    </xf>
    <xf numFmtId="0" fontId="12" fillId="9" borderId="124" xfId="0" applyFont="1" applyFill="1" applyBorder="1" applyAlignment="1">
      <alignment horizontal="center" vertical="top" wrapText="1"/>
    </xf>
    <xf numFmtId="0" fontId="12" fillId="9" borderId="71" xfId="0" applyFont="1" applyFill="1" applyBorder="1" applyAlignment="1">
      <alignment horizontal="center" vertical="top" wrapText="1"/>
    </xf>
    <xf numFmtId="0" fontId="12" fillId="9" borderId="72" xfId="0" applyFont="1" applyFill="1" applyBorder="1" applyAlignment="1">
      <alignment horizontal="center" vertical="top" wrapText="1"/>
    </xf>
    <xf numFmtId="0" fontId="12" fillId="10" borderId="124" xfId="0" applyFont="1" applyFill="1" applyBorder="1" applyAlignment="1">
      <alignment horizontal="center" vertical="top" wrapText="1"/>
    </xf>
    <xf numFmtId="0" fontId="12" fillId="10" borderId="71" xfId="0" applyFont="1" applyFill="1" applyBorder="1" applyAlignment="1">
      <alignment horizontal="center" vertical="top" wrapText="1"/>
    </xf>
    <xf numFmtId="0" fontId="12" fillId="10" borderId="72" xfId="0" applyFont="1" applyFill="1" applyBorder="1" applyAlignment="1">
      <alignment horizontal="center" vertical="top" wrapText="1"/>
    </xf>
    <xf numFmtId="0" fontId="12" fillId="3" borderId="34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textRotation="90"/>
    </xf>
    <xf numFmtId="49" fontId="11" fillId="0" borderId="106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1" fillId="7" borderId="107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2" borderId="132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3" borderId="129" xfId="0" applyFont="1" applyFill="1" applyBorder="1" applyAlignment="1">
      <alignment horizontal="center" vertical="center" textRotation="90" wrapText="1"/>
    </xf>
    <xf numFmtId="0" fontId="11" fillId="3" borderId="89" xfId="0" applyFont="1" applyFill="1" applyBorder="1" applyAlignment="1">
      <alignment horizontal="center" vertical="center" textRotation="90" wrapText="1"/>
    </xf>
    <xf numFmtId="0" fontId="11" fillId="3" borderId="109" xfId="0" applyFont="1" applyFill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textRotation="90" wrapText="1"/>
    </xf>
    <xf numFmtId="0" fontId="11" fillId="0" borderId="89" xfId="0" applyFont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wrapText="1"/>
    </xf>
    <xf numFmtId="0" fontId="12" fillId="0" borderId="141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 wrapText="1"/>
    </xf>
    <xf numFmtId="0" fontId="12" fillId="0" borderId="124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top" wrapText="1"/>
    </xf>
    <xf numFmtId="0" fontId="11" fillId="0" borderId="130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2" fillId="10" borderId="0" xfId="0" applyFont="1" applyFill="1" applyAlignment="1">
      <alignment horizontal="right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9" borderId="183" xfId="0" applyFont="1" applyFill="1" applyBorder="1" applyAlignment="1">
      <alignment horizontal="center" vertical="center" textRotation="90" wrapText="1"/>
    </xf>
    <xf numFmtId="0" fontId="11" fillId="9" borderId="172" xfId="0" applyFont="1" applyFill="1" applyBorder="1" applyAlignment="1">
      <alignment horizontal="center" vertical="center"/>
    </xf>
    <xf numFmtId="49" fontId="11" fillId="0" borderId="142" xfId="0" applyNumberFormat="1" applyFont="1" applyBorder="1" applyAlignment="1">
      <alignment horizontal="center" vertical="top" textRotation="90" wrapText="1"/>
    </xf>
    <xf numFmtId="49" fontId="11" fillId="0" borderId="143" xfId="0" applyNumberFormat="1" applyFont="1" applyBorder="1" applyAlignment="1">
      <alignment horizontal="center" vertical="top" textRotation="90" wrapText="1"/>
    </xf>
    <xf numFmtId="49" fontId="11" fillId="0" borderId="140" xfId="0" applyNumberFormat="1" applyFont="1" applyBorder="1" applyAlignment="1">
      <alignment horizontal="center" vertical="top" textRotation="90" wrapText="1"/>
    </xf>
    <xf numFmtId="49" fontId="11" fillId="0" borderId="142" xfId="0" applyNumberFormat="1" applyFont="1" applyBorder="1" applyAlignment="1">
      <alignment horizontal="center" vertical="top" wrapText="1"/>
    </xf>
    <xf numFmtId="49" fontId="11" fillId="0" borderId="143" xfId="0" applyNumberFormat="1" applyFont="1" applyBorder="1" applyAlignment="1">
      <alignment horizontal="center" vertical="top" wrapText="1"/>
    </xf>
    <xf numFmtId="49" fontId="11" fillId="0" borderId="140" xfId="0" applyNumberFormat="1" applyFont="1" applyBorder="1" applyAlignment="1">
      <alignment horizontal="center" vertical="top" wrapText="1"/>
    </xf>
    <xf numFmtId="49" fontId="11" fillId="0" borderId="48" xfId="0" applyNumberFormat="1" applyFont="1" applyBorder="1" applyAlignment="1">
      <alignment horizontal="center" vertical="top" textRotation="90"/>
    </xf>
    <xf numFmtId="49" fontId="12" fillId="2" borderId="9" xfId="0" applyNumberFormat="1" applyFont="1" applyFill="1" applyBorder="1" applyAlignment="1">
      <alignment horizontal="center" vertical="top"/>
    </xf>
    <xf numFmtId="49" fontId="11" fillId="0" borderId="142" xfId="0" applyNumberFormat="1" applyFont="1" applyBorder="1" applyAlignment="1">
      <alignment horizontal="center" vertical="top" textRotation="90"/>
    </xf>
    <xf numFmtId="49" fontId="11" fillId="0" borderId="143" xfId="0" applyNumberFormat="1" applyFont="1" applyBorder="1" applyAlignment="1">
      <alignment horizontal="center" vertical="top" textRotation="90"/>
    </xf>
    <xf numFmtId="49" fontId="11" fillId="0" borderId="140" xfId="0" applyNumberFormat="1" applyFont="1" applyBorder="1" applyAlignment="1">
      <alignment horizontal="center" vertical="top" textRotation="90"/>
    </xf>
    <xf numFmtId="49" fontId="11" fillId="0" borderId="53" xfId="0" applyNumberFormat="1" applyFont="1" applyBorder="1" applyAlignment="1">
      <alignment horizontal="center" vertical="top" textRotation="90"/>
    </xf>
    <xf numFmtId="0" fontId="11" fillId="6" borderId="13" xfId="0" applyFont="1" applyFill="1" applyBorder="1" applyAlignment="1">
      <alignment horizontal="center" vertical="top" wrapText="1"/>
    </xf>
    <xf numFmtId="0" fontId="11" fillId="11" borderId="119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0" fontId="12" fillId="12" borderId="88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8" xfId="0" applyNumberFormat="1" applyFont="1" applyFill="1" applyBorder="1" applyAlignment="1">
      <alignment horizontal="right" vertical="center"/>
    </xf>
    <xf numFmtId="49" fontId="12" fillId="19" borderId="88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7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2" fillId="13" borderId="97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49" fontId="11" fillId="6" borderId="187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80" xfId="0" applyNumberFormat="1" applyFont="1" applyFill="1" applyBorder="1" applyAlignment="1">
      <alignment horizontal="center" vertical="top" wrapText="1"/>
    </xf>
    <xf numFmtId="49" fontId="11" fillId="6" borderId="179" xfId="0" applyNumberFormat="1" applyFont="1" applyFill="1" applyBorder="1" applyAlignment="1">
      <alignment horizontal="center" vertical="top" wrapText="1"/>
    </xf>
    <xf numFmtId="49" fontId="12" fillId="6" borderId="172" xfId="0" applyNumberFormat="1" applyFont="1" applyFill="1" applyBorder="1" applyAlignment="1">
      <alignment horizontal="center" vertical="top"/>
    </xf>
    <xf numFmtId="0" fontId="11" fillId="6" borderId="161" xfId="0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center" vertical="top" wrapText="1"/>
    </xf>
    <xf numFmtId="49" fontId="12" fillId="7" borderId="103" xfId="0" applyNumberFormat="1" applyFont="1" applyFill="1" applyBorder="1" applyAlignment="1">
      <alignment horizontal="center" vertical="top"/>
    </xf>
    <xf numFmtId="49" fontId="12" fillId="3" borderId="114" xfId="0" applyNumberFormat="1" applyFont="1" applyFill="1" applyBorder="1" applyAlignment="1">
      <alignment horizontal="center" vertical="top"/>
    </xf>
    <xf numFmtId="49" fontId="12" fillId="3" borderId="98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 textRotation="90"/>
    </xf>
    <xf numFmtId="49" fontId="11" fillId="6" borderId="45" xfId="0" applyNumberFormat="1" applyFont="1" applyFill="1" applyBorder="1" applyAlignment="1">
      <alignment horizontal="center" vertical="top" textRotation="90"/>
    </xf>
    <xf numFmtId="49" fontId="11" fillId="6" borderId="93" xfId="0" applyNumberFormat="1" applyFont="1" applyFill="1" applyBorder="1" applyAlignment="1">
      <alignment horizontal="center" vertical="top" textRotation="90"/>
    </xf>
    <xf numFmtId="49" fontId="11" fillId="6" borderId="106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49" fontId="12" fillId="2" borderId="114" xfId="0" applyNumberFormat="1" applyFont="1" applyFill="1" applyBorder="1" applyAlignment="1">
      <alignment horizontal="right" vertical="center"/>
    </xf>
    <xf numFmtId="49" fontId="12" fillId="2" borderId="117" xfId="0" applyNumberFormat="1" applyFont="1" applyFill="1" applyBorder="1" applyAlignment="1">
      <alignment horizontal="right" vertical="center"/>
    </xf>
    <xf numFmtId="49" fontId="12" fillId="7" borderId="103" xfId="0" applyNumberFormat="1" applyFont="1" applyFill="1" applyBorder="1" applyAlignment="1">
      <alignment vertical="top"/>
    </xf>
    <xf numFmtId="0" fontId="11" fillId="0" borderId="97" xfId="0" applyFont="1" applyBorder="1" applyAlignment="1">
      <alignment horizontal="left" vertical="top" wrapText="1"/>
    </xf>
    <xf numFmtId="49" fontId="12" fillId="2" borderId="98" xfId="0" applyNumberFormat="1" applyFont="1" applyFill="1" applyBorder="1" applyAlignment="1">
      <alignment horizontal="center" vertical="top"/>
    </xf>
    <xf numFmtId="49" fontId="12" fillId="3" borderId="34" xfId="0" applyNumberFormat="1" applyFont="1" applyFill="1" applyBorder="1" applyAlignment="1">
      <alignment horizontal="right" vertical="center"/>
    </xf>
    <xf numFmtId="49" fontId="12" fillId="0" borderId="7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 textRotation="90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7" xfId="8" applyNumberFormat="1" applyFont="1" applyBorder="1" applyAlignment="1" applyProtection="1">
      <alignment horizontal="right" vertical="center"/>
    </xf>
    <xf numFmtId="49" fontId="12" fillId="2" borderId="122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49" xfId="0" applyNumberFormat="1" applyFont="1" applyBorder="1" applyAlignment="1">
      <alignment horizontal="center" vertical="top" textRotation="90"/>
    </xf>
    <xf numFmtId="49" fontId="12" fillId="2" borderId="88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0" fontId="11" fillId="6" borderId="61" xfId="0" applyFont="1" applyFill="1" applyBorder="1" applyAlignment="1">
      <alignment horizontal="center" vertical="top"/>
    </xf>
    <xf numFmtId="0" fontId="11" fillId="6" borderId="172" xfId="0" applyFont="1" applyFill="1" applyBorder="1" applyAlignment="1">
      <alignment horizontal="center" vertical="top"/>
    </xf>
    <xf numFmtId="0" fontId="11" fillId="6" borderId="184" xfId="0" applyFont="1" applyFill="1" applyBorder="1" applyAlignment="1">
      <alignment horizontal="center" vertical="top"/>
    </xf>
    <xf numFmtId="49" fontId="12" fillId="11" borderId="115" xfId="0" applyNumberFormat="1" applyFont="1" applyFill="1" applyBorder="1" applyAlignment="1">
      <alignment horizontal="center" vertical="top"/>
    </xf>
    <xf numFmtId="0" fontId="11" fillId="6" borderId="15" xfId="0" applyFont="1" applyFill="1" applyBorder="1" applyAlignment="1">
      <alignment horizontal="left" vertical="top" wrapText="1"/>
    </xf>
    <xf numFmtId="0" fontId="11" fillId="6" borderId="75" xfId="0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/>
    </xf>
    <xf numFmtId="49" fontId="12" fillId="2" borderId="88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1" fillId="6" borderId="67" xfId="0" applyNumberFormat="1" applyFont="1" applyFill="1" applyBorder="1" applyAlignment="1">
      <alignment horizontal="center" vertical="top"/>
    </xf>
    <xf numFmtId="0" fontId="12" fillId="13" borderId="117" xfId="0" applyFont="1" applyFill="1" applyBorder="1" applyAlignment="1">
      <alignment horizontal="left" vertical="top" wrapText="1"/>
    </xf>
    <xf numFmtId="0" fontId="12" fillId="13" borderId="122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5" xfId="0" applyFont="1" applyFill="1" applyBorder="1" applyAlignment="1">
      <alignment horizontal="center" vertical="top" wrapText="1"/>
    </xf>
    <xf numFmtId="0" fontId="11" fillId="0" borderId="148" xfId="10" applyNumberFormat="1" applyFont="1" applyFill="1" applyBorder="1" applyAlignment="1" applyProtection="1">
      <alignment horizontal="left" vertical="top" wrapText="1"/>
    </xf>
    <xf numFmtId="0" fontId="11" fillId="0" borderId="197" xfId="10" applyNumberFormat="1" applyFont="1" applyFill="1" applyBorder="1" applyAlignment="1" applyProtection="1">
      <alignment horizontal="left" vertical="top" wrapText="1"/>
    </xf>
    <xf numFmtId="0" fontId="12" fillId="18" borderId="88" xfId="0" applyFont="1" applyFill="1" applyBorder="1" applyAlignment="1">
      <alignment horizontal="left" vertical="top" wrapText="1"/>
    </xf>
    <xf numFmtId="49" fontId="11" fillId="10" borderId="58" xfId="0" applyNumberFormat="1" applyFont="1" applyFill="1" applyBorder="1" applyAlignment="1">
      <alignment horizontal="center" vertical="top" textRotation="90" wrapText="1"/>
    </xf>
    <xf numFmtId="49" fontId="11" fillId="10" borderId="180" xfId="0" applyNumberFormat="1" applyFont="1" applyFill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3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54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80" xfId="0" applyNumberFormat="1" applyFont="1" applyBorder="1" applyAlignment="1">
      <alignment horizontal="center" vertical="top" wrapText="1"/>
    </xf>
    <xf numFmtId="49" fontId="12" fillId="2" borderId="29" xfId="0" applyNumberFormat="1" applyFont="1" applyFill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0" fontId="15" fillId="0" borderId="117" xfId="0" applyFont="1" applyBorder="1" applyAlignment="1">
      <alignment horizontal="left"/>
    </xf>
    <xf numFmtId="0" fontId="14" fillId="0" borderId="0" xfId="0" applyFont="1" applyAlignment="1" applyProtection="1">
      <alignment horizontal="right"/>
      <protection locked="0"/>
    </xf>
    <xf numFmtId="0" fontId="12" fillId="0" borderId="94" xfId="0" applyFont="1" applyBorder="1" applyAlignment="1" applyProtection="1">
      <alignment horizontal="center" vertical="top" wrapText="1"/>
      <protection locked="0"/>
    </xf>
    <xf numFmtId="0" fontId="12" fillId="0" borderId="79" xfId="0" applyFont="1" applyBorder="1" applyAlignment="1" applyProtection="1">
      <alignment horizontal="center" vertical="top" wrapText="1"/>
      <protection locked="0"/>
    </xf>
    <xf numFmtId="0" fontId="12" fillId="0" borderId="80" xfId="0" applyFont="1" applyBorder="1" applyAlignment="1" applyProtection="1">
      <alignment horizontal="center" vertical="top" wrapText="1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2" fillId="0" borderId="94" xfId="0" applyFont="1" applyBorder="1" applyAlignment="1" applyProtection="1">
      <alignment horizontal="center" vertical="top"/>
      <protection locked="0"/>
    </xf>
    <xf numFmtId="0" fontId="12" fillId="0" borderId="79" xfId="0" applyFont="1" applyBorder="1" applyAlignment="1" applyProtection="1">
      <alignment horizontal="center" vertical="top"/>
      <protection locked="0"/>
    </xf>
    <xf numFmtId="0" fontId="12" fillId="0" borderId="80" xfId="0" applyFont="1" applyBorder="1" applyAlignment="1" applyProtection="1">
      <alignment horizontal="center" vertical="top"/>
      <protection locked="0"/>
    </xf>
    <xf numFmtId="0" fontId="11" fillId="0" borderId="59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2" fillId="20" borderId="70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59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2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3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203" xfId="0" applyFont="1" applyFill="1" applyBorder="1" applyAlignment="1" applyProtection="1">
      <alignment horizontal="center" vertical="center" wrapText="1"/>
      <protection locked="0"/>
    </xf>
    <xf numFmtId="0" fontId="12" fillId="8" borderId="20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1" xfId="0" applyFont="1" applyFill="1" applyBorder="1" applyAlignment="1" applyProtection="1">
      <alignment horizontal="center" vertical="center" wrapText="1"/>
      <protection locked="0"/>
    </xf>
    <xf numFmtId="0" fontId="12" fillId="8" borderId="202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90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12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209" xfId="0" applyFont="1" applyFill="1" applyBorder="1" applyAlignment="1" applyProtection="1">
      <alignment horizontal="center" vertical="top" wrapText="1"/>
      <protection locked="0"/>
    </xf>
    <xf numFmtId="0" fontId="14" fillId="8" borderId="157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10" xfId="0" applyFont="1" applyFill="1" applyBorder="1" applyAlignment="1" applyProtection="1">
      <alignment horizontal="center" vertical="top" wrapText="1"/>
      <protection locked="0"/>
    </xf>
    <xf numFmtId="0" fontId="14" fillId="8" borderId="191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8" borderId="211" xfId="0" applyFont="1" applyFill="1" applyBorder="1" applyAlignment="1" applyProtection="1">
      <alignment horizontal="center" vertical="top" wrapText="1"/>
      <protection locked="0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4"/>
  <sheetViews>
    <sheetView tabSelected="1" zoomScale="80" zoomScaleNormal="80" zoomScaleSheetLayoutView="80" workbookViewId="0">
      <pane ySplit="11" topLeftCell="A57" activePane="bottomLeft" state="frozen"/>
      <selection pane="bottomLeft" activeCell="E54" sqref="E54:E59"/>
    </sheetView>
  </sheetViews>
  <sheetFormatPr defaultRowHeight="12.75" x14ac:dyDescent="0.2"/>
  <cols>
    <col min="1" max="1" width="3.28515625" style="29" customWidth="1"/>
    <col min="2" max="2" width="3.7109375" style="30" customWidth="1"/>
    <col min="3" max="3" width="3.140625" style="30" customWidth="1"/>
    <col min="4" max="4" width="3.42578125" style="30" customWidth="1"/>
    <col min="5" max="5" width="27.85546875" style="30" customWidth="1"/>
    <col min="6" max="6" width="5" style="30" customWidth="1"/>
    <col min="7" max="7" width="7.28515625" style="30" customWidth="1"/>
    <col min="8" max="8" width="6.140625" style="30" customWidth="1"/>
    <col min="9" max="9" width="5.28515625" style="30" customWidth="1"/>
    <col min="10" max="10" width="10.85546875" style="30" customWidth="1"/>
    <col min="11" max="11" width="8.5703125" style="30" customWidth="1"/>
    <col min="12" max="12" width="10.28515625" style="30" customWidth="1"/>
    <col min="13" max="13" width="9" style="30" customWidth="1"/>
    <col min="14" max="14" width="8.85546875" style="30" customWidth="1"/>
    <col min="15" max="15" width="9.42578125" style="30" customWidth="1"/>
    <col min="16" max="17" width="9.5703125" style="30" customWidth="1"/>
    <col min="18" max="19" width="9.42578125" style="30" customWidth="1"/>
    <col min="20" max="20" width="9.28515625" style="30" customWidth="1"/>
    <col min="21" max="22" width="9.42578125" style="30" customWidth="1"/>
    <col min="23" max="23" width="8.85546875" style="30" customWidth="1"/>
    <col min="24" max="24" width="9.42578125" style="30" customWidth="1"/>
    <col min="25" max="25" width="9.140625" style="30" customWidth="1"/>
    <col min="26" max="26" width="9.28515625" style="30" customWidth="1"/>
    <col min="27" max="27" width="9.7109375" style="30" customWidth="1"/>
    <col min="28" max="41" width="9" style="30" hidden="1" customWidth="1"/>
    <col min="42" max="16384" width="9.140625" style="29"/>
  </cols>
  <sheetData>
    <row r="1" spans="1:41" ht="0.75" customHeight="1" x14ac:dyDescent="0.2">
      <c r="B1" s="950" t="s">
        <v>0</v>
      </c>
      <c r="C1" s="950"/>
      <c r="D1" s="950"/>
      <c r="E1" s="950"/>
      <c r="F1" s="950"/>
      <c r="G1" s="950"/>
      <c r="H1" s="950"/>
      <c r="I1" s="950"/>
      <c r="J1" s="950"/>
      <c r="K1" s="950"/>
      <c r="L1" s="950"/>
      <c r="M1" s="950"/>
      <c r="N1" s="950"/>
      <c r="O1" s="950"/>
      <c r="P1" s="950"/>
      <c r="Q1" s="950"/>
      <c r="R1" s="950"/>
      <c r="S1" s="950"/>
      <c r="T1" s="950"/>
      <c r="U1" s="950"/>
      <c r="V1" s="950"/>
      <c r="W1" s="950"/>
      <c r="X1" s="950"/>
      <c r="Y1" s="950"/>
      <c r="Z1" s="950"/>
      <c r="AA1" s="950"/>
    </row>
    <row r="2" spans="1:41" ht="12.75" customHeight="1" x14ac:dyDescent="0.2"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V2" s="625" t="s">
        <v>169</v>
      </c>
      <c r="W2" s="625"/>
      <c r="X2" s="625"/>
      <c r="Y2" s="625"/>
      <c r="Z2" s="625"/>
      <c r="AA2" s="625"/>
    </row>
    <row r="3" spans="1:41" ht="12.75" customHeight="1" x14ac:dyDescent="0.2"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V3" s="625" t="s">
        <v>200</v>
      </c>
      <c r="W3" s="625"/>
      <c r="X3" s="625"/>
      <c r="Y3" s="625"/>
      <c r="Z3" s="625"/>
      <c r="AA3" s="625"/>
    </row>
    <row r="4" spans="1:41" ht="12.75" customHeight="1" x14ac:dyDescent="0.2"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V4" s="625" t="s">
        <v>201</v>
      </c>
      <c r="W4" s="625"/>
      <c r="X4" s="625"/>
      <c r="Y4" s="625"/>
      <c r="Z4" s="625"/>
      <c r="AA4" s="625"/>
    </row>
    <row r="5" spans="1:41" ht="12" customHeight="1" x14ac:dyDescent="0.2">
      <c r="B5" s="951" t="s">
        <v>202</v>
      </c>
      <c r="C5" s="951"/>
      <c r="D5" s="951"/>
      <c r="E5" s="951"/>
      <c r="F5" s="951"/>
      <c r="G5" s="951"/>
      <c r="H5" s="951"/>
      <c r="I5" s="951"/>
      <c r="J5" s="951"/>
      <c r="K5" s="951"/>
      <c r="L5" s="951"/>
      <c r="M5" s="951"/>
      <c r="N5" s="951"/>
      <c r="O5" s="951"/>
      <c r="P5" s="951"/>
      <c r="Q5" s="951"/>
      <c r="R5" s="951"/>
      <c r="S5" s="951"/>
      <c r="T5" s="951"/>
      <c r="U5" s="951"/>
      <c r="V5" s="951"/>
      <c r="W5" s="951"/>
      <c r="X5" s="951"/>
      <c r="Y5" s="951"/>
      <c r="Z5" s="951"/>
      <c r="AA5" s="951"/>
    </row>
    <row r="6" spans="1:41" ht="12.75" customHeight="1" x14ac:dyDescent="0.2">
      <c r="B6" s="952" t="s">
        <v>199</v>
      </c>
      <c r="C6" s="952"/>
      <c r="D6" s="952"/>
      <c r="E6" s="952"/>
      <c r="F6" s="952"/>
      <c r="G6" s="952"/>
      <c r="H6" s="952"/>
      <c r="I6" s="952"/>
      <c r="J6" s="952"/>
      <c r="K6" s="952"/>
      <c r="L6" s="952"/>
      <c r="M6" s="952"/>
      <c r="N6" s="952"/>
      <c r="O6" s="952"/>
      <c r="P6" s="952"/>
      <c r="Q6" s="952"/>
      <c r="R6" s="952"/>
      <c r="S6" s="952"/>
      <c r="T6" s="952"/>
      <c r="U6" s="952"/>
      <c r="V6" s="952"/>
      <c r="W6" s="952"/>
      <c r="X6" s="952"/>
      <c r="Y6" s="952"/>
      <c r="Z6" s="952"/>
      <c r="AA6" s="952"/>
    </row>
    <row r="7" spans="1:41" ht="12.75" customHeight="1" x14ac:dyDescent="0.2">
      <c r="B7" s="951" t="s">
        <v>258</v>
      </c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1"/>
    </row>
    <row r="8" spans="1:41" ht="16.5" customHeight="1" thickBot="1" x14ac:dyDescent="0.2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977" t="s">
        <v>128</v>
      </c>
      <c r="Z8" s="977"/>
      <c r="AA8" s="977"/>
    </row>
    <row r="9" spans="1:41" ht="21.75" customHeight="1" thickBot="1" x14ac:dyDescent="0.25">
      <c r="A9" s="953" t="s">
        <v>1</v>
      </c>
      <c r="B9" s="956" t="s">
        <v>2</v>
      </c>
      <c r="C9" s="959" t="s">
        <v>3</v>
      </c>
      <c r="D9" s="962" t="s">
        <v>4</v>
      </c>
      <c r="E9" s="965" t="s">
        <v>5</v>
      </c>
      <c r="F9" s="962" t="s">
        <v>6</v>
      </c>
      <c r="G9" s="974" t="s">
        <v>7</v>
      </c>
      <c r="H9" s="932" t="s">
        <v>8</v>
      </c>
      <c r="I9" s="932" t="s">
        <v>9</v>
      </c>
      <c r="J9" s="947" t="s">
        <v>203</v>
      </c>
      <c r="K9" s="932" t="s">
        <v>10</v>
      </c>
      <c r="L9" s="935" t="s">
        <v>204</v>
      </c>
      <c r="M9" s="936"/>
      <c r="N9" s="936"/>
      <c r="O9" s="937"/>
      <c r="P9" s="938" t="s">
        <v>205</v>
      </c>
      <c r="Q9" s="939"/>
      <c r="R9" s="939"/>
      <c r="S9" s="940"/>
      <c r="T9" s="968" t="s">
        <v>206</v>
      </c>
      <c r="U9" s="969"/>
      <c r="V9" s="969"/>
      <c r="W9" s="970"/>
      <c r="X9" s="971" t="s">
        <v>207</v>
      </c>
      <c r="Y9" s="972"/>
      <c r="Z9" s="972"/>
      <c r="AA9" s="973"/>
    </row>
    <row r="10" spans="1:41" ht="13.15" customHeight="1" thickBot="1" x14ac:dyDescent="0.25">
      <c r="A10" s="954"/>
      <c r="B10" s="957"/>
      <c r="C10" s="960"/>
      <c r="D10" s="963"/>
      <c r="E10" s="966"/>
      <c r="F10" s="963"/>
      <c r="G10" s="975"/>
      <c r="H10" s="933"/>
      <c r="I10" s="933"/>
      <c r="J10" s="948"/>
      <c r="K10" s="933"/>
      <c r="L10" s="978" t="s">
        <v>11</v>
      </c>
      <c r="M10" s="980" t="s">
        <v>12</v>
      </c>
      <c r="N10" s="980"/>
      <c r="O10" s="649" t="s">
        <v>115</v>
      </c>
      <c r="P10" s="978" t="s">
        <v>11</v>
      </c>
      <c r="Q10" s="980" t="s">
        <v>12</v>
      </c>
      <c r="R10" s="980"/>
      <c r="S10" s="649" t="s">
        <v>115</v>
      </c>
      <c r="T10" s="641" t="s">
        <v>11</v>
      </c>
      <c r="U10" s="638" t="s">
        <v>12</v>
      </c>
      <c r="V10" s="638"/>
      <c r="W10" s="639" t="s">
        <v>115</v>
      </c>
      <c r="X10" s="641" t="s">
        <v>11</v>
      </c>
      <c r="Y10" s="638" t="s">
        <v>12</v>
      </c>
      <c r="Z10" s="638"/>
      <c r="AA10" s="639" t="s">
        <v>115</v>
      </c>
    </row>
    <row r="11" spans="1:41" ht="127.5" customHeight="1" thickBot="1" x14ac:dyDescent="0.25">
      <c r="A11" s="955"/>
      <c r="B11" s="958"/>
      <c r="C11" s="961"/>
      <c r="D11" s="964"/>
      <c r="E11" s="967"/>
      <c r="F11" s="964"/>
      <c r="G11" s="976"/>
      <c r="H11" s="934"/>
      <c r="I11" s="934"/>
      <c r="J11" s="949"/>
      <c r="K11" s="934"/>
      <c r="L11" s="979"/>
      <c r="M11" s="329" t="s">
        <v>11</v>
      </c>
      <c r="N11" s="329" t="s">
        <v>87</v>
      </c>
      <c r="O11" s="650"/>
      <c r="P11" s="979"/>
      <c r="Q11" s="329" t="s">
        <v>11</v>
      </c>
      <c r="R11" s="329" t="s">
        <v>87</v>
      </c>
      <c r="S11" s="650"/>
      <c r="T11" s="642"/>
      <c r="U11" s="330" t="s">
        <v>11</v>
      </c>
      <c r="V11" s="330" t="s">
        <v>87</v>
      </c>
      <c r="W11" s="640"/>
      <c r="X11" s="642"/>
      <c r="Y11" s="330" t="s">
        <v>11</v>
      </c>
      <c r="Z11" s="330" t="s">
        <v>87</v>
      </c>
      <c r="AA11" s="640"/>
    </row>
    <row r="12" spans="1:41" ht="21" customHeight="1" thickBot="1" x14ac:dyDescent="0.25">
      <c r="A12" s="646" t="s">
        <v>13</v>
      </c>
      <c r="B12" s="647"/>
      <c r="C12" s="647"/>
      <c r="D12" s="647"/>
      <c r="E12" s="647"/>
      <c r="F12" s="647"/>
      <c r="G12" s="647"/>
      <c r="H12" s="647"/>
      <c r="I12" s="647"/>
      <c r="J12" s="647"/>
      <c r="K12" s="647"/>
      <c r="L12" s="647"/>
      <c r="M12" s="647"/>
      <c r="N12" s="647"/>
      <c r="O12" s="647"/>
      <c r="P12" s="647"/>
      <c r="Q12" s="647"/>
      <c r="R12" s="647"/>
      <c r="S12" s="647"/>
      <c r="T12" s="647"/>
      <c r="U12" s="647"/>
      <c r="V12" s="647"/>
      <c r="W12" s="647"/>
      <c r="X12" s="647"/>
      <c r="Y12" s="647"/>
      <c r="Z12" s="647"/>
      <c r="AA12" s="648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</row>
    <row r="13" spans="1:41" ht="20.25" customHeight="1" thickBot="1" x14ac:dyDescent="0.25">
      <c r="A13" s="629" t="s">
        <v>14</v>
      </c>
      <c r="B13" s="630"/>
      <c r="C13" s="630"/>
      <c r="D13" s="630"/>
      <c r="E13" s="630"/>
      <c r="F13" s="630"/>
      <c r="G13" s="630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</row>
    <row r="14" spans="1:41" ht="19.5" customHeight="1" thickBot="1" x14ac:dyDescent="0.25">
      <c r="A14" s="28" t="s">
        <v>15</v>
      </c>
      <c r="B14" s="261" t="s">
        <v>16</v>
      </c>
      <c r="C14" s="635" t="s">
        <v>17</v>
      </c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637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</row>
    <row r="15" spans="1:41" ht="19.5" customHeight="1" thickBot="1" x14ac:dyDescent="0.25">
      <c r="A15" s="169" t="s">
        <v>15</v>
      </c>
      <c r="B15" s="262" t="s">
        <v>16</v>
      </c>
      <c r="C15" s="632" t="s">
        <v>178</v>
      </c>
      <c r="D15" s="633"/>
      <c r="E15" s="633"/>
      <c r="F15" s="633"/>
      <c r="G15" s="633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3"/>
      <c r="Y15" s="633"/>
      <c r="Z15" s="633"/>
      <c r="AA15" s="634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</row>
    <row r="16" spans="1:41" ht="21" customHeight="1" thickBot="1" x14ac:dyDescent="0.25">
      <c r="A16" s="28" t="s">
        <v>15</v>
      </c>
      <c r="B16" s="263" t="s">
        <v>16</v>
      </c>
      <c r="C16" s="184" t="s">
        <v>16</v>
      </c>
      <c r="D16" s="605" t="s">
        <v>18</v>
      </c>
      <c r="E16" s="606"/>
      <c r="F16" s="606"/>
      <c r="G16" s="606"/>
      <c r="H16" s="606"/>
      <c r="I16" s="606"/>
      <c r="J16" s="606"/>
      <c r="K16" s="606"/>
      <c r="L16" s="606"/>
      <c r="M16" s="606"/>
      <c r="N16" s="606"/>
      <c r="O16" s="606"/>
      <c r="P16" s="606"/>
      <c r="Q16" s="606"/>
      <c r="R16" s="606"/>
      <c r="S16" s="606"/>
      <c r="T16" s="606"/>
      <c r="U16" s="606"/>
      <c r="V16" s="606"/>
      <c r="W16" s="606"/>
      <c r="X16" s="606"/>
      <c r="Y16" s="606"/>
      <c r="Z16" s="606"/>
      <c r="AA16" s="643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1" ht="33.75" customHeight="1" thickBot="1" x14ac:dyDescent="0.25">
      <c r="A17" s="651" t="s">
        <v>15</v>
      </c>
      <c r="B17" s="653" t="s">
        <v>16</v>
      </c>
      <c r="C17" s="655" t="s">
        <v>16</v>
      </c>
      <c r="D17" s="657" t="s">
        <v>16</v>
      </c>
      <c r="E17" s="644" t="s">
        <v>234</v>
      </c>
      <c r="F17" s="913" t="s">
        <v>220</v>
      </c>
      <c r="G17" s="617" t="s">
        <v>19</v>
      </c>
      <c r="H17" s="826" t="s">
        <v>20</v>
      </c>
      <c r="I17" s="609" t="s">
        <v>37</v>
      </c>
      <c r="J17" s="609" t="s">
        <v>227</v>
      </c>
      <c r="K17" s="61" t="s">
        <v>21</v>
      </c>
      <c r="L17" s="389">
        <f>SUM(M17,O17)</f>
        <v>94</v>
      </c>
      <c r="M17" s="390">
        <v>94</v>
      </c>
      <c r="N17" s="391">
        <v>0</v>
      </c>
      <c r="O17" s="392">
        <v>0</v>
      </c>
      <c r="P17" s="393">
        <f>SUM(Q17,S17)</f>
        <v>215</v>
      </c>
      <c r="Q17" s="394">
        <v>215</v>
      </c>
      <c r="R17" s="394">
        <v>0</v>
      </c>
      <c r="S17" s="395">
        <v>0</v>
      </c>
      <c r="T17" s="396">
        <f>U17+W17</f>
        <v>215</v>
      </c>
      <c r="U17" s="397">
        <v>215</v>
      </c>
      <c r="V17" s="394">
        <v>0</v>
      </c>
      <c r="W17" s="395">
        <v>0</v>
      </c>
      <c r="X17" s="389">
        <f>Y17+AA17</f>
        <v>215</v>
      </c>
      <c r="Y17" s="391">
        <v>215</v>
      </c>
      <c r="Z17" s="391">
        <v>0</v>
      </c>
      <c r="AA17" s="398">
        <v>0</v>
      </c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</row>
    <row r="18" spans="1:41" ht="30.75" customHeight="1" thickBot="1" x14ac:dyDescent="0.25">
      <c r="A18" s="652"/>
      <c r="B18" s="654"/>
      <c r="C18" s="656"/>
      <c r="D18" s="658"/>
      <c r="E18" s="645"/>
      <c r="F18" s="926"/>
      <c r="G18" s="925"/>
      <c r="H18" s="827"/>
      <c r="I18" s="610"/>
      <c r="J18" s="610"/>
      <c r="K18" s="47" t="s">
        <v>11</v>
      </c>
      <c r="L18" s="52">
        <f>SUM(L17)</f>
        <v>94</v>
      </c>
      <c r="M18" s="41">
        <f>SUM(M17:M17)</f>
        <v>94</v>
      </c>
      <c r="N18" s="41">
        <f>SUM(N17)</f>
        <v>0</v>
      </c>
      <c r="O18" s="54">
        <f>SUM(O17)</f>
        <v>0</v>
      </c>
      <c r="P18" s="52">
        <f>SUM(P17)</f>
        <v>215</v>
      </c>
      <c r="Q18" s="41">
        <f>SUM(Q17:Q17)</f>
        <v>215</v>
      </c>
      <c r="R18" s="41">
        <v>0</v>
      </c>
      <c r="S18" s="366">
        <v>0</v>
      </c>
      <c r="T18" s="48">
        <f>SUM(T17)</f>
        <v>215</v>
      </c>
      <c r="U18" s="49">
        <f t="shared" ref="U18:AA18" si="0">SUM(U17)</f>
        <v>215</v>
      </c>
      <c r="V18" s="49">
        <f t="shared" si="0"/>
        <v>0</v>
      </c>
      <c r="W18" s="50">
        <f t="shared" si="0"/>
        <v>0</v>
      </c>
      <c r="X18" s="48">
        <f t="shared" si="0"/>
        <v>215</v>
      </c>
      <c r="Y18" s="49">
        <f t="shared" si="0"/>
        <v>215</v>
      </c>
      <c r="Z18" s="49">
        <f t="shared" si="0"/>
        <v>0</v>
      </c>
      <c r="AA18" s="50">
        <f t="shared" si="0"/>
        <v>0</v>
      </c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 ht="23.25" customHeight="1" thickBot="1" x14ac:dyDescent="0.25">
      <c r="A19" s="28" t="s">
        <v>15</v>
      </c>
      <c r="B19" s="4" t="s">
        <v>16</v>
      </c>
      <c r="C19" s="5" t="s">
        <v>16</v>
      </c>
      <c r="D19" s="170"/>
      <c r="E19" s="927" t="s">
        <v>208</v>
      </c>
      <c r="F19" s="927"/>
      <c r="G19" s="927"/>
      <c r="H19" s="927"/>
      <c r="I19" s="927"/>
      <c r="J19" s="928"/>
      <c r="K19" s="941"/>
      <c r="L19" s="6">
        <f t="shared" ref="L19:R19" si="1">L18</f>
        <v>94</v>
      </c>
      <c r="M19" s="7">
        <f t="shared" si="1"/>
        <v>94</v>
      </c>
      <c r="N19" s="7">
        <f t="shared" si="1"/>
        <v>0</v>
      </c>
      <c r="O19" s="171">
        <f t="shared" si="1"/>
        <v>0</v>
      </c>
      <c r="P19" s="21">
        <f t="shared" si="1"/>
        <v>215</v>
      </c>
      <c r="Q19" s="7">
        <f t="shared" si="1"/>
        <v>215</v>
      </c>
      <c r="R19" s="7">
        <f t="shared" si="1"/>
        <v>0</v>
      </c>
      <c r="S19" s="171">
        <v>0</v>
      </c>
      <c r="T19" s="27">
        <f>T18</f>
        <v>215</v>
      </c>
      <c r="U19" s="235">
        <f>U18</f>
        <v>215</v>
      </c>
      <c r="V19" s="367">
        <v>0</v>
      </c>
      <c r="W19" s="368">
        <v>0</v>
      </c>
      <c r="X19" s="27">
        <f>X18</f>
        <v>215</v>
      </c>
      <c r="Y19" s="367">
        <f>Y18</f>
        <v>215</v>
      </c>
      <c r="Z19" s="367">
        <v>0</v>
      </c>
      <c r="AA19" s="368">
        <v>0</v>
      </c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 ht="23.25" customHeight="1" thickBot="1" x14ac:dyDescent="0.25">
      <c r="A20" s="28" t="s">
        <v>15</v>
      </c>
      <c r="B20" s="4" t="s">
        <v>16</v>
      </c>
      <c r="C20" s="5" t="s">
        <v>22</v>
      </c>
      <c r="D20" s="674" t="s">
        <v>143</v>
      </c>
      <c r="E20" s="675"/>
      <c r="F20" s="675"/>
      <c r="G20" s="675"/>
      <c r="H20" s="675"/>
      <c r="I20" s="675"/>
      <c r="J20" s="675"/>
      <c r="K20" s="675"/>
      <c r="L20" s="675"/>
      <c r="M20" s="675"/>
      <c r="N20" s="675"/>
      <c r="O20" s="675"/>
      <c r="P20" s="675"/>
      <c r="Q20" s="675"/>
      <c r="R20" s="675"/>
      <c r="S20" s="675"/>
      <c r="T20" s="675"/>
      <c r="U20" s="675"/>
      <c r="V20" s="675"/>
      <c r="W20" s="675"/>
      <c r="X20" s="675"/>
      <c r="Y20" s="675"/>
      <c r="Z20" s="675"/>
      <c r="AA20" s="676"/>
    </row>
    <row r="21" spans="1:41" ht="20.25" customHeight="1" x14ac:dyDescent="0.2">
      <c r="A21" s="651" t="s">
        <v>15</v>
      </c>
      <c r="B21" s="653" t="s">
        <v>16</v>
      </c>
      <c r="C21" s="655" t="s">
        <v>22</v>
      </c>
      <c r="D21" s="657" t="s">
        <v>16</v>
      </c>
      <c r="E21" s="644" t="s">
        <v>235</v>
      </c>
      <c r="F21" s="913" t="s">
        <v>220</v>
      </c>
      <c r="G21" s="617" t="s">
        <v>144</v>
      </c>
      <c r="H21" s="671" t="s">
        <v>27</v>
      </c>
      <c r="I21" s="609" t="s">
        <v>259</v>
      </c>
      <c r="J21" s="609" t="s">
        <v>221</v>
      </c>
      <c r="K21" s="68" t="s">
        <v>41</v>
      </c>
      <c r="L21" s="399">
        <f>M21+O21</f>
        <v>717.2</v>
      </c>
      <c r="M21" s="400">
        <v>717.2</v>
      </c>
      <c r="N21" s="400">
        <v>689.5</v>
      </c>
      <c r="O21" s="401">
        <v>0</v>
      </c>
      <c r="P21" s="402">
        <f>SUM(Q21,S21)</f>
        <v>747.5</v>
      </c>
      <c r="Q21" s="403">
        <v>747.5</v>
      </c>
      <c r="R21" s="403">
        <v>719</v>
      </c>
      <c r="S21" s="404">
        <v>0</v>
      </c>
      <c r="T21" s="99">
        <f>U21+W21</f>
        <v>821.8</v>
      </c>
      <c r="U21" s="405">
        <v>821.8</v>
      </c>
      <c r="V21" s="405">
        <v>790.9</v>
      </c>
      <c r="W21" s="101">
        <v>0</v>
      </c>
      <c r="X21" s="406">
        <f>+Y21+AA21</f>
        <v>904.4</v>
      </c>
      <c r="Y21" s="400">
        <v>904.4</v>
      </c>
      <c r="Z21" s="400">
        <v>870</v>
      </c>
      <c r="AA21" s="401">
        <v>0</v>
      </c>
    </row>
    <row r="22" spans="1:41" ht="19.5" customHeight="1" x14ac:dyDescent="0.2">
      <c r="A22" s="659"/>
      <c r="B22" s="662"/>
      <c r="C22" s="665"/>
      <c r="D22" s="668"/>
      <c r="E22" s="942"/>
      <c r="F22" s="943"/>
      <c r="G22" s="944"/>
      <c r="H22" s="672"/>
      <c r="I22" s="611"/>
      <c r="J22" s="611"/>
      <c r="K22" s="55" t="s">
        <v>43</v>
      </c>
      <c r="L22" s="75">
        <f>M22+O22</f>
        <v>39</v>
      </c>
      <c r="M22" s="57">
        <v>39</v>
      </c>
      <c r="N22" s="57">
        <v>38.4</v>
      </c>
      <c r="O22" s="58">
        <v>0</v>
      </c>
      <c r="P22" s="179">
        <f>Q22+S22</f>
        <v>36.700000000000003</v>
      </c>
      <c r="Q22" s="381">
        <v>36.700000000000003</v>
      </c>
      <c r="R22" s="381">
        <v>35.4</v>
      </c>
      <c r="S22" s="245">
        <v>0</v>
      </c>
      <c r="T22" s="178">
        <f>U22+W22</f>
        <v>40.299999999999997</v>
      </c>
      <c r="U22" s="381">
        <v>40.299999999999997</v>
      </c>
      <c r="V22" s="381">
        <v>38.9</v>
      </c>
      <c r="W22" s="387">
        <v>0</v>
      </c>
      <c r="X22" s="304">
        <f>Y22+AA22</f>
        <v>44.3</v>
      </c>
      <c r="Y22" s="57">
        <v>44.3</v>
      </c>
      <c r="Z22" s="57">
        <v>42.8</v>
      </c>
      <c r="AA22" s="58">
        <v>0</v>
      </c>
    </row>
    <row r="23" spans="1:41" ht="20.25" customHeight="1" thickBot="1" x14ac:dyDescent="0.25">
      <c r="A23" s="660"/>
      <c r="B23" s="663"/>
      <c r="C23" s="666"/>
      <c r="D23" s="669"/>
      <c r="E23" s="920"/>
      <c r="F23" s="914"/>
      <c r="G23" s="924"/>
      <c r="H23" s="672"/>
      <c r="I23" s="611"/>
      <c r="J23" s="611"/>
      <c r="K23" s="62" t="s">
        <v>24</v>
      </c>
      <c r="L23" s="173">
        <f>+M23+O23</f>
        <v>55.3</v>
      </c>
      <c r="M23" s="45">
        <v>55.3</v>
      </c>
      <c r="N23" s="45">
        <v>27.8</v>
      </c>
      <c r="O23" s="174">
        <v>0</v>
      </c>
      <c r="P23" s="407">
        <f>Q23+S23</f>
        <v>60.8</v>
      </c>
      <c r="Q23" s="408">
        <v>60.8</v>
      </c>
      <c r="R23" s="408">
        <v>30.2</v>
      </c>
      <c r="S23" s="409">
        <v>0</v>
      </c>
      <c r="T23" s="410">
        <f>+U23+W23</f>
        <v>66.3</v>
      </c>
      <c r="U23" s="411">
        <v>66.3</v>
      </c>
      <c r="V23" s="411">
        <v>33.200000000000003</v>
      </c>
      <c r="W23" s="412">
        <v>0</v>
      </c>
      <c r="X23" s="113">
        <f>+Y23+AA23</f>
        <v>72.3</v>
      </c>
      <c r="Y23" s="45">
        <v>72.3</v>
      </c>
      <c r="Z23" s="45">
        <v>36.5</v>
      </c>
      <c r="AA23" s="174">
        <v>0</v>
      </c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</row>
    <row r="24" spans="1:41" ht="22.5" customHeight="1" thickBot="1" x14ac:dyDescent="0.25">
      <c r="A24" s="661"/>
      <c r="B24" s="664"/>
      <c r="C24" s="667"/>
      <c r="D24" s="670"/>
      <c r="E24" s="742"/>
      <c r="F24" s="915"/>
      <c r="G24" s="615"/>
      <c r="H24" s="673"/>
      <c r="I24" s="610"/>
      <c r="J24" s="610"/>
      <c r="K24" s="47" t="s">
        <v>11</v>
      </c>
      <c r="L24" s="48">
        <f>SUM(L21:L23)</f>
        <v>811.5</v>
      </c>
      <c r="M24" s="49">
        <f>SUM(M21:M23)</f>
        <v>811.5</v>
      </c>
      <c r="N24" s="49">
        <f>SUM(N21:N23)</f>
        <v>755.69999999999993</v>
      </c>
      <c r="O24" s="53">
        <f>SUM(O21:O23)</f>
        <v>0</v>
      </c>
      <c r="P24" s="48">
        <f t="shared" ref="P24:AA24" si="2">SUM(P21:P23)</f>
        <v>845</v>
      </c>
      <c r="Q24" s="49">
        <f t="shared" si="2"/>
        <v>845</v>
      </c>
      <c r="R24" s="49">
        <f t="shared" si="2"/>
        <v>784.6</v>
      </c>
      <c r="S24" s="50">
        <f t="shared" si="2"/>
        <v>0</v>
      </c>
      <c r="T24" s="48">
        <f t="shared" si="2"/>
        <v>928.39999999999986</v>
      </c>
      <c r="U24" s="49">
        <f t="shared" si="2"/>
        <v>928.39999999999986</v>
      </c>
      <c r="V24" s="49">
        <f t="shared" si="2"/>
        <v>863</v>
      </c>
      <c r="W24" s="50">
        <f t="shared" si="2"/>
        <v>0</v>
      </c>
      <c r="X24" s="48">
        <f t="shared" si="2"/>
        <v>1020.9999999999999</v>
      </c>
      <c r="Y24" s="49">
        <f t="shared" si="2"/>
        <v>1020.9999999999999</v>
      </c>
      <c r="Z24" s="49">
        <f t="shared" si="2"/>
        <v>949.3</v>
      </c>
      <c r="AA24" s="50">
        <f t="shared" si="2"/>
        <v>0</v>
      </c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</row>
    <row r="25" spans="1:41" ht="19.5" customHeight="1" x14ac:dyDescent="0.2">
      <c r="A25" s="651" t="s">
        <v>15</v>
      </c>
      <c r="B25" s="736" t="s">
        <v>16</v>
      </c>
      <c r="C25" s="655" t="s">
        <v>22</v>
      </c>
      <c r="D25" s="657" t="s">
        <v>15</v>
      </c>
      <c r="E25" s="644" t="s">
        <v>132</v>
      </c>
      <c r="F25" s="913" t="s">
        <v>220</v>
      </c>
      <c r="G25" s="617" t="s">
        <v>144</v>
      </c>
      <c r="H25" s="671" t="s">
        <v>27</v>
      </c>
      <c r="I25" s="945" t="s">
        <v>259</v>
      </c>
      <c r="J25" s="609" t="s">
        <v>221</v>
      </c>
      <c r="K25" s="68" t="s">
        <v>21</v>
      </c>
      <c r="L25" s="406">
        <f>M25+O25</f>
        <v>218.5</v>
      </c>
      <c r="M25" s="413">
        <v>218.5</v>
      </c>
      <c r="N25" s="413">
        <v>197.3</v>
      </c>
      <c r="O25" s="414">
        <v>0</v>
      </c>
      <c r="P25" s="96">
        <f>SUM(Q25,S25)</f>
        <v>346.4</v>
      </c>
      <c r="Q25" s="415">
        <v>346.4</v>
      </c>
      <c r="R25" s="415">
        <v>321</v>
      </c>
      <c r="S25" s="416">
        <v>0</v>
      </c>
      <c r="T25" s="417">
        <f>+U25</f>
        <v>381</v>
      </c>
      <c r="U25" s="238">
        <v>381</v>
      </c>
      <c r="V25" s="238">
        <v>353.1</v>
      </c>
      <c r="W25" s="418">
        <v>0</v>
      </c>
      <c r="X25" s="406">
        <f>+Y25+AA25</f>
        <v>418.9</v>
      </c>
      <c r="Y25" s="400">
        <v>418.9</v>
      </c>
      <c r="Z25" s="400">
        <v>388.4</v>
      </c>
      <c r="AA25" s="401">
        <v>0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 ht="20.25" customHeight="1" x14ac:dyDescent="0.2">
      <c r="A26" s="660"/>
      <c r="B26" s="923"/>
      <c r="C26" s="666"/>
      <c r="D26" s="669"/>
      <c r="E26" s="920"/>
      <c r="F26" s="914"/>
      <c r="G26" s="924"/>
      <c r="H26" s="672"/>
      <c r="I26" s="946"/>
      <c r="J26" s="611"/>
      <c r="K26" s="62" t="s">
        <v>117</v>
      </c>
      <c r="L26" s="82">
        <f>+M26</f>
        <v>8.1999999999999993</v>
      </c>
      <c r="M26" s="309">
        <v>8.1999999999999993</v>
      </c>
      <c r="N26" s="309">
        <v>0</v>
      </c>
      <c r="O26" s="297">
        <v>0</v>
      </c>
      <c r="P26" s="187">
        <f>SUM(Q26,S26)</f>
        <v>12.6</v>
      </c>
      <c r="Q26" s="221">
        <v>12.6</v>
      </c>
      <c r="R26" s="221">
        <v>0</v>
      </c>
      <c r="S26" s="237">
        <v>0</v>
      </c>
      <c r="T26" s="419">
        <f>+U26</f>
        <v>13.2</v>
      </c>
      <c r="U26" s="420">
        <v>13.2</v>
      </c>
      <c r="V26" s="420">
        <v>0</v>
      </c>
      <c r="W26" s="421">
        <v>0</v>
      </c>
      <c r="X26" s="304">
        <f>+Y26</f>
        <v>13.9</v>
      </c>
      <c r="Y26" s="57">
        <v>13.9</v>
      </c>
      <c r="Z26" s="57">
        <v>0</v>
      </c>
      <c r="AA26" s="58">
        <v>0</v>
      </c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</row>
    <row r="27" spans="1:41" ht="19.5" customHeight="1" thickBot="1" x14ac:dyDescent="0.25">
      <c r="A27" s="652"/>
      <c r="B27" s="930"/>
      <c r="C27" s="656"/>
      <c r="D27" s="658"/>
      <c r="E27" s="645"/>
      <c r="F27" s="926"/>
      <c r="G27" s="925"/>
      <c r="H27" s="672"/>
      <c r="I27" s="946"/>
      <c r="J27" s="611"/>
      <c r="K27" s="223" t="s">
        <v>33</v>
      </c>
      <c r="L27" s="331">
        <f>M27+O27</f>
        <v>0</v>
      </c>
      <c r="M27" s="332">
        <v>0</v>
      </c>
      <c r="N27" s="332">
        <v>0</v>
      </c>
      <c r="O27" s="333">
        <v>0</v>
      </c>
      <c r="P27" s="299">
        <f>Q27+S27</f>
        <v>0</v>
      </c>
      <c r="Q27" s="301">
        <v>0</v>
      </c>
      <c r="R27" s="301">
        <v>0</v>
      </c>
      <c r="S27" s="300">
        <v>0</v>
      </c>
      <c r="T27" s="334">
        <f>U27+W27</f>
        <v>0</v>
      </c>
      <c r="U27" s="301">
        <v>0</v>
      </c>
      <c r="V27" s="301">
        <v>0</v>
      </c>
      <c r="W27" s="335">
        <v>0</v>
      </c>
      <c r="X27" s="331">
        <f>Y27+AA27</f>
        <v>0</v>
      </c>
      <c r="Y27" s="336">
        <v>0</v>
      </c>
      <c r="Z27" s="336">
        <v>0</v>
      </c>
      <c r="AA27" s="337">
        <v>0</v>
      </c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</row>
    <row r="28" spans="1:41" ht="24" customHeight="1" thickBot="1" x14ac:dyDescent="0.25">
      <c r="A28" s="661"/>
      <c r="B28" s="737"/>
      <c r="C28" s="667"/>
      <c r="D28" s="670"/>
      <c r="E28" s="742"/>
      <c r="F28" s="915"/>
      <c r="G28" s="615"/>
      <c r="H28" s="673"/>
      <c r="I28" s="610"/>
      <c r="J28" s="610"/>
      <c r="K28" s="227" t="s">
        <v>11</v>
      </c>
      <c r="L28" s="48">
        <f>SUM(L25:L27)</f>
        <v>226.7</v>
      </c>
      <c r="M28" s="49">
        <f t="shared" ref="M28:AA28" si="3">SUM(M25:M27)</f>
        <v>226.7</v>
      </c>
      <c r="N28" s="49">
        <f t="shared" si="3"/>
        <v>197.3</v>
      </c>
      <c r="O28" s="50">
        <f t="shared" si="3"/>
        <v>0</v>
      </c>
      <c r="P28" s="48">
        <f t="shared" si="3"/>
        <v>359</v>
      </c>
      <c r="Q28" s="49">
        <f t="shared" si="3"/>
        <v>359</v>
      </c>
      <c r="R28" s="49">
        <f t="shared" si="3"/>
        <v>321</v>
      </c>
      <c r="S28" s="50">
        <f t="shared" si="3"/>
        <v>0</v>
      </c>
      <c r="T28" s="48">
        <f t="shared" si="3"/>
        <v>394.2</v>
      </c>
      <c r="U28" s="49">
        <f t="shared" si="3"/>
        <v>394.2</v>
      </c>
      <c r="V28" s="49">
        <f t="shared" si="3"/>
        <v>353.1</v>
      </c>
      <c r="W28" s="50">
        <f t="shared" si="3"/>
        <v>0</v>
      </c>
      <c r="X28" s="48">
        <f t="shared" si="3"/>
        <v>432.79999999999995</v>
      </c>
      <c r="Y28" s="49">
        <f t="shared" si="3"/>
        <v>432.79999999999995</v>
      </c>
      <c r="Z28" s="49">
        <f t="shared" si="3"/>
        <v>388.4</v>
      </c>
      <c r="AA28" s="50">
        <f t="shared" si="3"/>
        <v>0</v>
      </c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</row>
    <row r="29" spans="1:41" ht="20.25" customHeight="1" thickBot="1" x14ac:dyDescent="0.25">
      <c r="A29" s="651" t="s">
        <v>15</v>
      </c>
      <c r="B29" s="736" t="s">
        <v>16</v>
      </c>
      <c r="C29" s="655" t="s">
        <v>22</v>
      </c>
      <c r="D29" s="901" t="s">
        <v>28</v>
      </c>
      <c r="E29" s="644" t="s">
        <v>179</v>
      </c>
      <c r="F29" s="913" t="s">
        <v>220</v>
      </c>
      <c r="G29" s="617" t="s">
        <v>134</v>
      </c>
      <c r="H29" s="981" t="s">
        <v>215</v>
      </c>
      <c r="I29" s="984" t="s">
        <v>259</v>
      </c>
      <c r="J29" s="626" t="s">
        <v>221</v>
      </c>
      <c r="K29" s="172" t="s">
        <v>41</v>
      </c>
      <c r="L29" s="123">
        <f>+M29</f>
        <v>350</v>
      </c>
      <c r="M29" s="422">
        <v>350</v>
      </c>
      <c r="N29" s="422">
        <v>0</v>
      </c>
      <c r="O29" s="423">
        <v>0</v>
      </c>
      <c r="P29" s="154">
        <f>SUM(Q29,S29)</f>
        <v>1000</v>
      </c>
      <c r="Q29" s="424">
        <v>1000</v>
      </c>
      <c r="R29" s="238">
        <v>0</v>
      </c>
      <c r="S29" s="239">
        <v>0</v>
      </c>
      <c r="T29" s="158">
        <f>+U29</f>
        <v>1000</v>
      </c>
      <c r="U29" s="156">
        <v>1000</v>
      </c>
      <c r="V29" s="156">
        <v>0</v>
      </c>
      <c r="W29" s="157">
        <v>0</v>
      </c>
      <c r="X29" s="123">
        <f>+Y29+AA29</f>
        <v>1000</v>
      </c>
      <c r="Y29" s="425">
        <v>1000</v>
      </c>
      <c r="Z29" s="425">
        <v>0</v>
      </c>
      <c r="AA29" s="426">
        <v>0</v>
      </c>
      <c r="AB29" s="29" t="s">
        <v>29</v>
      </c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</row>
    <row r="30" spans="1:41" ht="20.25" customHeight="1" thickBot="1" x14ac:dyDescent="0.25">
      <c r="A30" s="660"/>
      <c r="B30" s="923"/>
      <c r="C30" s="666"/>
      <c r="D30" s="902"/>
      <c r="E30" s="920"/>
      <c r="F30" s="914"/>
      <c r="G30" s="924"/>
      <c r="H30" s="982"/>
      <c r="I30" s="985"/>
      <c r="J30" s="627"/>
      <c r="K30" s="341" t="s">
        <v>43</v>
      </c>
      <c r="L30" s="338">
        <f>M30+O30</f>
        <v>0</v>
      </c>
      <c r="M30" s="427">
        <v>0</v>
      </c>
      <c r="N30" s="427">
        <v>0</v>
      </c>
      <c r="O30" s="428">
        <v>0</v>
      </c>
      <c r="P30" s="429">
        <f>SUM(Q30,S30)</f>
        <v>0</v>
      </c>
      <c r="Q30" s="430">
        <v>0</v>
      </c>
      <c r="R30" s="430">
        <v>0</v>
      </c>
      <c r="S30" s="431">
        <v>0</v>
      </c>
      <c r="T30" s="429">
        <f>U30+W30</f>
        <v>0</v>
      </c>
      <c r="U30" s="430">
        <v>0</v>
      </c>
      <c r="V30" s="430">
        <v>0</v>
      </c>
      <c r="W30" s="432">
        <v>0</v>
      </c>
      <c r="X30" s="338">
        <f>+Y30+AA30</f>
        <v>0</v>
      </c>
      <c r="Y30" s="339">
        <v>0</v>
      </c>
      <c r="Z30" s="339">
        <v>0</v>
      </c>
      <c r="AA30" s="340">
        <v>0</v>
      </c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</row>
    <row r="31" spans="1:41" ht="19.5" customHeight="1" thickBot="1" x14ac:dyDescent="0.25">
      <c r="A31" s="660"/>
      <c r="B31" s="923"/>
      <c r="C31" s="666"/>
      <c r="D31" s="902"/>
      <c r="E31" s="920"/>
      <c r="F31" s="914"/>
      <c r="G31" s="924"/>
      <c r="H31" s="982"/>
      <c r="I31" s="985"/>
      <c r="J31" s="627"/>
      <c r="K31" s="341" t="s">
        <v>21</v>
      </c>
      <c r="L31" s="338">
        <f>M31+O31</f>
        <v>270.60000000000002</v>
      </c>
      <c r="M31" s="427">
        <v>270.60000000000002</v>
      </c>
      <c r="N31" s="427">
        <v>266.3</v>
      </c>
      <c r="O31" s="428">
        <v>0</v>
      </c>
      <c r="P31" s="429">
        <f>SUM(Q31,S31)</f>
        <v>128</v>
      </c>
      <c r="Q31" s="430">
        <v>128</v>
      </c>
      <c r="R31" s="433">
        <v>120.1</v>
      </c>
      <c r="S31" s="431">
        <v>0</v>
      </c>
      <c r="T31" s="429">
        <f>U31+W31</f>
        <v>140.9</v>
      </c>
      <c r="U31" s="430">
        <v>140.9</v>
      </c>
      <c r="V31" s="430">
        <v>132.19999999999999</v>
      </c>
      <c r="W31" s="432">
        <v>0</v>
      </c>
      <c r="X31" s="338">
        <f>+Y31+AA31</f>
        <v>154.9</v>
      </c>
      <c r="Y31" s="339">
        <v>154.9</v>
      </c>
      <c r="Z31" s="339">
        <v>145.4</v>
      </c>
      <c r="AA31" s="340">
        <v>0</v>
      </c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</row>
    <row r="32" spans="1:41" ht="18.75" customHeight="1" thickBot="1" x14ac:dyDescent="0.25">
      <c r="A32" s="660"/>
      <c r="B32" s="923"/>
      <c r="C32" s="666"/>
      <c r="D32" s="902"/>
      <c r="E32" s="920"/>
      <c r="F32" s="914"/>
      <c r="G32" s="924"/>
      <c r="H32" s="982"/>
      <c r="I32" s="985"/>
      <c r="J32" s="627"/>
      <c r="K32" s="62" t="s">
        <v>117</v>
      </c>
      <c r="L32" s="113">
        <f>M32+O32</f>
        <v>71.400000000000006</v>
      </c>
      <c r="M32" s="434">
        <v>71.400000000000006</v>
      </c>
      <c r="N32" s="434">
        <v>56</v>
      </c>
      <c r="O32" s="435">
        <v>0</v>
      </c>
      <c r="P32" s="187">
        <f>SUM(Q32,S32)</f>
        <v>85.7</v>
      </c>
      <c r="Q32" s="436">
        <v>85.7</v>
      </c>
      <c r="R32" s="221">
        <v>61.9</v>
      </c>
      <c r="S32" s="222">
        <v>0</v>
      </c>
      <c r="T32" s="187">
        <f>U32+W32</f>
        <v>90</v>
      </c>
      <c r="U32" s="436">
        <v>90</v>
      </c>
      <c r="V32" s="436">
        <v>65</v>
      </c>
      <c r="W32" s="437">
        <v>0</v>
      </c>
      <c r="X32" s="113">
        <f>+Y32+AA32</f>
        <v>94.5</v>
      </c>
      <c r="Y32" s="45">
        <v>94.5</v>
      </c>
      <c r="Z32" s="45">
        <v>68.3</v>
      </c>
      <c r="AA32" s="175">
        <v>0</v>
      </c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</row>
    <row r="33" spans="1:43" ht="22.5" customHeight="1" thickBot="1" x14ac:dyDescent="0.25">
      <c r="A33" s="661"/>
      <c r="B33" s="737"/>
      <c r="C33" s="667"/>
      <c r="D33" s="931"/>
      <c r="E33" s="742"/>
      <c r="F33" s="915"/>
      <c r="G33" s="615"/>
      <c r="H33" s="983"/>
      <c r="I33" s="986"/>
      <c r="J33" s="628"/>
      <c r="K33" s="47" t="s">
        <v>11</v>
      </c>
      <c r="L33" s="52">
        <f>L32+L31+L29+L30</f>
        <v>692</v>
      </c>
      <c r="M33" s="40">
        <f>M32+M31+M29+M30</f>
        <v>692</v>
      </c>
      <c r="N33" s="40">
        <f>N32+N31+N29+N30</f>
        <v>322.3</v>
      </c>
      <c r="O33" s="53">
        <f>O32+O31+O29+O30</f>
        <v>0</v>
      </c>
      <c r="P33" s="52">
        <f t="shared" ref="P33:AA33" si="4">P32+P31+P29+P30</f>
        <v>1213.7</v>
      </c>
      <c r="Q33" s="40">
        <f t="shared" si="4"/>
        <v>1213.7</v>
      </c>
      <c r="R33" s="40">
        <f t="shared" si="4"/>
        <v>182</v>
      </c>
      <c r="S33" s="53">
        <f t="shared" si="4"/>
        <v>0</v>
      </c>
      <c r="T33" s="52">
        <f t="shared" si="4"/>
        <v>1230.9000000000001</v>
      </c>
      <c r="U33" s="40">
        <f t="shared" si="4"/>
        <v>1230.9000000000001</v>
      </c>
      <c r="V33" s="40">
        <f t="shared" si="4"/>
        <v>197.2</v>
      </c>
      <c r="W33" s="53">
        <f t="shared" si="4"/>
        <v>0</v>
      </c>
      <c r="X33" s="52">
        <f t="shared" si="4"/>
        <v>1249.4000000000001</v>
      </c>
      <c r="Y33" s="40">
        <f t="shared" si="4"/>
        <v>1249.4000000000001</v>
      </c>
      <c r="Z33" s="40">
        <f t="shared" si="4"/>
        <v>213.7</v>
      </c>
      <c r="AA33" s="53">
        <f t="shared" si="4"/>
        <v>0</v>
      </c>
      <c r="AB33" s="29" t="s">
        <v>31</v>
      </c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</row>
    <row r="34" spans="1:43" ht="18" customHeight="1" thickBot="1" x14ac:dyDescent="0.25">
      <c r="A34" s="651" t="s">
        <v>15</v>
      </c>
      <c r="B34" s="736" t="s">
        <v>16</v>
      </c>
      <c r="C34" s="655" t="s">
        <v>22</v>
      </c>
      <c r="D34" s="657" t="s">
        <v>35</v>
      </c>
      <c r="E34" s="644" t="s">
        <v>145</v>
      </c>
      <c r="F34" s="913" t="s">
        <v>220</v>
      </c>
      <c r="G34" s="617" t="s">
        <v>134</v>
      </c>
      <c r="H34" s="989" t="s">
        <v>27</v>
      </c>
      <c r="I34" s="609" t="s">
        <v>259</v>
      </c>
      <c r="J34" s="609" t="s">
        <v>221</v>
      </c>
      <c r="K34" s="172" t="s">
        <v>21</v>
      </c>
      <c r="L34" s="123">
        <f>+M34</f>
        <v>52.9</v>
      </c>
      <c r="M34" s="60">
        <v>52.9</v>
      </c>
      <c r="N34" s="60">
        <v>44.6</v>
      </c>
      <c r="O34" s="124">
        <v>0</v>
      </c>
      <c r="P34" s="154">
        <f>SUM(Q34,S34)</f>
        <v>62.5</v>
      </c>
      <c r="Q34" s="238">
        <v>62.5</v>
      </c>
      <c r="R34" s="238">
        <v>52</v>
      </c>
      <c r="S34" s="239">
        <v>0</v>
      </c>
      <c r="T34" s="154">
        <f>+U34</f>
        <v>68.8</v>
      </c>
      <c r="U34" s="238">
        <v>68.8</v>
      </c>
      <c r="V34" s="238">
        <v>57.2</v>
      </c>
      <c r="W34" s="239">
        <v>0</v>
      </c>
      <c r="X34" s="123">
        <f>+Y34+AA34</f>
        <v>75.5</v>
      </c>
      <c r="Y34" s="425">
        <v>75.5</v>
      </c>
      <c r="Z34" s="425">
        <v>62.9</v>
      </c>
      <c r="AA34" s="438">
        <v>0</v>
      </c>
      <c r="AB34" s="29" t="s">
        <v>36</v>
      </c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</row>
    <row r="35" spans="1:43" ht="21" customHeight="1" thickBot="1" x14ac:dyDescent="0.25">
      <c r="A35" s="660"/>
      <c r="B35" s="923"/>
      <c r="C35" s="666"/>
      <c r="D35" s="669"/>
      <c r="E35" s="920"/>
      <c r="F35" s="914"/>
      <c r="G35" s="924"/>
      <c r="H35" s="990"/>
      <c r="I35" s="611"/>
      <c r="J35" s="611"/>
      <c r="K35" s="62" t="s">
        <v>117</v>
      </c>
      <c r="L35" s="113">
        <f>+M35</f>
        <v>11.6</v>
      </c>
      <c r="M35" s="168">
        <v>11.6</v>
      </c>
      <c r="N35" s="168">
        <v>8.3000000000000007</v>
      </c>
      <c r="O35" s="114">
        <v>0</v>
      </c>
      <c r="P35" s="187">
        <f>SUM(Q35,S35)</f>
        <v>13.9</v>
      </c>
      <c r="Q35" s="221">
        <v>13.9</v>
      </c>
      <c r="R35" s="221">
        <v>8.9</v>
      </c>
      <c r="S35" s="237">
        <v>0</v>
      </c>
      <c r="T35" s="187">
        <f>+U35</f>
        <v>14.6</v>
      </c>
      <c r="U35" s="221">
        <v>14.6</v>
      </c>
      <c r="V35" s="221">
        <v>9.4</v>
      </c>
      <c r="W35" s="222">
        <v>0</v>
      </c>
      <c r="X35" s="113">
        <f>+Y35+AA35</f>
        <v>15.3</v>
      </c>
      <c r="Y35" s="45">
        <v>15.3</v>
      </c>
      <c r="Z35" s="45">
        <v>9.8000000000000007</v>
      </c>
      <c r="AA35" s="174">
        <v>0</v>
      </c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</row>
    <row r="36" spans="1:43" ht="24.75" customHeight="1" thickBot="1" x14ac:dyDescent="0.25">
      <c r="A36" s="661"/>
      <c r="B36" s="737"/>
      <c r="C36" s="667"/>
      <c r="D36" s="670"/>
      <c r="E36" s="742"/>
      <c r="F36" s="915"/>
      <c r="G36" s="615"/>
      <c r="H36" s="991"/>
      <c r="I36" s="610"/>
      <c r="J36" s="610"/>
      <c r="K36" s="47" t="s">
        <v>11</v>
      </c>
      <c r="L36" s="52">
        <f>SUM(L34:L35)</f>
        <v>64.5</v>
      </c>
      <c r="M36" s="40">
        <f>SUM(M34:M35)</f>
        <v>64.5</v>
      </c>
      <c r="N36" s="40">
        <f>SUM(N34:N35)</f>
        <v>52.900000000000006</v>
      </c>
      <c r="O36" s="53">
        <f>SUM(O34:O35)</f>
        <v>0</v>
      </c>
      <c r="P36" s="51">
        <f>P34+P35</f>
        <v>76.400000000000006</v>
      </c>
      <c r="Q36" s="41">
        <f>Q34+Q35</f>
        <v>76.400000000000006</v>
      </c>
      <c r="R36" s="41">
        <f>R34+R35</f>
        <v>60.9</v>
      </c>
      <c r="S36" s="365">
        <f>S34+S35</f>
        <v>0</v>
      </c>
      <c r="T36" s="48">
        <f>SUM(T34:T35)</f>
        <v>83.399999999999991</v>
      </c>
      <c r="U36" s="49">
        <f t="shared" ref="U36:AA36" si="5">SUM(U34:U35)</f>
        <v>83.399999999999991</v>
      </c>
      <c r="V36" s="49">
        <f t="shared" si="5"/>
        <v>66.600000000000009</v>
      </c>
      <c r="W36" s="50">
        <f t="shared" si="5"/>
        <v>0</v>
      </c>
      <c r="X36" s="48">
        <f t="shared" si="5"/>
        <v>90.8</v>
      </c>
      <c r="Y36" s="49">
        <f t="shared" si="5"/>
        <v>90.8</v>
      </c>
      <c r="Z36" s="49">
        <f t="shared" si="5"/>
        <v>72.7</v>
      </c>
      <c r="AA36" s="50">
        <f t="shared" si="5"/>
        <v>0</v>
      </c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3" ht="19.5" customHeight="1" x14ac:dyDescent="0.2">
      <c r="A37" s="651" t="s">
        <v>15</v>
      </c>
      <c r="B37" s="736" t="s">
        <v>16</v>
      </c>
      <c r="C37" s="655" t="s">
        <v>22</v>
      </c>
      <c r="D37" s="657" t="s">
        <v>37</v>
      </c>
      <c r="E37" s="644" t="s">
        <v>38</v>
      </c>
      <c r="F37" s="913" t="s">
        <v>220</v>
      </c>
      <c r="G37" s="617" t="s">
        <v>134</v>
      </c>
      <c r="H37" s="826" t="s">
        <v>27</v>
      </c>
      <c r="I37" s="609" t="s">
        <v>259</v>
      </c>
      <c r="J37" s="609" t="s">
        <v>221</v>
      </c>
      <c r="K37" s="172" t="s">
        <v>21</v>
      </c>
      <c r="L37" s="123">
        <f>+M37</f>
        <v>382.1</v>
      </c>
      <c r="M37" s="60">
        <v>382.1</v>
      </c>
      <c r="N37" s="60">
        <v>373</v>
      </c>
      <c r="O37" s="124">
        <v>0</v>
      </c>
      <c r="P37" s="154">
        <f>SUM(Q37,S37)</f>
        <v>427.7</v>
      </c>
      <c r="Q37" s="238">
        <v>427.7</v>
      </c>
      <c r="R37" s="238">
        <v>416.4</v>
      </c>
      <c r="S37" s="239">
        <v>0</v>
      </c>
      <c r="T37" s="154">
        <f>+U37</f>
        <v>470.5</v>
      </c>
      <c r="U37" s="238">
        <v>470.5</v>
      </c>
      <c r="V37" s="238">
        <v>458</v>
      </c>
      <c r="W37" s="239">
        <v>0</v>
      </c>
      <c r="X37" s="123">
        <f>+Y37+AA37</f>
        <v>517.4</v>
      </c>
      <c r="Y37" s="425">
        <v>517.4</v>
      </c>
      <c r="Z37" s="425">
        <v>503.8</v>
      </c>
      <c r="AA37" s="438">
        <v>0</v>
      </c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3" ht="17.25" customHeight="1" x14ac:dyDescent="0.2">
      <c r="A38" s="659"/>
      <c r="B38" s="988"/>
      <c r="C38" s="665"/>
      <c r="D38" s="668"/>
      <c r="E38" s="942"/>
      <c r="F38" s="943"/>
      <c r="G38" s="944"/>
      <c r="H38" s="987"/>
      <c r="I38" s="611"/>
      <c r="J38" s="611"/>
      <c r="K38" s="55" t="s">
        <v>30</v>
      </c>
      <c r="L38" s="292">
        <f>M38+O38</f>
        <v>0</v>
      </c>
      <c r="M38" s="342">
        <v>0</v>
      </c>
      <c r="N38" s="342">
        <v>0</v>
      </c>
      <c r="O38" s="343">
        <v>0</v>
      </c>
      <c r="P38" s="291">
        <f>Q38+S38</f>
        <v>0</v>
      </c>
      <c r="Q38" s="344">
        <v>0</v>
      </c>
      <c r="R38" s="344">
        <v>0</v>
      </c>
      <c r="S38" s="345">
        <v>0</v>
      </c>
      <c r="T38" s="291">
        <f>U38+W38</f>
        <v>0</v>
      </c>
      <c r="U38" s="344">
        <v>0</v>
      </c>
      <c r="V38" s="344">
        <v>0</v>
      </c>
      <c r="W38" s="346">
        <v>0</v>
      </c>
      <c r="X38" s="292">
        <f>Y38+AA38</f>
        <v>0</v>
      </c>
      <c r="Y38" s="293">
        <v>0</v>
      </c>
      <c r="Z38" s="57">
        <v>0</v>
      </c>
      <c r="AA38" s="58">
        <v>0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Q38" s="42"/>
    </row>
    <row r="39" spans="1:43" ht="20.25" customHeight="1" thickBot="1" x14ac:dyDescent="0.25">
      <c r="A39" s="660"/>
      <c r="B39" s="923"/>
      <c r="C39" s="666"/>
      <c r="D39" s="669"/>
      <c r="E39" s="920"/>
      <c r="F39" s="914"/>
      <c r="G39" s="924"/>
      <c r="H39" s="987"/>
      <c r="I39" s="611"/>
      <c r="J39" s="611"/>
      <c r="K39" s="62" t="s">
        <v>117</v>
      </c>
      <c r="L39" s="304">
        <f>M39+O39</f>
        <v>62.4</v>
      </c>
      <c r="M39" s="309">
        <v>62.4</v>
      </c>
      <c r="N39" s="309">
        <v>45.9</v>
      </c>
      <c r="O39" s="297">
        <v>0</v>
      </c>
      <c r="P39" s="179">
        <f>SUM(Q39,S39)</f>
        <v>83.2</v>
      </c>
      <c r="Q39" s="420">
        <v>83.2</v>
      </c>
      <c r="R39" s="420">
        <v>66.3</v>
      </c>
      <c r="S39" s="439">
        <v>0</v>
      </c>
      <c r="T39" s="179">
        <f>+U39</f>
        <v>87.3</v>
      </c>
      <c r="U39" s="420">
        <v>87.3</v>
      </c>
      <c r="V39" s="420">
        <v>69.7</v>
      </c>
      <c r="W39" s="440">
        <v>0</v>
      </c>
      <c r="X39" s="304">
        <f>+Y39+AA39</f>
        <v>91.7</v>
      </c>
      <c r="Y39" s="57">
        <v>91.7</v>
      </c>
      <c r="Z39" s="45">
        <v>73.2</v>
      </c>
      <c r="AA39" s="174">
        <v>0</v>
      </c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Q39" s="42"/>
    </row>
    <row r="40" spans="1:43" ht="20.25" customHeight="1" thickBot="1" x14ac:dyDescent="0.25">
      <c r="A40" s="661"/>
      <c r="B40" s="737"/>
      <c r="C40" s="667"/>
      <c r="D40" s="670"/>
      <c r="E40" s="742"/>
      <c r="F40" s="915"/>
      <c r="G40" s="615"/>
      <c r="H40" s="673"/>
      <c r="I40" s="610"/>
      <c r="J40" s="610"/>
      <c r="K40" s="47" t="s">
        <v>11</v>
      </c>
      <c r="L40" s="48">
        <f>SUM(L37:L39)</f>
        <v>444.5</v>
      </c>
      <c r="M40" s="49">
        <f t="shared" ref="M40:AA40" si="6">SUM(M37:M39)</f>
        <v>444.5</v>
      </c>
      <c r="N40" s="49">
        <f t="shared" si="6"/>
        <v>418.9</v>
      </c>
      <c r="O40" s="50">
        <f t="shared" si="6"/>
        <v>0</v>
      </c>
      <c r="P40" s="48">
        <f t="shared" si="6"/>
        <v>510.9</v>
      </c>
      <c r="Q40" s="49">
        <f t="shared" si="6"/>
        <v>510.9</v>
      </c>
      <c r="R40" s="49">
        <f t="shared" si="6"/>
        <v>482.7</v>
      </c>
      <c r="S40" s="50">
        <f t="shared" si="6"/>
        <v>0</v>
      </c>
      <c r="T40" s="48">
        <f t="shared" si="6"/>
        <v>557.79999999999995</v>
      </c>
      <c r="U40" s="49">
        <f t="shared" si="6"/>
        <v>557.79999999999995</v>
      </c>
      <c r="V40" s="49">
        <f t="shared" si="6"/>
        <v>527.70000000000005</v>
      </c>
      <c r="W40" s="50">
        <f t="shared" si="6"/>
        <v>0</v>
      </c>
      <c r="X40" s="48">
        <f t="shared" si="6"/>
        <v>609.1</v>
      </c>
      <c r="Y40" s="49">
        <f t="shared" si="6"/>
        <v>609.1</v>
      </c>
      <c r="Z40" s="49">
        <f t="shared" si="6"/>
        <v>577</v>
      </c>
      <c r="AA40" s="50">
        <f t="shared" si="6"/>
        <v>0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Q40" s="42"/>
    </row>
    <row r="41" spans="1:43" ht="19.5" customHeight="1" x14ac:dyDescent="0.2">
      <c r="A41" s="651" t="s">
        <v>15</v>
      </c>
      <c r="B41" s="736" t="s">
        <v>16</v>
      </c>
      <c r="C41" s="655" t="s">
        <v>22</v>
      </c>
      <c r="D41" s="657" t="s">
        <v>48</v>
      </c>
      <c r="E41" s="644" t="s">
        <v>133</v>
      </c>
      <c r="F41" s="913" t="s">
        <v>220</v>
      </c>
      <c r="G41" s="617" t="s">
        <v>49</v>
      </c>
      <c r="H41" s="826" t="s">
        <v>27</v>
      </c>
      <c r="I41" s="609" t="s">
        <v>259</v>
      </c>
      <c r="J41" s="609" t="s">
        <v>223</v>
      </c>
      <c r="K41" s="68" t="s">
        <v>21</v>
      </c>
      <c r="L41" s="406">
        <f>M41+O41</f>
        <v>261.89999999999998</v>
      </c>
      <c r="M41" s="413">
        <v>261.89999999999998</v>
      </c>
      <c r="N41" s="413">
        <v>241.9</v>
      </c>
      <c r="O41" s="414">
        <v>0</v>
      </c>
      <c r="P41" s="96">
        <f>SUM(Q41,S41)</f>
        <v>307.2</v>
      </c>
      <c r="Q41" s="415">
        <v>307.2</v>
      </c>
      <c r="R41" s="415">
        <v>282.5</v>
      </c>
      <c r="S41" s="416">
        <v>0</v>
      </c>
      <c r="T41" s="96">
        <f>+U41</f>
        <v>338.4</v>
      </c>
      <c r="U41" s="415">
        <v>338.4</v>
      </c>
      <c r="V41" s="415">
        <v>310.7</v>
      </c>
      <c r="W41" s="416">
        <v>0</v>
      </c>
      <c r="X41" s="406">
        <f>+Y41+AA41</f>
        <v>372</v>
      </c>
      <c r="Y41" s="400">
        <v>372</v>
      </c>
      <c r="Z41" s="400">
        <v>341.7</v>
      </c>
      <c r="AA41" s="401">
        <v>0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3" ht="20.25" customHeight="1" thickBot="1" x14ac:dyDescent="0.25">
      <c r="A42" s="660"/>
      <c r="B42" s="923"/>
      <c r="C42" s="666"/>
      <c r="D42" s="669"/>
      <c r="E42" s="920"/>
      <c r="F42" s="914"/>
      <c r="G42" s="924"/>
      <c r="H42" s="987"/>
      <c r="I42" s="611"/>
      <c r="J42" s="611"/>
      <c r="K42" s="62" t="s">
        <v>41</v>
      </c>
      <c r="L42" s="304">
        <f>M42+O42</f>
        <v>0</v>
      </c>
      <c r="M42" s="168">
        <v>0</v>
      </c>
      <c r="N42" s="168">
        <v>0</v>
      </c>
      <c r="O42" s="114">
        <v>0</v>
      </c>
      <c r="P42" s="187">
        <f>SUM(Q42,S42)</f>
        <v>0</v>
      </c>
      <c r="Q42" s="221">
        <v>0</v>
      </c>
      <c r="R42" s="221">
        <v>0</v>
      </c>
      <c r="S42" s="237">
        <v>0</v>
      </c>
      <c r="T42" s="179">
        <f>+U42</f>
        <v>0</v>
      </c>
      <c r="U42" s="221">
        <v>0</v>
      </c>
      <c r="V42" s="221">
        <v>0</v>
      </c>
      <c r="W42" s="222">
        <v>0</v>
      </c>
      <c r="X42" s="113">
        <f>+Y42+AA42</f>
        <v>0</v>
      </c>
      <c r="Y42" s="45">
        <v>0</v>
      </c>
      <c r="Z42" s="45">
        <v>0</v>
      </c>
      <c r="AA42" s="174">
        <v>0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3" ht="20.25" customHeight="1" thickBot="1" x14ac:dyDescent="0.25">
      <c r="A43" s="652"/>
      <c r="B43" s="930"/>
      <c r="C43" s="656"/>
      <c r="D43" s="658"/>
      <c r="E43" s="645"/>
      <c r="F43" s="926"/>
      <c r="G43" s="925"/>
      <c r="H43" s="673"/>
      <c r="I43" s="610"/>
      <c r="J43" s="610"/>
      <c r="K43" s="47" t="s">
        <v>11</v>
      </c>
      <c r="L43" s="63">
        <f>SUM(L41:L42)</f>
        <v>261.89999999999998</v>
      </c>
      <c r="M43" s="64">
        <f>SUM(M41:M42)</f>
        <v>261.89999999999998</v>
      </c>
      <c r="N43" s="65">
        <f>SUM(N41:N42)</f>
        <v>241.9</v>
      </c>
      <c r="O43" s="66">
        <f>SUM(O41:O42)</f>
        <v>0</v>
      </c>
      <c r="P43" s="63">
        <f>P41+P42</f>
        <v>307.2</v>
      </c>
      <c r="Q43" s="65">
        <f>Q41+Q42</f>
        <v>307.2</v>
      </c>
      <c r="R43" s="65">
        <f>R41+R42</f>
        <v>282.5</v>
      </c>
      <c r="S43" s="65">
        <f>S41+S42</f>
        <v>0</v>
      </c>
      <c r="T43" s="48">
        <f>SUM(T41:T42)</f>
        <v>338.4</v>
      </c>
      <c r="U43" s="49">
        <f t="shared" ref="U43:AA43" si="7">SUM(U41:U42)</f>
        <v>338.4</v>
      </c>
      <c r="V43" s="49">
        <f t="shared" si="7"/>
        <v>310.7</v>
      </c>
      <c r="W43" s="50">
        <f t="shared" si="7"/>
        <v>0</v>
      </c>
      <c r="X43" s="48">
        <f t="shared" si="7"/>
        <v>372</v>
      </c>
      <c r="Y43" s="49">
        <f t="shared" si="7"/>
        <v>372</v>
      </c>
      <c r="Z43" s="49">
        <f t="shared" si="7"/>
        <v>341.7</v>
      </c>
      <c r="AA43" s="50">
        <f t="shared" si="7"/>
        <v>0</v>
      </c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</row>
    <row r="44" spans="1:43" ht="18.75" customHeight="1" x14ac:dyDescent="0.2">
      <c r="A44" s="651" t="s">
        <v>15</v>
      </c>
      <c r="B44" s="736" t="s">
        <v>16</v>
      </c>
      <c r="C44" s="655" t="s">
        <v>22</v>
      </c>
      <c r="D44" s="906" t="s">
        <v>151</v>
      </c>
      <c r="E44" s="788" t="s">
        <v>152</v>
      </c>
      <c r="F44" s="745" t="s">
        <v>220</v>
      </c>
      <c r="G44" s="868" t="s">
        <v>134</v>
      </c>
      <c r="H44" s="681" t="s">
        <v>215</v>
      </c>
      <c r="I44" s="622" t="s">
        <v>259</v>
      </c>
      <c r="J44" s="622" t="s">
        <v>221</v>
      </c>
      <c r="K44" s="185" t="s">
        <v>41</v>
      </c>
      <c r="L44" s="96">
        <f>+M44</f>
        <v>176.8</v>
      </c>
      <c r="M44" s="415">
        <v>176.8</v>
      </c>
      <c r="N44" s="415">
        <v>174.4</v>
      </c>
      <c r="O44" s="416">
        <v>0</v>
      </c>
      <c r="P44" s="96">
        <f>SUM(Q44,S44)</f>
        <v>200</v>
      </c>
      <c r="Q44" s="415">
        <v>200</v>
      </c>
      <c r="R44" s="415">
        <v>194.5</v>
      </c>
      <c r="S44" s="416">
        <v>0</v>
      </c>
      <c r="T44" s="154">
        <f>+U44</f>
        <v>200</v>
      </c>
      <c r="U44" s="238">
        <v>200</v>
      </c>
      <c r="V44" s="238">
        <v>194.5</v>
      </c>
      <c r="W44" s="239">
        <v>0</v>
      </c>
      <c r="X44" s="154">
        <f>+Y44+AA44</f>
        <v>200</v>
      </c>
      <c r="Y44" s="441">
        <v>200</v>
      </c>
      <c r="Z44" s="441">
        <v>194.5</v>
      </c>
      <c r="AA44" s="160">
        <v>0</v>
      </c>
      <c r="AB44" s="29" t="s">
        <v>39</v>
      </c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</row>
    <row r="45" spans="1:43" ht="19.5" customHeight="1" thickBot="1" x14ac:dyDescent="0.25">
      <c r="A45" s="660"/>
      <c r="B45" s="923"/>
      <c r="C45" s="666"/>
      <c r="D45" s="907"/>
      <c r="E45" s="843"/>
      <c r="F45" s="746"/>
      <c r="G45" s="869"/>
      <c r="H45" s="921"/>
      <c r="I45" s="623"/>
      <c r="J45" s="623"/>
      <c r="K45" s="220" t="s">
        <v>117</v>
      </c>
      <c r="L45" s="179">
        <f>M45+O45</f>
        <v>6.4</v>
      </c>
      <c r="M45" s="221">
        <v>6.4</v>
      </c>
      <c r="N45" s="221">
        <v>0</v>
      </c>
      <c r="O45" s="222">
        <v>0</v>
      </c>
      <c r="P45" s="187">
        <f>SUM(Q45,S45)</f>
        <v>10.1</v>
      </c>
      <c r="Q45" s="221">
        <v>10.1</v>
      </c>
      <c r="R45" s="221">
        <v>0</v>
      </c>
      <c r="S45" s="237">
        <v>0</v>
      </c>
      <c r="T45" s="179">
        <f>+U45</f>
        <v>10.6</v>
      </c>
      <c r="U45" s="221">
        <v>10.6</v>
      </c>
      <c r="V45" s="221">
        <v>0</v>
      </c>
      <c r="W45" s="222">
        <v>0</v>
      </c>
      <c r="X45" s="187">
        <f>+Y45+AA45</f>
        <v>11.1</v>
      </c>
      <c r="Y45" s="411">
        <v>11.1</v>
      </c>
      <c r="Z45" s="411">
        <v>0</v>
      </c>
      <c r="AA45" s="412">
        <v>0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</row>
    <row r="46" spans="1:43" ht="23.25" customHeight="1" thickBot="1" x14ac:dyDescent="0.25">
      <c r="A46" s="652"/>
      <c r="B46" s="930"/>
      <c r="C46" s="656"/>
      <c r="D46" s="908"/>
      <c r="E46" s="844"/>
      <c r="F46" s="747"/>
      <c r="G46" s="870"/>
      <c r="H46" s="922"/>
      <c r="I46" s="624"/>
      <c r="J46" s="624"/>
      <c r="K46" s="47" t="s">
        <v>11</v>
      </c>
      <c r="L46" s="63">
        <f>SUM(L44:L45)</f>
        <v>183.20000000000002</v>
      </c>
      <c r="M46" s="64">
        <f>SUM(M44:M45)</f>
        <v>183.20000000000002</v>
      </c>
      <c r="N46" s="65">
        <f>SUM(N44:N45)</f>
        <v>174.4</v>
      </c>
      <c r="O46" s="66">
        <f>SUM(O44:O45)</f>
        <v>0</v>
      </c>
      <c r="P46" s="63">
        <f>P44+P45</f>
        <v>210.1</v>
      </c>
      <c r="Q46" s="65">
        <f>Q44+Q45</f>
        <v>210.1</v>
      </c>
      <c r="R46" s="65">
        <f>R44+R45</f>
        <v>194.5</v>
      </c>
      <c r="S46" s="65">
        <f>S44+S45</f>
        <v>0</v>
      </c>
      <c r="T46" s="48">
        <f>SUM(T44:T45)</f>
        <v>210.6</v>
      </c>
      <c r="U46" s="49">
        <f t="shared" ref="U46:AA46" si="8">SUM(U44:U45)</f>
        <v>210.6</v>
      </c>
      <c r="V46" s="49">
        <f t="shared" si="8"/>
        <v>194.5</v>
      </c>
      <c r="W46" s="50">
        <f t="shared" si="8"/>
        <v>0</v>
      </c>
      <c r="X46" s="48">
        <f t="shared" si="8"/>
        <v>211.1</v>
      </c>
      <c r="Y46" s="49">
        <f t="shared" si="8"/>
        <v>211.1</v>
      </c>
      <c r="Z46" s="49">
        <f t="shared" si="8"/>
        <v>194.5</v>
      </c>
      <c r="AA46" s="50">
        <f t="shared" si="8"/>
        <v>0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</row>
    <row r="47" spans="1:43" ht="25.5" customHeight="1" thickBot="1" x14ac:dyDescent="0.25">
      <c r="A47" s="28" t="s">
        <v>15</v>
      </c>
      <c r="B47" s="4" t="s">
        <v>16</v>
      </c>
      <c r="C47" s="5" t="s">
        <v>22</v>
      </c>
      <c r="D47" s="170"/>
      <c r="E47" s="927" t="s">
        <v>208</v>
      </c>
      <c r="F47" s="927"/>
      <c r="G47" s="927"/>
      <c r="H47" s="927"/>
      <c r="I47" s="927"/>
      <c r="J47" s="928"/>
      <c r="K47" s="928"/>
      <c r="L47" s="8">
        <f>L24+L28+L33+L36+L46+L40+L43</f>
        <v>2684.3</v>
      </c>
      <c r="M47" s="9">
        <f t="shared" ref="M47:AA47" si="9">M24+M28+M33+M36+M46+M40+M43</f>
        <v>2684.3</v>
      </c>
      <c r="N47" s="9">
        <f t="shared" si="9"/>
        <v>2163.4</v>
      </c>
      <c r="O47" s="10">
        <f t="shared" si="9"/>
        <v>0</v>
      </c>
      <c r="P47" s="8">
        <f t="shared" si="9"/>
        <v>3522.2999999999997</v>
      </c>
      <c r="Q47" s="9">
        <f t="shared" si="9"/>
        <v>3522.2999999999997</v>
      </c>
      <c r="R47" s="9">
        <f t="shared" si="9"/>
        <v>2308.1999999999998</v>
      </c>
      <c r="S47" s="10">
        <f t="shared" si="9"/>
        <v>0</v>
      </c>
      <c r="T47" s="228">
        <f t="shared" si="9"/>
        <v>3743.7000000000003</v>
      </c>
      <c r="U47" s="229">
        <f t="shared" si="9"/>
        <v>3743.7000000000003</v>
      </c>
      <c r="V47" s="229">
        <f t="shared" si="9"/>
        <v>2512.7999999999997</v>
      </c>
      <c r="W47" s="230">
        <f t="shared" si="9"/>
        <v>0</v>
      </c>
      <c r="X47" s="228">
        <f t="shared" si="9"/>
        <v>3986.2</v>
      </c>
      <c r="Y47" s="229">
        <f t="shared" si="9"/>
        <v>3986.2</v>
      </c>
      <c r="Z47" s="229">
        <f t="shared" si="9"/>
        <v>2737.2999999999997</v>
      </c>
      <c r="AA47" s="230">
        <f t="shared" si="9"/>
        <v>0</v>
      </c>
    </row>
    <row r="48" spans="1:43" ht="25.5" customHeight="1" thickBot="1" x14ac:dyDescent="0.25">
      <c r="A48" s="28" t="s">
        <v>15</v>
      </c>
      <c r="B48" s="4" t="s">
        <v>16</v>
      </c>
      <c r="C48" s="5" t="s">
        <v>25</v>
      </c>
      <c r="D48" s="916" t="s">
        <v>142</v>
      </c>
      <c r="E48" s="917"/>
      <c r="F48" s="917"/>
      <c r="G48" s="917"/>
      <c r="H48" s="917"/>
      <c r="I48" s="917"/>
      <c r="J48" s="917"/>
      <c r="K48" s="917"/>
      <c r="L48" s="918"/>
      <c r="M48" s="918"/>
      <c r="N48" s="918"/>
      <c r="O48" s="918"/>
      <c r="P48" s="918"/>
      <c r="Q48" s="918"/>
      <c r="R48" s="918"/>
      <c r="S48" s="918"/>
      <c r="T48" s="918"/>
      <c r="U48" s="918"/>
      <c r="V48" s="918"/>
      <c r="W48" s="918"/>
      <c r="X48" s="918"/>
      <c r="Y48" s="918"/>
      <c r="Z48" s="918"/>
      <c r="AA48" s="919"/>
    </row>
    <row r="49" spans="1:41" ht="21.75" customHeight="1" x14ac:dyDescent="0.2">
      <c r="A49" s="651" t="s">
        <v>15</v>
      </c>
      <c r="B49" s="736" t="s">
        <v>16</v>
      </c>
      <c r="C49" s="655" t="s">
        <v>25</v>
      </c>
      <c r="D49" s="657" t="s">
        <v>16</v>
      </c>
      <c r="E49" s="644" t="s">
        <v>236</v>
      </c>
      <c r="F49" s="913" t="s">
        <v>220</v>
      </c>
      <c r="G49" s="617" t="s">
        <v>19</v>
      </c>
      <c r="H49" s="826" t="s">
        <v>20</v>
      </c>
      <c r="I49" s="609" t="s">
        <v>37</v>
      </c>
      <c r="J49" s="609" t="s">
        <v>222</v>
      </c>
      <c r="K49" s="68" t="s">
        <v>40</v>
      </c>
      <c r="L49" s="399">
        <f>M49+O49</f>
        <v>527.5</v>
      </c>
      <c r="M49" s="400">
        <v>527.5</v>
      </c>
      <c r="N49" s="400">
        <v>0</v>
      </c>
      <c r="O49" s="401">
        <v>0</v>
      </c>
      <c r="P49" s="406">
        <f>SUM(Q49,S49)</f>
        <v>1200</v>
      </c>
      <c r="Q49" s="400">
        <v>1200</v>
      </c>
      <c r="R49" s="400">
        <v>0</v>
      </c>
      <c r="S49" s="401">
        <v>0</v>
      </c>
      <c r="T49" s="99">
        <f>U49+W49</f>
        <v>1200</v>
      </c>
      <c r="U49" s="405">
        <v>1200</v>
      </c>
      <c r="V49" s="405">
        <v>0</v>
      </c>
      <c r="W49" s="101">
        <v>0</v>
      </c>
      <c r="X49" s="406">
        <f>Y49+AA49</f>
        <v>1200</v>
      </c>
      <c r="Y49" s="400">
        <v>1200</v>
      </c>
      <c r="Z49" s="400">
        <v>0</v>
      </c>
      <c r="AA49" s="401">
        <v>0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ht="22.5" customHeight="1" thickBot="1" x14ac:dyDescent="0.25">
      <c r="A50" s="660"/>
      <c r="B50" s="923"/>
      <c r="C50" s="666"/>
      <c r="D50" s="669"/>
      <c r="E50" s="920"/>
      <c r="F50" s="914"/>
      <c r="G50" s="924"/>
      <c r="H50" s="929"/>
      <c r="I50" s="611"/>
      <c r="J50" s="611"/>
      <c r="K50" s="62" t="s">
        <v>21</v>
      </c>
      <c r="L50" s="173">
        <f>M50+O50</f>
        <v>198</v>
      </c>
      <c r="M50" s="45">
        <v>198</v>
      </c>
      <c r="N50" s="45">
        <v>0</v>
      </c>
      <c r="O50" s="174">
        <v>0</v>
      </c>
      <c r="P50" s="187">
        <f>SUM(Q50,S50)</f>
        <v>214</v>
      </c>
      <c r="Q50" s="411">
        <v>214</v>
      </c>
      <c r="R50" s="411">
        <v>0</v>
      </c>
      <c r="S50" s="442">
        <v>0</v>
      </c>
      <c r="T50" s="410">
        <f>U50+W50</f>
        <v>214</v>
      </c>
      <c r="U50" s="411">
        <v>214</v>
      </c>
      <c r="V50" s="411">
        <v>0</v>
      </c>
      <c r="W50" s="412">
        <v>0</v>
      </c>
      <c r="X50" s="113">
        <f>Y50+AA50</f>
        <v>214</v>
      </c>
      <c r="Y50" s="45">
        <v>214</v>
      </c>
      <c r="Z50" s="45">
        <v>0</v>
      </c>
      <c r="AA50" s="174">
        <v>0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</row>
    <row r="51" spans="1:41" ht="26.25" customHeight="1" thickBot="1" x14ac:dyDescent="0.25">
      <c r="A51" s="661"/>
      <c r="B51" s="737"/>
      <c r="C51" s="667"/>
      <c r="D51" s="670"/>
      <c r="E51" s="742"/>
      <c r="F51" s="915"/>
      <c r="G51" s="615"/>
      <c r="H51" s="827"/>
      <c r="I51" s="610"/>
      <c r="J51" s="610"/>
      <c r="K51" s="47" t="s">
        <v>11</v>
      </c>
      <c r="L51" s="48">
        <f>SUM(L49:L50)</f>
        <v>725.5</v>
      </c>
      <c r="M51" s="49">
        <f>SUM(M49:M50)</f>
        <v>725.5</v>
      </c>
      <c r="N51" s="49">
        <f>SUM(N49:N50)</f>
        <v>0</v>
      </c>
      <c r="O51" s="50">
        <f>SUM(O49:O50)</f>
        <v>0</v>
      </c>
      <c r="P51" s="48">
        <f t="shared" ref="P51:AA51" si="10">SUM(P49:P50)</f>
        <v>1414</v>
      </c>
      <c r="Q51" s="49">
        <f t="shared" si="10"/>
        <v>1414</v>
      </c>
      <c r="R51" s="49">
        <f t="shared" si="10"/>
        <v>0</v>
      </c>
      <c r="S51" s="369">
        <f t="shared" si="10"/>
        <v>0</v>
      </c>
      <c r="T51" s="48">
        <f t="shared" si="10"/>
        <v>1414</v>
      </c>
      <c r="U51" s="49">
        <f t="shared" si="10"/>
        <v>1414</v>
      </c>
      <c r="V51" s="49">
        <f t="shared" si="10"/>
        <v>0</v>
      </c>
      <c r="W51" s="50">
        <f t="shared" si="10"/>
        <v>0</v>
      </c>
      <c r="X51" s="48">
        <f t="shared" si="10"/>
        <v>1414</v>
      </c>
      <c r="Y51" s="49">
        <f t="shared" si="10"/>
        <v>1414</v>
      </c>
      <c r="Z51" s="49">
        <f t="shared" si="10"/>
        <v>0</v>
      </c>
      <c r="AA51" s="50">
        <f t="shared" si="10"/>
        <v>0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ht="30.75" customHeight="1" thickBot="1" x14ac:dyDescent="0.25">
      <c r="A52" s="651" t="s">
        <v>15</v>
      </c>
      <c r="B52" s="736" t="s">
        <v>16</v>
      </c>
      <c r="C52" s="655" t="s">
        <v>25</v>
      </c>
      <c r="D52" s="657" t="s">
        <v>22</v>
      </c>
      <c r="E52" s="644" t="s">
        <v>237</v>
      </c>
      <c r="F52" s="913" t="s">
        <v>220</v>
      </c>
      <c r="G52" s="617" t="s">
        <v>19</v>
      </c>
      <c r="H52" s="826" t="s">
        <v>20</v>
      </c>
      <c r="I52" s="609" t="s">
        <v>37</v>
      </c>
      <c r="J52" s="609" t="s">
        <v>222</v>
      </c>
      <c r="K52" s="55" t="s">
        <v>40</v>
      </c>
      <c r="L52" s="443">
        <f>M52+O52</f>
        <v>32</v>
      </c>
      <c r="M52" s="444">
        <v>32</v>
      </c>
      <c r="N52" s="444">
        <v>31.5</v>
      </c>
      <c r="O52" s="445">
        <v>0</v>
      </c>
      <c r="P52" s="446">
        <f>SUM(Q52,S52)</f>
        <v>77</v>
      </c>
      <c r="Q52" s="69">
        <v>77</v>
      </c>
      <c r="R52" s="69">
        <v>75.900000000000006</v>
      </c>
      <c r="S52" s="150">
        <v>0</v>
      </c>
      <c r="T52" s="281">
        <f>U52+W52</f>
        <v>77</v>
      </c>
      <c r="U52" s="244">
        <v>77</v>
      </c>
      <c r="V52" s="244">
        <v>75.900000000000006</v>
      </c>
      <c r="W52" s="282">
        <v>0</v>
      </c>
      <c r="X52" s="446">
        <f>Y52+AA52</f>
        <v>77</v>
      </c>
      <c r="Y52" s="69">
        <v>77</v>
      </c>
      <c r="Z52" s="69">
        <v>75.900000000000006</v>
      </c>
      <c r="AA52" s="150">
        <v>0</v>
      </c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ht="38.25" customHeight="1" thickBot="1" x14ac:dyDescent="0.25">
      <c r="A53" s="661"/>
      <c r="B53" s="737"/>
      <c r="C53" s="667"/>
      <c r="D53" s="670"/>
      <c r="E53" s="742"/>
      <c r="F53" s="915"/>
      <c r="G53" s="615"/>
      <c r="H53" s="827"/>
      <c r="I53" s="610"/>
      <c r="J53" s="610"/>
      <c r="K53" s="47" t="s">
        <v>11</v>
      </c>
      <c r="L53" s="48">
        <f>SUM(L52:L52)</f>
        <v>32</v>
      </c>
      <c r="M53" s="49">
        <f>SUM(M52:M52)</f>
        <v>32</v>
      </c>
      <c r="N53" s="49">
        <f>SUM(N52:N52)</f>
        <v>31.5</v>
      </c>
      <c r="O53" s="50">
        <f>SUM(O52:O52)</f>
        <v>0</v>
      </c>
      <c r="P53" s="48">
        <f t="shared" ref="P53:AA53" si="11">SUM(P52:P52)</f>
        <v>77</v>
      </c>
      <c r="Q53" s="49">
        <f t="shared" si="11"/>
        <v>77</v>
      </c>
      <c r="R53" s="49">
        <f t="shared" si="11"/>
        <v>75.900000000000006</v>
      </c>
      <c r="S53" s="369">
        <f t="shared" si="11"/>
        <v>0</v>
      </c>
      <c r="T53" s="48">
        <f t="shared" si="11"/>
        <v>77</v>
      </c>
      <c r="U53" s="49">
        <f t="shared" si="11"/>
        <v>77</v>
      </c>
      <c r="V53" s="49">
        <f t="shared" si="11"/>
        <v>75.900000000000006</v>
      </c>
      <c r="W53" s="50">
        <f t="shared" si="11"/>
        <v>0</v>
      </c>
      <c r="X53" s="48">
        <f t="shared" si="11"/>
        <v>77</v>
      </c>
      <c r="Y53" s="49">
        <f t="shared" si="11"/>
        <v>77</v>
      </c>
      <c r="Z53" s="49">
        <f t="shared" si="11"/>
        <v>75.900000000000006</v>
      </c>
      <c r="AA53" s="50">
        <f t="shared" si="11"/>
        <v>0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ht="21" customHeight="1" x14ac:dyDescent="0.2">
      <c r="A54" s="651" t="s">
        <v>15</v>
      </c>
      <c r="B54" s="653" t="s">
        <v>16</v>
      </c>
      <c r="C54" s="655" t="s">
        <v>25</v>
      </c>
      <c r="D54" s="901" t="s">
        <v>25</v>
      </c>
      <c r="E54" s="644" t="s">
        <v>146</v>
      </c>
      <c r="F54" s="913" t="s">
        <v>220</v>
      </c>
      <c r="G54" s="617" t="s">
        <v>19</v>
      </c>
      <c r="H54" s="612" t="s">
        <v>216</v>
      </c>
      <c r="I54" s="909" t="s">
        <v>260</v>
      </c>
      <c r="J54" s="626" t="s">
        <v>222</v>
      </c>
      <c r="K54" s="68" t="s">
        <v>41</v>
      </c>
      <c r="L54" s="399">
        <f>M54+O54</f>
        <v>150</v>
      </c>
      <c r="M54" s="447">
        <v>150</v>
      </c>
      <c r="N54" s="447">
        <v>0</v>
      </c>
      <c r="O54" s="448">
        <v>0</v>
      </c>
      <c r="P54" s="406">
        <f>SUM(Q54,S54)</f>
        <v>320</v>
      </c>
      <c r="Q54" s="447">
        <v>320</v>
      </c>
      <c r="R54" s="400">
        <v>0</v>
      </c>
      <c r="S54" s="401">
        <v>0</v>
      </c>
      <c r="T54" s="158">
        <f>U54+W54</f>
        <v>320</v>
      </c>
      <c r="U54" s="156">
        <v>320</v>
      </c>
      <c r="V54" s="156">
        <v>0</v>
      </c>
      <c r="W54" s="157">
        <v>0</v>
      </c>
      <c r="X54" s="123">
        <f>Y54+AA54</f>
        <v>320</v>
      </c>
      <c r="Y54" s="425">
        <v>320</v>
      </c>
      <c r="Z54" s="425">
        <v>0</v>
      </c>
      <c r="AA54" s="426">
        <v>0</v>
      </c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1" ht="16.5" customHeight="1" x14ac:dyDescent="0.2">
      <c r="A55" s="660"/>
      <c r="B55" s="663"/>
      <c r="C55" s="666"/>
      <c r="D55" s="902"/>
      <c r="E55" s="920"/>
      <c r="F55" s="914"/>
      <c r="G55" s="924"/>
      <c r="H55" s="889"/>
      <c r="I55" s="910"/>
      <c r="J55" s="627"/>
      <c r="K55" s="341" t="s">
        <v>21</v>
      </c>
      <c r="L55" s="449">
        <f>M55+O55</f>
        <v>623.79999999999995</v>
      </c>
      <c r="M55" s="450">
        <v>623.79999999999995</v>
      </c>
      <c r="N55" s="450">
        <v>514.1</v>
      </c>
      <c r="O55" s="451">
        <v>0</v>
      </c>
      <c r="P55" s="429">
        <f>SUM(Q55,S55)</f>
        <v>685.8</v>
      </c>
      <c r="Q55" s="452">
        <v>685.8</v>
      </c>
      <c r="R55" s="453">
        <v>574.70000000000005</v>
      </c>
      <c r="S55" s="454">
        <v>0</v>
      </c>
      <c r="T55" s="158">
        <f>U55+W55</f>
        <v>720.1</v>
      </c>
      <c r="U55" s="452">
        <v>720.1</v>
      </c>
      <c r="V55" s="452">
        <v>603.4</v>
      </c>
      <c r="W55" s="455">
        <v>0</v>
      </c>
      <c r="X55" s="338">
        <f>Y55+AA55</f>
        <v>754.3</v>
      </c>
      <c r="Y55" s="339">
        <v>754.3</v>
      </c>
      <c r="Z55" s="339">
        <v>632.1</v>
      </c>
      <c r="AA55" s="340">
        <v>0</v>
      </c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</row>
    <row r="56" spans="1:41" ht="18" customHeight="1" x14ac:dyDescent="0.2">
      <c r="A56" s="660"/>
      <c r="B56" s="663"/>
      <c r="C56" s="666"/>
      <c r="D56" s="902"/>
      <c r="E56" s="920"/>
      <c r="F56" s="914"/>
      <c r="G56" s="924"/>
      <c r="H56" s="889"/>
      <c r="I56" s="910"/>
      <c r="J56" s="627"/>
      <c r="K56" s="294" t="s">
        <v>117</v>
      </c>
      <c r="L56" s="456">
        <f>M56+O56</f>
        <v>390</v>
      </c>
      <c r="M56" s="457">
        <v>390</v>
      </c>
      <c r="N56" s="457">
        <v>300.8</v>
      </c>
      <c r="O56" s="458">
        <v>0</v>
      </c>
      <c r="P56" s="291">
        <f>SUM(Q56,S56)</f>
        <v>484.6</v>
      </c>
      <c r="Q56" s="459">
        <v>484.6</v>
      </c>
      <c r="R56" s="460">
        <v>330.6</v>
      </c>
      <c r="S56" s="461">
        <v>0</v>
      </c>
      <c r="T56" s="462">
        <f>U56+W56</f>
        <v>508.5</v>
      </c>
      <c r="U56" s="459">
        <v>508.5</v>
      </c>
      <c r="V56" s="459">
        <v>347.1</v>
      </c>
      <c r="W56" s="463">
        <v>0</v>
      </c>
      <c r="X56" s="292">
        <f>Y56+AA56</f>
        <v>533.1</v>
      </c>
      <c r="Y56" s="293">
        <v>533.1</v>
      </c>
      <c r="Z56" s="293">
        <v>363.6</v>
      </c>
      <c r="AA56" s="464">
        <v>0</v>
      </c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1:41" ht="18" customHeight="1" x14ac:dyDescent="0.2">
      <c r="A57" s="652"/>
      <c r="B57" s="654"/>
      <c r="C57" s="656"/>
      <c r="D57" s="903"/>
      <c r="E57" s="645"/>
      <c r="F57" s="926"/>
      <c r="G57" s="925"/>
      <c r="H57" s="890"/>
      <c r="I57" s="911"/>
      <c r="J57" s="627"/>
      <c r="K57" s="55" t="s">
        <v>43</v>
      </c>
      <c r="L57" s="373">
        <f>M57+O57</f>
        <v>15.5</v>
      </c>
      <c r="M57" s="374">
        <v>15.5</v>
      </c>
      <c r="N57" s="374">
        <v>15.3</v>
      </c>
      <c r="O57" s="84">
        <v>0</v>
      </c>
      <c r="P57" s="103">
        <f>Q57+S57</f>
        <v>0</v>
      </c>
      <c r="Q57" s="375">
        <v>0</v>
      </c>
      <c r="R57" s="376">
        <v>0</v>
      </c>
      <c r="S57" s="245">
        <v>0</v>
      </c>
      <c r="T57" s="377">
        <f>U57+W57</f>
        <v>0</v>
      </c>
      <c r="U57" s="375">
        <v>0</v>
      </c>
      <c r="V57" s="375">
        <v>0</v>
      </c>
      <c r="W57" s="243">
        <v>0</v>
      </c>
      <c r="X57" s="82">
        <f>Y57+AA57</f>
        <v>0</v>
      </c>
      <c r="Y57" s="378">
        <v>0</v>
      </c>
      <c r="Z57" s="378">
        <v>0</v>
      </c>
      <c r="AA57" s="253">
        <v>0</v>
      </c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ht="18" customHeight="1" thickBot="1" x14ac:dyDescent="0.25">
      <c r="A58" s="652"/>
      <c r="B58" s="654"/>
      <c r="C58" s="656"/>
      <c r="D58" s="903"/>
      <c r="E58" s="645"/>
      <c r="F58" s="926"/>
      <c r="G58" s="925"/>
      <c r="H58" s="890"/>
      <c r="I58" s="911"/>
      <c r="J58" s="627"/>
      <c r="K58" s="223" t="s">
        <v>33</v>
      </c>
      <c r="L58" s="347">
        <f>M58+O58</f>
        <v>0</v>
      </c>
      <c r="M58" s="348">
        <v>0</v>
      </c>
      <c r="N58" s="348">
        <v>0</v>
      </c>
      <c r="O58" s="349">
        <v>0</v>
      </c>
      <c r="P58" s="299">
        <f>Q58+S58</f>
        <v>0</v>
      </c>
      <c r="Q58" s="350">
        <v>0</v>
      </c>
      <c r="R58" s="351">
        <v>0</v>
      </c>
      <c r="S58" s="352">
        <v>0</v>
      </c>
      <c r="T58" s="353">
        <f>U58+W58</f>
        <v>0</v>
      </c>
      <c r="U58" s="350">
        <v>0</v>
      </c>
      <c r="V58" s="350">
        <v>0</v>
      </c>
      <c r="W58" s="354">
        <v>0</v>
      </c>
      <c r="X58" s="331">
        <f>Y58+AA58</f>
        <v>0</v>
      </c>
      <c r="Y58" s="336">
        <v>0</v>
      </c>
      <c r="Z58" s="336">
        <v>0</v>
      </c>
      <c r="AA58" s="337">
        <v>0</v>
      </c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1" ht="23.25" customHeight="1" thickBot="1" x14ac:dyDescent="0.25">
      <c r="A59" s="652"/>
      <c r="B59" s="654"/>
      <c r="C59" s="656"/>
      <c r="D59" s="903"/>
      <c r="E59" s="645"/>
      <c r="F59" s="926"/>
      <c r="G59" s="925"/>
      <c r="H59" s="613"/>
      <c r="I59" s="912"/>
      <c r="J59" s="628"/>
      <c r="K59" s="227" t="s">
        <v>11</v>
      </c>
      <c r="L59" s="48">
        <f>SUM(L54:L58)</f>
        <v>1179.3</v>
      </c>
      <c r="M59" s="49">
        <f t="shared" ref="M59:AA59" si="12">SUM(M54:M58)</f>
        <v>1179.3</v>
      </c>
      <c r="N59" s="49">
        <f t="shared" si="12"/>
        <v>830.2</v>
      </c>
      <c r="O59" s="50">
        <f t="shared" si="12"/>
        <v>0</v>
      </c>
      <c r="P59" s="48">
        <f t="shared" si="12"/>
        <v>1490.4</v>
      </c>
      <c r="Q59" s="49">
        <f t="shared" si="12"/>
        <v>1490.4</v>
      </c>
      <c r="R59" s="49">
        <f t="shared" si="12"/>
        <v>905.30000000000007</v>
      </c>
      <c r="S59" s="50">
        <f t="shared" si="12"/>
        <v>0</v>
      </c>
      <c r="T59" s="48">
        <f t="shared" si="12"/>
        <v>1548.6</v>
      </c>
      <c r="U59" s="49">
        <f t="shared" si="12"/>
        <v>1548.6</v>
      </c>
      <c r="V59" s="49">
        <f t="shared" si="12"/>
        <v>950.5</v>
      </c>
      <c r="W59" s="50">
        <f t="shared" si="12"/>
        <v>0</v>
      </c>
      <c r="X59" s="48">
        <f t="shared" si="12"/>
        <v>1607.4</v>
      </c>
      <c r="Y59" s="49">
        <f t="shared" si="12"/>
        <v>1607.4</v>
      </c>
      <c r="Z59" s="49">
        <f t="shared" si="12"/>
        <v>995.7</v>
      </c>
      <c r="AA59" s="50">
        <f t="shared" si="12"/>
        <v>0</v>
      </c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ht="24" customHeight="1" thickBot="1" x14ac:dyDescent="0.25">
      <c r="A60" s="28" t="s">
        <v>15</v>
      </c>
      <c r="B60" s="4" t="s">
        <v>16</v>
      </c>
      <c r="C60" s="5" t="s">
        <v>25</v>
      </c>
      <c r="D60" s="904" t="s">
        <v>208</v>
      </c>
      <c r="E60" s="904"/>
      <c r="F60" s="904"/>
      <c r="G60" s="904"/>
      <c r="H60" s="904"/>
      <c r="I60" s="904"/>
      <c r="J60" s="884"/>
      <c r="K60" s="905"/>
      <c r="L60" s="228">
        <f>L51+L53+L59</f>
        <v>1936.8</v>
      </c>
      <c r="M60" s="229">
        <f t="shared" ref="M60:AA60" si="13">M51+M53+M59</f>
        <v>1936.8</v>
      </c>
      <c r="N60" s="229">
        <f t="shared" si="13"/>
        <v>861.7</v>
      </c>
      <c r="O60" s="230">
        <f t="shared" si="13"/>
        <v>0</v>
      </c>
      <c r="P60" s="228">
        <f t="shared" si="13"/>
        <v>2981.4</v>
      </c>
      <c r="Q60" s="229">
        <f t="shared" si="13"/>
        <v>2981.4</v>
      </c>
      <c r="R60" s="229">
        <f t="shared" si="13"/>
        <v>981.2</v>
      </c>
      <c r="S60" s="230">
        <f t="shared" si="13"/>
        <v>0</v>
      </c>
      <c r="T60" s="228">
        <f t="shared" si="13"/>
        <v>3039.6</v>
      </c>
      <c r="U60" s="229">
        <f t="shared" si="13"/>
        <v>3039.6</v>
      </c>
      <c r="V60" s="229">
        <f t="shared" si="13"/>
        <v>1026.4000000000001</v>
      </c>
      <c r="W60" s="230">
        <f t="shared" si="13"/>
        <v>0</v>
      </c>
      <c r="X60" s="228">
        <f t="shared" si="13"/>
        <v>3098.4</v>
      </c>
      <c r="Y60" s="229">
        <f t="shared" si="13"/>
        <v>3098.4</v>
      </c>
      <c r="Z60" s="229">
        <f t="shared" si="13"/>
        <v>1071.6000000000001</v>
      </c>
      <c r="AA60" s="230">
        <f t="shared" si="13"/>
        <v>0</v>
      </c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ht="25.5" customHeight="1" thickBot="1" x14ac:dyDescent="0.25">
      <c r="A61" s="28" t="s">
        <v>15</v>
      </c>
      <c r="B61" s="4" t="s">
        <v>16</v>
      </c>
      <c r="C61" s="5" t="s">
        <v>15</v>
      </c>
      <c r="D61" s="896" t="s">
        <v>106</v>
      </c>
      <c r="E61" s="896"/>
      <c r="F61" s="896"/>
      <c r="G61" s="896"/>
      <c r="H61" s="896"/>
      <c r="I61" s="896"/>
      <c r="J61" s="896"/>
      <c r="K61" s="896"/>
      <c r="L61" s="896"/>
      <c r="M61" s="896"/>
      <c r="N61" s="896"/>
      <c r="O61" s="896"/>
      <c r="P61" s="896"/>
      <c r="Q61" s="896"/>
      <c r="R61" s="896"/>
      <c r="S61" s="896"/>
      <c r="T61" s="896"/>
      <c r="U61" s="896"/>
      <c r="V61" s="896"/>
      <c r="W61" s="896"/>
      <c r="X61" s="896"/>
      <c r="Y61" s="896"/>
      <c r="Z61" s="896"/>
      <c r="AA61" s="897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ht="20.25" customHeight="1" x14ac:dyDescent="0.2">
      <c r="A62" s="651" t="s">
        <v>15</v>
      </c>
      <c r="B62" s="653" t="s">
        <v>16</v>
      </c>
      <c r="C62" s="655" t="s">
        <v>15</v>
      </c>
      <c r="D62" s="657" t="s">
        <v>16</v>
      </c>
      <c r="E62" s="788" t="s">
        <v>238</v>
      </c>
      <c r="F62" s="679" t="s">
        <v>220</v>
      </c>
      <c r="G62" s="898" t="s">
        <v>147</v>
      </c>
      <c r="H62" s="793" t="s">
        <v>20</v>
      </c>
      <c r="I62" s="891" t="s">
        <v>37</v>
      </c>
      <c r="J62" s="622" t="s">
        <v>226</v>
      </c>
      <c r="K62" s="185" t="s">
        <v>21</v>
      </c>
      <c r="L62" s="99">
        <f>M62+O62</f>
        <v>71</v>
      </c>
      <c r="M62" s="97">
        <v>71</v>
      </c>
      <c r="N62" s="97">
        <v>0</v>
      </c>
      <c r="O62" s="98">
        <v>0</v>
      </c>
      <c r="P62" s="96">
        <f>SUM(Q62,S62)</f>
        <v>96</v>
      </c>
      <c r="Q62" s="97">
        <v>96</v>
      </c>
      <c r="R62" s="405">
        <v>0</v>
      </c>
      <c r="S62" s="101">
        <v>0</v>
      </c>
      <c r="T62" s="99">
        <f>U62+W62</f>
        <v>96</v>
      </c>
      <c r="U62" s="97">
        <v>96</v>
      </c>
      <c r="V62" s="97">
        <v>0</v>
      </c>
      <c r="W62" s="98">
        <v>0</v>
      </c>
      <c r="X62" s="96">
        <f>Y62+AA62</f>
        <v>96</v>
      </c>
      <c r="Y62" s="405">
        <v>96</v>
      </c>
      <c r="Z62" s="405">
        <v>0</v>
      </c>
      <c r="AA62" s="102">
        <v>0</v>
      </c>
    </row>
    <row r="63" spans="1:41" ht="26.25" customHeight="1" thickBot="1" x14ac:dyDescent="0.25">
      <c r="A63" s="660"/>
      <c r="B63" s="663"/>
      <c r="C63" s="666"/>
      <c r="D63" s="669"/>
      <c r="E63" s="843"/>
      <c r="F63" s="806"/>
      <c r="G63" s="899"/>
      <c r="H63" s="794"/>
      <c r="I63" s="892"/>
      <c r="J63" s="623"/>
      <c r="K63" s="220" t="s">
        <v>41</v>
      </c>
      <c r="L63" s="465">
        <f>M63+O63</f>
        <v>144.80000000000001</v>
      </c>
      <c r="M63" s="188">
        <v>144.80000000000001</v>
      </c>
      <c r="N63" s="188">
        <v>2.8</v>
      </c>
      <c r="O63" s="189">
        <v>0</v>
      </c>
      <c r="P63" s="429">
        <f>Q63+S63</f>
        <v>153</v>
      </c>
      <c r="Q63" s="188">
        <v>153</v>
      </c>
      <c r="R63" s="411">
        <v>3</v>
      </c>
      <c r="S63" s="412">
        <v>0</v>
      </c>
      <c r="T63" s="410">
        <f>U63+W63</f>
        <v>153</v>
      </c>
      <c r="U63" s="188">
        <v>153</v>
      </c>
      <c r="V63" s="188">
        <v>3</v>
      </c>
      <c r="W63" s="189">
        <v>0</v>
      </c>
      <c r="X63" s="410">
        <f>Y63+AA63</f>
        <v>153</v>
      </c>
      <c r="Y63" s="411">
        <v>153</v>
      </c>
      <c r="Z63" s="411">
        <v>3</v>
      </c>
      <c r="AA63" s="442">
        <v>0</v>
      </c>
    </row>
    <row r="64" spans="1:41" ht="26.25" customHeight="1" thickBot="1" x14ac:dyDescent="0.25">
      <c r="A64" s="661"/>
      <c r="B64" s="664"/>
      <c r="C64" s="667"/>
      <c r="D64" s="670"/>
      <c r="E64" s="789"/>
      <c r="F64" s="807"/>
      <c r="G64" s="900"/>
      <c r="H64" s="795"/>
      <c r="I64" s="893"/>
      <c r="J64" s="624"/>
      <c r="K64" s="47" t="s">
        <v>11</v>
      </c>
      <c r="L64" s="52">
        <f>SUM(L62:L63)</f>
        <v>215.8</v>
      </c>
      <c r="M64" s="40">
        <f>SUM(M62:M63)</f>
        <v>215.8</v>
      </c>
      <c r="N64" s="40">
        <f>SUM(N62:N63)</f>
        <v>2.8</v>
      </c>
      <c r="O64" s="53">
        <f>SUM(O62:O63)</f>
        <v>0</v>
      </c>
      <c r="P64" s="52">
        <f t="shared" ref="P64:AA64" si="14">SUM(P62:P63)</f>
        <v>249</v>
      </c>
      <c r="Q64" s="40">
        <f t="shared" si="14"/>
        <v>249</v>
      </c>
      <c r="R64" s="40">
        <f t="shared" si="14"/>
        <v>3</v>
      </c>
      <c r="S64" s="53">
        <f t="shared" si="14"/>
        <v>0</v>
      </c>
      <c r="T64" s="52">
        <f t="shared" si="14"/>
        <v>249</v>
      </c>
      <c r="U64" s="40">
        <f t="shared" si="14"/>
        <v>249</v>
      </c>
      <c r="V64" s="40">
        <f t="shared" si="14"/>
        <v>3</v>
      </c>
      <c r="W64" s="53">
        <f t="shared" si="14"/>
        <v>0</v>
      </c>
      <c r="X64" s="52">
        <f t="shared" si="14"/>
        <v>249</v>
      </c>
      <c r="Y64" s="40">
        <f t="shared" si="14"/>
        <v>249</v>
      </c>
      <c r="Z64" s="40">
        <f t="shared" si="14"/>
        <v>3</v>
      </c>
      <c r="AA64" s="53">
        <f t="shared" si="14"/>
        <v>0</v>
      </c>
    </row>
    <row r="65" spans="1:41" ht="20.25" customHeight="1" x14ac:dyDescent="0.2">
      <c r="A65" s="796" t="s">
        <v>15</v>
      </c>
      <c r="B65" s="799" t="s">
        <v>16</v>
      </c>
      <c r="C65" s="790" t="s">
        <v>15</v>
      </c>
      <c r="D65" s="738" t="s">
        <v>22</v>
      </c>
      <c r="E65" s="887" t="s">
        <v>193</v>
      </c>
      <c r="F65" s="804" t="s">
        <v>224</v>
      </c>
      <c r="G65" s="686" t="s">
        <v>42</v>
      </c>
      <c r="H65" s="839" t="s">
        <v>20</v>
      </c>
      <c r="I65" s="891" t="s">
        <v>37</v>
      </c>
      <c r="J65" s="622" t="s">
        <v>222</v>
      </c>
      <c r="K65" s="360" t="s">
        <v>24</v>
      </c>
      <c r="L65" s="240">
        <f>M65+O65</f>
        <v>46</v>
      </c>
      <c r="M65" s="241">
        <v>46</v>
      </c>
      <c r="N65" s="241">
        <v>0</v>
      </c>
      <c r="O65" s="242">
        <v>0</v>
      </c>
      <c r="P65" s="240">
        <f>Q65+S65</f>
        <v>37</v>
      </c>
      <c r="Q65" s="241">
        <v>37</v>
      </c>
      <c r="R65" s="241">
        <v>0</v>
      </c>
      <c r="S65" s="242">
        <v>0</v>
      </c>
      <c r="T65" s="240">
        <f>U65+W65</f>
        <v>37</v>
      </c>
      <c r="U65" s="241">
        <v>37</v>
      </c>
      <c r="V65" s="241">
        <v>0</v>
      </c>
      <c r="W65" s="242">
        <v>0</v>
      </c>
      <c r="X65" s="240">
        <f>Y65+AA65</f>
        <v>37</v>
      </c>
      <c r="Y65" s="241">
        <v>37</v>
      </c>
      <c r="Z65" s="241">
        <v>0</v>
      </c>
      <c r="AA65" s="242">
        <v>0</v>
      </c>
    </row>
    <row r="66" spans="1:41" ht="24" customHeight="1" thickBot="1" x14ac:dyDescent="0.25">
      <c r="A66" s="797"/>
      <c r="B66" s="786"/>
      <c r="C66" s="761"/>
      <c r="D66" s="791"/>
      <c r="E66" s="888"/>
      <c r="F66" s="805"/>
      <c r="G66" s="792"/>
      <c r="H66" s="840"/>
      <c r="I66" s="892"/>
      <c r="J66" s="623"/>
      <c r="K66" s="186" t="s">
        <v>41</v>
      </c>
      <c r="L66" s="178">
        <f>M66+O66</f>
        <v>0</v>
      </c>
      <c r="M66" s="382">
        <v>0</v>
      </c>
      <c r="N66" s="382">
        <v>0</v>
      </c>
      <c r="O66" s="383">
        <v>0</v>
      </c>
      <c r="P66" s="178">
        <f>SUM(Q66,S66)</f>
        <v>80.400000000000006</v>
      </c>
      <c r="Q66" s="381">
        <v>80.400000000000006</v>
      </c>
      <c r="R66" s="382">
        <v>2.4</v>
      </c>
      <c r="S66" s="383">
        <v>0</v>
      </c>
      <c r="T66" s="178">
        <f>U66+W66</f>
        <v>80.400000000000006</v>
      </c>
      <c r="U66" s="382">
        <v>80.400000000000006</v>
      </c>
      <c r="V66" s="382">
        <v>2.4</v>
      </c>
      <c r="W66" s="383">
        <v>0</v>
      </c>
      <c r="X66" s="178">
        <f>Y66+AA66</f>
        <v>80.400000000000006</v>
      </c>
      <c r="Y66" s="382">
        <v>80.400000000000006</v>
      </c>
      <c r="Z66" s="382">
        <v>2.4</v>
      </c>
      <c r="AA66" s="383">
        <v>0</v>
      </c>
    </row>
    <row r="67" spans="1:41" ht="24" customHeight="1" thickBot="1" x14ac:dyDescent="0.25">
      <c r="A67" s="798"/>
      <c r="B67" s="800"/>
      <c r="C67" s="801"/>
      <c r="D67" s="739"/>
      <c r="E67" s="894"/>
      <c r="F67" s="895"/>
      <c r="G67" s="687"/>
      <c r="H67" s="841"/>
      <c r="I67" s="893"/>
      <c r="J67" s="624"/>
      <c r="K67" s="76" t="s">
        <v>11</v>
      </c>
      <c r="L67" s="77">
        <f>SUM(L66+L65)</f>
        <v>46</v>
      </c>
      <c r="M67" s="78">
        <f t="shared" ref="M67:AA67" si="15">SUM(M66+M65)</f>
        <v>46</v>
      </c>
      <c r="N67" s="78">
        <f t="shared" si="15"/>
        <v>0</v>
      </c>
      <c r="O67" s="79">
        <f t="shared" si="15"/>
        <v>0</v>
      </c>
      <c r="P67" s="77">
        <f t="shared" si="15"/>
        <v>117.4</v>
      </c>
      <c r="Q67" s="78">
        <f t="shared" si="15"/>
        <v>117.4</v>
      </c>
      <c r="R67" s="78">
        <f t="shared" si="15"/>
        <v>2.4</v>
      </c>
      <c r="S67" s="79">
        <f t="shared" si="15"/>
        <v>0</v>
      </c>
      <c r="T67" s="77">
        <f t="shared" si="15"/>
        <v>117.4</v>
      </c>
      <c r="U67" s="78">
        <f t="shared" si="15"/>
        <v>117.4</v>
      </c>
      <c r="V67" s="78">
        <f t="shared" si="15"/>
        <v>2.4</v>
      </c>
      <c r="W67" s="79">
        <f t="shared" si="15"/>
        <v>0</v>
      </c>
      <c r="X67" s="77">
        <f t="shared" si="15"/>
        <v>117.4</v>
      </c>
      <c r="Y67" s="78">
        <f t="shared" si="15"/>
        <v>117.4</v>
      </c>
      <c r="Z67" s="78">
        <f t="shared" si="15"/>
        <v>2.4</v>
      </c>
      <c r="AA67" s="79">
        <f t="shared" si="15"/>
        <v>0</v>
      </c>
    </row>
    <row r="68" spans="1:41" ht="19.5" customHeight="1" x14ac:dyDescent="0.2">
      <c r="A68" s="796" t="s">
        <v>15</v>
      </c>
      <c r="B68" s="799" t="s">
        <v>16</v>
      </c>
      <c r="C68" s="790" t="s">
        <v>15</v>
      </c>
      <c r="D68" s="738" t="s">
        <v>15</v>
      </c>
      <c r="E68" s="802" t="s">
        <v>135</v>
      </c>
      <c r="F68" s="691" t="s">
        <v>224</v>
      </c>
      <c r="G68" s="832" t="s">
        <v>134</v>
      </c>
      <c r="H68" s="671" t="s">
        <v>20</v>
      </c>
      <c r="I68" s="677" t="s">
        <v>37</v>
      </c>
      <c r="J68" s="609" t="s">
        <v>221</v>
      </c>
      <c r="K68" s="71" t="s">
        <v>24</v>
      </c>
      <c r="L68" s="72">
        <f>M68+O68</f>
        <v>0</v>
      </c>
      <c r="M68" s="73">
        <v>0</v>
      </c>
      <c r="N68" s="73">
        <v>0</v>
      </c>
      <c r="O68" s="74">
        <v>0</v>
      </c>
      <c r="P68" s="240">
        <f>Q68+S68</f>
        <v>0</v>
      </c>
      <c r="Q68" s="241">
        <v>0</v>
      </c>
      <c r="R68" s="241">
        <v>0</v>
      </c>
      <c r="S68" s="242">
        <v>0</v>
      </c>
      <c r="T68" s="240">
        <f>U68+W68</f>
        <v>0</v>
      </c>
      <c r="U68" s="241">
        <v>0</v>
      </c>
      <c r="V68" s="241">
        <v>0</v>
      </c>
      <c r="W68" s="242">
        <v>0</v>
      </c>
      <c r="X68" s="72">
        <f>Y68+AA68</f>
        <v>0</v>
      </c>
      <c r="Y68" s="73">
        <v>0</v>
      </c>
      <c r="Z68" s="73">
        <v>0</v>
      </c>
      <c r="AA68" s="74">
        <v>0</v>
      </c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</row>
    <row r="69" spans="1:41" ht="22.5" customHeight="1" thickBot="1" x14ac:dyDescent="0.25">
      <c r="A69" s="797"/>
      <c r="B69" s="786"/>
      <c r="C69" s="761"/>
      <c r="D69" s="791"/>
      <c r="E69" s="803"/>
      <c r="F69" s="757"/>
      <c r="G69" s="833"/>
      <c r="H69" s="672"/>
      <c r="I69" s="690"/>
      <c r="J69" s="611"/>
      <c r="K69" s="55" t="s">
        <v>30</v>
      </c>
      <c r="L69" s="75">
        <f>M69+O69</f>
        <v>10.1</v>
      </c>
      <c r="M69" s="379">
        <v>10.1</v>
      </c>
      <c r="N69" s="379">
        <v>0</v>
      </c>
      <c r="O69" s="380">
        <v>0</v>
      </c>
      <c r="P69" s="178">
        <f>SUM(Q69,S69)</f>
        <v>0</v>
      </c>
      <c r="Q69" s="381">
        <v>0</v>
      </c>
      <c r="R69" s="382">
        <v>0</v>
      </c>
      <c r="S69" s="383">
        <v>0</v>
      </c>
      <c r="T69" s="178">
        <f>U69+W69</f>
        <v>0</v>
      </c>
      <c r="U69" s="382">
        <v>0</v>
      </c>
      <c r="V69" s="382">
        <v>0</v>
      </c>
      <c r="W69" s="383">
        <v>0</v>
      </c>
      <c r="X69" s="75">
        <v>0</v>
      </c>
      <c r="Y69" s="379">
        <v>0</v>
      </c>
      <c r="Z69" s="379">
        <v>0</v>
      </c>
      <c r="AA69" s="380">
        <v>0</v>
      </c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30" customHeight="1" thickBot="1" x14ac:dyDescent="0.25">
      <c r="A70" s="798"/>
      <c r="B70" s="800"/>
      <c r="C70" s="801"/>
      <c r="D70" s="739"/>
      <c r="E70" s="808"/>
      <c r="F70" s="692"/>
      <c r="G70" s="834"/>
      <c r="H70" s="673"/>
      <c r="I70" s="678"/>
      <c r="J70" s="610"/>
      <c r="K70" s="76" t="s">
        <v>11</v>
      </c>
      <c r="L70" s="77">
        <f>SUM(L69+L68)</f>
        <v>10.1</v>
      </c>
      <c r="M70" s="78">
        <f t="shared" ref="M70:AA70" si="16">SUM(M69+M68)</f>
        <v>10.1</v>
      </c>
      <c r="N70" s="78">
        <f t="shared" si="16"/>
        <v>0</v>
      </c>
      <c r="O70" s="79">
        <f t="shared" si="16"/>
        <v>0</v>
      </c>
      <c r="P70" s="77">
        <f t="shared" si="16"/>
        <v>0</v>
      </c>
      <c r="Q70" s="78">
        <f t="shared" si="16"/>
        <v>0</v>
      </c>
      <c r="R70" s="78">
        <f t="shared" si="16"/>
        <v>0</v>
      </c>
      <c r="S70" s="79">
        <f t="shared" si="16"/>
        <v>0</v>
      </c>
      <c r="T70" s="77">
        <f t="shared" si="16"/>
        <v>0</v>
      </c>
      <c r="U70" s="78">
        <f t="shared" si="16"/>
        <v>0</v>
      </c>
      <c r="V70" s="78">
        <f t="shared" si="16"/>
        <v>0</v>
      </c>
      <c r="W70" s="79">
        <f t="shared" si="16"/>
        <v>0</v>
      </c>
      <c r="X70" s="77">
        <f t="shared" si="16"/>
        <v>0</v>
      </c>
      <c r="Y70" s="78">
        <f t="shared" si="16"/>
        <v>0</v>
      </c>
      <c r="Z70" s="78">
        <f t="shared" si="16"/>
        <v>0</v>
      </c>
      <c r="AA70" s="79">
        <f t="shared" si="16"/>
        <v>0</v>
      </c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27.75" customHeight="1" thickBot="1" x14ac:dyDescent="0.25">
      <c r="A71" s="796" t="s">
        <v>15</v>
      </c>
      <c r="B71" s="799" t="s">
        <v>16</v>
      </c>
      <c r="C71" s="790" t="s">
        <v>15</v>
      </c>
      <c r="D71" s="738" t="s">
        <v>28</v>
      </c>
      <c r="E71" s="802" t="s">
        <v>192</v>
      </c>
      <c r="F71" s="691" t="s">
        <v>224</v>
      </c>
      <c r="G71" s="832" t="s">
        <v>23</v>
      </c>
      <c r="H71" s="671" t="s">
        <v>20</v>
      </c>
      <c r="I71" s="677" t="s">
        <v>37</v>
      </c>
      <c r="J71" s="609" t="s">
        <v>222</v>
      </c>
      <c r="K71" s="55" t="s">
        <v>30</v>
      </c>
      <c r="L71" s="149">
        <f>M71+O71</f>
        <v>0</v>
      </c>
      <c r="M71" s="69">
        <v>0</v>
      </c>
      <c r="N71" s="69">
        <v>0</v>
      </c>
      <c r="O71" s="150">
        <v>0</v>
      </c>
      <c r="P71" s="149">
        <f>Q71+S71</f>
        <v>0</v>
      </c>
      <c r="Q71" s="69">
        <v>0</v>
      </c>
      <c r="R71" s="69">
        <v>0</v>
      </c>
      <c r="S71" s="150">
        <v>0</v>
      </c>
      <c r="T71" s="281">
        <f>U71+W71</f>
        <v>0</v>
      </c>
      <c r="U71" s="244">
        <v>0</v>
      </c>
      <c r="V71" s="244">
        <v>0</v>
      </c>
      <c r="W71" s="282">
        <v>0</v>
      </c>
      <c r="X71" s="149">
        <f>Y71+AA71</f>
        <v>0</v>
      </c>
      <c r="Y71" s="69">
        <v>0</v>
      </c>
      <c r="Z71" s="69">
        <v>0</v>
      </c>
      <c r="AA71" s="150">
        <v>0</v>
      </c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34.5" customHeight="1" thickBot="1" x14ac:dyDescent="0.25">
      <c r="A72" s="797"/>
      <c r="B72" s="786"/>
      <c r="C72" s="761"/>
      <c r="D72" s="791"/>
      <c r="E72" s="803"/>
      <c r="F72" s="757"/>
      <c r="G72" s="833"/>
      <c r="H72" s="673"/>
      <c r="I72" s="678"/>
      <c r="J72" s="610"/>
      <c r="K72" s="76" t="s">
        <v>11</v>
      </c>
      <c r="L72" s="77">
        <f>SUM(L71)</f>
        <v>0</v>
      </c>
      <c r="M72" s="78">
        <f t="shared" ref="M72:AA72" si="17">SUM(M71)</f>
        <v>0</v>
      </c>
      <c r="N72" s="78">
        <f t="shared" si="17"/>
        <v>0</v>
      </c>
      <c r="O72" s="79">
        <f t="shared" si="17"/>
        <v>0</v>
      </c>
      <c r="P72" s="77">
        <f t="shared" si="17"/>
        <v>0</v>
      </c>
      <c r="Q72" s="78">
        <f t="shared" si="17"/>
        <v>0</v>
      </c>
      <c r="R72" s="78">
        <f t="shared" si="17"/>
        <v>0</v>
      </c>
      <c r="S72" s="79">
        <f t="shared" si="17"/>
        <v>0</v>
      </c>
      <c r="T72" s="77">
        <f t="shared" si="17"/>
        <v>0</v>
      </c>
      <c r="U72" s="78">
        <f t="shared" si="17"/>
        <v>0</v>
      </c>
      <c r="V72" s="78">
        <f t="shared" si="17"/>
        <v>0</v>
      </c>
      <c r="W72" s="79">
        <f t="shared" si="17"/>
        <v>0</v>
      </c>
      <c r="X72" s="77">
        <f t="shared" si="17"/>
        <v>0</v>
      </c>
      <c r="Y72" s="78">
        <f t="shared" si="17"/>
        <v>0</v>
      </c>
      <c r="Z72" s="78">
        <f t="shared" si="17"/>
        <v>0</v>
      </c>
      <c r="AA72" s="79">
        <f t="shared" si="17"/>
        <v>0</v>
      </c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20.25" customHeight="1" x14ac:dyDescent="0.2">
      <c r="A73" s="796" t="s">
        <v>15</v>
      </c>
      <c r="B73" s="799" t="s">
        <v>16</v>
      </c>
      <c r="C73" s="790" t="s">
        <v>15</v>
      </c>
      <c r="D73" s="738" t="s">
        <v>47</v>
      </c>
      <c r="E73" s="887" t="s">
        <v>194</v>
      </c>
      <c r="F73" s="804" t="s">
        <v>220</v>
      </c>
      <c r="G73" s="686" t="s">
        <v>26</v>
      </c>
      <c r="H73" s="839" t="s">
        <v>20</v>
      </c>
      <c r="I73" s="891" t="s">
        <v>37</v>
      </c>
      <c r="J73" s="622" t="s">
        <v>221</v>
      </c>
      <c r="K73" s="360" t="s">
        <v>24</v>
      </c>
      <c r="L73" s="240">
        <f>M73+O73</f>
        <v>17</v>
      </c>
      <c r="M73" s="241">
        <v>17</v>
      </c>
      <c r="N73" s="241">
        <v>0</v>
      </c>
      <c r="O73" s="242">
        <v>0</v>
      </c>
      <c r="P73" s="240">
        <f>Q73+S73</f>
        <v>20</v>
      </c>
      <c r="Q73" s="241">
        <v>20</v>
      </c>
      <c r="R73" s="241">
        <v>0</v>
      </c>
      <c r="S73" s="242">
        <v>0</v>
      </c>
      <c r="T73" s="240">
        <f>U73+W73</f>
        <v>20</v>
      </c>
      <c r="U73" s="241">
        <v>20</v>
      </c>
      <c r="V73" s="241">
        <v>0</v>
      </c>
      <c r="W73" s="242">
        <v>0</v>
      </c>
      <c r="X73" s="240">
        <f>Y73+AA73</f>
        <v>20</v>
      </c>
      <c r="Y73" s="241">
        <v>20</v>
      </c>
      <c r="Z73" s="241">
        <v>0</v>
      </c>
      <c r="AA73" s="242">
        <v>0</v>
      </c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20.25" customHeight="1" x14ac:dyDescent="0.2">
      <c r="A74" s="797"/>
      <c r="B74" s="786"/>
      <c r="C74" s="761"/>
      <c r="D74" s="791"/>
      <c r="E74" s="888"/>
      <c r="F74" s="805"/>
      <c r="G74" s="792"/>
      <c r="H74" s="840"/>
      <c r="I74" s="623"/>
      <c r="J74" s="623"/>
      <c r="K74" s="362" t="s">
        <v>30</v>
      </c>
      <c r="L74" s="283">
        <f>M74+O74</f>
        <v>0</v>
      </c>
      <c r="M74" s="284">
        <v>0</v>
      </c>
      <c r="N74" s="284">
        <v>0</v>
      </c>
      <c r="O74" s="285">
        <v>0</v>
      </c>
      <c r="P74" s="283">
        <f>Q74+S74</f>
        <v>0</v>
      </c>
      <c r="Q74" s="284">
        <v>0</v>
      </c>
      <c r="R74" s="284">
        <v>0</v>
      </c>
      <c r="S74" s="285">
        <v>0</v>
      </c>
      <c r="T74" s="283">
        <f>U74+W74</f>
        <v>0</v>
      </c>
      <c r="U74" s="284">
        <v>0</v>
      </c>
      <c r="V74" s="284">
        <v>0</v>
      </c>
      <c r="W74" s="285">
        <v>0</v>
      </c>
      <c r="X74" s="283">
        <f>Y74+AA74</f>
        <v>0</v>
      </c>
      <c r="Y74" s="284">
        <v>0</v>
      </c>
      <c r="Z74" s="284">
        <v>0</v>
      </c>
      <c r="AA74" s="285">
        <v>0</v>
      </c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20.25" customHeight="1" thickBot="1" x14ac:dyDescent="0.25">
      <c r="A75" s="797"/>
      <c r="B75" s="786"/>
      <c r="C75" s="761"/>
      <c r="D75" s="791"/>
      <c r="E75" s="888"/>
      <c r="F75" s="805"/>
      <c r="G75" s="792"/>
      <c r="H75" s="840"/>
      <c r="I75" s="623"/>
      <c r="J75" s="623"/>
      <c r="K75" s="186" t="s">
        <v>43</v>
      </c>
      <c r="L75" s="281">
        <f>M75+O75</f>
        <v>0</v>
      </c>
      <c r="M75" s="244">
        <v>0</v>
      </c>
      <c r="N75" s="244">
        <v>0</v>
      </c>
      <c r="O75" s="282">
        <v>0</v>
      </c>
      <c r="P75" s="281">
        <f>Q75+S75</f>
        <v>0</v>
      </c>
      <c r="Q75" s="244">
        <v>0</v>
      </c>
      <c r="R75" s="244">
        <v>0</v>
      </c>
      <c r="S75" s="282">
        <v>0</v>
      </c>
      <c r="T75" s="281">
        <f>U75+W75</f>
        <v>0</v>
      </c>
      <c r="U75" s="244">
        <v>0</v>
      </c>
      <c r="V75" s="244">
        <v>0</v>
      </c>
      <c r="W75" s="282">
        <v>0</v>
      </c>
      <c r="X75" s="281">
        <f>Y75+AA75</f>
        <v>0</v>
      </c>
      <c r="Y75" s="244">
        <v>0</v>
      </c>
      <c r="Z75" s="244">
        <v>0</v>
      </c>
      <c r="AA75" s="282">
        <v>0</v>
      </c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24" customHeight="1" thickBot="1" x14ac:dyDescent="0.25">
      <c r="A76" s="797"/>
      <c r="B76" s="786"/>
      <c r="C76" s="761"/>
      <c r="D76" s="791"/>
      <c r="E76" s="888"/>
      <c r="F76" s="805"/>
      <c r="G76" s="792"/>
      <c r="H76" s="841"/>
      <c r="I76" s="893"/>
      <c r="J76" s="624"/>
      <c r="K76" s="361" t="s">
        <v>11</v>
      </c>
      <c r="L76" s="77">
        <f>SUM(L73:L75)</f>
        <v>17</v>
      </c>
      <c r="M76" s="78">
        <f t="shared" ref="M76:AA76" si="18">SUM(M73:M75)</f>
        <v>17</v>
      </c>
      <c r="N76" s="78">
        <f t="shared" si="18"/>
        <v>0</v>
      </c>
      <c r="O76" s="79">
        <f t="shared" si="18"/>
        <v>0</v>
      </c>
      <c r="P76" s="77">
        <f t="shared" si="18"/>
        <v>20</v>
      </c>
      <c r="Q76" s="78">
        <f t="shared" si="18"/>
        <v>20</v>
      </c>
      <c r="R76" s="78">
        <f t="shared" si="18"/>
        <v>0</v>
      </c>
      <c r="S76" s="79">
        <f t="shared" si="18"/>
        <v>0</v>
      </c>
      <c r="T76" s="77">
        <f t="shared" si="18"/>
        <v>20</v>
      </c>
      <c r="U76" s="78">
        <f t="shared" si="18"/>
        <v>20</v>
      </c>
      <c r="V76" s="78">
        <f t="shared" si="18"/>
        <v>0</v>
      </c>
      <c r="W76" s="79">
        <f t="shared" si="18"/>
        <v>0</v>
      </c>
      <c r="X76" s="77">
        <f t="shared" si="18"/>
        <v>20</v>
      </c>
      <c r="Y76" s="78">
        <f t="shared" si="18"/>
        <v>20</v>
      </c>
      <c r="Z76" s="78">
        <f t="shared" si="18"/>
        <v>0</v>
      </c>
      <c r="AA76" s="79">
        <f t="shared" si="18"/>
        <v>0</v>
      </c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27.75" customHeight="1" thickBot="1" x14ac:dyDescent="0.25">
      <c r="A77" s="796" t="s">
        <v>15</v>
      </c>
      <c r="B77" s="799" t="s">
        <v>16</v>
      </c>
      <c r="C77" s="790" t="s">
        <v>15</v>
      </c>
      <c r="D77" s="738" t="s">
        <v>32</v>
      </c>
      <c r="E77" s="802" t="s">
        <v>162</v>
      </c>
      <c r="F77" s="691" t="s">
        <v>220</v>
      </c>
      <c r="G77" s="832" t="s">
        <v>42</v>
      </c>
      <c r="H77" s="671" t="s">
        <v>20</v>
      </c>
      <c r="I77" s="677" t="s">
        <v>37</v>
      </c>
      <c r="J77" s="609" t="s">
        <v>221</v>
      </c>
      <c r="K77" s="148" t="s">
        <v>41</v>
      </c>
      <c r="L77" s="149">
        <f>M77+O77</f>
        <v>3.5</v>
      </c>
      <c r="M77" s="69">
        <v>3.5</v>
      </c>
      <c r="N77" s="69">
        <v>3.5</v>
      </c>
      <c r="O77" s="150">
        <v>0</v>
      </c>
      <c r="P77" s="149">
        <f>Q77+S77</f>
        <v>4</v>
      </c>
      <c r="Q77" s="69">
        <v>4</v>
      </c>
      <c r="R77" s="69">
        <v>3.9</v>
      </c>
      <c r="S77" s="150">
        <v>0</v>
      </c>
      <c r="T77" s="281">
        <f>U77+W77</f>
        <v>4</v>
      </c>
      <c r="U77" s="244">
        <v>4</v>
      </c>
      <c r="V77" s="244">
        <v>3.9</v>
      </c>
      <c r="W77" s="282">
        <v>0</v>
      </c>
      <c r="X77" s="149">
        <f>Y77+AA77</f>
        <v>4</v>
      </c>
      <c r="Y77" s="69">
        <v>4</v>
      </c>
      <c r="Z77" s="69">
        <v>3.9</v>
      </c>
      <c r="AA77" s="150">
        <v>0</v>
      </c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34.5" customHeight="1" thickBot="1" x14ac:dyDescent="0.25">
      <c r="A78" s="797"/>
      <c r="B78" s="786"/>
      <c r="C78" s="761"/>
      <c r="D78" s="791"/>
      <c r="E78" s="803"/>
      <c r="F78" s="757"/>
      <c r="G78" s="833"/>
      <c r="H78" s="673"/>
      <c r="I78" s="678"/>
      <c r="J78" s="610"/>
      <c r="K78" s="355" t="s">
        <v>11</v>
      </c>
      <c r="L78" s="88">
        <f>SUM(L77)</f>
        <v>3.5</v>
      </c>
      <c r="M78" s="89">
        <f t="shared" ref="M78:AA78" si="19">SUM(M77)</f>
        <v>3.5</v>
      </c>
      <c r="N78" s="89">
        <f t="shared" si="19"/>
        <v>3.5</v>
      </c>
      <c r="O78" s="90">
        <f t="shared" si="19"/>
        <v>0</v>
      </c>
      <c r="P78" s="88">
        <f t="shared" si="19"/>
        <v>4</v>
      </c>
      <c r="Q78" s="89">
        <f t="shared" si="19"/>
        <v>4</v>
      </c>
      <c r="R78" s="89">
        <f t="shared" si="19"/>
        <v>3.9</v>
      </c>
      <c r="S78" s="90">
        <f t="shared" si="19"/>
        <v>0</v>
      </c>
      <c r="T78" s="88">
        <f t="shared" si="19"/>
        <v>4</v>
      </c>
      <c r="U78" s="89">
        <f t="shared" si="19"/>
        <v>4</v>
      </c>
      <c r="V78" s="89">
        <f t="shared" si="19"/>
        <v>3.9</v>
      </c>
      <c r="W78" s="90">
        <f t="shared" si="19"/>
        <v>0</v>
      </c>
      <c r="X78" s="88">
        <f t="shared" si="19"/>
        <v>4</v>
      </c>
      <c r="Y78" s="89">
        <f t="shared" si="19"/>
        <v>4</v>
      </c>
      <c r="Z78" s="89">
        <f t="shared" si="19"/>
        <v>3.9</v>
      </c>
      <c r="AA78" s="90">
        <f t="shared" si="19"/>
        <v>0</v>
      </c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24" customHeight="1" thickBot="1" x14ac:dyDescent="0.25">
      <c r="A79" s="317" t="s">
        <v>15</v>
      </c>
      <c r="B79" s="177" t="s">
        <v>16</v>
      </c>
      <c r="C79" s="302" t="s">
        <v>15</v>
      </c>
      <c r="D79" s="809" t="s">
        <v>208</v>
      </c>
      <c r="E79" s="809"/>
      <c r="F79" s="809"/>
      <c r="G79" s="809"/>
      <c r="H79" s="809"/>
      <c r="I79" s="809"/>
      <c r="J79" s="810"/>
      <c r="K79" s="810"/>
      <c r="L79" s="8">
        <f>L64+L70+L78+L76+L67+L72</f>
        <v>292.39999999999998</v>
      </c>
      <c r="M79" s="9">
        <f t="shared" ref="M79:AA79" si="20">M64+M70+M78+M76+M67+M72</f>
        <v>292.39999999999998</v>
      </c>
      <c r="N79" s="9">
        <f t="shared" si="20"/>
        <v>6.3</v>
      </c>
      <c r="O79" s="10">
        <f t="shared" si="20"/>
        <v>0</v>
      </c>
      <c r="P79" s="8">
        <f t="shared" si="20"/>
        <v>390.4</v>
      </c>
      <c r="Q79" s="9">
        <f t="shared" si="20"/>
        <v>390.4</v>
      </c>
      <c r="R79" s="9">
        <f t="shared" si="20"/>
        <v>9.3000000000000007</v>
      </c>
      <c r="S79" s="10">
        <f t="shared" si="20"/>
        <v>0</v>
      </c>
      <c r="T79" s="8">
        <f t="shared" si="20"/>
        <v>390.4</v>
      </c>
      <c r="U79" s="9">
        <f t="shared" si="20"/>
        <v>390.4</v>
      </c>
      <c r="V79" s="9">
        <f t="shared" si="20"/>
        <v>9.3000000000000007</v>
      </c>
      <c r="W79" s="10">
        <f t="shared" si="20"/>
        <v>0</v>
      </c>
      <c r="X79" s="8">
        <f t="shared" si="20"/>
        <v>390.4</v>
      </c>
      <c r="Y79" s="9">
        <f t="shared" si="20"/>
        <v>390.4</v>
      </c>
      <c r="Z79" s="9">
        <f t="shared" si="20"/>
        <v>9.3000000000000007</v>
      </c>
      <c r="AA79" s="10">
        <f t="shared" si="20"/>
        <v>0</v>
      </c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21.75" customHeight="1" thickBot="1" x14ac:dyDescent="0.25">
      <c r="A80" s="28" t="s">
        <v>15</v>
      </c>
      <c r="B80" s="4" t="s">
        <v>16</v>
      </c>
      <c r="C80" s="5" t="s">
        <v>28</v>
      </c>
      <c r="D80" s="1000" t="s">
        <v>44</v>
      </c>
      <c r="E80" s="1001"/>
      <c r="F80" s="1001"/>
      <c r="G80" s="1001"/>
      <c r="H80" s="1001"/>
      <c r="I80" s="1001"/>
      <c r="J80" s="1001"/>
      <c r="K80" s="1001"/>
      <c r="L80" s="1002"/>
      <c r="M80" s="1002"/>
      <c r="N80" s="1002"/>
      <c r="O80" s="1002"/>
      <c r="P80" s="1002"/>
      <c r="Q80" s="1002"/>
      <c r="R80" s="1002"/>
      <c r="S80" s="1002"/>
      <c r="T80" s="1002"/>
      <c r="U80" s="1002"/>
      <c r="V80" s="1002"/>
      <c r="W80" s="1002"/>
      <c r="X80" s="1002"/>
      <c r="Y80" s="1002"/>
      <c r="Z80" s="1002"/>
      <c r="AA80" s="1003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2" ht="30.75" customHeight="1" thickBot="1" x14ac:dyDescent="0.25">
      <c r="A81" s="767" t="s">
        <v>15</v>
      </c>
      <c r="B81" s="736" t="s">
        <v>16</v>
      </c>
      <c r="C81" s="655" t="s">
        <v>28</v>
      </c>
      <c r="D81" s="738" t="s">
        <v>16</v>
      </c>
      <c r="E81" s="644" t="s">
        <v>107</v>
      </c>
      <c r="F81" s="691" t="s">
        <v>220</v>
      </c>
      <c r="G81" s="617" t="s">
        <v>45</v>
      </c>
      <c r="H81" s="612" t="s">
        <v>20</v>
      </c>
      <c r="I81" s="609" t="s">
        <v>37</v>
      </c>
      <c r="J81" s="609" t="s">
        <v>223</v>
      </c>
      <c r="K81" s="81" t="s">
        <v>43</v>
      </c>
      <c r="L81" s="466">
        <f>M81+O81</f>
        <v>9642.2999999999993</v>
      </c>
      <c r="M81" s="467">
        <v>9642.2999999999993</v>
      </c>
      <c r="N81" s="467">
        <v>0</v>
      </c>
      <c r="O81" s="468">
        <v>0</v>
      </c>
      <c r="P81" s="393">
        <f>SUM(Q81,S81)</f>
        <v>9924.7000000000007</v>
      </c>
      <c r="Q81" s="469">
        <v>9924.7000000000007</v>
      </c>
      <c r="R81" s="469">
        <v>0</v>
      </c>
      <c r="S81" s="470">
        <v>0</v>
      </c>
      <c r="T81" s="396">
        <f>U81+W81</f>
        <v>9781.5</v>
      </c>
      <c r="U81" s="469">
        <v>9781.5</v>
      </c>
      <c r="V81" s="469">
        <v>0</v>
      </c>
      <c r="W81" s="470">
        <v>0</v>
      </c>
      <c r="X81" s="389">
        <f>Y81+AA81</f>
        <v>9781.5</v>
      </c>
      <c r="Y81" s="467">
        <v>9781.5</v>
      </c>
      <c r="Z81" s="467">
        <v>0</v>
      </c>
      <c r="AA81" s="468">
        <v>0</v>
      </c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2" ht="34.5" customHeight="1" thickBot="1" x14ac:dyDescent="0.25">
      <c r="A82" s="768"/>
      <c r="B82" s="737"/>
      <c r="C82" s="667"/>
      <c r="D82" s="739"/>
      <c r="E82" s="742"/>
      <c r="F82" s="692"/>
      <c r="G82" s="615"/>
      <c r="H82" s="613"/>
      <c r="I82" s="610"/>
      <c r="J82" s="610"/>
      <c r="K82" s="47" t="s">
        <v>11</v>
      </c>
      <c r="L82" s="51">
        <f>SUM(L81)</f>
        <v>9642.2999999999993</v>
      </c>
      <c r="M82" s="49">
        <f>SUM(M81)</f>
        <v>9642.2999999999993</v>
      </c>
      <c r="N82" s="49">
        <f>SUM(N81)</f>
        <v>0</v>
      </c>
      <c r="O82" s="53">
        <f>SUM(O81)</f>
        <v>0</v>
      </c>
      <c r="P82" s="51">
        <f t="shared" ref="P82:AA82" si="21">SUM(P81)</f>
        <v>9924.7000000000007</v>
      </c>
      <c r="Q82" s="49">
        <f t="shared" si="21"/>
        <v>9924.7000000000007</v>
      </c>
      <c r="R82" s="49">
        <f t="shared" si="21"/>
        <v>0</v>
      </c>
      <c r="S82" s="53">
        <f t="shared" si="21"/>
        <v>0</v>
      </c>
      <c r="T82" s="51">
        <f t="shared" si="21"/>
        <v>9781.5</v>
      </c>
      <c r="U82" s="49">
        <f t="shared" si="21"/>
        <v>9781.5</v>
      </c>
      <c r="V82" s="49">
        <f t="shared" si="21"/>
        <v>0</v>
      </c>
      <c r="W82" s="53">
        <f t="shared" si="21"/>
        <v>0</v>
      </c>
      <c r="X82" s="51">
        <f t="shared" si="21"/>
        <v>9781.5</v>
      </c>
      <c r="Y82" s="49">
        <f t="shared" si="21"/>
        <v>9781.5</v>
      </c>
      <c r="Z82" s="49">
        <f t="shared" si="21"/>
        <v>0</v>
      </c>
      <c r="AA82" s="53">
        <f t="shared" si="21"/>
        <v>0</v>
      </c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2" ht="27.75" customHeight="1" thickBot="1" x14ac:dyDescent="0.25">
      <c r="A83" s="767" t="s">
        <v>15</v>
      </c>
      <c r="B83" s="736" t="s">
        <v>16</v>
      </c>
      <c r="C83" s="655" t="s">
        <v>28</v>
      </c>
      <c r="D83" s="738" t="s">
        <v>22</v>
      </c>
      <c r="E83" s="644" t="s">
        <v>108</v>
      </c>
      <c r="F83" s="691" t="s">
        <v>220</v>
      </c>
      <c r="G83" s="617" t="s">
        <v>45</v>
      </c>
      <c r="H83" s="612" t="s">
        <v>20</v>
      </c>
      <c r="I83" s="609" t="s">
        <v>37</v>
      </c>
      <c r="J83" s="609" t="s">
        <v>223</v>
      </c>
      <c r="K83" s="55" t="s">
        <v>43</v>
      </c>
      <c r="L83" s="82">
        <f>M83+O83</f>
        <v>67.5</v>
      </c>
      <c r="M83" s="83">
        <v>66.5</v>
      </c>
      <c r="N83" s="83">
        <v>55.9</v>
      </c>
      <c r="O83" s="84">
        <v>1</v>
      </c>
      <c r="P83" s="103">
        <f>SUM(Q83,S83)</f>
        <v>69.5</v>
      </c>
      <c r="Q83" s="91">
        <v>69.5</v>
      </c>
      <c r="R83" s="91">
        <v>65</v>
      </c>
      <c r="S83" s="243">
        <v>0</v>
      </c>
      <c r="T83" s="103">
        <f>U83+W83</f>
        <v>68.5</v>
      </c>
      <c r="U83" s="91">
        <v>68.5</v>
      </c>
      <c r="V83" s="91">
        <v>64</v>
      </c>
      <c r="W83" s="243">
        <v>0</v>
      </c>
      <c r="X83" s="82">
        <f>Y83+AA83</f>
        <v>68.5</v>
      </c>
      <c r="Y83" s="83">
        <v>68.5</v>
      </c>
      <c r="Z83" s="83">
        <v>64</v>
      </c>
      <c r="AA83" s="84">
        <v>0</v>
      </c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42"/>
    </row>
    <row r="84" spans="1:42" ht="35.25" customHeight="1" thickBot="1" x14ac:dyDescent="0.25">
      <c r="A84" s="768"/>
      <c r="B84" s="737"/>
      <c r="C84" s="667"/>
      <c r="D84" s="739"/>
      <c r="E84" s="742"/>
      <c r="F84" s="692"/>
      <c r="G84" s="615"/>
      <c r="H84" s="613"/>
      <c r="I84" s="610"/>
      <c r="J84" s="610"/>
      <c r="K84" s="47" t="s">
        <v>11</v>
      </c>
      <c r="L84" s="51">
        <f>SUM(L83)</f>
        <v>67.5</v>
      </c>
      <c r="M84" s="49">
        <f>SUM(M83)</f>
        <v>66.5</v>
      </c>
      <c r="N84" s="49">
        <f>SUM(N83)</f>
        <v>55.9</v>
      </c>
      <c r="O84" s="53">
        <f>SUM(O83)</f>
        <v>1</v>
      </c>
      <c r="P84" s="51">
        <f t="shared" ref="P84:AA84" si="22">SUM(P83)</f>
        <v>69.5</v>
      </c>
      <c r="Q84" s="49">
        <f t="shared" si="22"/>
        <v>69.5</v>
      </c>
      <c r="R84" s="49">
        <f t="shared" si="22"/>
        <v>65</v>
      </c>
      <c r="S84" s="53">
        <f t="shared" si="22"/>
        <v>0</v>
      </c>
      <c r="T84" s="51">
        <f t="shared" si="22"/>
        <v>68.5</v>
      </c>
      <c r="U84" s="49">
        <f t="shared" si="22"/>
        <v>68.5</v>
      </c>
      <c r="V84" s="49">
        <f t="shared" si="22"/>
        <v>64</v>
      </c>
      <c r="W84" s="53">
        <f t="shared" si="22"/>
        <v>0</v>
      </c>
      <c r="X84" s="51">
        <f t="shared" si="22"/>
        <v>68.5</v>
      </c>
      <c r="Y84" s="49">
        <f t="shared" si="22"/>
        <v>68.5</v>
      </c>
      <c r="Z84" s="49">
        <f t="shared" si="22"/>
        <v>64</v>
      </c>
      <c r="AA84" s="53">
        <f t="shared" si="22"/>
        <v>0</v>
      </c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2" ht="27.75" customHeight="1" thickBot="1" x14ac:dyDescent="0.25">
      <c r="A85" s="767" t="s">
        <v>15</v>
      </c>
      <c r="B85" s="736" t="s">
        <v>16</v>
      </c>
      <c r="C85" s="655" t="s">
        <v>28</v>
      </c>
      <c r="D85" s="738" t="s">
        <v>25</v>
      </c>
      <c r="E85" s="788" t="s">
        <v>109</v>
      </c>
      <c r="F85" s="691" t="s">
        <v>220</v>
      </c>
      <c r="G85" s="617" t="s">
        <v>137</v>
      </c>
      <c r="H85" s="612" t="s">
        <v>20</v>
      </c>
      <c r="I85" s="609" t="s">
        <v>37</v>
      </c>
      <c r="J85" s="609" t="s">
        <v>223</v>
      </c>
      <c r="K85" s="55" t="s">
        <v>43</v>
      </c>
      <c r="L85" s="82">
        <f>M85+O85</f>
        <v>5245.6</v>
      </c>
      <c r="M85" s="83">
        <v>5245.6</v>
      </c>
      <c r="N85" s="83">
        <v>0</v>
      </c>
      <c r="O85" s="84">
        <v>0</v>
      </c>
      <c r="P85" s="103">
        <f>SUM(Q85,S85)</f>
        <v>5569.4</v>
      </c>
      <c r="Q85" s="91">
        <v>5569.4</v>
      </c>
      <c r="R85" s="91">
        <v>0</v>
      </c>
      <c r="S85" s="243">
        <v>0</v>
      </c>
      <c r="T85" s="103">
        <f>U85+W85</f>
        <v>5739.7</v>
      </c>
      <c r="U85" s="91">
        <v>5739.7</v>
      </c>
      <c r="V85" s="91">
        <v>0</v>
      </c>
      <c r="W85" s="243">
        <v>0</v>
      </c>
      <c r="X85" s="82">
        <f>Y85+AA85</f>
        <v>5739.7</v>
      </c>
      <c r="Y85" s="83">
        <v>5739.7</v>
      </c>
      <c r="Z85" s="83">
        <v>0</v>
      </c>
      <c r="AA85" s="84">
        <v>0</v>
      </c>
    </row>
    <row r="86" spans="1:42" s="33" customFormat="1" ht="36" customHeight="1" thickBot="1" x14ac:dyDescent="0.25">
      <c r="A86" s="768"/>
      <c r="B86" s="737"/>
      <c r="C86" s="667"/>
      <c r="D86" s="739"/>
      <c r="E86" s="789"/>
      <c r="F86" s="692"/>
      <c r="G86" s="615"/>
      <c r="H86" s="613"/>
      <c r="I86" s="610"/>
      <c r="J86" s="610"/>
      <c r="K86" s="47" t="s">
        <v>11</v>
      </c>
      <c r="L86" s="85">
        <f>L85</f>
        <v>5245.6</v>
      </c>
      <c r="M86" s="86">
        <f>M85</f>
        <v>5245.6</v>
      </c>
      <c r="N86" s="86">
        <v>0</v>
      </c>
      <c r="O86" s="87">
        <v>0</v>
      </c>
      <c r="P86" s="51">
        <f>SUM(P85)</f>
        <v>5569.4</v>
      </c>
      <c r="Q86" s="49">
        <f>SUM(Q85)</f>
        <v>5569.4</v>
      </c>
      <c r="R86" s="49">
        <v>0</v>
      </c>
      <c r="S86" s="365">
        <v>0</v>
      </c>
      <c r="T86" s="370">
        <f>T85</f>
        <v>5739.7</v>
      </c>
      <c r="U86" s="86">
        <f t="shared" ref="U86:AA86" si="23">U85</f>
        <v>5739.7</v>
      </c>
      <c r="V86" s="86">
        <f t="shared" si="23"/>
        <v>0</v>
      </c>
      <c r="W86" s="371">
        <f t="shared" si="23"/>
        <v>0</v>
      </c>
      <c r="X86" s="370">
        <f t="shared" si="23"/>
        <v>5739.7</v>
      </c>
      <c r="Y86" s="86">
        <f t="shared" si="23"/>
        <v>5739.7</v>
      </c>
      <c r="Z86" s="86">
        <f t="shared" si="23"/>
        <v>0</v>
      </c>
      <c r="AA86" s="371">
        <f t="shared" si="23"/>
        <v>0</v>
      </c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</row>
    <row r="87" spans="1:42" s="33" customFormat="1" ht="33" customHeight="1" thickBot="1" x14ac:dyDescent="0.25">
      <c r="A87" s="767" t="s">
        <v>15</v>
      </c>
      <c r="B87" s="736" t="s">
        <v>16</v>
      </c>
      <c r="C87" s="655" t="s">
        <v>28</v>
      </c>
      <c r="D87" s="738" t="s">
        <v>15</v>
      </c>
      <c r="E87" s="788" t="s">
        <v>110</v>
      </c>
      <c r="F87" s="691" t="s">
        <v>220</v>
      </c>
      <c r="G87" s="617" t="s">
        <v>137</v>
      </c>
      <c r="H87" s="612" t="s">
        <v>20</v>
      </c>
      <c r="I87" s="609" t="s">
        <v>37</v>
      </c>
      <c r="J87" s="609" t="s">
        <v>223</v>
      </c>
      <c r="K87" s="55" t="s">
        <v>43</v>
      </c>
      <c r="L87" s="103">
        <f>M87+O87</f>
        <v>209.8</v>
      </c>
      <c r="M87" s="91">
        <v>207.8</v>
      </c>
      <c r="N87" s="91">
        <v>148</v>
      </c>
      <c r="O87" s="243">
        <v>2</v>
      </c>
      <c r="P87" s="103">
        <f>SUM(Q87,S87)</f>
        <v>222.8</v>
      </c>
      <c r="Q87" s="91">
        <v>222.8</v>
      </c>
      <c r="R87" s="91">
        <v>168.8</v>
      </c>
      <c r="S87" s="243">
        <v>0</v>
      </c>
      <c r="T87" s="103">
        <f>U87+W87</f>
        <v>229.6</v>
      </c>
      <c r="U87" s="91">
        <v>229.6</v>
      </c>
      <c r="V87" s="91">
        <v>169.6</v>
      </c>
      <c r="W87" s="243">
        <v>0</v>
      </c>
      <c r="X87" s="82">
        <f>Y87+AA87</f>
        <v>229.6</v>
      </c>
      <c r="Y87" s="83">
        <v>229.6</v>
      </c>
      <c r="Z87" s="83">
        <v>169.6</v>
      </c>
      <c r="AA87" s="84">
        <v>0</v>
      </c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</row>
    <row r="88" spans="1:42" s="33" customFormat="1" ht="32.25" customHeight="1" thickBot="1" x14ac:dyDescent="0.25">
      <c r="A88" s="768"/>
      <c r="B88" s="737"/>
      <c r="C88" s="667"/>
      <c r="D88" s="739"/>
      <c r="E88" s="789"/>
      <c r="F88" s="692"/>
      <c r="G88" s="615"/>
      <c r="H88" s="613"/>
      <c r="I88" s="610"/>
      <c r="J88" s="610"/>
      <c r="K88" s="277" t="s">
        <v>11</v>
      </c>
      <c r="L88" s="48">
        <f>L87</f>
        <v>209.8</v>
      </c>
      <c r="M88" s="49">
        <f t="shared" ref="M88:O88" si="24">M87</f>
        <v>207.8</v>
      </c>
      <c r="N88" s="49">
        <f t="shared" si="24"/>
        <v>148</v>
      </c>
      <c r="O88" s="50">
        <f t="shared" si="24"/>
        <v>2</v>
      </c>
      <c r="P88" s="365">
        <f>SUM(P87)</f>
        <v>222.8</v>
      </c>
      <c r="Q88" s="49">
        <f>SUM(Q87)</f>
        <v>222.8</v>
      </c>
      <c r="R88" s="49">
        <f>SUM(R87)</f>
        <v>168.8</v>
      </c>
      <c r="S88" s="53">
        <f>SUM(S87)</f>
        <v>0</v>
      </c>
      <c r="T88" s="51">
        <f>T87</f>
        <v>229.6</v>
      </c>
      <c r="U88" s="49">
        <f>U87</f>
        <v>229.6</v>
      </c>
      <c r="V88" s="49">
        <f>V87</f>
        <v>169.6</v>
      </c>
      <c r="W88" s="53">
        <v>0</v>
      </c>
      <c r="X88" s="51">
        <f t="shared" ref="X88:AA88" si="25">SUM(X87)</f>
        <v>229.6</v>
      </c>
      <c r="Y88" s="49">
        <f t="shared" si="25"/>
        <v>229.6</v>
      </c>
      <c r="Z88" s="49">
        <f t="shared" si="25"/>
        <v>169.6</v>
      </c>
      <c r="AA88" s="53">
        <f t="shared" si="25"/>
        <v>0</v>
      </c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</row>
    <row r="89" spans="1:42" s="33" customFormat="1" ht="32.25" customHeight="1" thickBot="1" x14ac:dyDescent="0.25">
      <c r="A89" s="767" t="s">
        <v>15</v>
      </c>
      <c r="B89" s="736" t="s">
        <v>16</v>
      </c>
      <c r="C89" s="655" t="s">
        <v>28</v>
      </c>
      <c r="D89" s="738" t="s">
        <v>28</v>
      </c>
      <c r="E89" s="644" t="s">
        <v>111</v>
      </c>
      <c r="F89" s="691" t="s">
        <v>220</v>
      </c>
      <c r="G89" s="617" t="s">
        <v>46</v>
      </c>
      <c r="H89" s="612" t="s">
        <v>20</v>
      </c>
      <c r="I89" s="609" t="s">
        <v>37</v>
      </c>
      <c r="J89" s="609" t="s">
        <v>223</v>
      </c>
      <c r="K89" s="55" t="s">
        <v>41</v>
      </c>
      <c r="L89" s="103">
        <f>M89+O89</f>
        <v>291</v>
      </c>
      <c r="M89" s="91">
        <v>291</v>
      </c>
      <c r="N89" s="91">
        <v>0</v>
      </c>
      <c r="O89" s="243">
        <v>0</v>
      </c>
      <c r="P89" s="82">
        <f>SUM(Q89,S89)</f>
        <v>330</v>
      </c>
      <c r="Q89" s="83">
        <v>330</v>
      </c>
      <c r="R89" s="83">
        <v>0</v>
      </c>
      <c r="S89" s="84">
        <v>0</v>
      </c>
      <c r="T89" s="103">
        <f>U89+W89</f>
        <v>330</v>
      </c>
      <c r="U89" s="91">
        <v>330</v>
      </c>
      <c r="V89" s="91">
        <v>0</v>
      </c>
      <c r="W89" s="243">
        <v>0</v>
      </c>
      <c r="X89" s="82">
        <f>Y89+AA89</f>
        <v>330</v>
      </c>
      <c r="Y89" s="83">
        <v>330</v>
      </c>
      <c r="Z89" s="83">
        <v>0</v>
      </c>
      <c r="AA89" s="84">
        <v>0</v>
      </c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</row>
    <row r="90" spans="1:42" s="33" customFormat="1" ht="29.25" customHeight="1" thickBot="1" x14ac:dyDescent="0.25">
      <c r="A90" s="768"/>
      <c r="B90" s="737"/>
      <c r="C90" s="667"/>
      <c r="D90" s="739"/>
      <c r="E90" s="742"/>
      <c r="F90" s="692"/>
      <c r="G90" s="615"/>
      <c r="H90" s="613"/>
      <c r="I90" s="610"/>
      <c r="J90" s="610"/>
      <c r="K90" s="47" t="s">
        <v>11</v>
      </c>
      <c r="L90" s="51">
        <f>L89</f>
        <v>291</v>
      </c>
      <c r="M90" s="49">
        <f>M89</f>
        <v>291</v>
      </c>
      <c r="N90" s="49">
        <v>0</v>
      </c>
      <c r="O90" s="53">
        <v>0</v>
      </c>
      <c r="P90" s="51">
        <f>SUM(P89)</f>
        <v>330</v>
      </c>
      <c r="Q90" s="49">
        <f>SUM(Q89)</f>
        <v>330</v>
      </c>
      <c r="R90" s="49">
        <f>SUM(R89)</f>
        <v>0</v>
      </c>
      <c r="S90" s="53">
        <f>SUM(S89)</f>
        <v>0</v>
      </c>
      <c r="T90" s="51">
        <f>T89</f>
        <v>330</v>
      </c>
      <c r="U90" s="49">
        <f>U89</f>
        <v>330</v>
      </c>
      <c r="V90" s="49">
        <v>0</v>
      </c>
      <c r="W90" s="53">
        <v>0</v>
      </c>
      <c r="X90" s="51">
        <f t="shared" ref="X90:AA90" si="26">SUM(X89)</f>
        <v>330</v>
      </c>
      <c r="Y90" s="49">
        <f t="shared" si="26"/>
        <v>330</v>
      </c>
      <c r="Z90" s="49">
        <f t="shared" si="26"/>
        <v>0</v>
      </c>
      <c r="AA90" s="53">
        <f t="shared" si="26"/>
        <v>0</v>
      </c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</row>
    <row r="91" spans="1:42" s="33" customFormat="1" ht="27.75" customHeight="1" thickBot="1" x14ac:dyDescent="0.25">
      <c r="A91" s="767" t="s">
        <v>15</v>
      </c>
      <c r="B91" s="736" t="s">
        <v>16</v>
      </c>
      <c r="C91" s="655" t="s">
        <v>28</v>
      </c>
      <c r="D91" s="738" t="s">
        <v>47</v>
      </c>
      <c r="E91" s="644" t="s">
        <v>112</v>
      </c>
      <c r="F91" s="691" t="s">
        <v>220</v>
      </c>
      <c r="G91" s="617" t="s">
        <v>45</v>
      </c>
      <c r="H91" s="612" t="s">
        <v>20</v>
      </c>
      <c r="I91" s="609" t="s">
        <v>37</v>
      </c>
      <c r="J91" s="609" t="s">
        <v>223</v>
      </c>
      <c r="K91" s="55" t="s">
        <v>41</v>
      </c>
      <c r="L91" s="82">
        <f>M91+O91</f>
        <v>664</v>
      </c>
      <c r="M91" s="83">
        <v>664</v>
      </c>
      <c r="N91" s="83">
        <v>0</v>
      </c>
      <c r="O91" s="84">
        <v>0</v>
      </c>
      <c r="P91" s="82">
        <f>SUM(Q91,S91)</f>
        <v>840</v>
      </c>
      <c r="Q91" s="83">
        <v>840</v>
      </c>
      <c r="R91" s="83">
        <v>0</v>
      </c>
      <c r="S91" s="84">
        <v>0</v>
      </c>
      <c r="T91" s="103">
        <f>U91+W91</f>
        <v>840</v>
      </c>
      <c r="U91" s="91">
        <v>840</v>
      </c>
      <c r="V91" s="91">
        <v>0</v>
      </c>
      <c r="W91" s="243">
        <v>0</v>
      </c>
      <c r="X91" s="82">
        <f>Y91+AA91</f>
        <v>840</v>
      </c>
      <c r="Y91" s="83">
        <v>840</v>
      </c>
      <c r="Z91" s="83">
        <v>0</v>
      </c>
      <c r="AA91" s="84">
        <v>0</v>
      </c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</row>
    <row r="92" spans="1:42" s="33" customFormat="1" ht="34.5" customHeight="1" thickBot="1" x14ac:dyDescent="0.25">
      <c r="A92" s="768"/>
      <c r="B92" s="737"/>
      <c r="C92" s="667"/>
      <c r="D92" s="739"/>
      <c r="E92" s="742"/>
      <c r="F92" s="692"/>
      <c r="G92" s="615"/>
      <c r="H92" s="613"/>
      <c r="I92" s="610"/>
      <c r="J92" s="610"/>
      <c r="K92" s="47" t="s">
        <v>11</v>
      </c>
      <c r="L92" s="51">
        <f>L91</f>
        <v>664</v>
      </c>
      <c r="M92" s="49">
        <f>M91</f>
        <v>664</v>
      </c>
      <c r="N92" s="49">
        <v>0</v>
      </c>
      <c r="O92" s="53">
        <v>0</v>
      </c>
      <c r="P92" s="51">
        <f>SUM(P91)</f>
        <v>840</v>
      </c>
      <c r="Q92" s="49">
        <f>SUM(Q91)</f>
        <v>840</v>
      </c>
      <c r="R92" s="49">
        <f>SUM(R91)</f>
        <v>0</v>
      </c>
      <c r="S92" s="53">
        <f>SUM(S91)</f>
        <v>0</v>
      </c>
      <c r="T92" s="51">
        <f>T91</f>
        <v>840</v>
      </c>
      <c r="U92" s="49">
        <f>U91</f>
        <v>840</v>
      </c>
      <c r="V92" s="49">
        <v>0</v>
      </c>
      <c r="W92" s="53">
        <v>0</v>
      </c>
      <c r="X92" s="51">
        <f t="shared" ref="X92:AA92" si="27">SUM(X91)</f>
        <v>840</v>
      </c>
      <c r="Y92" s="49">
        <f t="shared" si="27"/>
        <v>840</v>
      </c>
      <c r="Z92" s="49">
        <f t="shared" si="27"/>
        <v>0</v>
      </c>
      <c r="AA92" s="53">
        <f t="shared" si="27"/>
        <v>0</v>
      </c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</row>
    <row r="93" spans="1:42" s="33" customFormat="1" ht="27.75" customHeight="1" thickBot="1" x14ac:dyDescent="0.25">
      <c r="A93" s="767" t="s">
        <v>15</v>
      </c>
      <c r="B93" s="736" t="s">
        <v>16</v>
      </c>
      <c r="C93" s="655" t="s">
        <v>28</v>
      </c>
      <c r="D93" s="738" t="s">
        <v>32</v>
      </c>
      <c r="E93" s="644" t="s">
        <v>113</v>
      </c>
      <c r="F93" s="691" t="s">
        <v>220</v>
      </c>
      <c r="G93" s="617" t="s">
        <v>45</v>
      </c>
      <c r="H93" s="612" t="s">
        <v>20</v>
      </c>
      <c r="I93" s="609" t="s">
        <v>37</v>
      </c>
      <c r="J93" s="609" t="s">
        <v>223</v>
      </c>
      <c r="K93" s="61" t="s">
        <v>41</v>
      </c>
      <c r="L93" s="471">
        <f>M93+O93</f>
        <v>31</v>
      </c>
      <c r="M93" s="472">
        <v>31</v>
      </c>
      <c r="N93" s="472">
        <v>30.5</v>
      </c>
      <c r="O93" s="473">
        <v>0</v>
      </c>
      <c r="P93" s="471">
        <f>SUM(Q93,S93)</f>
        <v>40</v>
      </c>
      <c r="Q93" s="472">
        <v>40</v>
      </c>
      <c r="R93" s="474">
        <v>39.4</v>
      </c>
      <c r="S93" s="473">
        <v>0</v>
      </c>
      <c r="T93" s="475">
        <f>U93+W93</f>
        <v>40</v>
      </c>
      <c r="U93" s="474">
        <v>40</v>
      </c>
      <c r="V93" s="474">
        <v>39.4</v>
      </c>
      <c r="W93" s="476">
        <v>0</v>
      </c>
      <c r="X93" s="471">
        <f>Y93+AA93</f>
        <v>40</v>
      </c>
      <c r="Y93" s="472">
        <v>40</v>
      </c>
      <c r="Z93" s="472">
        <v>39.4</v>
      </c>
      <c r="AA93" s="473">
        <v>0</v>
      </c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</row>
    <row r="94" spans="1:42" s="33" customFormat="1" ht="33" customHeight="1" thickBot="1" x14ac:dyDescent="0.25">
      <c r="A94" s="768"/>
      <c r="B94" s="737"/>
      <c r="C94" s="667"/>
      <c r="D94" s="739"/>
      <c r="E94" s="742"/>
      <c r="F94" s="692"/>
      <c r="G94" s="615"/>
      <c r="H94" s="613"/>
      <c r="I94" s="610"/>
      <c r="J94" s="610"/>
      <c r="K94" s="47" t="s">
        <v>11</v>
      </c>
      <c r="L94" s="51">
        <f>L93</f>
        <v>31</v>
      </c>
      <c r="M94" s="49">
        <f>M93</f>
        <v>31</v>
      </c>
      <c r="N94" s="49">
        <f>SUM(N93)</f>
        <v>30.5</v>
      </c>
      <c r="O94" s="53">
        <v>0</v>
      </c>
      <c r="P94" s="51">
        <f>SUM(P93)</f>
        <v>40</v>
      </c>
      <c r="Q94" s="49">
        <f>SUM(Q93)</f>
        <v>40</v>
      </c>
      <c r="R94" s="49">
        <f>SUM(R93)</f>
        <v>39.4</v>
      </c>
      <c r="S94" s="53">
        <f>SUM(S93)</f>
        <v>0</v>
      </c>
      <c r="T94" s="51">
        <f>T93</f>
        <v>40</v>
      </c>
      <c r="U94" s="49">
        <f>U93</f>
        <v>40</v>
      </c>
      <c r="V94" s="49">
        <f>SUM(V93)</f>
        <v>39.4</v>
      </c>
      <c r="W94" s="53">
        <v>0</v>
      </c>
      <c r="X94" s="51">
        <f t="shared" ref="X94:AA94" si="28">SUM(X93)</f>
        <v>40</v>
      </c>
      <c r="Y94" s="49">
        <f t="shared" si="28"/>
        <v>40</v>
      </c>
      <c r="Z94" s="49">
        <f t="shared" si="28"/>
        <v>39.4</v>
      </c>
      <c r="AA94" s="53">
        <f t="shared" si="28"/>
        <v>0</v>
      </c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</row>
    <row r="95" spans="1:42" s="33" customFormat="1" ht="30.75" customHeight="1" thickBot="1" x14ac:dyDescent="0.25">
      <c r="A95" s="767" t="s">
        <v>15</v>
      </c>
      <c r="B95" s="736" t="s">
        <v>16</v>
      </c>
      <c r="C95" s="655" t="s">
        <v>28</v>
      </c>
      <c r="D95" s="738" t="s">
        <v>34</v>
      </c>
      <c r="E95" s="644" t="s">
        <v>114</v>
      </c>
      <c r="F95" s="691" t="s">
        <v>220</v>
      </c>
      <c r="G95" s="617" t="s">
        <v>45</v>
      </c>
      <c r="H95" s="612" t="s">
        <v>20</v>
      </c>
      <c r="I95" s="609" t="s">
        <v>37</v>
      </c>
      <c r="J95" s="609" t="s">
        <v>223</v>
      </c>
      <c r="K95" s="55" t="s">
        <v>41</v>
      </c>
      <c r="L95" s="82">
        <f>M95+O95</f>
        <v>95.2</v>
      </c>
      <c r="M95" s="83">
        <v>95.2</v>
      </c>
      <c r="N95" s="83">
        <v>0</v>
      </c>
      <c r="O95" s="84">
        <v>0</v>
      </c>
      <c r="P95" s="82">
        <f>SUM(Q95,S95)</f>
        <v>112</v>
      </c>
      <c r="Q95" s="83">
        <v>112</v>
      </c>
      <c r="R95" s="83">
        <v>0</v>
      </c>
      <c r="S95" s="84">
        <v>0</v>
      </c>
      <c r="T95" s="103">
        <f>U95+W95</f>
        <v>112</v>
      </c>
      <c r="U95" s="91">
        <v>112</v>
      </c>
      <c r="V95" s="91">
        <v>0</v>
      </c>
      <c r="W95" s="243">
        <v>0</v>
      </c>
      <c r="X95" s="82">
        <f>Y95+AA95</f>
        <v>112</v>
      </c>
      <c r="Y95" s="83">
        <v>112</v>
      </c>
      <c r="Z95" s="83">
        <v>0</v>
      </c>
      <c r="AA95" s="84">
        <v>0</v>
      </c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</row>
    <row r="96" spans="1:42" s="33" customFormat="1" ht="31.5" customHeight="1" thickBot="1" x14ac:dyDescent="0.25">
      <c r="A96" s="768"/>
      <c r="B96" s="737"/>
      <c r="C96" s="667"/>
      <c r="D96" s="739"/>
      <c r="E96" s="742"/>
      <c r="F96" s="692"/>
      <c r="G96" s="615"/>
      <c r="H96" s="613"/>
      <c r="I96" s="610"/>
      <c r="J96" s="610"/>
      <c r="K96" s="47" t="s">
        <v>11</v>
      </c>
      <c r="L96" s="51">
        <f>L95</f>
        <v>95.2</v>
      </c>
      <c r="M96" s="49">
        <f>M95</f>
        <v>95.2</v>
      </c>
      <c r="N96" s="49">
        <v>0</v>
      </c>
      <c r="O96" s="53">
        <v>0</v>
      </c>
      <c r="P96" s="51">
        <f>SUM(P95)</f>
        <v>112</v>
      </c>
      <c r="Q96" s="49">
        <f>SUM(Q95)</f>
        <v>112</v>
      </c>
      <c r="R96" s="49">
        <f>SUM(R95)</f>
        <v>0</v>
      </c>
      <c r="S96" s="53">
        <f>SUM(S95)</f>
        <v>0</v>
      </c>
      <c r="T96" s="51">
        <f>T95</f>
        <v>112</v>
      </c>
      <c r="U96" s="49">
        <f>U95</f>
        <v>112</v>
      </c>
      <c r="V96" s="49">
        <v>0</v>
      </c>
      <c r="W96" s="53">
        <v>0</v>
      </c>
      <c r="X96" s="51">
        <f t="shared" ref="X96:AA96" si="29">SUM(X95)</f>
        <v>112</v>
      </c>
      <c r="Y96" s="49">
        <f t="shared" si="29"/>
        <v>112</v>
      </c>
      <c r="Z96" s="49">
        <f t="shared" si="29"/>
        <v>0</v>
      </c>
      <c r="AA96" s="53">
        <f t="shared" si="29"/>
        <v>0</v>
      </c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</row>
    <row r="97" spans="1:41" s="33" customFormat="1" ht="31.5" customHeight="1" thickBot="1" x14ac:dyDescent="0.25">
      <c r="A97" s="767" t="s">
        <v>15</v>
      </c>
      <c r="B97" s="736" t="s">
        <v>16</v>
      </c>
      <c r="C97" s="655" t="s">
        <v>28</v>
      </c>
      <c r="D97" s="738" t="s">
        <v>35</v>
      </c>
      <c r="E97" s="644" t="s">
        <v>136</v>
      </c>
      <c r="F97" s="691" t="s">
        <v>220</v>
      </c>
      <c r="G97" s="617" t="s">
        <v>26</v>
      </c>
      <c r="H97" s="612" t="s">
        <v>20</v>
      </c>
      <c r="I97" s="609" t="s">
        <v>37</v>
      </c>
      <c r="J97" s="609" t="s">
        <v>223</v>
      </c>
      <c r="K97" s="61" t="s">
        <v>24</v>
      </c>
      <c r="L97" s="75">
        <f>M97+O97</f>
        <v>180</v>
      </c>
      <c r="M97" s="379">
        <v>180</v>
      </c>
      <c r="N97" s="379">
        <v>0</v>
      </c>
      <c r="O97" s="380">
        <v>0</v>
      </c>
      <c r="P97" s="178">
        <f>SUM(Q97,S97)</f>
        <v>170</v>
      </c>
      <c r="Q97" s="381">
        <v>170</v>
      </c>
      <c r="R97" s="385">
        <v>0</v>
      </c>
      <c r="S97" s="387">
        <v>0</v>
      </c>
      <c r="T97" s="178">
        <f>U97+W97</f>
        <v>170</v>
      </c>
      <c r="U97" s="382">
        <v>170</v>
      </c>
      <c r="V97" s="382">
        <v>0</v>
      </c>
      <c r="W97" s="383">
        <v>0</v>
      </c>
      <c r="X97" s="477">
        <f>Y97+AA97</f>
        <v>170</v>
      </c>
      <c r="Y97" s="478">
        <v>170</v>
      </c>
      <c r="Z97" s="379">
        <v>0</v>
      </c>
      <c r="AA97" s="380">
        <v>0</v>
      </c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</row>
    <row r="98" spans="1:41" s="33" customFormat="1" ht="39" customHeight="1" thickBot="1" x14ac:dyDescent="0.25">
      <c r="A98" s="768"/>
      <c r="B98" s="737"/>
      <c r="C98" s="667"/>
      <c r="D98" s="739"/>
      <c r="E98" s="742"/>
      <c r="F98" s="692"/>
      <c r="G98" s="615"/>
      <c r="H98" s="613"/>
      <c r="I98" s="610"/>
      <c r="J98" s="610"/>
      <c r="K98" s="76" t="s">
        <v>11</v>
      </c>
      <c r="L98" s="92">
        <f>L97</f>
        <v>180</v>
      </c>
      <c r="M98" s="78">
        <f>M97</f>
        <v>180</v>
      </c>
      <c r="N98" s="78">
        <v>0</v>
      </c>
      <c r="O98" s="93">
        <v>0</v>
      </c>
      <c r="P98" s="92">
        <f>SUM(P97)</f>
        <v>170</v>
      </c>
      <c r="Q98" s="78">
        <f>SUM(Q97)</f>
        <v>170</v>
      </c>
      <c r="R98" s="78">
        <f>SUM(R97)</f>
        <v>0</v>
      </c>
      <c r="S98" s="93">
        <f>SUM(S97)</f>
        <v>0</v>
      </c>
      <c r="T98" s="92">
        <f>T97</f>
        <v>170</v>
      </c>
      <c r="U98" s="78">
        <f>U97</f>
        <v>170</v>
      </c>
      <c r="V98" s="78">
        <v>0</v>
      </c>
      <c r="W98" s="93">
        <v>0</v>
      </c>
      <c r="X98" s="92">
        <f t="shared" ref="X98:AA98" si="30">SUM(X97)</f>
        <v>170</v>
      </c>
      <c r="Y98" s="78">
        <f t="shared" si="30"/>
        <v>170</v>
      </c>
      <c r="Z98" s="78">
        <f t="shared" si="30"/>
        <v>0</v>
      </c>
      <c r="AA98" s="93">
        <f t="shared" si="30"/>
        <v>0</v>
      </c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</row>
    <row r="99" spans="1:41" s="33" customFormat="1" ht="30.75" customHeight="1" thickBot="1" x14ac:dyDescent="0.25">
      <c r="A99" s="767" t="s">
        <v>15</v>
      </c>
      <c r="B99" s="736" t="s">
        <v>16</v>
      </c>
      <c r="C99" s="655" t="s">
        <v>28</v>
      </c>
      <c r="D99" s="738" t="s">
        <v>48</v>
      </c>
      <c r="E99" s="644" t="s">
        <v>116</v>
      </c>
      <c r="F99" s="691" t="s">
        <v>220</v>
      </c>
      <c r="G99" s="617" t="s">
        <v>49</v>
      </c>
      <c r="H99" s="612" t="s">
        <v>20</v>
      </c>
      <c r="I99" s="609" t="s">
        <v>37</v>
      </c>
      <c r="J99" s="609" t="s">
        <v>223</v>
      </c>
      <c r="K99" s="55" t="s">
        <v>41</v>
      </c>
      <c r="L99" s="82">
        <f>M99+O99</f>
        <v>8.8000000000000007</v>
      </c>
      <c r="M99" s="83">
        <v>8.8000000000000007</v>
      </c>
      <c r="N99" s="83">
        <v>6.2</v>
      </c>
      <c r="O99" s="84">
        <v>0</v>
      </c>
      <c r="P99" s="82">
        <f>SUM(Q99,S99)</f>
        <v>10</v>
      </c>
      <c r="Q99" s="83">
        <v>10</v>
      </c>
      <c r="R99" s="83">
        <v>7.9</v>
      </c>
      <c r="S99" s="84">
        <v>0</v>
      </c>
      <c r="T99" s="103">
        <f>U99+W99</f>
        <v>10</v>
      </c>
      <c r="U99" s="91">
        <v>10</v>
      </c>
      <c r="V99" s="91">
        <v>7.9</v>
      </c>
      <c r="W99" s="243">
        <v>0</v>
      </c>
      <c r="X99" s="82">
        <f>Y99+AA99</f>
        <v>10</v>
      </c>
      <c r="Y99" s="83">
        <v>10</v>
      </c>
      <c r="Z99" s="83">
        <v>7.9</v>
      </c>
      <c r="AA99" s="84">
        <v>0</v>
      </c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</row>
    <row r="100" spans="1:41" s="33" customFormat="1" ht="37.5" customHeight="1" thickBot="1" x14ac:dyDescent="0.25">
      <c r="A100" s="768"/>
      <c r="B100" s="737"/>
      <c r="C100" s="667"/>
      <c r="D100" s="739"/>
      <c r="E100" s="742"/>
      <c r="F100" s="692"/>
      <c r="G100" s="615"/>
      <c r="H100" s="613"/>
      <c r="I100" s="610"/>
      <c r="J100" s="610"/>
      <c r="K100" s="47" t="s">
        <v>11</v>
      </c>
      <c r="L100" s="51">
        <f>L99</f>
        <v>8.8000000000000007</v>
      </c>
      <c r="M100" s="49">
        <f>M99</f>
        <v>8.8000000000000007</v>
      </c>
      <c r="N100" s="49">
        <f>N99</f>
        <v>6.2</v>
      </c>
      <c r="O100" s="53">
        <v>0</v>
      </c>
      <c r="P100" s="51">
        <f>SUM(P99)</f>
        <v>10</v>
      </c>
      <c r="Q100" s="49">
        <f>SUM(Q99)</f>
        <v>10</v>
      </c>
      <c r="R100" s="49">
        <f>SUM(R99)</f>
        <v>7.9</v>
      </c>
      <c r="S100" s="53">
        <f>SUM(S99)</f>
        <v>0</v>
      </c>
      <c r="T100" s="51">
        <f>T99</f>
        <v>10</v>
      </c>
      <c r="U100" s="49">
        <f>U99</f>
        <v>10</v>
      </c>
      <c r="V100" s="49">
        <f>V99</f>
        <v>7.9</v>
      </c>
      <c r="W100" s="53">
        <v>0</v>
      </c>
      <c r="X100" s="51">
        <f t="shared" ref="X100:AA100" si="31">SUM(X99)</f>
        <v>10</v>
      </c>
      <c r="Y100" s="49">
        <f t="shared" si="31"/>
        <v>10</v>
      </c>
      <c r="Z100" s="49">
        <f t="shared" si="31"/>
        <v>7.9</v>
      </c>
      <c r="AA100" s="53">
        <f t="shared" si="31"/>
        <v>0</v>
      </c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3" customFormat="1" ht="21" customHeight="1" thickBot="1" x14ac:dyDescent="0.25">
      <c r="A101" s="767" t="s">
        <v>15</v>
      </c>
      <c r="B101" s="736" t="s">
        <v>16</v>
      </c>
      <c r="C101" s="760" t="s">
        <v>28</v>
      </c>
      <c r="D101" s="738" t="s">
        <v>50</v>
      </c>
      <c r="E101" s="740" t="s">
        <v>170</v>
      </c>
      <c r="F101" s="691" t="s">
        <v>220</v>
      </c>
      <c r="G101" s="617" t="s">
        <v>26</v>
      </c>
      <c r="H101" s="612" t="s">
        <v>20</v>
      </c>
      <c r="I101" s="609" t="s">
        <v>37</v>
      </c>
      <c r="J101" s="609" t="s">
        <v>223</v>
      </c>
      <c r="K101" s="71" t="s">
        <v>24</v>
      </c>
      <c r="L101" s="479">
        <f>M101+O101</f>
        <v>1700</v>
      </c>
      <c r="M101" s="480">
        <v>1700</v>
      </c>
      <c r="N101" s="480">
        <v>0</v>
      </c>
      <c r="O101" s="481">
        <v>0</v>
      </c>
      <c r="P101" s="482">
        <f>SUM(Q101,S101)</f>
        <v>2000</v>
      </c>
      <c r="Q101" s="483">
        <v>2000</v>
      </c>
      <c r="R101" s="483">
        <v>0</v>
      </c>
      <c r="S101" s="484">
        <v>0</v>
      </c>
      <c r="T101" s="482">
        <f>U101+W101</f>
        <v>2000</v>
      </c>
      <c r="U101" s="483">
        <v>2000</v>
      </c>
      <c r="V101" s="483">
        <v>0</v>
      </c>
      <c r="W101" s="484">
        <v>0</v>
      </c>
      <c r="X101" s="479">
        <f>Y101+AA101</f>
        <v>2000</v>
      </c>
      <c r="Y101" s="480">
        <v>2000</v>
      </c>
      <c r="Z101" s="480">
        <v>0</v>
      </c>
      <c r="AA101" s="481">
        <v>0</v>
      </c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s="33" customFormat="1" ht="21.75" customHeight="1" thickBot="1" x14ac:dyDescent="0.25">
      <c r="A102" s="785"/>
      <c r="B102" s="786"/>
      <c r="C102" s="761"/>
      <c r="D102" s="791"/>
      <c r="E102" s="741"/>
      <c r="F102" s="757"/>
      <c r="G102" s="618"/>
      <c r="H102" s="616"/>
      <c r="I102" s="611"/>
      <c r="J102" s="611"/>
      <c r="K102" s="55" t="s">
        <v>41</v>
      </c>
      <c r="L102" s="82">
        <f>M102+O102</f>
        <v>0</v>
      </c>
      <c r="M102" s="83">
        <v>0</v>
      </c>
      <c r="N102" s="83">
        <v>0</v>
      </c>
      <c r="O102" s="84">
        <v>0</v>
      </c>
      <c r="P102" s="103">
        <f>Q102+S102</f>
        <v>0</v>
      </c>
      <c r="Q102" s="91">
        <v>0</v>
      </c>
      <c r="R102" s="91">
        <v>0</v>
      </c>
      <c r="S102" s="243">
        <v>0</v>
      </c>
      <c r="T102" s="103">
        <f>U102+W102</f>
        <v>0</v>
      </c>
      <c r="U102" s="91">
        <v>0</v>
      </c>
      <c r="V102" s="91">
        <v>0</v>
      </c>
      <c r="W102" s="243">
        <v>0</v>
      </c>
      <c r="X102" s="82">
        <f>Y1034+AA102</f>
        <v>0</v>
      </c>
      <c r="Y102" s="83">
        <v>0</v>
      </c>
      <c r="Z102" s="83">
        <v>0</v>
      </c>
      <c r="AA102" s="84">
        <v>0</v>
      </c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1:41" s="33" customFormat="1" ht="25.5" customHeight="1" thickBot="1" x14ac:dyDescent="0.25">
      <c r="A103" s="768"/>
      <c r="B103" s="737"/>
      <c r="C103" s="667"/>
      <c r="D103" s="739"/>
      <c r="E103" s="742"/>
      <c r="F103" s="692"/>
      <c r="G103" s="615"/>
      <c r="H103" s="613"/>
      <c r="I103" s="610"/>
      <c r="J103" s="610"/>
      <c r="K103" s="277" t="s">
        <v>11</v>
      </c>
      <c r="L103" s="48">
        <f>SUM(L101:L102)</f>
        <v>1700</v>
      </c>
      <c r="M103" s="49">
        <f t="shared" ref="M103:AA103" si="32">SUM(M101:M102)</f>
        <v>1700</v>
      </c>
      <c r="N103" s="49">
        <f t="shared" si="32"/>
        <v>0</v>
      </c>
      <c r="O103" s="50">
        <f t="shared" si="32"/>
        <v>0</v>
      </c>
      <c r="P103" s="48">
        <f t="shared" si="32"/>
        <v>2000</v>
      </c>
      <c r="Q103" s="49">
        <f t="shared" si="32"/>
        <v>2000</v>
      </c>
      <c r="R103" s="49">
        <f t="shared" si="32"/>
        <v>0</v>
      </c>
      <c r="S103" s="50">
        <f t="shared" si="32"/>
        <v>0</v>
      </c>
      <c r="T103" s="48">
        <f t="shared" si="32"/>
        <v>2000</v>
      </c>
      <c r="U103" s="49">
        <f t="shared" si="32"/>
        <v>2000</v>
      </c>
      <c r="V103" s="49">
        <f t="shared" si="32"/>
        <v>0</v>
      </c>
      <c r="W103" s="50">
        <f t="shared" si="32"/>
        <v>0</v>
      </c>
      <c r="X103" s="48">
        <f t="shared" si="32"/>
        <v>2000</v>
      </c>
      <c r="Y103" s="49">
        <f t="shared" si="32"/>
        <v>2000</v>
      </c>
      <c r="Z103" s="49">
        <f t="shared" si="32"/>
        <v>0</v>
      </c>
      <c r="AA103" s="50">
        <f t="shared" si="32"/>
        <v>0</v>
      </c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</row>
    <row r="104" spans="1:41" s="33" customFormat="1" ht="33" customHeight="1" thickBot="1" x14ac:dyDescent="0.25">
      <c r="A104" s="767" t="s">
        <v>15</v>
      </c>
      <c r="B104" s="743" t="s">
        <v>16</v>
      </c>
      <c r="C104" s="754" t="s">
        <v>28</v>
      </c>
      <c r="D104" s="758" t="s">
        <v>51</v>
      </c>
      <c r="E104" s="644" t="s">
        <v>148</v>
      </c>
      <c r="F104" s="691" t="s">
        <v>220</v>
      </c>
      <c r="G104" s="614" t="s">
        <v>52</v>
      </c>
      <c r="H104" s="621" t="str">
        <f>H101</f>
        <v>188723322</v>
      </c>
      <c r="I104" s="609" t="s">
        <v>37</v>
      </c>
      <c r="J104" s="609" t="s">
        <v>223</v>
      </c>
      <c r="K104" s="61" t="str">
        <f>K101</f>
        <v>SB</v>
      </c>
      <c r="L104" s="103">
        <f>M104+O104</f>
        <v>15</v>
      </c>
      <c r="M104" s="91">
        <v>15</v>
      </c>
      <c r="N104" s="91">
        <f>N101</f>
        <v>0</v>
      </c>
      <c r="O104" s="243">
        <f>O101</f>
        <v>0</v>
      </c>
      <c r="P104" s="103">
        <f>SUM(Q104,S104)</f>
        <v>21</v>
      </c>
      <c r="Q104" s="244">
        <v>21</v>
      </c>
      <c r="R104" s="244">
        <f>R101</f>
        <v>0</v>
      </c>
      <c r="S104" s="245">
        <f>S101</f>
        <v>0</v>
      </c>
      <c r="T104" s="103">
        <f>U104+W104</f>
        <v>21</v>
      </c>
      <c r="U104" s="91">
        <v>21</v>
      </c>
      <c r="V104" s="91">
        <f t="shared" ref="V104:AA104" si="33">V101</f>
        <v>0</v>
      </c>
      <c r="W104" s="243">
        <f t="shared" si="33"/>
        <v>0</v>
      </c>
      <c r="X104" s="94">
        <f>Y104+AA104</f>
        <v>21</v>
      </c>
      <c r="Y104" s="83">
        <v>21</v>
      </c>
      <c r="Z104" s="83">
        <f t="shared" si="33"/>
        <v>0</v>
      </c>
      <c r="AA104" s="84">
        <f t="shared" si="33"/>
        <v>0</v>
      </c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</row>
    <row r="105" spans="1:41" s="33" customFormat="1" ht="37.5" customHeight="1" thickBot="1" x14ac:dyDescent="0.25">
      <c r="A105" s="768"/>
      <c r="B105" s="783"/>
      <c r="C105" s="755"/>
      <c r="D105" s="759"/>
      <c r="E105" s="742"/>
      <c r="F105" s="756"/>
      <c r="G105" s="615"/>
      <c r="H105" s="613"/>
      <c r="I105" s="610"/>
      <c r="J105" s="610"/>
      <c r="K105" s="47" t="str">
        <f>K103</f>
        <v>Iš viso</v>
      </c>
      <c r="L105" s="51">
        <f>SUM(L104)</f>
        <v>15</v>
      </c>
      <c r="M105" s="49">
        <f>SUM(M104)</f>
        <v>15</v>
      </c>
      <c r="N105" s="49">
        <f>SUM(N104)</f>
        <v>0</v>
      </c>
      <c r="O105" s="53">
        <f>SUM(O104)</f>
        <v>0</v>
      </c>
      <c r="P105" s="51">
        <f t="shared" ref="P105:AA105" si="34">SUM(P104)</f>
        <v>21</v>
      </c>
      <c r="Q105" s="49">
        <f t="shared" si="34"/>
        <v>21</v>
      </c>
      <c r="R105" s="49">
        <f t="shared" si="34"/>
        <v>0</v>
      </c>
      <c r="S105" s="53">
        <f t="shared" si="34"/>
        <v>0</v>
      </c>
      <c r="T105" s="51">
        <f t="shared" si="34"/>
        <v>21</v>
      </c>
      <c r="U105" s="49">
        <f t="shared" si="34"/>
        <v>21</v>
      </c>
      <c r="V105" s="49">
        <f t="shared" si="34"/>
        <v>0</v>
      </c>
      <c r="W105" s="53">
        <f t="shared" si="34"/>
        <v>0</v>
      </c>
      <c r="X105" s="51">
        <f t="shared" si="34"/>
        <v>21</v>
      </c>
      <c r="Y105" s="49">
        <f t="shared" si="34"/>
        <v>21</v>
      </c>
      <c r="Z105" s="49">
        <f t="shared" si="34"/>
        <v>0</v>
      </c>
      <c r="AA105" s="53">
        <f t="shared" si="34"/>
        <v>0</v>
      </c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1:41" s="33" customFormat="1" ht="20.25" customHeight="1" thickBot="1" x14ac:dyDescent="0.25">
      <c r="A106" s="767" t="s">
        <v>15</v>
      </c>
      <c r="B106" s="743" t="s">
        <v>16</v>
      </c>
      <c r="C106" s="754" t="s">
        <v>28</v>
      </c>
      <c r="D106" s="758" t="s">
        <v>53</v>
      </c>
      <c r="E106" s="644" t="s">
        <v>140</v>
      </c>
      <c r="F106" s="691" t="s">
        <v>220</v>
      </c>
      <c r="G106" s="617" t="s">
        <v>52</v>
      </c>
      <c r="H106" s="612" t="s">
        <v>20</v>
      </c>
      <c r="I106" s="609" t="s">
        <v>37</v>
      </c>
      <c r="J106" s="609" t="s">
        <v>223</v>
      </c>
      <c r="K106" s="71" t="s">
        <v>24</v>
      </c>
      <c r="L106" s="482">
        <f>M106+O106</f>
        <v>1000</v>
      </c>
      <c r="M106" s="483">
        <v>1000</v>
      </c>
      <c r="N106" s="483">
        <v>0</v>
      </c>
      <c r="O106" s="484">
        <v>0</v>
      </c>
      <c r="P106" s="482">
        <f>SUM(Q106,S106)</f>
        <v>1571</v>
      </c>
      <c r="Q106" s="241">
        <v>1571</v>
      </c>
      <c r="R106" s="241">
        <v>0</v>
      </c>
      <c r="S106" s="485">
        <v>0</v>
      </c>
      <c r="T106" s="482">
        <f>U106+W106</f>
        <v>1571</v>
      </c>
      <c r="U106" s="483">
        <v>1571</v>
      </c>
      <c r="V106" s="483">
        <v>0</v>
      </c>
      <c r="W106" s="484">
        <v>0</v>
      </c>
      <c r="X106" s="486">
        <f>Y106+AA106</f>
        <v>1571</v>
      </c>
      <c r="Y106" s="480">
        <v>1571</v>
      </c>
      <c r="Z106" s="480">
        <v>0</v>
      </c>
      <c r="AA106" s="481">
        <v>0</v>
      </c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</row>
    <row r="107" spans="1:41" s="33" customFormat="1" ht="21.75" customHeight="1" thickBot="1" x14ac:dyDescent="0.25">
      <c r="A107" s="785"/>
      <c r="B107" s="784"/>
      <c r="C107" s="787"/>
      <c r="D107" s="762"/>
      <c r="E107" s="741"/>
      <c r="F107" s="757"/>
      <c r="G107" s="618"/>
      <c r="H107" s="616"/>
      <c r="I107" s="611"/>
      <c r="J107" s="611"/>
      <c r="K107" s="55" t="s">
        <v>41</v>
      </c>
      <c r="L107" s="103">
        <f>M107+O107</f>
        <v>0</v>
      </c>
      <c r="M107" s="91">
        <v>0</v>
      </c>
      <c r="N107" s="91">
        <v>0</v>
      </c>
      <c r="O107" s="243">
        <v>0</v>
      </c>
      <c r="P107" s="103">
        <f>Q107+S107</f>
        <v>0</v>
      </c>
      <c r="Q107" s="244">
        <v>0</v>
      </c>
      <c r="R107" s="244">
        <v>0</v>
      </c>
      <c r="S107" s="245">
        <v>0</v>
      </c>
      <c r="T107" s="103">
        <f>U107+W107</f>
        <v>0</v>
      </c>
      <c r="U107" s="91">
        <v>0</v>
      </c>
      <c r="V107" s="91">
        <v>0</v>
      </c>
      <c r="W107" s="243">
        <v>0</v>
      </c>
      <c r="X107" s="94">
        <f>Y107+AA107</f>
        <v>0</v>
      </c>
      <c r="Y107" s="83">
        <v>0</v>
      </c>
      <c r="Z107" s="83">
        <v>0</v>
      </c>
      <c r="AA107" s="84">
        <v>0</v>
      </c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</row>
    <row r="108" spans="1:41" s="33" customFormat="1" ht="29.25" customHeight="1" thickBot="1" x14ac:dyDescent="0.25">
      <c r="A108" s="768"/>
      <c r="B108" s="783"/>
      <c r="C108" s="755"/>
      <c r="D108" s="759"/>
      <c r="E108" s="742"/>
      <c r="F108" s="692"/>
      <c r="G108" s="615"/>
      <c r="H108" s="613"/>
      <c r="I108" s="610"/>
      <c r="J108" s="610"/>
      <c r="K108" s="277" t="s">
        <v>11</v>
      </c>
      <c r="L108" s="48">
        <f>SUM(L106:L107)</f>
        <v>1000</v>
      </c>
      <c r="M108" s="49">
        <f t="shared" ref="M108:AA108" si="35">SUM(M106:M107)</f>
        <v>1000</v>
      </c>
      <c r="N108" s="49">
        <f t="shared" si="35"/>
        <v>0</v>
      </c>
      <c r="O108" s="50">
        <f t="shared" si="35"/>
        <v>0</v>
      </c>
      <c r="P108" s="48">
        <f t="shared" si="35"/>
        <v>1571</v>
      </c>
      <c r="Q108" s="49">
        <f t="shared" si="35"/>
        <v>1571</v>
      </c>
      <c r="R108" s="49">
        <f t="shared" si="35"/>
        <v>0</v>
      </c>
      <c r="S108" s="50">
        <f t="shared" si="35"/>
        <v>0</v>
      </c>
      <c r="T108" s="48">
        <f t="shared" si="35"/>
        <v>1571</v>
      </c>
      <c r="U108" s="49">
        <f t="shared" si="35"/>
        <v>1571</v>
      </c>
      <c r="V108" s="49">
        <f t="shared" si="35"/>
        <v>0</v>
      </c>
      <c r="W108" s="50">
        <f t="shared" si="35"/>
        <v>0</v>
      </c>
      <c r="X108" s="48">
        <f t="shared" si="35"/>
        <v>1571</v>
      </c>
      <c r="Y108" s="49">
        <f t="shared" si="35"/>
        <v>1571</v>
      </c>
      <c r="Z108" s="49">
        <f t="shared" si="35"/>
        <v>0</v>
      </c>
      <c r="AA108" s="50">
        <f t="shared" si="35"/>
        <v>0</v>
      </c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</row>
    <row r="109" spans="1:41" s="33" customFormat="1" ht="33.75" customHeight="1" thickBot="1" x14ac:dyDescent="0.25">
      <c r="A109" s="767" t="s">
        <v>15</v>
      </c>
      <c r="B109" s="743" t="s">
        <v>16</v>
      </c>
      <c r="C109" s="754" t="s">
        <v>28</v>
      </c>
      <c r="D109" s="763" t="s">
        <v>54</v>
      </c>
      <c r="E109" s="837" t="s">
        <v>149</v>
      </c>
      <c r="F109" s="688" t="s">
        <v>220</v>
      </c>
      <c r="G109" s="619" t="s">
        <v>52</v>
      </c>
      <c r="H109" s="612" t="s">
        <v>20</v>
      </c>
      <c r="I109" s="609" t="s">
        <v>37</v>
      </c>
      <c r="J109" s="609" t="s">
        <v>223</v>
      </c>
      <c r="K109" s="95" t="s">
        <v>24</v>
      </c>
      <c r="L109" s="82">
        <f>M109+O109</f>
        <v>20</v>
      </c>
      <c r="M109" s="83">
        <v>20</v>
      </c>
      <c r="N109" s="83">
        <v>0</v>
      </c>
      <c r="O109" s="84">
        <v>0</v>
      </c>
      <c r="P109" s="103">
        <f>SUM(Q109,S109)</f>
        <v>28</v>
      </c>
      <c r="Q109" s="244">
        <v>28</v>
      </c>
      <c r="R109" s="244">
        <v>0</v>
      </c>
      <c r="S109" s="245">
        <v>0</v>
      </c>
      <c r="T109" s="103">
        <f>U109+W109</f>
        <v>28</v>
      </c>
      <c r="U109" s="91">
        <v>28</v>
      </c>
      <c r="V109" s="91">
        <v>0</v>
      </c>
      <c r="W109" s="243">
        <v>0</v>
      </c>
      <c r="X109" s="94">
        <f>Y109+AA109</f>
        <v>28</v>
      </c>
      <c r="Y109" s="83">
        <v>28</v>
      </c>
      <c r="Z109" s="83">
        <v>0</v>
      </c>
      <c r="AA109" s="84">
        <v>0</v>
      </c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1:41" ht="34.5" customHeight="1" thickBot="1" x14ac:dyDescent="0.25">
      <c r="A110" s="768"/>
      <c r="B110" s="783"/>
      <c r="C110" s="755"/>
      <c r="D110" s="764"/>
      <c r="E110" s="838"/>
      <c r="F110" s="756"/>
      <c r="G110" s="620"/>
      <c r="H110" s="613"/>
      <c r="I110" s="610"/>
      <c r="J110" s="610"/>
      <c r="K110" s="47" t="s">
        <v>11</v>
      </c>
      <c r="L110" s="51">
        <f>SUM(L109)</f>
        <v>20</v>
      </c>
      <c r="M110" s="49">
        <f>SUM(M109)</f>
        <v>20</v>
      </c>
      <c r="N110" s="49">
        <f>SUM(N109)</f>
        <v>0</v>
      </c>
      <c r="O110" s="53">
        <f>SUM(O109)</f>
        <v>0</v>
      </c>
      <c r="P110" s="51">
        <f t="shared" ref="P110:AA110" si="36">SUM(P109)</f>
        <v>28</v>
      </c>
      <c r="Q110" s="49">
        <f t="shared" si="36"/>
        <v>28</v>
      </c>
      <c r="R110" s="49">
        <f t="shared" si="36"/>
        <v>0</v>
      </c>
      <c r="S110" s="53">
        <f t="shared" si="36"/>
        <v>0</v>
      </c>
      <c r="T110" s="51">
        <f t="shared" si="36"/>
        <v>28</v>
      </c>
      <c r="U110" s="49">
        <f t="shared" si="36"/>
        <v>28</v>
      </c>
      <c r="V110" s="49">
        <f t="shared" si="36"/>
        <v>0</v>
      </c>
      <c r="W110" s="53">
        <f t="shared" si="36"/>
        <v>0</v>
      </c>
      <c r="X110" s="51">
        <f t="shared" si="36"/>
        <v>28</v>
      </c>
      <c r="Y110" s="49">
        <f t="shared" si="36"/>
        <v>28</v>
      </c>
      <c r="Z110" s="49">
        <f t="shared" si="36"/>
        <v>0</v>
      </c>
      <c r="AA110" s="53">
        <f t="shared" si="36"/>
        <v>0</v>
      </c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</row>
    <row r="111" spans="1:41" ht="30.75" customHeight="1" thickBot="1" x14ac:dyDescent="0.25">
      <c r="A111" s="767" t="s">
        <v>15</v>
      </c>
      <c r="B111" s="743" t="s">
        <v>16</v>
      </c>
      <c r="C111" s="754" t="s">
        <v>28</v>
      </c>
      <c r="D111" s="763" t="s">
        <v>55</v>
      </c>
      <c r="E111" s="776" t="s">
        <v>56</v>
      </c>
      <c r="F111" s="688" t="s">
        <v>220</v>
      </c>
      <c r="G111" s="619" t="s">
        <v>83</v>
      </c>
      <c r="H111" s="612" t="s">
        <v>20</v>
      </c>
      <c r="I111" s="609" t="s">
        <v>37</v>
      </c>
      <c r="J111" s="609" t="s">
        <v>223</v>
      </c>
      <c r="K111" s="55" t="s">
        <v>41</v>
      </c>
      <c r="L111" s="304">
        <f>M111+O111</f>
        <v>7.9</v>
      </c>
      <c r="M111" s="379">
        <v>7.9</v>
      </c>
      <c r="N111" s="478">
        <v>7.2</v>
      </c>
      <c r="O111" s="380">
        <v>0</v>
      </c>
      <c r="P111" s="304">
        <f>SUM(Q111,S111)</f>
        <v>8.3000000000000007</v>
      </c>
      <c r="Q111" s="56">
        <v>8.3000000000000007</v>
      </c>
      <c r="R111" s="386">
        <v>7.5</v>
      </c>
      <c r="S111" s="58">
        <v>0</v>
      </c>
      <c r="T111" s="179">
        <f>U111+W111</f>
        <v>8.3000000000000007</v>
      </c>
      <c r="U111" s="382">
        <v>8.3000000000000007</v>
      </c>
      <c r="V111" s="384">
        <v>7.5</v>
      </c>
      <c r="W111" s="383">
        <v>0</v>
      </c>
      <c r="X111" s="477">
        <f>Y111+AA111</f>
        <v>8.3000000000000007</v>
      </c>
      <c r="Y111" s="478">
        <v>8.3000000000000007</v>
      </c>
      <c r="Z111" s="379">
        <v>7.5</v>
      </c>
      <c r="AA111" s="380">
        <v>0</v>
      </c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</row>
    <row r="112" spans="1:41" ht="30.75" customHeight="1" thickBot="1" x14ac:dyDescent="0.25">
      <c r="A112" s="768"/>
      <c r="B112" s="783"/>
      <c r="C112" s="755"/>
      <c r="D112" s="764"/>
      <c r="E112" s="777"/>
      <c r="F112" s="756"/>
      <c r="G112" s="620"/>
      <c r="H112" s="613"/>
      <c r="I112" s="610"/>
      <c r="J112" s="610"/>
      <c r="K112" s="47" t="s">
        <v>11</v>
      </c>
      <c r="L112" s="48">
        <f>L111</f>
        <v>7.9</v>
      </c>
      <c r="M112" s="49">
        <f>M111</f>
        <v>7.9</v>
      </c>
      <c r="N112" s="49">
        <f>SUM(N111)</f>
        <v>7.2</v>
      </c>
      <c r="O112" s="50">
        <v>0</v>
      </c>
      <c r="P112" s="48">
        <f>SUM(P111)</f>
        <v>8.3000000000000007</v>
      </c>
      <c r="Q112" s="49">
        <f>SUM(Q111)</f>
        <v>8.3000000000000007</v>
      </c>
      <c r="R112" s="49">
        <f>SUM(R111)</f>
        <v>7.5</v>
      </c>
      <c r="S112" s="50">
        <f>SUM(S111)</f>
        <v>0</v>
      </c>
      <c r="T112" s="48">
        <f>T111</f>
        <v>8.3000000000000007</v>
      </c>
      <c r="U112" s="49">
        <f t="shared" ref="U112:W112" si="37">U111</f>
        <v>8.3000000000000007</v>
      </c>
      <c r="V112" s="49">
        <f t="shared" si="37"/>
        <v>7.5</v>
      </c>
      <c r="W112" s="50">
        <f t="shared" si="37"/>
        <v>0</v>
      </c>
      <c r="X112" s="48">
        <f t="shared" ref="X112:AA112" si="38">SUM(X111)</f>
        <v>8.3000000000000007</v>
      </c>
      <c r="Y112" s="49">
        <f t="shared" si="38"/>
        <v>8.3000000000000007</v>
      </c>
      <c r="Z112" s="49">
        <f t="shared" si="38"/>
        <v>7.5</v>
      </c>
      <c r="AA112" s="50">
        <f t="shared" si="38"/>
        <v>0</v>
      </c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</row>
    <row r="113" spans="1:41" ht="34.5" customHeight="1" thickBot="1" x14ac:dyDescent="0.25">
      <c r="A113" s="767" t="s">
        <v>15</v>
      </c>
      <c r="B113" s="743" t="s">
        <v>16</v>
      </c>
      <c r="C113" s="754" t="s">
        <v>28</v>
      </c>
      <c r="D113" s="763" t="s">
        <v>103</v>
      </c>
      <c r="E113" s="774" t="s">
        <v>104</v>
      </c>
      <c r="F113" s="688" t="s">
        <v>220</v>
      </c>
      <c r="G113" s="619" t="s">
        <v>45</v>
      </c>
      <c r="H113" s="612" t="s">
        <v>20</v>
      </c>
      <c r="I113" s="609" t="s">
        <v>37</v>
      </c>
      <c r="J113" s="609" t="s">
        <v>223</v>
      </c>
      <c r="K113" s="55" t="s">
        <v>41</v>
      </c>
      <c r="L113" s="304">
        <f>M113+O113</f>
        <v>16</v>
      </c>
      <c r="M113" s="379">
        <v>16</v>
      </c>
      <c r="N113" s="478">
        <v>0</v>
      </c>
      <c r="O113" s="380">
        <v>0</v>
      </c>
      <c r="P113" s="179">
        <f>SUM(Q113,S113)</f>
        <v>60</v>
      </c>
      <c r="Q113" s="385">
        <v>60</v>
      </c>
      <c r="R113" s="386">
        <v>0</v>
      </c>
      <c r="S113" s="387">
        <v>0</v>
      </c>
      <c r="T113" s="179">
        <f>U113+W113</f>
        <v>60</v>
      </c>
      <c r="U113" s="382">
        <v>60</v>
      </c>
      <c r="V113" s="384">
        <v>0</v>
      </c>
      <c r="W113" s="383">
        <v>0</v>
      </c>
      <c r="X113" s="477">
        <f>Y113+AA113</f>
        <v>60</v>
      </c>
      <c r="Y113" s="478">
        <v>60</v>
      </c>
      <c r="Z113" s="379">
        <v>0</v>
      </c>
      <c r="AA113" s="380">
        <v>0</v>
      </c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</row>
    <row r="114" spans="1:41" ht="34.5" customHeight="1" thickBot="1" x14ac:dyDescent="0.25">
      <c r="A114" s="770"/>
      <c r="B114" s="744"/>
      <c r="C114" s="771"/>
      <c r="D114" s="769"/>
      <c r="E114" s="775"/>
      <c r="F114" s="689"/>
      <c r="G114" s="992"/>
      <c r="H114" s="613"/>
      <c r="I114" s="610"/>
      <c r="J114" s="610"/>
      <c r="K114" s="47" t="s">
        <v>11</v>
      </c>
      <c r="L114" s="48">
        <f>L113</f>
        <v>16</v>
      </c>
      <c r="M114" s="49">
        <f>M113</f>
        <v>16</v>
      </c>
      <c r="N114" s="49">
        <v>0</v>
      </c>
      <c r="O114" s="50">
        <v>0</v>
      </c>
      <c r="P114" s="48">
        <f>SUM(P113)</f>
        <v>60</v>
      </c>
      <c r="Q114" s="49">
        <f>SUM(Q113)</f>
        <v>60</v>
      </c>
      <c r="R114" s="49">
        <f>SUM(R113)</f>
        <v>0</v>
      </c>
      <c r="S114" s="50">
        <f>SUM(S113)</f>
        <v>0</v>
      </c>
      <c r="T114" s="48">
        <f>T113</f>
        <v>60</v>
      </c>
      <c r="U114" s="49">
        <f>U113</f>
        <v>60</v>
      </c>
      <c r="V114" s="49">
        <v>0</v>
      </c>
      <c r="W114" s="50">
        <v>0</v>
      </c>
      <c r="X114" s="48">
        <f t="shared" ref="X114:AA114" si="39">SUM(X113)</f>
        <v>60</v>
      </c>
      <c r="Y114" s="49">
        <f t="shared" si="39"/>
        <v>60</v>
      </c>
      <c r="Z114" s="49">
        <f t="shared" si="39"/>
        <v>0</v>
      </c>
      <c r="AA114" s="50">
        <f t="shared" si="39"/>
        <v>0</v>
      </c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</row>
    <row r="115" spans="1:41" ht="26.25" customHeight="1" thickBot="1" x14ac:dyDescent="0.25">
      <c r="A115" s="767" t="s">
        <v>15</v>
      </c>
      <c r="B115" s="743" t="s">
        <v>16</v>
      </c>
      <c r="C115" s="754" t="s">
        <v>28</v>
      </c>
      <c r="D115" s="763" t="s">
        <v>153</v>
      </c>
      <c r="E115" s="774" t="s">
        <v>154</v>
      </c>
      <c r="F115" s="688" t="s">
        <v>220</v>
      </c>
      <c r="G115" s="619" t="s">
        <v>52</v>
      </c>
      <c r="H115" s="612" t="s">
        <v>20</v>
      </c>
      <c r="I115" s="609" t="s">
        <v>37</v>
      </c>
      <c r="J115" s="609" t="s">
        <v>223</v>
      </c>
      <c r="K115" s="55" t="s">
        <v>24</v>
      </c>
      <c r="L115" s="304">
        <f>M115+O115</f>
        <v>195</v>
      </c>
      <c r="M115" s="379">
        <v>195</v>
      </c>
      <c r="N115" s="478">
        <v>0</v>
      </c>
      <c r="O115" s="380">
        <v>0</v>
      </c>
      <c r="P115" s="179">
        <f>SUM(Q115,S115)</f>
        <v>290</v>
      </c>
      <c r="Q115" s="385">
        <v>290</v>
      </c>
      <c r="R115" s="386">
        <v>0</v>
      </c>
      <c r="S115" s="387">
        <v>0</v>
      </c>
      <c r="T115" s="179">
        <f>U115+W115</f>
        <v>290</v>
      </c>
      <c r="U115" s="382">
        <v>290</v>
      </c>
      <c r="V115" s="384">
        <v>0</v>
      </c>
      <c r="W115" s="383">
        <v>0</v>
      </c>
      <c r="X115" s="477">
        <f>Y115+AA115</f>
        <v>290</v>
      </c>
      <c r="Y115" s="478">
        <v>290</v>
      </c>
      <c r="Z115" s="379">
        <v>0</v>
      </c>
      <c r="AA115" s="380">
        <v>0</v>
      </c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</row>
    <row r="116" spans="1:41" ht="34.5" customHeight="1" thickBot="1" x14ac:dyDescent="0.25">
      <c r="A116" s="770"/>
      <c r="B116" s="744"/>
      <c r="C116" s="771"/>
      <c r="D116" s="769"/>
      <c r="E116" s="775"/>
      <c r="F116" s="689"/>
      <c r="G116" s="992"/>
      <c r="H116" s="613"/>
      <c r="I116" s="610"/>
      <c r="J116" s="610"/>
      <c r="K116" s="47" t="s">
        <v>11</v>
      </c>
      <c r="L116" s="48">
        <f>L115</f>
        <v>195</v>
      </c>
      <c r="M116" s="49">
        <f>M115</f>
        <v>195</v>
      </c>
      <c r="N116" s="49">
        <v>0</v>
      </c>
      <c r="O116" s="50">
        <v>0</v>
      </c>
      <c r="P116" s="48">
        <f>SUM(P115)</f>
        <v>290</v>
      </c>
      <c r="Q116" s="49">
        <f>SUM(Q115)</f>
        <v>290</v>
      </c>
      <c r="R116" s="49">
        <f>SUM(R115)</f>
        <v>0</v>
      </c>
      <c r="S116" s="50">
        <f>SUM(S115)</f>
        <v>0</v>
      </c>
      <c r="T116" s="48">
        <f>T115</f>
        <v>290</v>
      </c>
      <c r="U116" s="49">
        <f>U115</f>
        <v>290</v>
      </c>
      <c r="V116" s="49">
        <v>0</v>
      </c>
      <c r="W116" s="50">
        <v>0</v>
      </c>
      <c r="X116" s="48">
        <f t="shared" ref="X116:AA116" si="40">SUM(X115)</f>
        <v>290</v>
      </c>
      <c r="Y116" s="49">
        <f t="shared" si="40"/>
        <v>290</v>
      </c>
      <c r="Z116" s="49">
        <f t="shared" si="40"/>
        <v>0</v>
      </c>
      <c r="AA116" s="50">
        <f t="shared" si="40"/>
        <v>0</v>
      </c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</row>
    <row r="117" spans="1:41" ht="55.5" customHeight="1" thickBot="1" x14ac:dyDescent="0.25">
      <c r="A117" s="767" t="s">
        <v>15</v>
      </c>
      <c r="B117" s="743" t="s">
        <v>16</v>
      </c>
      <c r="C117" s="754" t="s">
        <v>28</v>
      </c>
      <c r="D117" s="772" t="s">
        <v>171</v>
      </c>
      <c r="E117" s="778" t="s">
        <v>176</v>
      </c>
      <c r="F117" s="679" t="s">
        <v>220</v>
      </c>
      <c r="G117" s="684" t="s">
        <v>134</v>
      </c>
      <c r="H117" s="681" t="s">
        <v>20</v>
      </c>
      <c r="I117" s="622" t="s">
        <v>37</v>
      </c>
      <c r="J117" s="622" t="s">
        <v>223</v>
      </c>
      <c r="K117" s="186" t="s">
        <v>41</v>
      </c>
      <c r="L117" s="179">
        <f>M117+O117</f>
        <v>16.7</v>
      </c>
      <c r="M117" s="382">
        <v>16.7</v>
      </c>
      <c r="N117" s="384">
        <v>0.3</v>
      </c>
      <c r="O117" s="383">
        <v>0</v>
      </c>
      <c r="P117" s="179">
        <f>SUM(Q117,S117)</f>
        <v>0</v>
      </c>
      <c r="Q117" s="385">
        <v>0</v>
      </c>
      <c r="R117" s="386">
        <v>0</v>
      </c>
      <c r="S117" s="387">
        <v>0</v>
      </c>
      <c r="T117" s="179">
        <f>U117+W117</f>
        <v>0</v>
      </c>
      <c r="U117" s="382">
        <v>0</v>
      </c>
      <c r="V117" s="384">
        <v>0</v>
      </c>
      <c r="W117" s="383">
        <v>0</v>
      </c>
      <c r="X117" s="388">
        <v>0</v>
      </c>
      <c r="Y117" s="384">
        <v>0</v>
      </c>
      <c r="Z117" s="382">
        <v>0</v>
      </c>
      <c r="AA117" s="383">
        <v>0</v>
      </c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</row>
    <row r="118" spans="1:41" ht="57.75" customHeight="1" thickBot="1" x14ac:dyDescent="0.25">
      <c r="A118" s="770"/>
      <c r="B118" s="744"/>
      <c r="C118" s="771"/>
      <c r="D118" s="773"/>
      <c r="E118" s="779"/>
      <c r="F118" s="680"/>
      <c r="G118" s="685"/>
      <c r="H118" s="682"/>
      <c r="I118" s="624"/>
      <c r="J118" s="624"/>
      <c r="K118" s="277" t="s">
        <v>11</v>
      </c>
      <c r="L118" s="48">
        <f>L117</f>
        <v>16.7</v>
      </c>
      <c r="M118" s="49">
        <f t="shared" ref="M118:AA118" si="41">M117</f>
        <v>16.7</v>
      </c>
      <c r="N118" s="49">
        <f t="shared" si="41"/>
        <v>0.3</v>
      </c>
      <c r="O118" s="50">
        <f t="shared" si="41"/>
        <v>0</v>
      </c>
      <c r="P118" s="48">
        <f t="shared" si="41"/>
        <v>0</v>
      </c>
      <c r="Q118" s="49">
        <f t="shared" si="41"/>
        <v>0</v>
      </c>
      <c r="R118" s="49">
        <f t="shared" si="41"/>
        <v>0</v>
      </c>
      <c r="S118" s="50">
        <f t="shared" si="41"/>
        <v>0</v>
      </c>
      <c r="T118" s="48">
        <f t="shared" si="41"/>
        <v>0</v>
      </c>
      <c r="U118" s="49">
        <f t="shared" si="41"/>
        <v>0</v>
      </c>
      <c r="V118" s="49">
        <f t="shared" si="41"/>
        <v>0</v>
      </c>
      <c r="W118" s="50">
        <f t="shared" si="41"/>
        <v>0</v>
      </c>
      <c r="X118" s="48">
        <f t="shared" si="41"/>
        <v>0</v>
      </c>
      <c r="Y118" s="49">
        <f t="shared" si="41"/>
        <v>0</v>
      </c>
      <c r="Z118" s="49">
        <f t="shared" si="41"/>
        <v>0</v>
      </c>
      <c r="AA118" s="50">
        <f t="shared" si="41"/>
        <v>0</v>
      </c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</row>
    <row r="119" spans="1:41" ht="34.5" customHeight="1" thickBot="1" x14ac:dyDescent="0.25">
      <c r="A119" s="767" t="s">
        <v>15</v>
      </c>
      <c r="B119" s="743" t="s">
        <v>16</v>
      </c>
      <c r="C119" s="754" t="s">
        <v>28</v>
      </c>
      <c r="D119" s="772" t="s">
        <v>172</v>
      </c>
      <c r="E119" s="778" t="s">
        <v>173</v>
      </c>
      <c r="F119" s="679" t="s">
        <v>220</v>
      </c>
      <c r="G119" s="684" t="s">
        <v>26</v>
      </c>
      <c r="H119" s="681" t="s">
        <v>20</v>
      </c>
      <c r="I119" s="622" t="s">
        <v>37</v>
      </c>
      <c r="J119" s="622" t="s">
        <v>223</v>
      </c>
      <c r="K119" s="186" t="s">
        <v>41</v>
      </c>
      <c r="L119" s="179">
        <f>M119+O119</f>
        <v>0</v>
      </c>
      <c r="M119" s="382">
        <v>0</v>
      </c>
      <c r="N119" s="384">
        <v>0</v>
      </c>
      <c r="O119" s="383">
        <v>0</v>
      </c>
      <c r="P119" s="179">
        <f>SUM(Q119,S119)</f>
        <v>0</v>
      </c>
      <c r="Q119" s="385">
        <v>0</v>
      </c>
      <c r="R119" s="386">
        <v>0</v>
      </c>
      <c r="S119" s="387">
        <v>0</v>
      </c>
      <c r="T119" s="179">
        <f>U119+W119</f>
        <v>0</v>
      </c>
      <c r="U119" s="382">
        <v>0</v>
      </c>
      <c r="V119" s="384">
        <v>0</v>
      </c>
      <c r="W119" s="383">
        <v>0</v>
      </c>
      <c r="X119" s="388">
        <v>0</v>
      </c>
      <c r="Y119" s="384">
        <v>0</v>
      </c>
      <c r="Z119" s="382">
        <v>0</v>
      </c>
      <c r="AA119" s="383">
        <v>0</v>
      </c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</row>
    <row r="120" spans="1:41" ht="34.5" customHeight="1" thickBot="1" x14ac:dyDescent="0.25">
      <c r="A120" s="770"/>
      <c r="B120" s="744"/>
      <c r="C120" s="771"/>
      <c r="D120" s="773"/>
      <c r="E120" s="779"/>
      <c r="F120" s="680"/>
      <c r="G120" s="685"/>
      <c r="H120" s="682"/>
      <c r="I120" s="624"/>
      <c r="J120" s="624"/>
      <c r="K120" s="47" t="s">
        <v>11</v>
      </c>
      <c r="L120" s="48">
        <f>L119</f>
        <v>0</v>
      </c>
      <c r="M120" s="49">
        <f>M119</f>
        <v>0</v>
      </c>
      <c r="N120" s="49">
        <v>0</v>
      </c>
      <c r="O120" s="50">
        <v>0</v>
      </c>
      <c r="P120" s="48">
        <f>SUM(P119)</f>
        <v>0</v>
      </c>
      <c r="Q120" s="49">
        <f>SUM(Q119)</f>
        <v>0</v>
      </c>
      <c r="R120" s="49">
        <f>SUM(R119)</f>
        <v>0</v>
      </c>
      <c r="S120" s="50">
        <f>SUM(S119)</f>
        <v>0</v>
      </c>
      <c r="T120" s="48">
        <f>T119</f>
        <v>0</v>
      </c>
      <c r="U120" s="49">
        <f>U119</f>
        <v>0</v>
      </c>
      <c r="V120" s="49">
        <v>0</v>
      </c>
      <c r="W120" s="50">
        <v>0</v>
      </c>
      <c r="X120" s="48">
        <f t="shared" ref="X120:AA120" si="42">SUM(X119)</f>
        <v>0</v>
      </c>
      <c r="Y120" s="49">
        <f t="shared" si="42"/>
        <v>0</v>
      </c>
      <c r="Z120" s="49">
        <f t="shared" si="42"/>
        <v>0</v>
      </c>
      <c r="AA120" s="50">
        <f t="shared" si="42"/>
        <v>0</v>
      </c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</row>
    <row r="121" spans="1:41" ht="29.25" customHeight="1" thickBot="1" x14ac:dyDescent="0.25">
      <c r="A121" s="767" t="s">
        <v>15</v>
      </c>
      <c r="B121" s="743" t="s">
        <v>16</v>
      </c>
      <c r="C121" s="754" t="s">
        <v>28</v>
      </c>
      <c r="D121" s="772" t="s">
        <v>174</v>
      </c>
      <c r="E121" s="778" t="s">
        <v>175</v>
      </c>
      <c r="F121" s="679" t="s">
        <v>220</v>
      </c>
      <c r="G121" s="684" t="s">
        <v>26</v>
      </c>
      <c r="H121" s="681" t="s">
        <v>20</v>
      </c>
      <c r="I121" s="622" t="s">
        <v>37</v>
      </c>
      <c r="J121" s="622" t="s">
        <v>223</v>
      </c>
      <c r="K121" s="186" t="s">
        <v>41</v>
      </c>
      <c r="L121" s="179">
        <f>M121+O121</f>
        <v>0.7</v>
      </c>
      <c r="M121" s="382">
        <v>0.7</v>
      </c>
      <c r="N121" s="384">
        <v>0</v>
      </c>
      <c r="O121" s="383">
        <v>0</v>
      </c>
      <c r="P121" s="179">
        <f>SUM(Q121,S121)</f>
        <v>0</v>
      </c>
      <c r="Q121" s="385">
        <v>0</v>
      </c>
      <c r="R121" s="386">
        <v>0</v>
      </c>
      <c r="S121" s="387">
        <v>0</v>
      </c>
      <c r="T121" s="179">
        <f>U121+W121</f>
        <v>0</v>
      </c>
      <c r="U121" s="382">
        <v>0</v>
      </c>
      <c r="V121" s="384">
        <v>0</v>
      </c>
      <c r="W121" s="383">
        <v>0</v>
      </c>
      <c r="X121" s="388">
        <v>0</v>
      </c>
      <c r="Y121" s="384">
        <v>0</v>
      </c>
      <c r="Z121" s="382">
        <v>0</v>
      </c>
      <c r="AA121" s="383">
        <v>0</v>
      </c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</row>
    <row r="122" spans="1:41" ht="39.75" customHeight="1" thickBot="1" x14ac:dyDescent="0.25">
      <c r="A122" s="770"/>
      <c r="B122" s="744"/>
      <c r="C122" s="771"/>
      <c r="D122" s="773"/>
      <c r="E122" s="779"/>
      <c r="F122" s="680"/>
      <c r="G122" s="685"/>
      <c r="H122" s="682"/>
      <c r="I122" s="624"/>
      <c r="J122" s="624"/>
      <c r="K122" s="47" t="s">
        <v>11</v>
      </c>
      <c r="L122" s="250">
        <f>L121</f>
        <v>0.7</v>
      </c>
      <c r="M122" s="251">
        <f>M121</f>
        <v>0.7</v>
      </c>
      <c r="N122" s="251">
        <v>0</v>
      </c>
      <c r="O122" s="252">
        <v>0</v>
      </c>
      <c r="P122" s="250">
        <f>SUM(P121)</f>
        <v>0</v>
      </c>
      <c r="Q122" s="251">
        <f>SUM(Q121)</f>
        <v>0</v>
      </c>
      <c r="R122" s="251">
        <f>SUM(R121)</f>
        <v>0</v>
      </c>
      <c r="S122" s="252">
        <f>SUM(S121)</f>
        <v>0</v>
      </c>
      <c r="T122" s="250">
        <f>T121</f>
        <v>0</v>
      </c>
      <c r="U122" s="251">
        <f>U121</f>
        <v>0</v>
      </c>
      <c r="V122" s="251">
        <v>0</v>
      </c>
      <c r="W122" s="252">
        <v>0</v>
      </c>
      <c r="X122" s="250">
        <f t="shared" ref="X122:AA122" si="43">SUM(X121)</f>
        <v>0</v>
      </c>
      <c r="Y122" s="251">
        <f t="shared" si="43"/>
        <v>0</v>
      </c>
      <c r="Z122" s="251">
        <f t="shared" si="43"/>
        <v>0</v>
      </c>
      <c r="AA122" s="252">
        <f t="shared" si="43"/>
        <v>0</v>
      </c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</row>
    <row r="123" spans="1:41" ht="19.5" customHeight="1" thickBot="1" x14ac:dyDescent="0.25">
      <c r="A123" s="317" t="s">
        <v>15</v>
      </c>
      <c r="B123" s="177" t="s">
        <v>16</v>
      </c>
      <c r="C123" s="302" t="s">
        <v>28</v>
      </c>
      <c r="D123" s="809" t="s">
        <v>208</v>
      </c>
      <c r="E123" s="809"/>
      <c r="F123" s="809"/>
      <c r="G123" s="809"/>
      <c r="H123" s="809"/>
      <c r="I123" s="809"/>
      <c r="J123" s="810"/>
      <c r="K123" s="810"/>
      <c r="L123" s="8">
        <f t="shared" ref="L123:AA123" si="44">L82+L84+L86+L88+L90+L92+L94+L96+L98+L100+L103+L105+L108+L110+L112+L122+L114+L120+L118+L116</f>
        <v>19406.500000000004</v>
      </c>
      <c r="M123" s="9">
        <f t="shared" si="44"/>
        <v>19403.500000000004</v>
      </c>
      <c r="N123" s="9">
        <f t="shared" si="44"/>
        <v>248.1</v>
      </c>
      <c r="O123" s="10">
        <f t="shared" si="44"/>
        <v>3</v>
      </c>
      <c r="P123" s="8">
        <f t="shared" si="44"/>
        <v>21266.7</v>
      </c>
      <c r="Q123" s="9">
        <f t="shared" si="44"/>
        <v>21266.7</v>
      </c>
      <c r="R123" s="9">
        <f t="shared" si="44"/>
        <v>288.59999999999997</v>
      </c>
      <c r="S123" s="10">
        <f t="shared" si="44"/>
        <v>0</v>
      </c>
      <c r="T123" s="8">
        <f t="shared" si="44"/>
        <v>21299.600000000002</v>
      </c>
      <c r="U123" s="9">
        <f t="shared" si="44"/>
        <v>21299.600000000002</v>
      </c>
      <c r="V123" s="9">
        <f t="shared" si="44"/>
        <v>288.39999999999998</v>
      </c>
      <c r="W123" s="10">
        <f t="shared" si="44"/>
        <v>0</v>
      </c>
      <c r="X123" s="8">
        <f t="shared" si="44"/>
        <v>21299.600000000002</v>
      </c>
      <c r="Y123" s="9">
        <f t="shared" si="44"/>
        <v>21299.600000000002</v>
      </c>
      <c r="Z123" s="9">
        <f t="shared" si="44"/>
        <v>288.39999999999998</v>
      </c>
      <c r="AA123" s="10">
        <f t="shared" si="44"/>
        <v>0</v>
      </c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</row>
    <row r="124" spans="1:41" ht="19.5" customHeight="1" thickBot="1" x14ac:dyDescent="0.25">
      <c r="A124" s="28" t="s">
        <v>15</v>
      </c>
      <c r="B124" s="4" t="s">
        <v>16</v>
      </c>
      <c r="C124" s="5" t="s">
        <v>47</v>
      </c>
      <c r="D124" s="605" t="s">
        <v>184</v>
      </c>
      <c r="E124" s="606"/>
      <c r="F124" s="606"/>
      <c r="G124" s="606"/>
      <c r="H124" s="606"/>
      <c r="I124" s="606"/>
      <c r="J124" s="606"/>
      <c r="K124" s="606"/>
      <c r="L124" s="607"/>
      <c r="M124" s="607"/>
      <c r="N124" s="607"/>
      <c r="O124" s="607"/>
      <c r="P124" s="607"/>
      <c r="Q124" s="607"/>
      <c r="R124" s="607"/>
      <c r="S124" s="607"/>
      <c r="T124" s="607"/>
      <c r="U124" s="607"/>
      <c r="V124" s="607"/>
      <c r="W124" s="607"/>
      <c r="X124" s="607"/>
      <c r="Y124" s="607"/>
      <c r="Z124" s="607"/>
      <c r="AA124" s="608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</row>
    <row r="125" spans="1:41" ht="19.5" customHeight="1" x14ac:dyDescent="0.2">
      <c r="A125" s="765" t="s">
        <v>15</v>
      </c>
      <c r="B125" s="835" t="s">
        <v>16</v>
      </c>
      <c r="C125" s="754" t="s">
        <v>47</v>
      </c>
      <c r="D125" s="763" t="s">
        <v>16</v>
      </c>
      <c r="E125" s="774" t="s">
        <v>133</v>
      </c>
      <c r="F125" s="688" t="s">
        <v>220</v>
      </c>
      <c r="G125" s="619" t="s">
        <v>49</v>
      </c>
      <c r="H125" s="612" t="s">
        <v>129</v>
      </c>
      <c r="I125" s="945" t="s">
        <v>261</v>
      </c>
      <c r="J125" s="609" t="s">
        <v>223</v>
      </c>
      <c r="K125" s="61" t="s">
        <v>24</v>
      </c>
      <c r="L125" s="389">
        <f>M125+O125</f>
        <v>182.2</v>
      </c>
      <c r="M125" s="467">
        <v>182.2</v>
      </c>
      <c r="N125" s="487">
        <v>169.6</v>
      </c>
      <c r="O125" s="468">
        <v>0</v>
      </c>
      <c r="P125" s="389">
        <f>SUM(Q125,S125)</f>
        <v>215.20000000000002</v>
      </c>
      <c r="Q125" s="390">
        <v>212.8</v>
      </c>
      <c r="R125" s="488">
        <v>190.4</v>
      </c>
      <c r="S125" s="392">
        <v>2.4</v>
      </c>
      <c r="T125" s="489">
        <f>U125+W125</f>
        <v>226.9</v>
      </c>
      <c r="U125" s="469">
        <v>226.9</v>
      </c>
      <c r="V125" s="490">
        <v>209.4</v>
      </c>
      <c r="W125" s="491">
        <v>0</v>
      </c>
      <c r="X125" s="492">
        <f>Y125+AA125</f>
        <v>249.6</v>
      </c>
      <c r="Y125" s="487">
        <v>249.6</v>
      </c>
      <c r="Z125" s="467">
        <v>230.3</v>
      </c>
      <c r="AA125" s="468">
        <v>0</v>
      </c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</row>
    <row r="126" spans="1:41" ht="19.5" customHeight="1" thickBot="1" x14ac:dyDescent="0.25">
      <c r="A126" s="780"/>
      <c r="B126" s="1080"/>
      <c r="C126" s="787"/>
      <c r="D126" s="1081"/>
      <c r="E126" s="1069"/>
      <c r="F126" s="757"/>
      <c r="G126" s="1077"/>
      <c r="H126" s="616"/>
      <c r="I126" s="946"/>
      <c r="J126" s="611"/>
      <c r="K126" s="223" t="s">
        <v>41</v>
      </c>
      <c r="L126" s="331">
        <f>M126+O126</f>
        <v>0</v>
      </c>
      <c r="M126" s="348">
        <v>0</v>
      </c>
      <c r="N126" s="348">
        <v>0</v>
      </c>
      <c r="O126" s="349">
        <v>0</v>
      </c>
      <c r="P126" s="331">
        <f>Q126+S126</f>
        <v>0</v>
      </c>
      <c r="Q126" s="336">
        <v>0</v>
      </c>
      <c r="R126" s="351">
        <v>0</v>
      </c>
      <c r="S126" s="337">
        <v>0</v>
      </c>
      <c r="T126" s="334">
        <f>U126+W126</f>
        <v>0</v>
      </c>
      <c r="U126" s="350">
        <v>0</v>
      </c>
      <c r="V126" s="350">
        <v>0</v>
      </c>
      <c r="W126" s="356">
        <v>0</v>
      </c>
      <c r="X126" s="357">
        <f>Y126+AA126</f>
        <v>0</v>
      </c>
      <c r="Y126" s="348">
        <v>0</v>
      </c>
      <c r="Z126" s="348">
        <v>0</v>
      </c>
      <c r="AA126" s="349">
        <v>0</v>
      </c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</row>
    <row r="127" spans="1:41" ht="25.5" customHeight="1" thickBot="1" x14ac:dyDescent="0.25">
      <c r="A127" s="766"/>
      <c r="B127" s="836"/>
      <c r="C127" s="755"/>
      <c r="D127" s="764"/>
      <c r="E127" s="1070"/>
      <c r="F127" s="756"/>
      <c r="G127" s="620"/>
      <c r="H127" s="613"/>
      <c r="I127" s="610"/>
      <c r="J127" s="610"/>
      <c r="K127" s="227" t="s">
        <v>11</v>
      </c>
      <c r="L127" s="48">
        <f>SUM(L125:L126)</f>
        <v>182.2</v>
      </c>
      <c r="M127" s="49">
        <f t="shared" ref="M127:AA127" si="45">SUM(M125:M126)</f>
        <v>182.2</v>
      </c>
      <c r="N127" s="49">
        <f t="shared" si="45"/>
        <v>169.6</v>
      </c>
      <c r="O127" s="50">
        <f t="shared" si="45"/>
        <v>0</v>
      </c>
      <c r="P127" s="48">
        <f t="shared" si="45"/>
        <v>215.20000000000002</v>
      </c>
      <c r="Q127" s="49">
        <f t="shared" si="45"/>
        <v>212.8</v>
      </c>
      <c r="R127" s="49">
        <f t="shared" si="45"/>
        <v>190.4</v>
      </c>
      <c r="S127" s="50">
        <f t="shared" si="45"/>
        <v>2.4</v>
      </c>
      <c r="T127" s="48">
        <f t="shared" si="45"/>
        <v>226.9</v>
      </c>
      <c r="U127" s="49">
        <f t="shared" si="45"/>
        <v>226.9</v>
      </c>
      <c r="V127" s="49">
        <f t="shared" si="45"/>
        <v>209.4</v>
      </c>
      <c r="W127" s="50">
        <f t="shared" si="45"/>
        <v>0</v>
      </c>
      <c r="X127" s="48">
        <f t="shared" si="45"/>
        <v>249.6</v>
      </c>
      <c r="Y127" s="49">
        <f t="shared" si="45"/>
        <v>249.6</v>
      </c>
      <c r="Z127" s="49">
        <f t="shared" si="45"/>
        <v>230.3</v>
      </c>
      <c r="AA127" s="50">
        <f t="shared" si="45"/>
        <v>0</v>
      </c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</row>
    <row r="128" spans="1:41" ht="19.5" customHeight="1" x14ac:dyDescent="0.2">
      <c r="A128" s="796" t="s">
        <v>15</v>
      </c>
      <c r="B128" s="799" t="s">
        <v>16</v>
      </c>
      <c r="C128" s="790" t="s">
        <v>47</v>
      </c>
      <c r="D128" s="738" t="s">
        <v>22</v>
      </c>
      <c r="E128" s="802" t="s">
        <v>141</v>
      </c>
      <c r="F128" s="691" t="s">
        <v>220</v>
      </c>
      <c r="G128" s="832" t="s">
        <v>23</v>
      </c>
      <c r="H128" s="671" t="s">
        <v>129</v>
      </c>
      <c r="I128" s="677" t="s">
        <v>261</v>
      </c>
      <c r="J128" s="609" t="s">
        <v>221</v>
      </c>
      <c r="K128" s="71" t="s">
        <v>24</v>
      </c>
      <c r="L128" s="493">
        <f>M128+O128</f>
        <v>79.8</v>
      </c>
      <c r="M128" s="494">
        <v>79.8</v>
      </c>
      <c r="N128" s="494">
        <v>62.7</v>
      </c>
      <c r="O128" s="495">
        <v>0</v>
      </c>
      <c r="P128" s="493">
        <f>Q128+S128</f>
        <v>94.5</v>
      </c>
      <c r="Q128" s="494">
        <v>94.5</v>
      </c>
      <c r="R128" s="494">
        <v>76.599999999999994</v>
      </c>
      <c r="S128" s="495">
        <v>0</v>
      </c>
      <c r="T128" s="283">
        <f>U128+W128</f>
        <v>103.7</v>
      </c>
      <c r="U128" s="284">
        <v>103.7</v>
      </c>
      <c r="V128" s="284">
        <v>84.2</v>
      </c>
      <c r="W128" s="285">
        <v>0</v>
      </c>
      <c r="X128" s="493">
        <f>Y128+AA128</f>
        <v>113.9</v>
      </c>
      <c r="Y128" s="494">
        <v>113.9</v>
      </c>
      <c r="Z128" s="494">
        <v>92.6</v>
      </c>
      <c r="AA128" s="495">
        <v>0</v>
      </c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</row>
    <row r="129" spans="1:41" ht="19.5" customHeight="1" thickBot="1" x14ac:dyDescent="0.25">
      <c r="A129" s="797"/>
      <c r="B129" s="786"/>
      <c r="C129" s="761"/>
      <c r="D129" s="791"/>
      <c r="E129" s="803"/>
      <c r="F129" s="757"/>
      <c r="G129" s="833"/>
      <c r="H129" s="672"/>
      <c r="I129" s="690"/>
      <c r="J129" s="611"/>
      <c r="K129" s="55" t="s">
        <v>41</v>
      </c>
      <c r="L129" s="75">
        <f>M129+O129</f>
        <v>8.3000000000000007</v>
      </c>
      <c r="M129" s="379">
        <v>8.3000000000000007</v>
      </c>
      <c r="N129" s="379">
        <v>8.1999999999999993</v>
      </c>
      <c r="O129" s="380">
        <v>0</v>
      </c>
      <c r="P129" s="178">
        <f>Q129+S129</f>
        <v>8.3000000000000007</v>
      </c>
      <c r="Q129" s="381">
        <v>8.3000000000000007</v>
      </c>
      <c r="R129" s="382">
        <v>8.1999999999999993</v>
      </c>
      <c r="S129" s="383">
        <v>0</v>
      </c>
      <c r="T129" s="178">
        <f>U129+W129</f>
        <v>0</v>
      </c>
      <c r="U129" s="382">
        <v>0</v>
      </c>
      <c r="V129" s="382">
        <v>0</v>
      </c>
      <c r="W129" s="383">
        <v>0</v>
      </c>
      <c r="X129" s="75">
        <v>0</v>
      </c>
      <c r="Y129" s="379">
        <v>0</v>
      </c>
      <c r="Z129" s="379">
        <v>0</v>
      </c>
      <c r="AA129" s="380">
        <v>0</v>
      </c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</row>
    <row r="130" spans="1:41" ht="24" customHeight="1" thickBot="1" x14ac:dyDescent="0.25">
      <c r="A130" s="798"/>
      <c r="B130" s="800"/>
      <c r="C130" s="801"/>
      <c r="D130" s="739"/>
      <c r="E130" s="808"/>
      <c r="F130" s="692"/>
      <c r="G130" s="834"/>
      <c r="H130" s="673"/>
      <c r="I130" s="678"/>
      <c r="J130" s="610"/>
      <c r="K130" s="76" t="s">
        <v>11</v>
      </c>
      <c r="L130" s="77">
        <f>SUM(L129+L128)</f>
        <v>88.1</v>
      </c>
      <c r="M130" s="78">
        <f t="shared" ref="M130:AA130" si="46">SUM(M129+M128)</f>
        <v>88.1</v>
      </c>
      <c r="N130" s="78">
        <f t="shared" si="46"/>
        <v>70.900000000000006</v>
      </c>
      <c r="O130" s="79">
        <f t="shared" si="46"/>
        <v>0</v>
      </c>
      <c r="P130" s="77">
        <f t="shared" si="46"/>
        <v>102.8</v>
      </c>
      <c r="Q130" s="78">
        <f t="shared" si="46"/>
        <v>102.8</v>
      </c>
      <c r="R130" s="78">
        <f t="shared" si="46"/>
        <v>84.8</v>
      </c>
      <c r="S130" s="79">
        <f t="shared" si="46"/>
        <v>0</v>
      </c>
      <c r="T130" s="77">
        <f t="shared" si="46"/>
        <v>103.7</v>
      </c>
      <c r="U130" s="78">
        <f t="shared" si="46"/>
        <v>103.7</v>
      </c>
      <c r="V130" s="78">
        <f t="shared" si="46"/>
        <v>84.2</v>
      </c>
      <c r="W130" s="79">
        <f t="shared" si="46"/>
        <v>0</v>
      </c>
      <c r="X130" s="77">
        <f t="shared" si="46"/>
        <v>113.9</v>
      </c>
      <c r="Y130" s="78">
        <f t="shared" si="46"/>
        <v>113.9</v>
      </c>
      <c r="Z130" s="78">
        <f t="shared" si="46"/>
        <v>92.6</v>
      </c>
      <c r="AA130" s="79">
        <f t="shared" si="46"/>
        <v>0</v>
      </c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</row>
    <row r="131" spans="1:41" ht="19.5" customHeight="1" x14ac:dyDescent="0.2">
      <c r="A131" s="651" t="s">
        <v>15</v>
      </c>
      <c r="B131" s="653" t="s">
        <v>16</v>
      </c>
      <c r="C131" s="655" t="s">
        <v>47</v>
      </c>
      <c r="D131" s="901" t="s">
        <v>25</v>
      </c>
      <c r="E131" s="644" t="s">
        <v>130</v>
      </c>
      <c r="F131" s="913" t="s">
        <v>220</v>
      </c>
      <c r="G131" s="617" t="s">
        <v>23</v>
      </c>
      <c r="H131" s="826" t="s">
        <v>129</v>
      </c>
      <c r="I131" s="1078" t="s">
        <v>261</v>
      </c>
      <c r="J131" s="626" t="s">
        <v>227</v>
      </c>
      <c r="K131" s="68" t="s">
        <v>24</v>
      </c>
      <c r="L131" s="496">
        <f>M131+O131</f>
        <v>144.9</v>
      </c>
      <c r="M131" s="497">
        <v>144.9</v>
      </c>
      <c r="N131" s="497">
        <v>107.5</v>
      </c>
      <c r="O131" s="498">
        <v>0</v>
      </c>
      <c r="P131" s="123">
        <f>SUM(Q131,S131)</f>
        <v>221.2</v>
      </c>
      <c r="Q131" s="497">
        <v>221.2</v>
      </c>
      <c r="R131" s="425">
        <v>105.2</v>
      </c>
      <c r="S131" s="438">
        <v>0</v>
      </c>
      <c r="T131" s="158">
        <f>U131+W131</f>
        <v>227</v>
      </c>
      <c r="U131" s="156">
        <v>227</v>
      </c>
      <c r="V131" s="156">
        <v>110.4</v>
      </c>
      <c r="W131" s="157">
        <v>0</v>
      </c>
      <c r="X131" s="123">
        <f>Y131+AA131</f>
        <v>240.8</v>
      </c>
      <c r="Y131" s="425">
        <v>240.8</v>
      </c>
      <c r="Z131" s="425">
        <v>123.6</v>
      </c>
      <c r="AA131" s="426">
        <v>0</v>
      </c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</row>
    <row r="132" spans="1:41" ht="19.5" customHeight="1" x14ac:dyDescent="0.2">
      <c r="A132" s="660"/>
      <c r="B132" s="663"/>
      <c r="C132" s="666"/>
      <c r="D132" s="902"/>
      <c r="E132" s="920"/>
      <c r="F132" s="914"/>
      <c r="G132" s="924"/>
      <c r="H132" s="929"/>
      <c r="I132" s="1079"/>
      <c r="J132" s="627"/>
      <c r="K132" s="341" t="s">
        <v>30</v>
      </c>
      <c r="L132" s="449">
        <f>M132+O132</f>
        <v>60.9</v>
      </c>
      <c r="M132" s="450">
        <v>60.9</v>
      </c>
      <c r="N132" s="450">
        <v>59.2</v>
      </c>
      <c r="O132" s="451">
        <v>0</v>
      </c>
      <c r="P132" s="429">
        <f>Q132+S132</f>
        <v>63.6</v>
      </c>
      <c r="Q132" s="452">
        <v>63.6</v>
      </c>
      <c r="R132" s="453">
        <v>62.7</v>
      </c>
      <c r="S132" s="454">
        <v>0</v>
      </c>
      <c r="T132" s="158">
        <f>U132+W132</f>
        <v>0</v>
      </c>
      <c r="U132" s="452">
        <v>0</v>
      </c>
      <c r="V132" s="452">
        <v>0</v>
      </c>
      <c r="W132" s="455">
        <v>0</v>
      </c>
      <c r="X132" s="338">
        <v>0</v>
      </c>
      <c r="Y132" s="339">
        <v>0</v>
      </c>
      <c r="Z132" s="339">
        <v>0</v>
      </c>
      <c r="AA132" s="340">
        <v>0</v>
      </c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</row>
    <row r="133" spans="1:41" ht="19.5" customHeight="1" thickBot="1" x14ac:dyDescent="0.25">
      <c r="A133" s="660"/>
      <c r="B133" s="663"/>
      <c r="C133" s="666"/>
      <c r="D133" s="902"/>
      <c r="E133" s="920"/>
      <c r="F133" s="914"/>
      <c r="G133" s="924"/>
      <c r="H133" s="929"/>
      <c r="I133" s="1079"/>
      <c r="J133" s="627"/>
      <c r="K133" s="62" t="s">
        <v>43</v>
      </c>
      <c r="L133" s="173">
        <f>M133+O133</f>
        <v>0</v>
      </c>
      <c r="M133" s="70">
        <v>0</v>
      </c>
      <c r="N133" s="70">
        <v>0</v>
      </c>
      <c r="O133" s="176">
        <v>0</v>
      </c>
      <c r="P133" s="113">
        <f>SUM(Q133,S133)</f>
        <v>0</v>
      </c>
      <c r="Q133" s="70">
        <v>0</v>
      </c>
      <c r="R133" s="45">
        <v>0</v>
      </c>
      <c r="S133" s="174">
        <v>0</v>
      </c>
      <c r="T133" s="178">
        <f>U133+W133</f>
        <v>0</v>
      </c>
      <c r="U133" s="188">
        <v>0</v>
      </c>
      <c r="V133" s="188">
        <v>0</v>
      </c>
      <c r="W133" s="189">
        <v>0</v>
      </c>
      <c r="X133" s="113">
        <v>0</v>
      </c>
      <c r="Y133" s="45">
        <v>0</v>
      </c>
      <c r="Z133" s="45">
        <v>0</v>
      </c>
      <c r="AA133" s="175">
        <v>0</v>
      </c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</row>
    <row r="134" spans="1:41" ht="19.5" customHeight="1" thickBot="1" x14ac:dyDescent="0.25">
      <c r="A134" s="661"/>
      <c r="B134" s="664"/>
      <c r="C134" s="667"/>
      <c r="D134" s="931"/>
      <c r="E134" s="742"/>
      <c r="F134" s="915"/>
      <c r="G134" s="615"/>
      <c r="H134" s="827"/>
      <c r="I134" s="912"/>
      <c r="J134" s="628"/>
      <c r="K134" s="47" t="s">
        <v>11</v>
      </c>
      <c r="L134" s="67">
        <f>SUM(L131:L133)</f>
        <v>205.8</v>
      </c>
      <c r="M134" s="146">
        <f>SUM(M131:M133)</f>
        <v>205.8</v>
      </c>
      <c r="N134" s="146">
        <f>SUM(N131:N133)</f>
        <v>166.7</v>
      </c>
      <c r="O134" s="147">
        <f>SUM(O131:O133)</f>
        <v>0</v>
      </c>
      <c r="P134" s="63">
        <f t="shared" ref="P134:AA134" si="47">SUM(P131:P133)</f>
        <v>284.8</v>
      </c>
      <c r="Q134" s="64">
        <f t="shared" si="47"/>
        <v>284.8</v>
      </c>
      <c r="R134" s="64">
        <f t="shared" si="47"/>
        <v>167.9</v>
      </c>
      <c r="S134" s="65">
        <f t="shared" si="47"/>
        <v>0</v>
      </c>
      <c r="T134" s="48">
        <f t="shared" si="47"/>
        <v>227</v>
      </c>
      <c r="U134" s="49">
        <f t="shared" si="47"/>
        <v>227</v>
      </c>
      <c r="V134" s="49">
        <f t="shared" si="47"/>
        <v>110.4</v>
      </c>
      <c r="W134" s="50">
        <f t="shared" si="47"/>
        <v>0</v>
      </c>
      <c r="X134" s="48">
        <f t="shared" si="47"/>
        <v>240.8</v>
      </c>
      <c r="Y134" s="49">
        <f t="shared" si="47"/>
        <v>240.8</v>
      </c>
      <c r="Z134" s="49">
        <f t="shared" si="47"/>
        <v>123.6</v>
      </c>
      <c r="AA134" s="50">
        <f t="shared" si="47"/>
        <v>0</v>
      </c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</row>
    <row r="135" spans="1:41" ht="19.5" customHeight="1" x14ac:dyDescent="0.2">
      <c r="A135" s="651" t="s">
        <v>15</v>
      </c>
      <c r="B135" s="653" t="s">
        <v>16</v>
      </c>
      <c r="C135" s="845" t="s">
        <v>47</v>
      </c>
      <c r="D135" s="906" t="s">
        <v>15</v>
      </c>
      <c r="E135" s="788" t="s">
        <v>131</v>
      </c>
      <c r="F135" s="745" t="s">
        <v>220</v>
      </c>
      <c r="G135" s="898" t="s">
        <v>214</v>
      </c>
      <c r="H135" s="681" t="s">
        <v>218</v>
      </c>
      <c r="I135" s="1074" t="s">
        <v>261</v>
      </c>
      <c r="J135" s="1074" t="s">
        <v>222</v>
      </c>
      <c r="K135" s="358" t="s">
        <v>41</v>
      </c>
      <c r="L135" s="96">
        <f>SUM(M135,O135)</f>
        <v>42</v>
      </c>
      <c r="M135" s="97">
        <v>42</v>
      </c>
      <c r="N135" s="97">
        <v>0</v>
      </c>
      <c r="O135" s="98">
        <v>0</v>
      </c>
      <c r="P135" s="99">
        <f>Q135+S135</f>
        <v>50</v>
      </c>
      <c r="Q135" s="100">
        <v>50</v>
      </c>
      <c r="R135" s="100">
        <v>0</v>
      </c>
      <c r="S135" s="101">
        <v>0</v>
      </c>
      <c r="T135" s="158">
        <f>U135+W135</f>
        <v>50</v>
      </c>
      <c r="U135" s="159">
        <v>50</v>
      </c>
      <c r="V135" s="159">
        <v>0</v>
      </c>
      <c r="W135" s="161">
        <v>0</v>
      </c>
      <c r="X135" s="158">
        <f>Y135+AA135</f>
        <v>50</v>
      </c>
      <c r="Y135" s="159">
        <v>50</v>
      </c>
      <c r="Z135" s="159">
        <v>0</v>
      </c>
      <c r="AA135" s="161">
        <v>0</v>
      </c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</row>
    <row r="136" spans="1:41" ht="19.5" customHeight="1" x14ac:dyDescent="0.2">
      <c r="A136" s="660"/>
      <c r="B136" s="663"/>
      <c r="C136" s="846"/>
      <c r="D136" s="907"/>
      <c r="E136" s="843"/>
      <c r="F136" s="746"/>
      <c r="G136" s="899"/>
      <c r="H136" s="1073"/>
      <c r="I136" s="1075"/>
      <c r="J136" s="1075"/>
      <c r="K136" s="183" t="s">
        <v>24</v>
      </c>
      <c r="L136" s="154">
        <f>M136+O136</f>
        <v>471.5</v>
      </c>
      <c r="M136" s="155">
        <v>471.5</v>
      </c>
      <c r="N136" s="156">
        <v>430.7</v>
      </c>
      <c r="O136" s="157">
        <v>0</v>
      </c>
      <c r="P136" s="158">
        <f>Q136+S136</f>
        <v>534</v>
      </c>
      <c r="Q136" s="159">
        <v>531.6</v>
      </c>
      <c r="R136" s="159">
        <v>482.6</v>
      </c>
      <c r="S136" s="160">
        <v>2.4</v>
      </c>
      <c r="T136" s="158">
        <f>U136+W136</f>
        <v>573.29999999999995</v>
      </c>
      <c r="U136" s="159">
        <v>573.29999999999995</v>
      </c>
      <c r="V136" s="159">
        <v>530.9</v>
      </c>
      <c r="W136" s="161">
        <v>0</v>
      </c>
      <c r="X136" s="158">
        <f>Y136+AA136</f>
        <v>630.5</v>
      </c>
      <c r="Y136" s="159">
        <v>630.5</v>
      </c>
      <c r="Z136" s="159">
        <v>584</v>
      </c>
      <c r="AA136" s="161">
        <v>0</v>
      </c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ht="19.5" customHeight="1" thickBot="1" x14ac:dyDescent="0.25">
      <c r="A137" s="660"/>
      <c r="B137" s="663"/>
      <c r="C137" s="846"/>
      <c r="D137" s="907"/>
      <c r="E137" s="843"/>
      <c r="F137" s="746"/>
      <c r="G137" s="899"/>
      <c r="H137" s="1073"/>
      <c r="I137" s="1075"/>
      <c r="J137" s="1075"/>
      <c r="K137" s="186" t="s">
        <v>43</v>
      </c>
      <c r="L137" s="154">
        <f>M137+O137</f>
        <v>15.5</v>
      </c>
      <c r="M137" s="155">
        <v>15.5</v>
      </c>
      <c r="N137" s="156">
        <v>15.3</v>
      </c>
      <c r="O137" s="157">
        <v>0</v>
      </c>
      <c r="P137" s="158">
        <f>Q137+S137</f>
        <v>0</v>
      </c>
      <c r="Q137" s="159">
        <v>0</v>
      </c>
      <c r="R137" s="159">
        <v>0</v>
      </c>
      <c r="S137" s="160">
        <v>0</v>
      </c>
      <c r="T137" s="158">
        <f>U137+W137</f>
        <v>0</v>
      </c>
      <c r="U137" s="159">
        <v>0</v>
      </c>
      <c r="V137" s="159">
        <v>0</v>
      </c>
      <c r="W137" s="161">
        <v>0</v>
      </c>
      <c r="X137" s="158">
        <f>Y137+AA137</f>
        <v>0</v>
      </c>
      <c r="Y137" s="159">
        <v>0</v>
      </c>
      <c r="Z137" s="159">
        <v>0</v>
      </c>
      <c r="AA137" s="161">
        <v>0</v>
      </c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ht="19.5" customHeight="1" thickBot="1" x14ac:dyDescent="0.25">
      <c r="A138" s="652"/>
      <c r="B138" s="654"/>
      <c r="C138" s="847"/>
      <c r="D138" s="908"/>
      <c r="E138" s="844"/>
      <c r="F138" s="747"/>
      <c r="G138" s="1072"/>
      <c r="H138" s="682"/>
      <c r="I138" s="1076"/>
      <c r="J138" s="1076"/>
      <c r="K138" s="122" t="s">
        <v>11</v>
      </c>
      <c r="L138" s="105">
        <f t="shared" ref="L138:AA138" si="48">SUM(L135:L137)</f>
        <v>529</v>
      </c>
      <c r="M138" s="106">
        <f t="shared" si="48"/>
        <v>529</v>
      </c>
      <c r="N138" s="106">
        <f t="shared" si="48"/>
        <v>446</v>
      </c>
      <c r="O138" s="107">
        <f t="shared" si="48"/>
        <v>0</v>
      </c>
      <c r="P138" s="1">
        <f t="shared" si="48"/>
        <v>584</v>
      </c>
      <c r="Q138" s="2">
        <f t="shared" si="48"/>
        <v>581.6</v>
      </c>
      <c r="R138" s="2">
        <f t="shared" si="48"/>
        <v>482.6</v>
      </c>
      <c r="S138" s="3">
        <f t="shared" si="48"/>
        <v>2.4</v>
      </c>
      <c r="T138" s="105">
        <f t="shared" si="48"/>
        <v>623.29999999999995</v>
      </c>
      <c r="U138" s="106">
        <f t="shared" si="48"/>
        <v>623.29999999999995</v>
      </c>
      <c r="V138" s="106">
        <f t="shared" si="48"/>
        <v>530.9</v>
      </c>
      <c r="W138" s="107">
        <f t="shared" si="48"/>
        <v>0</v>
      </c>
      <c r="X138" s="105">
        <f t="shared" si="48"/>
        <v>680.5</v>
      </c>
      <c r="Y138" s="106">
        <f t="shared" si="48"/>
        <v>680.5</v>
      </c>
      <c r="Z138" s="106">
        <f t="shared" si="48"/>
        <v>584</v>
      </c>
      <c r="AA138" s="107">
        <f t="shared" si="48"/>
        <v>0</v>
      </c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ht="19.5" customHeight="1" x14ac:dyDescent="0.2">
      <c r="A139" s="651" t="s">
        <v>15</v>
      </c>
      <c r="B139" s="653" t="s">
        <v>16</v>
      </c>
      <c r="C139" s="845" t="s">
        <v>47</v>
      </c>
      <c r="D139" s="906" t="s">
        <v>28</v>
      </c>
      <c r="E139" s="788" t="s">
        <v>185</v>
      </c>
      <c r="F139" s="745" t="s">
        <v>220</v>
      </c>
      <c r="G139" s="868" t="s">
        <v>23</v>
      </c>
      <c r="H139" s="793" t="s">
        <v>129</v>
      </c>
      <c r="I139" s="1074" t="s">
        <v>261</v>
      </c>
      <c r="J139" s="1074" t="s">
        <v>221</v>
      </c>
      <c r="K139" s="358" t="s">
        <v>41</v>
      </c>
      <c r="L139" s="96">
        <f>SUM(M139,O139)</f>
        <v>38.5</v>
      </c>
      <c r="M139" s="97">
        <v>38.5</v>
      </c>
      <c r="N139" s="97">
        <v>22.1</v>
      </c>
      <c r="O139" s="98">
        <v>0</v>
      </c>
      <c r="P139" s="99">
        <f>Q139+S139</f>
        <v>21.9</v>
      </c>
      <c r="Q139" s="100">
        <v>21.9</v>
      </c>
      <c r="R139" s="100">
        <v>19.100000000000001</v>
      </c>
      <c r="S139" s="101">
        <v>0</v>
      </c>
      <c r="T139" s="99">
        <f>U139+W139</f>
        <v>24.2</v>
      </c>
      <c r="U139" s="100">
        <v>24.2</v>
      </c>
      <c r="V139" s="100">
        <v>21</v>
      </c>
      <c r="W139" s="102">
        <v>0</v>
      </c>
      <c r="X139" s="99">
        <f>Y139+AA139</f>
        <v>26.7</v>
      </c>
      <c r="Y139" s="100">
        <v>26.7</v>
      </c>
      <c r="Z139" s="100">
        <v>23.2</v>
      </c>
      <c r="AA139" s="102">
        <v>0</v>
      </c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ht="19.5" customHeight="1" thickBot="1" x14ac:dyDescent="0.25">
      <c r="A140" s="660"/>
      <c r="B140" s="663"/>
      <c r="C140" s="846"/>
      <c r="D140" s="907"/>
      <c r="E140" s="843"/>
      <c r="F140" s="746"/>
      <c r="G140" s="869"/>
      <c r="H140" s="794"/>
      <c r="I140" s="1075"/>
      <c r="J140" s="1075"/>
      <c r="K140" s="186" t="s">
        <v>30</v>
      </c>
      <c r="L140" s="154">
        <f>M140+O140</f>
        <v>0</v>
      </c>
      <c r="M140" s="155">
        <v>0</v>
      </c>
      <c r="N140" s="156">
        <v>0</v>
      </c>
      <c r="O140" s="157">
        <v>0</v>
      </c>
      <c r="P140" s="158">
        <f>Q140+S140</f>
        <v>96.3</v>
      </c>
      <c r="Q140" s="159">
        <v>96.3</v>
      </c>
      <c r="R140" s="159">
        <v>36.299999999999997</v>
      </c>
      <c r="S140" s="160">
        <v>0</v>
      </c>
      <c r="T140" s="158">
        <f>U140+W140</f>
        <v>0</v>
      </c>
      <c r="U140" s="159">
        <v>0</v>
      </c>
      <c r="V140" s="159">
        <v>0</v>
      </c>
      <c r="W140" s="161">
        <v>0</v>
      </c>
      <c r="X140" s="158">
        <f>Y140+AA140</f>
        <v>0</v>
      </c>
      <c r="Y140" s="159">
        <v>0</v>
      </c>
      <c r="Z140" s="159">
        <v>0</v>
      </c>
      <c r="AA140" s="161">
        <v>0</v>
      </c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ht="29.25" customHeight="1" thickBot="1" x14ac:dyDescent="0.25">
      <c r="A141" s="652"/>
      <c r="B141" s="654"/>
      <c r="C141" s="847"/>
      <c r="D141" s="908"/>
      <c r="E141" s="844"/>
      <c r="F141" s="747"/>
      <c r="G141" s="870"/>
      <c r="H141" s="795"/>
      <c r="I141" s="1076"/>
      <c r="J141" s="1076"/>
      <c r="K141" s="122" t="s">
        <v>11</v>
      </c>
      <c r="L141" s="105">
        <f t="shared" ref="L141:AA141" si="49">SUM(L139:L140)</f>
        <v>38.5</v>
      </c>
      <c r="M141" s="106">
        <f t="shared" si="49"/>
        <v>38.5</v>
      </c>
      <c r="N141" s="106">
        <f t="shared" si="49"/>
        <v>22.1</v>
      </c>
      <c r="O141" s="107">
        <f t="shared" si="49"/>
        <v>0</v>
      </c>
      <c r="P141" s="105">
        <f t="shared" si="49"/>
        <v>118.19999999999999</v>
      </c>
      <c r="Q141" s="106">
        <f t="shared" si="49"/>
        <v>118.19999999999999</v>
      </c>
      <c r="R141" s="106">
        <f t="shared" si="49"/>
        <v>55.4</v>
      </c>
      <c r="S141" s="107">
        <f t="shared" si="49"/>
        <v>0</v>
      </c>
      <c r="T141" s="105">
        <f t="shared" si="49"/>
        <v>24.2</v>
      </c>
      <c r="U141" s="106">
        <f t="shared" si="49"/>
        <v>24.2</v>
      </c>
      <c r="V141" s="106">
        <f t="shared" si="49"/>
        <v>21</v>
      </c>
      <c r="W141" s="107">
        <f t="shared" si="49"/>
        <v>0</v>
      </c>
      <c r="X141" s="105">
        <f t="shared" si="49"/>
        <v>26.7</v>
      </c>
      <c r="Y141" s="106">
        <f t="shared" si="49"/>
        <v>26.7</v>
      </c>
      <c r="Z141" s="106">
        <f t="shared" si="49"/>
        <v>23.2</v>
      </c>
      <c r="AA141" s="107">
        <f t="shared" si="49"/>
        <v>0</v>
      </c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ht="19.5" customHeight="1" thickBot="1" x14ac:dyDescent="0.25">
      <c r="A142" s="169" t="s">
        <v>15</v>
      </c>
      <c r="B142" s="180" t="s">
        <v>16</v>
      </c>
      <c r="C142" s="181" t="s">
        <v>47</v>
      </c>
      <c r="D142" s="996" t="s">
        <v>208</v>
      </c>
      <c r="E142" s="997"/>
      <c r="F142" s="997"/>
      <c r="G142" s="997"/>
      <c r="H142" s="997"/>
      <c r="I142" s="997"/>
      <c r="J142" s="997"/>
      <c r="K142" s="997"/>
      <c r="L142" s="151">
        <f>L127+L130+L134+L141+L138</f>
        <v>1043.5999999999999</v>
      </c>
      <c r="M142" s="152">
        <f t="shared" ref="M142:AA142" si="50">M127+M130+M134+M141+M138</f>
        <v>1043.5999999999999</v>
      </c>
      <c r="N142" s="152">
        <f t="shared" si="50"/>
        <v>875.3</v>
      </c>
      <c r="O142" s="153">
        <f t="shared" si="50"/>
        <v>0</v>
      </c>
      <c r="P142" s="151">
        <f t="shared" si="50"/>
        <v>1305</v>
      </c>
      <c r="Q142" s="152">
        <f t="shared" si="50"/>
        <v>1300.2000000000003</v>
      </c>
      <c r="R142" s="152">
        <f t="shared" si="50"/>
        <v>981.1</v>
      </c>
      <c r="S142" s="153">
        <f t="shared" si="50"/>
        <v>4.8</v>
      </c>
      <c r="T142" s="151">
        <f t="shared" si="50"/>
        <v>1205.0999999999999</v>
      </c>
      <c r="U142" s="152">
        <f t="shared" si="50"/>
        <v>1205.0999999999999</v>
      </c>
      <c r="V142" s="152">
        <f t="shared" si="50"/>
        <v>955.9</v>
      </c>
      <c r="W142" s="153">
        <f t="shared" si="50"/>
        <v>0</v>
      </c>
      <c r="X142" s="151">
        <f t="shared" si="50"/>
        <v>1311.5</v>
      </c>
      <c r="Y142" s="152">
        <f t="shared" si="50"/>
        <v>1311.5</v>
      </c>
      <c r="Z142" s="152">
        <f t="shared" si="50"/>
        <v>1053.7</v>
      </c>
      <c r="AA142" s="153">
        <f t="shared" si="50"/>
        <v>0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ht="20.25" customHeight="1" thickBot="1" x14ac:dyDescent="0.25">
      <c r="A143" s="28" t="s">
        <v>15</v>
      </c>
      <c r="B143" s="4" t="s">
        <v>16</v>
      </c>
      <c r="C143" s="5" t="s">
        <v>32</v>
      </c>
      <c r="D143" s="605" t="s">
        <v>195</v>
      </c>
      <c r="E143" s="606"/>
      <c r="F143" s="606"/>
      <c r="G143" s="606"/>
      <c r="H143" s="606"/>
      <c r="I143" s="606"/>
      <c r="J143" s="606"/>
      <c r="K143" s="606"/>
      <c r="L143" s="607"/>
      <c r="M143" s="607"/>
      <c r="N143" s="607"/>
      <c r="O143" s="607"/>
      <c r="P143" s="607"/>
      <c r="Q143" s="607"/>
      <c r="R143" s="607"/>
      <c r="S143" s="607"/>
      <c r="T143" s="607"/>
      <c r="U143" s="607"/>
      <c r="V143" s="607"/>
      <c r="W143" s="607"/>
      <c r="X143" s="607"/>
      <c r="Y143" s="607"/>
      <c r="Z143" s="607"/>
      <c r="AA143" s="608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ht="30" customHeight="1" thickBot="1" x14ac:dyDescent="0.25">
      <c r="A144" s="765" t="s">
        <v>15</v>
      </c>
      <c r="B144" s="835" t="s">
        <v>16</v>
      </c>
      <c r="C144" s="754" t="s">
        <v>32</v>
      </c>
      <c r="D144" s="772" t="s">
        <v>16</v>
      </c>
      <c r="E144" s="778" t="s">
        <v>196</v>
      </c>
      <c r="F144" s="679" t="s">
        <v>220</v>
      </c>
      <c r="G144" s="686" t="s">
        <v>197</v>
      </c>
      <c r="H144" s="681" t="s">
        <v>20</v>
      </c>
      <c r="I144" s="683" t="s">
        <v>198</v>
      </c>
      <c r="J144" s="622" t="s">
        <v>223</v>
      </c>
      <c r="K144" s="363" t="s">
        <v>24</v>
      </c>
      <c r="L144" s="393">
        <f>M144+O144</f>
        <v>45</v>
      </c>
      <c r="M144" s="469">
        <v>45</v>
      </c>
      <c r="N144" s="490">
        <v>0</v>
      </c>
      <c r="O144" s="470">
        <v>0</v>
      </c>
      <c r="P144" s="393">
        <f>SUM(Q144,S144)</f>
        <v>270</v>
      </c>
      <c r="Q144" s="397">
        <v>270</v>
      </c>
      <c r="R144" s="488">
        <v>0</v>
      </c>
      <c r="S144" s="395">
        <v>0</v>
      </c>
      <c r="T144" s="489">
        <f>U144+W144</f>
        <v>270</v>
      </c>
      <c r="U144" s="469">
        <v>270</v>
      </c>
      <c r="V144" s="490">
        <v>0</v>
      </c>
      <c r="W144" s="491">
        <v>0</v>
      </c>
      <c r="X144" s="499">
        <f>Y144+AA144</f>
        <v>270</v>
      </c>
      <c r="Y144" s="490">
        <v>270</v>
      </c>
      <c r="Z144" s="469">
        <v>0</v>
      </c>
      <c r="AA144" s="470">
        <v>0</v>
      </c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1:41" ht="36.75" customHeight="1" thickBot="1" x14ac:dyDescent="0.25">
      <c r="A145" s="766"/>
      <c r="B145" s="836"/>
      <c r="C145" s="755"/>
      <c r="D145" s="781"/>
      <c r="E145" s="782"/>
      <c r="F145" s="807"/>
      <c r="G145" s="687"/>
      <c r="H145" s="682"/>
      <c r="I145" s="624"/>
      <c r="J145" s="624"/>
      <c r="K145" s="227" t="s">
        <v>11</v>
      </c>
      <c r="L145" s="250">
        <f t="shared" ref="L145:AA145" si="51">SUM(L144:L144)</f>
        <v>45</v>
      </c>
      <c r="M145" s="251">
        <f t="shared" si="51"/>
        <v>45</v>
      </c>
      <c r="N145" s="251">
        <f t="shared" si="51"/>
        <v>0</v>
      </c>
      <c r="O145" s="252">
        <f t="shared" si="51"/>
        <v>0</v>
      </c>
      <c r="P145" s="250">
        <f t="shared" si="51"/>
        <v>270</v>
      </c>
      <c r="Q145" s="251">
        <f t="shared" si="51"/>
        <v>270</v>
      </c>
      <c r="R145" s="251">
        <f t="shared" si="51"/>
        <v>0</v>
      </c>
      <c r="S145" s="252">
        <f t="shared" si="51"/>
        <v>0</v>
      </c>
      <c r="T145" s="250">
        <f t="shared" si="51"/>
        <v>270</v>
      </c>
      <c r="U145" s="251">
        <f t="shared" si="51"/>
        <v>270</v>
      </c>
      <c r="V145" s="251">
        <f t="shared" si="51"/>
        <v>0</v>
      </c>
      <c r="W145" s="252">
        <f t="shared" si="51"/>
        <v>0</v>
      </c>
      <c r="X145" s="250">
        <f t="shared" si="51"/>
        <v>270</v>
      </c>
      <c r="Y145" s="251">
        <f t="shared" si="51"/>
        <v>270</v>
      </c>
      <c r="Z145" s="251">
        <f t="shared" si="51"/>
        <v>0</v>
      </c>
      <c r="AA145" s="252">
        <f t="shared" si="51"/>
        <v>0</v>
      </c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1:41" ht="20.25" customHeight="1" thickBot="1" x14ac:dyDescent="0.25">
      <c r="A146" s="169" t="s">
        <v>15</v>
      </c>
      <c r="B146" s="180" t="s">
        <v>16</v>
      </c>
      <c r="C146" s="181" t="s">
        <v>32</v>
      </c>
      <c r="D146" s="996" t="s">
        <v>208</v>
      </c>
      <c r="E146" s="997"/>
      <c r="F146" s="997"/>
      <c r="G146" s="997"/>
      <c r="H146" s="997"/>
      <c r="I146" s="997"/>
      <c r="J146" s="997"/>
      <c r="K146" s="997"/>
      <c r="L146" s="326">
        <f>L145</f>
        <v>45</v>
      </c>
      <c r="M146" s="327">
        <f t="shared" ref="M146:AA146" si="52">M145</f>
        <v>45</v>
      </c>
      <c r="N146" s="327">
        <f t="shared" si="52"/>
        <v>0</v>
      </c>
      <c r="O146" s="328">
        <f t="shared" si="52"/>
        <v>0</v>
      </c>
      <c r="P146" s="326">
        <f t="shared" si="52"/>
        <v>270</v>
      </c>
      <c r="Q146" s="327">
        <f t="shared" si="52"/>
        <v>270</v>
      </c>
      <c r="R146" s="327">
        <f t="shared" si="52"/>
        <v>0</v>
      </c>
      <c r="S146" s="328">
        <f t="shared" si="52"/>
        <v>0</v>
      </c>
      <c r="T146" s="326">
        <f t="shared" si="52"/>
        <v>270</v>
      </c>
      <c r="U146" s="327">
        <f t="shared" si="52"/>
        <v>270</v>
      </c>
      <c r="V146" s="327">
        <f t="shared" si="52"/>
        <v>0</v>
      </c>
      <c r="W146" s="328">
        <f t="shared" si="52"/>
        <v>0</v>
      </c>
      <c r="X146" s="326">
        <f t="shared" si="52"/>
        <v>270</v>
      </c>
      <c r="Y146" s="327">
        <f t="shared" si="52"/>
        <v>270</v>
      </c>
      <c r="Z146" s="327">
        <f t="shared" si="52"/>
        <v>0</v>
      </c>
      <c r="AA146" s="328">
        <f t="shared" si="52"/>
        <v>0</v>
      </c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spans="1:41" ht="20.25" customHeight="1" thickBot="1" x14ac:dyDescent="0.25">
      <c r="A147" s="317" t="s">
        <v>15</v>
      </c>
      <c r="B147" s="177" t="s">
        <v>16</v>
      </c>
      <c r="C147" s="999" t="s">
        <v>209</v>
      </c>
      <c r="D147" s="862"/>
      <c r="E147" s="862"/>
      <c r="F147" s="862"/>
      <c r="G147" s="862"/>
      <c r="H147" s="862"/>
      <c r="I147" s="862"/>
      <c r="J147" s="862"/>
      <c r="K147" s="862"/>
      <c r="L147" s="258">
        <f t="shared" ref="L147:AA147" si="53">L19+L47+L60+L79+L123+L146+L142</f>
        <v>25502.600000000002</v>
      </c>
      <c r="M147" s="259">
        <f t="shared" si="53"/>
        <v>25499.600000000002</v>
      </c>
      <c r="N147" s="259">
        <f t="shared" si="53"/>
        <v>4154.8</v>
      </c>
      <c r="O147" s="260">
        <f t="shared" si="53"/>
        <v>3</v>
      </c>
      <c r="P147" s="258">
        <f t="shared" si="53"/>
        <v>29950.799999999999</v>
      </c>
      <c r="Q147" s="259">
        <f t="shared" si="53"/>
        <v>29946</v>
      </c>
      <c r="R147" s="259">
        <f t="shared" si="53"/>
        <v>4568.3999999999996</v>
      </c>
      <c r="S147" s="260">
        <f t="shared" si="53"/>
        <v>4.8</v>
      </c>
      <c r="T147" s="258">
        <f t="shared" si="53"/>
        <v>30163.4</v>
      </c>
      <c r="U147" s="259">
        <f t="shared" si="53"/>
        <v>30163.4</v>
      </c>
      <c r="V147" s="259">
        <f t="shared" si="53"/>
        <v>4792.8</v>
      </c>
      <c r="W147" s="260">
        <f t="shared" si="53"/>
        <v>0</v>
      </c>
      <c r="X147" s="258">
        <f t="shared" si="53"/>
        <v>30571.100000000002</v>
      </c>
      <c r="Y147" s="259">
        <f t="shared" si="53"/>
        <v>30571.100000000002</v>
      </c>
      <c r="Z147" s="259">
        <f t="shared" si="53"/>
        <v>5160.2999999999993</v>
      </c>
      <c r="AA147" s="260">
        <f t="shared" si="53"/>
        <v>0</v>
      </c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</row>
    <row r="148" spans="1:41" ht="21" customHeight="1" thickBot="1" x14ac:dyDescent="0.25">
      <c r="A148" s="28" t="s">
        <v>15</v>
      </c>
      <c r="B148" s="182" t="s">
        <v>25</v>
      </c>
      <c r="C148" s="1071" t="s">
        <v>57</v>
      </c>
      <c r="D148" s="720"/>
      <c r="E148" s="720"/>
      <c r="F148" s="720"/>
      <c r="G148" s="720"/>
      <c r="H148" s="720"/>
      <c r="I148" s="720"/>
      <c r="J148" s="720"/>
      <c r="K148" s="720"/>
      <c r="L148" s="721"/>
      <c r="M148" s="721"/>
      <c r="N148" s="721"/>
      <c r="O148" s="721"/>
      <c r="P148" s="721"/>
      <c r="Q148" s="721"/>
      <c r="R148" s="721"/>
      <c r="S148" s="721"/>
      <c r="T148" s="721"/>
      <c r="U148" s="721"/>
      <c r="V148" s="721"/>
      <c r="W148" s="721"/>
      <c r="X148" s="721"/>
      <c r="Y148" s="721"/>
      <c r="Z148" s="721"/>
      <c r="AA148" s="722"/>
      <c r="AB148" s="37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</row>
    <row r="149" spans="1:41" ht="20.25" customHeight="1" thickBot="1" x14ac:dyDescent="0.25">
      <c r="A149" s="28" t="s">
        <v>15</v>
      </c>
      <c r="B149" s="4" t="s">
        <v>25</v>
      </c>
      <c r="C149" s="5" t="s">
        <v>16</v>
      </c>
      <c r="D149" s="605" t="s">
        <v>58</v>
      </c>
      <c r="E149" s="606"/>
      <c r="F149" s="606"/>
      <c r="G149" s="606"/>
      <c r="H149" s="606"/>
      <c r="I149" s="606"/>
      <c r="J149" s="606"/>
      <c r="K149" s="606"/>
      <c r="L149" s="606"/>
      <c r="M149" s="606"/>
      <c r="N149" s="606"/>
      <c r="O149" s="606"/>
      <c r="P149" s="606"/>
      <c r="Q149" s="606"/>
      <c r="R149" s="606"/>
      <c r="S149" s="606"/>
      <c r="T149" s="606"/>
      <c r="U149" s="606"/>
      <c r="V149" s="606"/>
      <c r="W149" s="606"/>
      <c r="X149" s="606"/>
      <c r="Y149" s="606"/>
      <c r="Z149" s="606"/>
      <c r="AA149" s="643"/>
      <c r="AB149" s="993"/>
    </row>
    <row r="150" spans="1:41" ht="22.5" customHeight="1" x14ac:dyDescent="0.2">
      <c r="A150" s="651" t="s">
        <v>15</v>
      </c>
      <c r="B150" s="653" t="s">
        <v>25</v>
      </c>
      <c r="C150" s="845" t="s">
        <v>16</v>
      </c>
      <c r="D150" s="906" t="s">
        <v>16</v>
      </c>
      <c r="E150" s="788" t="s">
        <v>59</v>
      </c>
      <c r="F150" s="745" t="s">
        <v>220</v>
      </c>
      <c r="G150" s="868" t="s">
        <v>121</v>
      </c>
      <c r="H150" s="793" t="s">
        <v>20</v>
      </c>
      <c r="I150" s="626" t="s">
        <v>153</v>
      </c>
      <c r="J150" s="626" t="s">
        <v>223</v>
      </c>
      <c r="K150" s="185" t="s">
        <v>24</v>
      </c>
      <c r="L150" s="96">
        <f>SUM(M150,O150)</f>
        <v>0</v>
      </c>
      <c r="M150" s="97">
        <v>0</v>
      </c>
      <c r="N150" s="97">
        <v>0</v>
      </c>
      <c r="O150" s="98">
        <v>0</v>
      </c>
      <c r="P150" s="99">
        <v>0</v>
      </c>
      <c r="Q150" s="100">
        <v>0</v>
      </c>
      <c r="R150" s="100">
        <v>0</v>
      </c>
      <c r="S150" s="101">
        <v>0</v>
      </c>
      <c r="T150" s="99">
        <f>U150+W150</f>
        <v>0</v>
      </c>
      <c r="U150" s="100">
        <v>0</v>
      </c>
      <c r="V150" s="100">
        <v>0</v>
      </c>
      <c r="W150" s="102">
        <v>0</v>
      </c>
      <c r="X150" s="99">
        <v>0</v>
      </c>
      <c r="Y150" s="100">
        <v>0</v>
      </c>
      <c r="Z150" s="100">
        <v>0</v>
      </c>
      <c r="AA150" s="102">
        <v>0</v>
      </c>
      <c r="AB150" s="993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</row>
    <row r="151" spans="1:41" ht="23.25" customHeight="1" thickBot="1" x14ac:dyDescent="0.25">
      <c r="A151" s="660"/>
      <c r="B151" s="663"/>
      <c r="C151" s="846"/>
      <c r="D151" s="907"/>
      <c r="E151" s="843"/>
      <c r="F151" s="746"/>
      <c r="G151" s="869"/>
      <c r="H151" s="794"/>
      <c r="I151" s="627"/>
      <c r="J151" s="627"/>
      <c r="K151" s="186" t="s">
        <v>61</v>
      </c>
      <c r="L151" s="187">
        <f>SUM(M151,O151)</f>
        <v>75.7</v>
      </c>
      <c r="M151" s="500">
        <v>75.7</v>
      </c>
      <c r="N151" s="188">
        <v>0</v>
      </c>
      <c r="O151" s="189">
        <v>0</v>
      </c>
      <c r="P151" s="501">
        <f>SUM(Q151+S151)</f>
        <v>40</v>
      </c>
      <c r="Q151" s="502">
        <v>40</v>
      </c>
      <c r="R151" s="502">
        <v>0</v>
      </c>
      <c r="S151" s="412">
        <v>0</v>
      </c>
      <c r="T151" s="501">
        <f>U151+W151</f>
        <v>43</v>
      </c>
      <c r="U151" s="502">
        <v>43</v>
      </c>
      <c r="V151" s="502">
        <v>0</v>
      </c>
      <c r="W151" s="442">
        <v>0</v>
      </c>
      <c r="X151" s="501">
        <f>SUM(Y151+AA151)</f>
        <v>45</v>
      </c>
      <c r="Y151" s="502">
        <v>45</v>
      </c>
      <c r="Z151" s="502">
        <v>0</v>
      </c>
      <c r="AA151" s="442">
        <v>0</v>
      </c>
      <c r="AB151" s="38"/>
    </row>
    <row r="152" spans="1:41" ht="22.5" customHeight="1" thickBot="1" x14ac:dyDescent="0.25">
      <c r="A152" s="652"/>
      <c r="B152" s="654"/>
      <c r="C152" s="847"/>
      <c r="D152" s="908"/>
      <c r="E152" s="844"/>
      <c r="F152" s="747"/>
      <c r="G152" s="870"/>
      <c r="H152" s="871"/>
      <c r="I152" s="627"/>
      <c r="J152" s="628"/>
      <c r="K152" s="122" t="s">
        <v>11</v>
      </c>
      <c r="L152" s="108">
        <f t="shared" ref="L152:AA152" si="54">SUM(L151+L150)</f>
        <v>75.7</v>
      </c>
      <c r="M152" s="109">
        <f t="shared" si="54"/>
        <v>75.7</v>
      </c>
      <c r="N152" s="109">
        <f t="shared" si="54"/>
        <v>0</v>
      </c>
      <c r="O152" s="112">
        <f t="shared" si="54"/>
        <v>0</v>
      </c>
      <c r="P152" s="108">
        <f t="shared" si="54"/>
        <v>40</v>
      </c>
      <c r="Q152" s="109">
        <f t="shared" si="54"/>
        <v>40</v>
      </c>
      <c r="R152" s="109">
        <f t="shared" si="54"/>
        <v>0</v>
      </c>
      <c r="S152" s="112">
        <f t="shared" si="54"/>
        <v>0</v>
      </c>
      <c r="T152" s="108">
        <f t="shared" si="54"/>
        <v>43</v>
      </c>
      <c r="U152" s="109">
        <f t="shared" si="54"/>
        <v>43</v>
      </c>
      <c r="V152" s="109">
        <f t="shared" si="54"/>
        <v>0</v>
      </c>
      <c r="W152" s="112">
        <f t="shared" si="54"/>
        <v>0</v>
      </c>
      <c r="X152" s="108">
        <f t="shared" si="54"/>
        <v>45</v>
      </c>
      <c r="Y152" s="109">
        <f t="shared" si="54"/>
        <v>45</v>
      </c>
      <c r="Z152" s="109">
        <f t="shared" si="54"/>
        <v>0</v>
      </c>
      <c r="AA152" s="112">
        <f t="shared" si="54"/>
        <v>0</v>
      </c>
      <c r="AB152" s="278"/>
    </row>
    <row r="153" spans="1:41" ht="23.25" customHeight="1" thickBot="1" x14ac:dyDescent="0.25">
      <c r="A153" s="169" t="s">
        <v>15</v>
      </c>
      <c r="B153" s="180" t="s">
        <v>25</v>
      </c>
      <c r="C153" s="181" t="s">
        <v>16</v>
      </c>
      <c r="D153" s="996" t="s">
        <v>208</v>
      </c>
      <c r="E153" s="997"/>
      <c r="F153" s="997"/>
      <c r="G153" s="997"/>
      <c r="H153" s="997"/>
      <c r="I153" s="997"/>
      <c r="J153" s="997"/>
      <c r="K153" s="998"/>
      <c r="L153" s="14">
        <f t="shared" ref="L153:AA153" si="55">SUM(L152)</f>
        <v>75.7</v>
      </c>
      <c r="M153" s="15">
        <f t="shared" si="55"/>
        <v>75.7</v>
      </c>
      <c r="N153" s="15">
        <f t="shared" si="55"/>
        <v>0</v>
      </c>
      <c r="O153" s="16">
        <f t="shared" si="55"/>
        <v>0</v>
      </c>
      <c r="P153" s="17">
        <f t="shared" si="55"/>
        <v>40</v>
      </c>
      <c r="Q153" s="15">
        <f t="shared" si="55"/>
        <v>40</v>
      </c>
      <c r="R153" s="15">
        <f t="shared" si="55"/>
        <v>0</v>
      </c>
      <c r="S153" s="18">
        <f t="shared" si="55"/>
        <v>0</v>
      </c>
      <c r="T153" s="14">
        <f t="shared" si="55"/>
        <v>43</v>
      </c>
      <c r="U153" s="19">
        <f t="shared" si="55"/>
        <v>43</v>
      </c>
      <c r="V153" s="20">
        <f t="shared" si="55"/>
        <v>0</v>
      </c>
      <c r="W153" s="16">
        <f t="shared" si="55"/>
        <v>0</v>
      </c>
      <c r="X153" s="17">
        <f t="shared" si="55"/>
        <v>45</v>
      </c>
      <c r="Y153" s="15">
        <f t="shared" si="55"/>
        <v>45</v>
      </c>
      <c r="Z153" s="20">
        <f t="shared" si="55"/>
        <v>0</v>
      </c>
      <c r="AA153" s="16">
        <f t="shared" si="55"/>
        <v>0</v>
      </c>
      <c r="AB153" s="278"/>
    </row>
    <row r="154" spans="1:41" ht="19.5" customHeight="1" thickBot="1" x14ac:dyDescent="0.25">
      <c r="A154" s="28" t="s">
        <v>15</v>
      </c>
      <c r="B154" s="4" t="s">
        <v>25</v>
      </c>
      <c r="C154" s="184" t="s">
        <v>22</v>
      </c>
      <c r="D154" s="815" t="s">
        <v>62</v>
      </c>
      <c r="E154" s="815"/>
      <c r="F154" s="815"/>
      <c r="G154" s="815"/>
      <c r="H154" s="815"/>
      <c r="I154" s="815"/>
      <c r="J154" s="815"/>
      <c r="K154" s="815"/>
      <c r="L154" s="815"/>
      <c r="M154" s="815"/>
      <c r="N154" s="815"/>
      <c r="O154" s="815"/>
      <c r="P154" s="815"/>
      <c r="Q154" s="815"/>
      <c r="R154" s="815"/>
      <c r="S154" s="815"/>
      <c r="T154" s="815"/>
      <c r="U154" s="815"/>
      <c r="V154" s="815"/>
      <c r="W154" s="815"/>
      <c r="X154" s="815"/>
      <c r="Y154" s="815"/>
      <c r="Z154" s="815"/>
      <c r="AA154" s="816"/>
      <c r="AB154" s="278"/>
    </row>
    <row r="155" spans="1:41" ht="29.25" customHeight="1" x14ac:dyDescent="0.2">
      <c r="A155" s="1034" t="s">
        <v>15</v>
      </c>
      <c r="B155" s="799" t="s">
        <v>25</v>
      </c>
      <c r="C155" s="725" t="s">
        <v>22</v>
      </c>
      <c r="D155" s="728" t="s">
        <v>22</v>
      </c>
      <c r="E155" s="714" t="s">
        <v>182</v>
      </c>
      <c r="F155" s="994" t="s">
        <v>220</v>
      </c>
      <c r="G155" s="712" t="s">
        <v>186</v>
      </c>
      <c r="H155" s="703" t="s">
        <v>63</v>
      </c>
      <c r="I155" s="696" t="s">
        <v>262</v>
      </c>
      <c r="J155" s="693" t="s">
        <v>228</v>
      </c>
      <c r="K155" s="316" t="s">
        <v>41</v>
      </c>
      <c r="L155" s="503">
        <f>SUM(M155,O155)</f>
        <v>365.4</v>
      </c>
      <c r="M155" s="504">
        <v>353.9</v>
      </c>
      <c r="N155" s="504">
        <v>303.39999999999998</v>
      </c>
      <c r="O155" s="505">
        <v>11.5</v>
      </c>
      <c r="P155" s="503">
        <f>SUM(Q155,S155)</f>
        <v>434.7</v>
      </c>
      <c r="Q155" s="504">
        <v>434.7</v>
      </c>
      <c r="R155" s="504">
        <v>370.9</v>
      </c>
      <c r="S155" s="505">
        <v>0</v>
      </c>
      <c r="T155" s="503">
        <f>SUM(U155,W155)</f>
        <v>473.8</v>
      </c>
      <c r="U155" s="504">
        <v>473.8</v>
      </c>
      <c r="V155" s="504">
        <v>407.9</v>
      </c>
      <c r="W155" s="505">
        <v>0</v>
      </c>
      <c r="X155" s="503">
        <f>Y155+AA155</f>
        <v>516.70000000000005</v>
      </c>
      <c r="Y155" s="504">
        <v>516.70000000000005</v>
      </c>
      <c r="Z155" s="504">
        <v>448.7</v>
      </c>
      <c r="AA155" s="505">
        <v>0</v>
      </c>
      <c r="AB155" s="278"/>
    </row>
    <row r="156" spans="1:41" ht="28.5" customHeight="1" thickBot="1" x14ac:dyDescent="0.25">
      <c r="A156" s="652"/>
      <c r="B156" s="930"/>
      <c r="C156" s="726"/>
      <c r="D156" s="729"/>
      <c r="E156" s="715"/>
      <c r="F156" s="995"/>
      <c r="G156" s="713"/>
      <c r="H156" s="704"/>
      <c r="I156" s="859"/>
      <c r="J156" s="694"/>
      <c r="K156" s="141" t="s">
        <v>24</v>
      </c>
      <c r="L156" s="299">
        <f>M156+O156</f>
        <v>79.400000000000006</v>
      </c>
      <c r="M156" s="301">
        <v>79.400000000000006</v>
      </c>
      <c r="N156" s="301">
        <v>78.3</v>
      </c>
      <c r="O156" s="300">
        <v>0</v>
      </c>
      <c r="P156" s="299">
        <f>Q156+S156</f>
        <v>172.2</v>
      </c>
      <c r="Q156" s="301">
        <v>172.2</v>
      </c>
      <c r="R156" s="301">
        <v>168.9</v>
      </c>
      <c r="S156" s="300">
        <v>0</v>
      </c>
      <c r="T156" s="299">
        <f>U156+W156</f>
        <v>190</v>
      </c>
      <c r="U156" s="301">
        <v>190</v>
      </c>
      <c r="V156" s="301">
        <v>186.4</v>
      </c>
      <c r="W156" s="300">
        <v>0</v>
      </c>
      <c r="X156" s="299">
        <f>Y156+AA156</f>
        <v>209</v>
      </c>
      <c r="Y156" s="301">
        <v>209</v>
      </c>
      <c r="Z156" s="301">
        <v>205</v>
      </c>
      <c r="AA156" s="300">
        <v>0</v>
      </c>
      <c r="AB156" s="278"/>
    </row>
    <row r="157" spans="1:41" ht="30.75" customHeight="1" thickBot="1" x14ac:dyDescent="0.25">
      <c r="A157" s="661"/>
      <c r="B157" s="737"/>
      <c r="C157" s="727"/>
      <c r="D157" s="730"/>
      <c r="E157" s="716"/>
      <c r="F157" s="814"/>
      <c r="G157" s="702"/>
      <c r="H157" s="705"/>
      <c r="I157" s="718"/>
      <c r="J157" s="695"/>
      <c r="K157" s="122" t="s">
        <v>11</v>
      </c>
      <c r="L157" s="1">
        <f t="shared" ref="L157:AA157" si="56">SUM(L155:L156)</f>
        <v>444.79999999999995</v>
      </c>
      <c r="M157" s="2">
        <f t="shared" si="56"/>
        <v>433.29999999999995</v>
      </c>
      <c r="N157" s="2">
        <f t="shared" si="56"/>
        <v>381.7</v>
      </c>
      <c r="O157" s="3">
        <f t="shared" si="56"/>
        <v>11.5</v>
      </c>
      <c r="P157" s="1">
        <f t="shared" si="56"/>
        <v>606.9</v>
      </c>
      <c r="Q157" s="2">
        <f t="shared" si="56"/>
        <v>606.9</v>
      </c>
      <c r="R157" s="2">
        <f t="shared" si="56"/>
        <v>539.79999999999995</v>
      </c>
      <c r="S157" s="3">
        <f t="shared" si="56"/>
        <v>0</v>
      </c>
      <c r="T157" s="1">
        <f t="shared" si="56"/>
        <v>663.8</v>
      </c>
      <c r="U157" s="2">
        <f t="shared" si="56"/>
        <v>663.8</v>
      </c>
      <c r="V157" s="2">
        <f t="shared" si="56"/>
        <v>594.29999999999995</v>
      </c>
      <c r="W157" s="3">
        <f t="shared" si="56"/>
        <v>0</v>
      </c>
      <c r="X157" s="1">
        <f t="shared" si="56"/>
        <v>725.7</v>
      </c>
      <c r="Y157" s="2">
        <f t="shared" si="56"/>
        <v>725.7</v>
      </c>
      <c r="Z157" s="2">
        <f t="shared" si="56"/>
        <v>653.70000000000005</v>
      </c>
      <c r="AA157" s="3">
        <f t="shared" si="56"/>
        <v>0</v>
      </c>
      <c r="AB157" s="278"/>
    </row>
    <row r="158" spans="1:41" ht="33" customHeight="1" thickBot="1" x14ac:dyDescent="0.25">
      <c r="A158" s="767" t="s">
        <v>15</v>
      </c>
      <c r="B158" s="736" t="s">
        <v>25</v>
      </c>
      <c r="C158" s="748" t="s">
        <v>22</v>
      </c>
      <c r="D158" s="1057" t="s">
        <v>28</v>
      </c>
      <c r="E158" s="811" t="s">
        <v>64</v>
      </c>
      <c r="F158" s="813" t="s">
        <v>220</v>
      </c>
      <c r="G158" s="701" t="s">
        <v>186</v>
      </c>
      <c r="H158" s="719" t="s">
        <v>63</v>
      </c>
      <c r="I158" s="717" t="s">
        <v>262</v>
      </c>
      <c r="J158" s="696" t="s">
        <v>223</v>
      </c>
      <c r="K158" s="315" t="s">
        <v>117</v>
      </c>
      <c r="L158" s="506">
        <f>SUM(M158,O158)</f>
        <v>6</v>
      </c>
      <c r="M158" s="507">
        <v>6</v>
      </c>
      <c r="N158" s="507">
        <v>0</v>
      </c>
      <c r="O158" s="508">
        <v>0</v>
      </c>
      <c r="P158" s="506">
        <f>SUM(Q158,S158)</f>
        <v>8</v>
      </c>
      <c r="Q158" s="507">
        <v>8</v>
      </c>
      <c r="R158" s="507">
        <v>0</v>
      </c>
      <c r="S158" s="508">
        <v>0</v>
      </c>
      <c r="T158" s="506">
        <f>SUM(U158,W158)</f>
        <v>8.1999999999999993</v>
      </c>
      <c r="U158" s="507">
        <v>8.1999999999999993</v>
      </c>
      <c r="V158" s="507">
        <v>0</v>
      </c>
      <c r="W158" s="508">
        <v>0</v>
      </c>
      <c r="X158" s="506">
        <f>Y158+AA158</f>
        <v>8.4</v>
      </c>
      <c r="Y158" s="507">
        <v>8.4</v>
      </c>
      <c r="Z158" s="507">
        <v>0</v>
      </c>
      <c r="AA158" s="508">
        <v>0</v>
      </c>
      <c r="AB158" s="993"/>
    </row>
    <row r="159" spans="1:41" ht="36" customHeight="1" thickBot="1" x14ac:dyDescent="0.25">
      <c r="A159" s="768"/>
      <c r="B159" s="737"/>
      <c r="C159" s="727"/>
      <c r="D159" s="730"/>
      <c r="E159" s="812"/>
      <c r="F159" s="814"/>
      <c r="G159" s="702"/>
      <c r="H159" s="705"/>
      <c r="I159" s="718"/>
      <c r="J159" s="697"/>
      <c r="K159" s="122" t="s">
        <v>11</v>
      </c>
      <c r="L159" s="1">
        <f>SUM(L158)</f>
        <v>6</v>
      </c>
      <c r="M159" s="2">
        <f>SUM(M158)</f>
        <v>6</v>
      </c>
      <c r="N159" s="2">
        <f>SUM(N158)</f>
        <v>0</v>
      </c>
      <c r="O159" s="3">
        <f>SUM(O158)</f>
        <v>0</v>
      </c>
      <c r="P159" s="1">
        <f t="shared" ref="P159:AA159" si="57">SUM(P158)</f>
        <v>8</v>
      </c>
      <c r="Q159" s="2">
        <f t="shared" si="57"/>
        <v>8</v>
      </c>
      <c r="R159" s="2">
        <f t="shared" si="57"/>
        <v>0</v>
      </c>
      <c r="S159" s="3">
        <f t="shared" si="57"/>
        <v>0</v>
      </c>
      <c r="T159" s="1">
        <f t="shared" si="57"/>
        <v>8.1999999999999993</v>
      </c>
      <c r="U159" s="2">
        <f t="shared" si="57"/>
        <v>8.1999999999999993</v>
      </c>
      <c r="V159" s="2">
        <f t="shared" si="57"/>
        <v>0</v>
      </c>
      <c r="W159" s="3">
        <f t="shared" si="57"/>
        <v>0</v>
      </c>
      <c r="X159" s="1">
        <f t="shared" si="57"/>
        <v>8.4</v>
      </c>
      <c r="Y159" s="2">
        <f t="shared" si="57"/>
        <v>8.4</v>
      </c>
      <c r="Z159" s="2">
        <f t="shared" si="57"/>
        <v>0</v>
      </c>
      <c r="AA159" s="3">
        <f t="shared" si="57"/>
        <v>0</v>
      </c>
      <c r="AB159" s="993"/>
    </row>
    <row r="160" spans="1:41" ht="31.5" customHeight="1" thickBot="1" x14ac:dyDescent="0.25">
      <c r="A160" s="767" t="s">
        <v>15</v>
      </c>
      <c r="B160" s="736" t="s">
        <v>25</v>
      </c>
      <c r="C160" s="748" t="s">
        <v>22</v>
      </c>
      <c r="D160" s="1057" t="s">
        <v>47</v>
      </c>
      <c r="E160" s="811" t="s">
        <v>183</v>
      </c>
      <c r="F160" s="813" t="s">
        <v>220</v>
      </c>
      <c r="G160" s="701" t="s">
        <v>186</v>
      </c>
      <c r="H160" s="719" t="s">
        <v>63</v>
      </c>
      <c r="I160" s="717" t="s">
        <v>262</v>
      </c>
      <c r="J160" s="696" t="s">
        <v>223</v>
      </c>
      <c r="K160" s="314" t="s">
        <v>41</v>
      </c>
      <c r="L160" s="509">
        <f>SUM(M160,O160)</f>
        <v>74.2</v>
      </c>
      <c r="M160" s="510">
        <v>74.2</v>
      </c>
      <c r="N160" s="510">
        <v>35.1</v>
      </c>
      <c r="O160" s="511">
        <v>0</v>
      </c>
      <c r="P160" s="509">
        <f>SUM(Q160,S160)</f>
        <v>84.2</v>
      </c>
      <c r="Q160" s="510">
        <v>84.2</v>
      </c>
      <c r="R160" s="510">
        <v>34.799999999999997</v>
      </c>
      <c r="S160" s="511">
        <v>0</v>
      </c>
      <c r="T160" s="509">
        <f>SUM(U160,W160)</f>
        <v>89.2</v>
      </c>
      <c r="U160" s="510">
        <v>89.2</v>
      </c>
      <c r="V160" s="510">
        <v>38.299999999999997</v>
      </c>
      <c r="W160" s="511">
        <v>0</v>
      </c>
      <c r="X160" s="509">
        <f>Y160+AA160</f>
        <v>93.5</v>
      </c>
      <c r="Y160" s="510">
        <v>93.5</v>
      </c>
      <c r="Z160" s="510">
        <v>42.1</v>
      </c>
      <c r="AA160" s="511">
        <v>0</v>
      </c>
      <c r="AB160" s="993"/>
    </row>
    <row r="161" spans="1:28" ht="42" customHeight="1" thickBot="1" x14ac:dyDescent="0.25">
      <c r="A161" s="768"/>
      <c r="B161" s="737"/>
      <c r="C161" s="727"/>
      <c r="D161" s="730"/>
      <c r="E161" s="812"/>
      <c r="F161" s="814"/>
      <c r="G161" s="702"/>
      <c r="H161" s="705"/>
      <c r="I161" s="718"/>
      <c r="J161" s="697"/>
      <c r="K161" s="122" t="s">
        <v>11</v>
      </c>
      <c r="L161" s="105">
        <f t="shared" ref="L161:AA161" si="58">SUM(L160)</f>
        <v>74.2</v>
      </c>
      <c r="M161" s="106">
        <f t="shared" si="58"/>
        <v>74.2</v>
      </c>
      <c r="N161" s="106">
        <f t="shared" si="58"/>
        <v>35.1</v>
      </c>
      <c r="O161" s="107">
        <f t="shared" si="58"/>
        <v>0</v>
      </c>
      <c r="P161" s="105">
        <f t="shared" si="58"/>
        <v>84.2</v>
      </c>
      <c r="Q161" s="106">
        <f t="shared" si="58"/>
        <v>84.2</v>
      </c>
      <c r="R161" s="106">
        <f t="shared" si="58"/>
        <v>34.799999999999997</v>
      </c>
      <c r="S161" s="107">
        <f t="shared" si="58"/>
        <v>0</v>
      </c>
      <c r="T161" s="105">
        <f t="shared" si="58"/>
        <v>89.2</v>
      </c>
      <c r="U161" s="106">
        <f t="shared" si="58"/>
        <v>89.2</v>
      </c>
      <c r="V161" s="106">
        <f t="shared" si="58"/>
        <v>38.299999999999997</v>
      </c>
      <c r="W161" s="107">
        <f t="shared" si="58"/>
        <v>0</v>
      </c>
      <c r="X161" s="105">
        <f t="shared" si="58"/>
        <v>93.5</v>
      </c>
      <c r="Y161" s="106">
        <f t="shared" si="58"/>
        <v>93.5</v>
      </c>
      <c r="Z161" s="106">
        <f t="shared" si="58"/>
        <v>42.1</v>
      </c>
      <c r="AA161" s="107">
        <f t="shared" si="58"/>
        <v>0</v>
      </c>
      <c r="AB161" s="993"/>
    </row>
    <row r="162" spans="1:28" ht="21" customHeight="1" thickBot="1" x14ac:dyDescent="0.25">
      <c r="A162" s="28" t="s">
        <v>15</v>
      </c>
      <c r="B162" s="4" t="s">
        <v>25</v>
      </c>
      <c r="C162" s="191" t="s">
        <v>22</v>
      </c>
      <c r="D162" s="864" t="s">
        <v>208</v>
      </c>
      <c r="E162" s="865"/>
      <c r="F162" s="865"/>
      <c r="G162" s="865"/>
      <c r="H162" s="865"/>
      <c r="I162" s="865"/>
      <c r="J162" s="865"/>
      <c r="K162" s="865"/>
      <c r="L162" s="267">
        <f t="shared" ref="L162:AA162" si="59">L157+L159+L161</f>
        <v>525</v>
      </c>
      <c r="M162" s="268">
        <f t="shared" si="59"/>
        <v>513.5</v>
      </c>
      <c r="N162" s="268">
        <f t="shared" si="59"/>
        <v>416.8</v>
      </c>
      <c r="O162" s="269">
        <f t="shared" si="59"/>
        <v>11.5</v>
      </c>
      <c r="P162" s="267">
        <f t="shared" si="59"/>
        <v>699.1</v>
      </c>
      <c r="Q162" s="268">
        <f t="shared" si="59"/>
        <v>699.1</v>
      </c>
      <c r="R162" s="268">
        <f t="shared" si="59"/>
        <v>574.59999999999991</v>
      </c>
      <c r="S162" s="269">
        <f t="shared" si="59"/>
        <v>0</v>
      </c>
      <c r="T162" s="267">
        <f t="shared" si="59"/>
        <v>761.2</v>
      </c>
      <c r="U162" s="268">
        <f t="shared" si="59"/>
        <v>761.2</v>
      </c>
      <c r="V162" s="268">
        <f t="shared" si="59"/>
        <v>632.59999999999991</v>
      </c>
      <c r="W162" s="269">
        <f t="shared" si="59"/>
        <v>0</v>
      </c>
      <c r="X162" s="267">
        <f t="shared" si="59"/>
        <v>827.6</v>
      </c>
      <c r="Y162" s="268">
        <f t="shared" si="59"/>
        <v>827.6</v>
      </c>
      <c r="Z162" s="268">
        <f t="shared" si="59"/>
        <v>695.80000000000007</v>
      </c>
      <c r="AA162" s="269">
        <f t="shared" si="59"/>
        <v>0</v>
      </c>
      <c r="AB162" s="278"/>
    </row>
    <row r="163" spans="1:28" ht="20.25" customHeight="1" thickBot="1" x14ac:dyDescent="0.25">
      <c r="A163" s="317" t="s">
        <v>15</v>
      </c>
      <c r="B163" s="190" t="s">
        <v>25</v>
      </c>
      <c r="C163" s="723" t="s">
        <v>209</v>
      </c>
      <c r="D163" s="724"/>
      <c r="E163" s="724"/>
      <c r="F163" s="724"/>
      <c r="G163" s="724"/>
      <c r="H163" s="724"/>
      <c r="I163" s="724"/>
      <c r="J163" s="724"/>
      <c r="K163" s="724"/>
      <c r="L163" s="270">
        <f>L153+L162</f>
        <v>600.70000000000005</v>
      </c>
      <c r="M163" s="271">
        <f t="shared" ref="M163:AA163" si="60">M153+M162</f>
        <v>589.20000000000005</v>
      </c>
      <c r="N163" s="271">
        <f t="shared" si="60"/>
        <v>416.8</v>
      </c>
      <c r="O163" s="272">
        <f t="shared" si="60"/>
        <v>11.5</v>
      </c>
      <c r="P163" s="270">
        <f t="shared" si="60"/>
        <v>739.1</v>
      </c>
      <c r="Q163" s="271">
        <f t="shared" si="60"/>
        <v>739.1</v>
      </c>
      <c r="R163" s="271">
        <f t="shared" si="60"/>
        <v>574.59999999999991</v>
      </c>
      <c r="S163" s="272">
        <f t="shared" si="60"/>
        <v>0</v>
      </c>
      <c r="T163" s="270">
        <f t="shared" si="60"/>
        <v>804.2</v>
      </c>
      <c r="U163" s="271">
        <f t="shared" si="60"/>
        <v>804.2</v>
      </c>
      <c r="V163" s="271">
        <f t="shared" si="60"/>
        <v>632.59999999999991</v>
      </c>
      <c r="W163" s="272">
        <f t="shared" si="60"/>
        <v>0</v>
      </c>
      <c r="X163" s="270">
        <f t="shared" si="60"/>
        <v>872.6</v>
      </c>
      <c r="Y163" s="271">
        <f t="shared" si="60"/>
        <v>872.6</v>
      </c>
      <c r="Z163" s="271">
        <f t="shared" si="60"/>
        <v>695.80000000000007</v>
      </c>
      <c r="AA163" s="272">
        <f t="shared" si="60"/>
        <v>0</v>
      </c>
      <c r="AB163" s="1012"/>
    </row>
    <row r="164" spans="1:28" ht="24.75" customHeight="1" thickBot="1" x14ac:dyDescent="0.25">
      <c r="A164" s="28" t="s">
        <v>15</v>
      </c>
      <c r="B164" s="273" t="s">
        <v>15</v>
      </c>
      <c r="C164" s="720" t="s">
        <v>65</v>
      </c>
      <c r="D164" s="720"/>
      <c r="E164" s="720"/>
      <c r="F164" s="720"/>
      <c r="G164" s="720"/>
      <c r="H164" s="720"/>
      <c r="I164" s="720"/>
      <c r="J164" s="720"/>
      <c r="K164" s="720"/>
      <c r="L164" s="721"/>
      <c r="M164" s="721"/>
      <c r="N164" s="721"/>
      <c r="O164" s="721"/>
      <c r="P164" s="721"/>
      <c r="Q164" s="721"/>
      <c r="R164" s="721"/>
      <c r="S164" s="721"/>
      <c r="T164" s="721"/>
      <c r="U164" s="721"/>
      <c r="V164" s="721"/>
      <c r="W164" s="721"/>
      <c r="X164" s="721"/>
      <c r="Y164" s="721"/>
      <c r="Z164" s="721"/>
      <c r="AA164" s="722"/>
      <c r="AB164" s="993"/>
    </row>
    <row r="165" spans="1:28" ht="24" customHeight="1" thickBot="1" x14ac:dyDescent="0.25">
      <c r="A165" s="28" t="s">
        <v>15</v>
      </c>
      <c r="B165" s="4" t="s">
        <v>15</v>
      </c>
      <c r="C165" s="192" t="s">
        <v>16</v>
      </c>
      <c r="D165" s="709" t="s">
        <v>66</v>
      </c>
      <c r="E165" s="710"/>
      <c r="F165" s="710"/>
      <c r="G165" s="710"/>
      <c r="H165" s="710"/>
      <c r="I165" s="710"/>
      <c r="J165" s="710"/>
      <c r="K165" s="710"/>
      <c r="L165" s="710"/>
      <c r="M165" s="710"/>
      <c r="N165" s="710"/>
      <c r="O165" s="710"/>
      <c r="P165" s="710"/>
      <c r="Q165" s="710"/>
      <c r="R165" s="710"/>
      <c r="S165" s="710"/>
      <c r="T165" s="710"/>
      <c r="U165" s="710"/>
      <c r="V165" s="710"/>
      <c r="W165" s="710"/>
      <c r="X165" s="710"/>
      <c r="Y165" s="710"/>
      <c r="Z165" s="710"/>
      <c r="AA165" s="711"/>
      <c r="AB165" s="993"/>
    </row>
    <row r="166" spans="1:28" ht="21" customHeight="1" x14ac:dyDescent="0.2">
      <c r="A166" s="651" t="s">
        <v>15</v>
      </c>
      <c r="B166" s="653" t="s">
        <v>15</v>
      </c>
      <c r="C166" s="748" t="s">
        <v>16</v>
      </c>
      <c r="D166" s="850" t="s">
        <v>16</v>
      </c>
      <c r="E166" s="706" t="s">
        <v>67</v>
      </c>
      <c r="F166" s="853" t="s">
        <v>220</v>
      </c>
      <c r="G166" s="817" t="s">
        <v>187</v>
      </c>
      <c r="H166" s="819" t="s">
        <v>20</v>
      </c>
      <c r="I166" s="821" t="s">
        <v>138</v>
      </c>
      <c r="J166" s="698" t="s">
        <v>229</v>
      </c>
      <c r="K166" s="231" t="s">
        <v>24</v>
      </c>
      <c r="L166" s="512">
        <f>M166+O166</f>
        <v>115</v>
      </c>
      <c r="M166" s="513">
        <v>115</v>
      </c>
      <c r="N166" s="513">
        <v>0</v>
      </c>
      <c r="O166" s="514">
        <v>0</v>
      </c>
      <c r="P166" s="512">
        <f>Q166+S166</f>
        <v>127</v>
      </c>
      <c r="Q166" s="513">
        <v>127</v>
      </c>
      <c r="R166" s="513">
        <v>0</v>
      </c>
      <c r="S166" s="514">
        <v>0</v>
      </c>
      <c r="T166" s="512">
        <f>U166+W166</f>
        <v>139.69999999999999</v>
      </c>
      <c r="U166" s="513">
        <v>139.69999999999999</v>
      </c>
      <c r="V166" s="513">
        <v>0</v>
      </c>
      <c r="W166" s="514">
        <v>0</v>
      </c>
      <c r="X166" s="512">
        <f>Y166+AA166</f>
        <v>153.69999999999999</v>
      </c>
      <c r="Y166" s="513">
        <v>153.69999999999999</v>
      </c>
      <c r="Z166" s="513">
        <v>0</v>
      </c>
      <c r="AA166" s="514">
        <v>0</v>
      </c>
      <c r="AB166" s="993"/>
    </row>
    <row r="167" spans="1:28" ht="25.5" customHeight="1" thickBot="1" x14ac:dyDescent="0.25">
      <c r="A167" s="652"/>
      <c r="B167" s="654"/>
      <c r="C167" s="726"/>
      <c r="D167" s="851"/>
      <c r="E167" s="707"/>
      <c r="F167" s="854"/>
      <c r="G167" s="818"/>
      <c r="H167" s="866"/>
      <c r="I167" s="867"/>
      <c r="J167" s="699"/>
      <c r="K167" s="247" t="s">
        <v>41</v>
      </c>
      <c r="L167" s="304">
        <f>M167+O167</f>
        <v>0</v>
      </c>
      <c r="M167" s="248">
        <v>0</v>
      </c>
      <c r="N167" s="248">
        <v>0</v>
      </c>
      <c r="O167" s="297">
        <v>0</v>
      </c>
      <c r="P167" s="304">
        <f>Q167+S167</f>
        <v>0</v>
      </c>
      <c r="Q167" s="248">
        <v>0</v>
      </c>
      <c r="R167" s="248">
        <v>0</v>
      </c>
      <c r="S167" s="297">
        <v>0</v>
      </c>
      <c r="T167" s="304">
        <f>U167+W167</f>
        <v>0</v>
      </c>
      <c r="U167" s="248">
        <v>0</v>
      </c>
      <c r="V167" s="248">
        <v>0</v>
      </c>
      <c r="W167" s="297">
        <v>0</v>
      </c>
      <c r="X167" s="304">
        <f>Y167+AA167</f>
        <v>0</v>
      </c>
      <c r="Y167" s="248">
        <v>0</v>
      </c>
      <c r="Z167" s="248">
        <v>0</v>
      </c>
      <c r="AA167" s="249">
        <v>0</v>
      </c>
      <c r="AB167" s="993"/>
    </row>
    <row r="168" spans="1:28" ht="24" customHeight="1" thickBot="1" x14ac:dyDescent="0.25">
      <c r="A168" s="661"/>
      <c r="B168" s="664"/>
      <c r="C168" s="727"/>
      <c r="D168" s="852"/>
      <c r="E168" s="708"/>
      <c r="F168" s="872"/>
      <c r="G168" s="842"/>
      <c r="H168" s="820"/>
      <c r="I168" s="822"/>
      <c r="J168" s="700"/>
      <c r="K168" s="122" t="s">
        <v>11</v>
      </c>
      <c r="L168" s="1">
        <f t="shared" ref="L168:AA168" si="61">L166+L167</f>
        <v>115</v>
      </c>
      <c r="M168" s="2">
        <f t="shared" si="61"/>
        <v>115</v>
      </c>
      <c r="N168" s="2">
        <f t="shared" si="61"/>
        <v>0</v>
      </c>
      <c r="O168" s="3">
        <f t="shared" si="61"/>
        <v>0</v>
      </c>
      <c r="P168" s="1">
        <f t="shared" si="61"/>
        <v>127</v>
      </c>
      <c r="Q168" s="2">
        <f t="shared" si="61"/>
        <v>127</v>
      </c>
      <c r="R168" s="2">
        <f t="shared" si="61"/>
        <v>0</v>
      </c>
      <c r="S168" s="3">
        <f t="shared" si="61"/>
        <v>0</v>
      </c>
      <c r="T168" s="1">
        <f t="shared" si="61"/>
        <v>139.69999999999999</v>
      </c>
      <c r="U168" s="2">
        <f t="shared" si="61"/>
        <v>139.69999999999999</v>
      </c>
      <c r="V168" s="2">
        <f t="shared" si="61"/>
        <v>0</v>
      </c>
      <c r="W168" s="3">
        <f t="shared" si="61"/>
        <v>0</v>
      </c>
      <c r="X168" s="1">
        <f t="shared" si="61"/>
        <v>153.69999999999999</v>
      </c>
      <c r="Y168" s="2">
        <f t="shared" si="61"/>
        <v>153.69999999999999</v>
      </c>
      <c r="Z168" s="2">
        <f t="shared" si="61"/>
        <v>0</v>
      </c>
      <c r="AA168" s="3">
        <f t="shared" si="61"/>
        <v>0</v>
      </c>
      <c r="AB168" s="993"/>
    </row>
    <row r="169" spans="1:28" ht="31.5" customHeight="1" thickBot="1" x14ac:dyDescent="0.25">
      <c r="A169" s="651" t="s">
        <v>15</v>
      </c>
      <c r="B169" s="653" t="s">
        <v>15</v>
      </c>
      <c r="C169" s="748" t="s">
        <v>16</v>
      </c>
      <c r="D169" s="850" t="s">
        <v>22</v>
      </c>
      <c r="E169" s="706" t="s">
        <v>139</v>
      </c>
      <c r="F169" s="853" t="s">
        <v>224</v>
      </c>
      <c r="G169" s="817" t="s">
        <v>188</v>
      </c>
      <c r="H169" s="819" t="s">
        <v>219</v>
      </c>
      <c r="I169" s="821" t="s">
        <v>138</v>
      </c>
      <c r="J169" s="698" t="s">
        <v>230</v>
      </c>
      <c r="K169" s="307" t="s">
        <v>24</v>
      </c>
      <c r="L169" s="304">
        <f>M169+O169</f>
        <v>120.4</v>
      </c>
      <c r="M169" s="248">
        <v>120.4</v>
      </c>
      <c r="N169" s="248">
        <v>106.1</v>
      </c>
      <c r="O169" s="297">
        <v>0</v>
      </c>
      <c r="P169" s="304">
        <f>Q169+S169</f>
        <v>145.6</v>
      </c>
      <c r="Q169" s="248">
        <v>145.6</v>
      </c>
      <c r="R169" s="248">
        <v>116.6</v>
      </c>
      <c r="S169" s="297">
        <v>0</v>
      </c>
      <c r="T169" s="179">
        <f>U169+W169</f>
        <v>160</v>
      </c>
      <c r="U169" s="515">
        <v>160</v>
      </c>
      <c r="V169" s="515">
        <v>128.30000000000001</v>
      </c>
      <c r="W169" s="440">
        <v>0</v>
      </c>
      <c r="X169" s="304">
        <f>Y169+AA169</f>
        <v>175.9</v>
      </c>
      <c r="Y169" s="248">
        <v>175.9</v>
      </c>
      <c r="Z169" s="248">
        <v>141.1</v>
      </c>
      <c r="AA169" s="249">
        <v>0</v>
      </c>
      <c r="AB169" s="1012"/>
    </row>
    <row r="170" spans="1:28" ht="32.25" customHeight="1" thickBot="1" x14ac:dyDescent="0.25">
      <c r="A170" s="652"/>
      <c r="B170" s="654"/>
      <c r="C170" s="726"/>
      <c r="D170" s="851"/>
      <c r="E170" s="707"/>
      <c r="F170" s="854"/>
      <c r="G170" s="818"/>
      <c r="H170" s="820"/>
      <c r="I170" s="822"/>
      <c r="J170" s="700"/>
      <c r="K170" s="122" t="s">
        <v>11</v>
      </c>
      <c r="L170" s="108">
        <f t="shared" ref="L170:AA170" si="62">L169</f>
        <v>120.4</v>
      </c>
      <c r="M170" s="109">
        <f t="shared" si="62"/>
        <v>120.4</v>
      </c>
      <c r="N170" s="109">
        <f t="shared" si="62"/>
        <v>106.1</v>
      </c>
      <c r="O170" s="115">
        <f t="shared" si="62"/>
        <v>0</v>
      </c>
      <c r="P170" s="108">
        <f t="shared" si="62"/>
        <v>145.6</v>
      </c>
      <c r="Q170" s="109">
        <f t="shared" si="62"/>
        <v>145.6</v>
      </c>
      <c r="R170" s="109">
        <f t="shared" si="62"/>
        <v>116.6</v>
      </c>
      <c r="S170" s="115">
        <f t="shared" si="62"/>
        <v>0</v>
      </c>
      <c r="T170" s="108">
        <f t="shared" si="62"/>
        <v>160</v>
      </c>
      <c r="U170" s="109">
        <f t="shared" si="62"/>
        <v>160</v>
      </c>
      <c r="V170" s="109">
        <f t="shared" si="62"/>
        <v>128.30000000000001</v>
      </c>
      <c r="W170" s="115">
        <f t="shared" si="62"/>
        <v>0</v>
      </c>
      <c r="X170" s="108">
        <f t="shared" si="62"/>
        <v>175.9</v>
      </c>
      <c r="Y170" s="109">
        <f t="shared" si="62"/>
        <v>175.9</v>
      </c>
      <c r="Z170" s="109">
        <f t="shared" si="62"/>
        <v>141.1</v>
      </c>
      <c r="AA170" s="112">
        <f t="shared" si="62"/>
        <v>0</v>
      </c>
      <c r="AB170" s="1012"/>
    </row>
    <row r="171" spans="1:28" ht="30.75" customHeight="1" thickBot="1" x14ac:dyDescent="0.25">
      <c r="A171" s="651" t="s">
        <v>15</v>
      </c>
      <c r="B171" s="653" t="s">
        <v>15</v>
      </c>
      <c r="C171" s="748" t="s">
        <v>16</v>
      </c>
      <c r="D171" s="657" t="s">
        <v>25</v>
      </c>
      <c r="E171" s="644" t="s">
        <v>177</v>
      </c>
      <c r="F171" s="913" t="s">
        <v>220</v>
      </c>
      <c r="G171" s="617" t="s">
        <v>188</v>
      </c>
      <c r="H171" s="826" t="s">
        <v>20</v>
      </c>
      <c r="I171" s="677" t="s">
        <v>138</v>
      </c>
      <c r="J171" s="609" t="s">
        <v>223</v>
      </c>
      <c r="K171" s="55" t="s">
        <v>43</v>
      </c>
      <c r="L171" s="75">
        <f>M171+O171</f>
        <v>0</v>
      </c>
      <c r="M171" s="56">
        <v>0</v>
      </c>
      <c r="N171" s="56">
        <v>0</v>
      </c>
      <c r="O171" s="58">
        <v>0</v>
      </c>
      <c r="P171" s="75">
        <f>Q171+S171</f>
        <v>0</v>
      </c>
      <c r="Q171" s="56">
        <v>0</v>
      </c>
      <c r="R171" s="56">
        <v>0</v>
      </c>
      <c r="S171" s="58">
        <v>0</v>
      </c>
      <c r="T171" s="75">
        <f>U171+W171</f>
        <v>0</v>
      </c>
      <c r="U171" s="56">
        <v>0</v>
      </c>
      <c r="V171" s="56">
        <v>0</v>
      </c>
      <c r="W171" s="58">
        <v>0</v>
      </c>
      <c r="X171" s="75">
        <v>0</v>
      </c>
      <c r="Y171" s="56">
        <v>0</v>
      </c>
      <c r="Z171" s="56">
        <v>0</v>
      </c>
      <c r="AA171" s="253">
        <v>0</v>
      </c>
      <c r="AB171" s="993"/>
    </row>
    <row r="172" spans="1:28" ht="33.75" customHeight="1" thickBot="1" x14ac:dyDescent="0.25">
      <c r="A172" s="652"/>
      <c r="B172" s="654"/>
      <c r="C172" s="726"/>
      <c r="D172" s="658"/>
      <c r="E172" s="645"/>
      <c r="F172" s="926"/>
      <c r="G172" s="925"/>
      <c r="H172" s="827"/>
      <c r="I172" s="678"/>
      <c r="J172" s="610"/>
      <c r="K172" s="76" t="s">
        <v>11</v>
      </c>
      <c r="L172" s="254">
        <f t="shared" ref="L172:AA172" si="63">L171</f>
        <v>0</v>
      </c>
      <c r="M172" s="255">
        <f t="shared" si="63"/>
        <v>0</v>
      </c>
      <c r="N172" s="255">
        <f t="shared" si="63"/>
        <v>0</v>
      </c>
      <c r="O172" s="256">
        <f t="shared" si="63"/>
        <v>0</v>
      </c>
      <c r="P172" s="254">
        <f t="shared" si="63"/>
        <v>0</v>
      </c>
      <c r="Q172" s="255">
        <f t="shared" si="63"/>
        <v>0</v>
      </c>
      <c r="R172" s="255">
        <f t="shared" si="63"/>
        <v>0</v>
      </c>
      <c r="S172" s="256">
        <f t="shared" si="63"/>
        <v>0</v>
      </c>
      <c r="T172" s="254">
        <f t="shared" si="63"/>
        <v>0</v>
      </c>
      <c r="U172" s="255">
        <f t="shared" si="63"/>
        <v>0</v>
      </c>
      <c r="V172" s="255">
        <f t="shared" si="63"/>
        <v>0</v>
      </c>
      <c r="W172" s="256">
        <f t="shared" si="63"/>
        <v>0</v>
      </c>
      <c r="X172" s="254">
        <f t="shared" si="63"/>
        <v>0</v>
      </c>
      <c r="Y172" s="255">
        <f t="shared" si="63"/>
        <v>0</v>
      </c>
      <c r="Z172" s="255">
        <f t="shared" si="63"/>
        <v>0</v>
      </c>
      <c r="AA172" s="257">
        <f t="shared" si="63"/>
        <v>0</v>
      </c>
      <c r="AB172" s="38"/>
    </row>
    <row r="173" spans="1:28" ht="22.5" customHeight="1" thickBot="1" x14ac:dyDescent="0.25">
      <c r="A173" s="28" t="s">
        <v>15</v>
      </c>
      <c r="B173" s="4" t="s">
        <v>15</v>
      </c>
      <c r="C173" s="5" t="s">
        <v>16</v>
      </c>
      <c r="D173" s="848" t="s">
        <v>208</v>
      </c>
      <c r="E173" s="849"/>
      <c r="F173" s="849"/>
      <c r="G173" s="849"/>
      <c r="H173" s="849"/>
      <c r="I173" s="849"/>
      <c r="J173" s="849"/>
      <c r="K173" s="849"/>
      <c r="L173" s="164">
        <f>L168+L172+L170</f>
        <v>235.4</v>
      </c>
      <c r="M173" s="165">
        <f t="shared" ref="M173:AA173" si="64">M168+M172+M170</f>
        <v>235.4</v>
      </c>
      <c r="N173" s="165">
        <f t="shared" si="64"/>
        <v>106.1</v>
      </c>
      <c r="O173" s="166">
        <f t="shared" si="64"/>
        <v>0</v>
      </c>
      <c r="P173" s="164">
        <f t="shared" si="64"/>
        <v>272.60000000000002</v>
      </c>
      <c r="Q173" s="165">
        <f t="shared" si="64"/>
        <v>272.60000000000002</v>
      </c>
      <c r="R173" s="165">
        <f t="shared" si="64"/>
        <v>116.6</v>
      </c>
      <c r="S173" s="166">
        <f t="shared" si="64"/>
        <v>0</v>
      </c>
      <c r="T173" s="164">
        <f t="shared" si="64"/>
        <v>299.7</v>
      </c>
      <c r="U173" s="165">
        <f t="shared" si="64"/>
        <v>299.7</v>
      </c>
      <c r="V173" s="165">
        <f t="shared" si="64"/>
        <v>128.30000000000001</v>
      </c>
      <c r="W173" s="166">
        <f t="shared" si="64"/>
        <v>0</v>
      </c>
      <c r="X173" s="164">
        <f t="shared" si="64"/>
        <v>329.6</v>
      </c>
      <c r="Y173" s="165">
        <f t="shared" si="64"/>
        <v>329.6</v>
      </c>
      <c r="Z173" s="165">
        <f t="shared" si="64"/>
        <v>141.1</v>
      </c>
      <c r="AA173" s="166">
        <f t="shared" si="64"/>
        <v>0</v>
      </c>
      <c r="AB173" s="278"/>
    </row>
    <row r="174" spans="1:28" ht="21.75" customHeight="1" thickBot="1" x14ac:dyDescent="0.25">
      <c r="A174" s="317" t="s">
        <v>15</v>
      </c>
      <c r="B174" s="177" t="s">
        <v>15</v>
      </c>
      <c r="C174" s="1061" t="s">
        <v>209</v>
      </c>
      <c r="D174" s="1062"/>
      <c r="E174" s="1062"/>
      <c r="F174" s="1062"/>
      <c r="G174" s="1062"/>
      <c r="H174" s="1062"/>
      <c r="I174" s="1062"/>
      <c r="J174" s="1062"/>
      <c r="K174" s="1063"/>
      <c r="L174" s="162">
        <f t="shared" ref="L174:AA174" si="65">L173</f>
        <v>235.4</v>
      </c>
      <c r="M174" s="163">
        <f t="shared" si="65"/>
        <v>235.4</v>
      </c>
      <c r="N174" s="163">
        <f t="shared" si="65"/>
        <v>106.1</v>
      </c>
      <c r="O174" s="193">
        <f t="shared" si="65"/>
        <v>0</v>
      </c>
      <c r="P174" s="162">
        <f t="shared" si="65"/>
        <v>272.60000000000002</v>
      </c>
      <c r="Q174" s="163">
        <f t="shared" si="65"/>
        <v>272.60000000000002</v>
      </c>
      <c r="R174" s="163">
        <f t="shared" si="65"/>
        <v>116.6</v>
      </c>
      <c r="S174" s="193">
        <f t="shared" si="65"/>
        <v>0</v>
      </c>
      <c r="T174" s="162">
        <f t="shared" si="65"/>
        <v>299.7</v>
      </c>
      <c r="U174" s="163">
        <f t="shared" si="65"/>
        <v>299.7</v>
      </c>
      <c r="V174" s="163">
        <f t="shared" si="65"/>
        <v>128.30000000000001</v>
      </c>
      <c r="W174" s="193">
        <f t="shared" si="65"/>
        <v>0</v>
      </c>
      <c r="X174" s="162">
        <f t="shared" si="65"/>
        <v>329.6</v>
      </c>
      <c r="Y174" s="163">
        <f t="shared" si="65"/>
        <v>329.6</v>
      </c>
      <c r="Z174" s="163">
        <f t="shared" si="65"/>
        <v>141.1</v>
      </c>
      <c r="AA174" s="194">
        <f t="shared" si="65"/>
        <v>0</v>
      </c>
      <c r="AB174" s="993"/>
    </row>
    <row r="175" spans="1:28" ht="23.25" customHeight="1" thickBot="1" x14ac:dyDescent="0.25">
      <c r="A175" s="28" t="s">
        <v>15</v>
      </c>
      <c r="B175" s="274" t="s">
        <v>189</v>
      </c>
      <c r="C175" s="749" t="s">
        <v>190</v>
      </c>
      <c r="D175" s="749"/>
      <c r="E175" s="749"/>
      <c r="F175" s="749"/>
      <c r="G175" s="749"/>
      <c r="H175" s="749"/>
      <c r="I175" s="749"/>
      <c r="J175" s="749"/>
      <c r="K175" s="749"/>
      <c r="L175" s="749"/>
      <c r="M175" s="749"/>
      <c r="N175" s="749"/>
      <c r="O175" s="749"/>
      <c r="P175" s="749"/>
      <c r="Q175" s="749"/>
      <c r="R175" s="749"/>
      <c r="S175" s="749"/>
      <c r="T175" s="749"/>
      <c r="U175" s="749"/>
      <c r="V175" s="749"/>
      <c r="W175" s="749"/>
      <c r="X175" s="749"/>
      <c r="Y175" s="749"/>
      <c r="Z175" s="749"/>
      <c r="AA175" s="750"/>
      <c r="AB175" s="993"/>
    </row>
    <row r="176" spans="1:28" ht="24.75" customHeight="1" thickBot="1" x14ac:dyDescent="0.25">
      <c r="A176" s="28" t="s">
        <v>15</v>
      </c>
      <c r="B176" s="4" t="s">
        <v>28</v>
      </c>
      <c r="C176" s="5" t="s">
        <v>16</v>
      </c>
      <c r="D176" s="605" t="s">
        <v>68</v>
      </c>
      <c r="E176" s="606"/>
      <c r="F176" s="606"/>
      <c r="G176" s="606"/>
      <c r="H176" s="606"/>
      <c r="I176" s="606"/>
      <c r="J176" s="1065"/>
      <c r="K176" s="1065"/>
      <c r="L176" s="1065"/>
      <c r="M176" s="1065"/>
      <c r="N176" s="1065"/>
      <c r="O176" s="1065"/>
      <c r="P176" s="1065"/>
      <c r="Q176" s="1065"/>
      <c r="R176" s="1065"/>
      <c r="S176" s="1065"/>
      <c r="T176" s="1065"/>
      <c r="U176" s="1065"/>
      <c r="V176" s="1065"/>
      <c r="W176" s="1065"/>
      <c r="X176" s="1065"/>
      <c r="Y176" s="1065"/>
      <c r="Z176" s="1065"/>
      <c r="AA176" s="1066"/>
      <c r="AB176" s="993"/>
    </row>
    <row r="177" spans="1:28" ht="23.25" customHeight="1" x14ac:dyDescent="0.2">
      <c r="A177" s="651" t="s">
        <v>15</v>
      </c>
      <c r="B177" s="653" t="s">
        <v>28</v>
      </c>
      <c r="C177" s="733" t="s">
        <v>16</v>
      </c>
      <c r="D177" s="850" t="s">
        <v>16</v>
      </c>
      <c r="E177" s="706" t="s">
        <v>69</v>
      </c>
      <c r="F177" s="853" t="s">
        <v>220</v>
      </c>
      <c r="G177" s="817" t="s">
        <v>70</v>
      </c>
      <c r="H177" s="819" t="s">
        <v>71</v>
      </c>
      <c r="I177" s="1064" t="s">
        <v>103</v>
      </c>
      <c r="J177" s="751" t="s">
        <v>223</v>
      </c>
      <c r="K177" s="231" t="s">
        <v>41</v>
      </c>
      <c r="L177" s="516">
        <f>SUM(M177+O177)</f>
        <v>676.5</v>
      </c>
      <c r="M177" s="517">
        <v>676.5</v>
      </c>
      <c r="N177" s="517">
        <v>666.9</v>
      </c>
      <c r="O177" s="518">
        <v>0</v>
      </c>
      <c r="P177" s="516">
        <f>Q177+S177</f>
        <v>808.8</v>
      </c>
      <c r="Q177" s="517">
        <v>808.8</v>
      </c>
      <c r="R177" s="517">
        <v>788.4</v>
      </c>
      <c r="S177" s="518">
        <v>0</v>
      </c>
      <c r="T177" s="240">
        <f>U177+W177</f>
        <v>880.5</v>
      </c>
      <c r="U177" s="241">
        <v>880.5</v>
      </c>
      <c r="V177" s="241">
        <v>867.3</v>
      </c>
      <c r="W177" s="519">
        <v>0</v>
      </c>
      <c r="X177" s="516">
        <f>Y177+AA177</f>
        <v>968.5</v>
      </c>
      <c r="Y177" s="520">
        <v>968.5</v>
      </c>
      <c r="Z177" s="520">
        <v>954</v>
      </c>
      <c r="AA177" s="518">
        <v>0</v>
      </c>
      <c r="AB177" s="993"/>
    </row>
    <row r="178" spans="1:28" ht="24.75" customHeight="1" thickBot="1" x14ac:dyDescent="0.25">
      <c r="A178" s="731"/>
      <c r="B178" s="732"/>
      <c r="C178" s="734"/>
      <c r="D178" s="860"/>
      <c r="E178" s="1058"/>
      <c r="F178" s="1067"/>
      <c r="G178" s="828"/>
      <c r="H178" s="830"/>
      <c r="I178" s="1028"/>
      <c r="J178" s="752"/>
      <c r="K178" s="232" t="s">
        <v>24</v>
      </c>
      <c r="L178" s="331">
        <f>M178+O178</f>
        <v>0</v>
      </c>
      <c r="M178" s="359">
        <v>0</v>
      </c>
      <c r="N178" s="359">
        <v>0</v>
      </c>
      <c r="O178" s="333">
        <v>0</v>
      </c>
      <c r="P178" s="331">
        <f>Q178+S178</f>
        <v>0</v>
      </c>
      <c r="Q178" s="359">
        <v>0</v>
      </c>
      <c r="R178" s="359">
        <v>0</v>
      </c>
      <c r="S178" s="333">
        <v>0</v>
      </c>
      <c r="T178" s="353">
        <f>U178+W178</f>
        <v>0</v>
      </c>
      <c r="U178" s="351">
        <v>0</v>
      </c>
      <c r="V178" s="351">
        <v>0</v>
      </c>
      <c r="W178" s="300">
        <v>0</v>
      </c>
      <c r="X178" s="331">
        <f>Y178+AA178</f>
        <v>0</v>
      </c>
      <c r="Y178" s="332">
        <v>0</v>
      </c>
      <c r="Z178" s="332">
        <v>0</v>
      </c>
      <c r="AA178" s="333">
        <v>0</v>
      </c>
      <c r="AB178" s="38"/>
    </row>
    <row r="179" spans="1:28" ht="24" customHeight="1" thickBot="1" x14ac:dyDescent="0.25">
      <c r="A179" s="661"/>
      <c r="B179" s="664"/>
      <c r="C179" s="735"/>
      <c r="D179" s="861"/>
      <c r="E179" s="1059"/>
      <c r="F179" s="1068"/>
      <c r="G179" s="829"/>
      <c r="H179" s="831"/>
      <c r="I179" s="753"/>
      <c r="J179" s="753"/>
      <c r="K179" s="234" t="s">
        <v>11</v>
      </c>
      <c r="L179" s="1">
        <f>SUM(L177:L178)</f>
        <v>676.5</v>
      </c>
      <c r="M179" s="2">
        <f t="shared" ref="M179:AA179" si="66">SUM(M177:M178)</f>
        <v>676.5</v>
      </c>
      <c r="N179" s="2">
        <f t="shared" si="66"/>
        <v>666.9</v>
      </c>
      <c r="O179" s="3">
        <f t="shared" si="66"/>
        <v>0</v>
      </c>
      <c r="P179" s="1">
        <f t="shared" si="66"/>
        <v>808.8</v>
      </c>
      <c r="Q179" s="2">
        <f t="shared" si="66"/>
        <v>808.8</v>
      </c>
      <c r="R179" s="2">
        <f t="shared" si="66"/>
        <v>788.4</v>
      </c>
      <c r="S179" s="3">
        <f t="shared" si="66"/>
        <v>0</v>
      </c>
      <c r="T179" s="1">
        <f t="shared" si="66"/>
        <v>880.5</v>
      </c>
      <c r="U179" s="2">
        <f t="shared" si="66"/>
        <v>880.5</v>
      </c>
      <c r="V179" s="2">
        <f t="shared" si="66"/>
        <v>867.3</v>
      </c>
      <c r="W179" s="3">
        <f t="shared" si="66"/>
        <v>0</v>
      </c>
      <c r="X179" s="1">
        <f t="shared" si="66"/>
        <v>968.5</v>
      </c>
      <c r="Y179" s="2">
        <f t="shared" si="66"/>
        <v>968.5</v>
      </c>
      <c r="Z179" s="2">
        <f t="shared" si="66"/>
        <v>954</v>
      </c>
      <c r="AA179" s="3">
        <f t="shared" si="66"/>
        <v>0</v>
      </c>
      <c r="AB179" s="38"/>
    </row>
    <row r="180" spans="1:28" ht="21.75" customHeight="1" x14ac:dyDescent="0.2">
      <c r="A180" s="651" t="s">
        <v>15</v>
      </c>
      <c r="B180" s="653" t="s">
        <v>28</v>
      </c>
      <c r="C180" s="733" t="s">
        <v>16</v>
      </c>
      <c r="D180" s="850" t="s">
        <v>22</v>
      </c>
      <c r="E180" s="774" t="s">
        <v>72</v>
      </c>
      <c r="F180" s="853" t="s">
        <v>220</v>
      </c>
      <c r="G180" s="817" t="s">
        <v>70</v>
      </c>
      <c r="H180" s="819" t="s">
        <v>71</v>
      </c>
      <c r="I180" s="821" t="s">
        <v>103</v>
      </c>
      <c r="J180" s="751" t="s">
        <v>223</v>
      </c>
      <c r="K180" s="198" t="s">
        <v>41</v>
      </c>
      <c r="L180" s="516">
        <f>SUM(M180+O180)</f>
        <v>29.1</v>
      </c>
      <c r="M180" s="517">
        <v>29.1</v>
      </c>
      <c r="N180" s="517">
        <v>0</v>
      </c>
      <c r="O180" s="518">
        <v>0</v>
      </c>
      <c r="P180" s="516">
        <f>SUM(Q180+S180)</f>
        <v>34.5</v>
      </c>
      <c r="Q180" s="517">
        <v>34.5</v>
      </c>
      <c r="R180" s="517">
        <v>0</v>
      </c>
      <c r="S180" s="518">
        <v>0</v>
      </c>
      <c r="T180" s="240">
        <f>U180+W180</f>
        <v>37.5</v>
      </c>
      <c r="U180" s="241">
        <v>37.5</v>
      </c>
      <c r="V180" s="241">
        <v>0</v>
      </c>
      <c r="W180" s="519">
        <v>0</v>
      </c>
      <c r="X180" s="516">
        <f>Y180+AA180</f>
        <v>40.9</v>
      </c>
      <c r="Y180" s="520">
        <v>40.9</v>
      </c>
      <c r="Z180" s="520">
        <v>0</v>
      </c>
      <c r="AA180" s="518">
        <v>0</v>
      </c>
      <c r="AB180" s="278"/>
    </row>
    <row r="181" spans="1:28" ht="21" customHeight="1" thickBot="1" x14ac:dyDescent="0.25">
      <c r="A181" s="731"/>
      <c r="B181" s="732"/>
      <c r="C181" s="734"/>
      <c r="D181" s="860"/>
      <c r="E181" s="1069"/>
      <c r="F181" s="1067"/>
      <c r="G181" s="828"/>
      <c r="H181" s="830"/>
      <c r="I181" s="752"/>
      <c r="J181" s="752"/>
      <c r="K181" s="247" t="s">
        <v>24</v>
      </c>
      <c r="L181" s="224">
        <f>M181+O181</f>
        <v>0</v>
      </c>
      <c r="M181" s="233">
        <v>0</v>
      </c>
      <c r="N181" s="233">
        <v>0</v>
      </c>
      <c r="O181" s="226">
        <v>0</v>
      </c>
      <c r="P181" s="224">
        <f>Q181+S181</f>
        <v>0</v>
      </c>
      <c r="Q181" s="233">
        <v>0</v>
      </c>
      <c r="R181" s="233">
        <v>0</v>
      </c>
      <c r="S181" s="226">
        <v>0</v>
      </c>
      <c r="T181" s="286">
        <f>U181+W181</f>
        <v>0</v>
      </c>
      <c r="U181" s="287">
        <v>0</v>
      </c>
      <c r="V181" s="287">
        <v>0</v>
      </c>
      <c r="W181" s="288">
        <v>0</v>
      </c>
      <c r="X181" s="224">
        <f>Y181+AA181</f>
        <v>0</v>
      </c>
      <c r="Y181" s="225">
        <v>0</v>
      </c>
      <c r="Z181" s="225">
        <v>0</v>
      </c>
      <c r="AA181" s="226">
        <v>0</v>
      </c>
      <c r="AB181" s="278"/>
    </row>
    <row r="182" spans="1:28" ht="28.5" customHeight="1" thickBot="1" x14ac:dyDescent="0.25">
      <c r="A182" s="661"/>
      <c r="B182" s="664"/>
      <c r="C182" s="735"/>
      <c r="D182" s="861"/>
      <c r="E182" s="1070"/>
      <c r="F182" s="1068"/>
      <c r="G182" s="829"/>
      <c r="H182" s="831"/>
      <c r="I182" s="753"/>
      <c r="J182" s="753"/>
      <c r="K182" s="234" t="s">
        <v>11</v>
      </c>
      <c r="L182" s="1">
        <f>SUM(L180:L181)</f>
        <v>29.1</v>
      </c>
      <c r="M182" s="2">
        <f t="shared" ref="M182:AA182" si="67">SUM(M180:M181)</f>
        <v>29.1</v>
      </c>
      <c r="N182" s="2">
        <f t="shared" si="67"/>
        <v>0</v>
      </c>
      <c r="O182" s="3">
        <f t="shared" si="67"/>
        <v>0</v>
      </c>
      <c r="P182" s="1">
        <f t="shared" si="67"/>
        <v>34.5</v>
      </c>
      <c r="Q182" s="2">
        <f t="shared" si="67"/>
        <v>34.5</v>
      </c>
      <c r="R182" s="2">
        <f t="shared" si="67"/>
        <v>0</v>
      </c>
      <c r="S182" s="3">
        <f t="shared" si="67"/>
        <v>0</v>
      </c>
      <c r="T182" s="1">
        <f t="shared" si="67"/>
        <v>37.5</v>
      </c>
      <c r="U182" s="2">
        <f t="shared" si="67"/>
        <v>37.5</v>
      </c>
      <c r="V182" s="2">
        <f t="shared" si="67"/>
        <v>0</v>
      </c>
      <c r="W182" s="3">
        <f t="shared" si="67"/>
        <v>0</v>
      </c>
      <c r="X182" s="1">
        <f t="shared" si="67"/>
        <v>40.9</v>
      </c>
      <c r="Y182" s="2">
        <f t="shared" si="67"/>
        <v>40.9</v>
      </c>
      <c r="Z182" s="2">
        <f t="shared" si="67"/>
        <v>0</v>
      </c>
      <c r="AA182" s="3">
        <f t="shared" si="67"/>
        <v>0</v>
      </c>
      <c r="AB182" s="993"/>
    </row>
    <row r="183" spans="1:28" ht="24.75" customHeight="1" thickBot="1" x14ac:dyDescent="0.25">
      <c r="A183" s="28" t="s">
        <v>15</v>
      </c>
      <c r="B183" s="4" t="s">
        <v>28</v>
      </c>
      <c r="C183" s="5" t="s">
        <v>16</v>
      </c>
      <c r="D183" s="884" t="s">
        <v>210</v>
      </c>
      <c r="E183" s="885"/>
      <c r="F183" s="885"/>
      <c r="G183" s="885"/>
      <c r="H183" s="885"/>
      <c r="I183" s="885"/>
      <c r="J183" s="885"/>
      <c r="K183" s="1037"/>
      <c r="L183" s="27">
        <f t="shared" ref="L183:AA183" si="68">L179+L182</f>
        <v>705.6</v>
      </c>
      <c r="M183" s="235">
        <f t="shared" si="68"/>
        <v>705.6</v>
      </c>
      <c r="N183" s="235">
        <f t="shared" si="68"/>
        <v>666.9</v>
      </c>
      <c r="O183" s="236">
        <f t="shared" si="68"/>
        <v>0</v>
      </c>
      <c r="P183" s="27">
        <f t="shared" si="68"/>
        <v>843.3</v>
      </c>
      <c r="Q183" s="235">
        <f t="shared" si="68"/>
        <v>843.3</v>
      </c>
      <c r="R183" s="235">
        <f t="shared" si="68"/>
        <v>788.4</v>
      </c>
      <c r="S183" s="236">
        <f t="shared" si="68"/>
        <v>0</v>
      </c>
      <c r="T183" s="27">
        <f t="shared" si="68"/>
        <v>918</v>
      </c>
      <c r="U183" s="235">
        <f t="shared" si="68"/>
        <v>918</v>
      </c>
      <c r="V183" s="235">
        <f t="shared" si="68"/>
        <v>867.3</v>
      </c>
      <c r="W183" s="236">
        <f t="shared" si="68"/>
        <v>0</v>
      </c>
      <c r="X183" s="27">
        <f t="shared" si="68"/>
        <v>1009.4</v>
      </c>
      <c r="Y183" s="235">
        <f t="shared" si="68"/>
        <v>1009.4</v>
      </c>
      <c r="Z183" s="235">
        <f t="shared" si="68"/>
        <v>954</v>
      </c>
      <c r="AA183" s="236">
        <f t="shared" si="68"/>
        <v>0</v>
      </c>
      <c r="AB183" s="993"/>
    </row>
    <row r="184" spans="1:28" ht="25.5" customHeight="1" thickBot="1" x14ac:dyDescent="0.25">
      <c r="A184" s="317" t="s">
        <v>15</v>
      </c>
      <c r="B184" s="275" t="s">
        <v>28</v>
      </c>
      <c r="C184" s="862" t="s">
        <v>209</v>
      </c>
      <c r="D184" s="862"/>
      <c r="E184" s="862"/>
      <c r="F184" s="862"/>
      <c r="G184" s="862"/>
      <c r="H184" s="862"/>
      <c r="I184" s="862"/>
      <c r="J184" s="862"/>
      <c r="K184" s="863"/>
      <c r="L184" s="24">
        <f t="shared" ref="L184:AA184" si="69">L183</f>
        <v>705.6</v>
      </c>
      <c r="M184" s="23">
        <f t="shared" si="69"/>
        <v>705.6</v>
      </c>
      <c r="N184" s="23">
        <f t="shared" si="69"/>
        <v>666.9</v>
      </c>
      <c r="O184" s="25">
        <f t="shared" si="69"/>
        <v>0</v>
      </c>
      <c r="P184" s="24">
        <f t="shared" si="69"/>
        <v>843.3</v>
      </c>
      <c r="Q184" s="23">
        <f t="shared" si="69"/>
        <v>843.3</v>
      </c>
      <c r="R184" s="23">
        <f t="shared" si="69"/>
        <v>788.4</v>
      </c>
      <c r="S184" s="25">
        <f t="shared" si="69"/>
        <v>0</v>
      </c>
      <c r="T184" s="24">
        <f t="shared" si="69"/>
        <v>918</v>
      </c>
      <c r="U184" s="23">
        <f t="shared" si="69"/>
        <v>918</v>
      </c>
      <c r="V184" s="23">
        <f t="shared" si="69"/>
        <v>867.3</v>
      </c>
      <c r="W184" s="25">
        <f t="shared" si="69"/>
        <v>0</v>
      </c>
      <c r="X184" s="24">
        <f t="shared" si="69"/>
        <v>1009.4</v>
      </c>
      <c r="Y184" s="23">
        <f t="shared" si="69"/>
        <v>1009.4</v>
      </c>
      <c r="Z184" s="23">
        <f t="shared" si="69"/>
        <v>954</v>
      </c>
      <c r="AA184" s="25">
        <f t="shared" si="69"/>
        <v>0</v>
      </c>
      <c r="AB184" s="38"/>
    </row>
    <row r="185" spans="1:28" ht="25.5" customHeight="1" thickBot="1" x14ac:dyDescent="0.25">
      <c r="A185" s="28" t="s">
        <v>15</v>
      </c>
      <c r="B185" s="4" t="s">
        <v>47</v>
      </c>
      <c r="C185" s="855" t="s">
        <v>73</v>
      </c>
      <c r="D185" s="856"/>
      <c r="E185" s="856"/>
      <c r="F185" s="856"/>
      <c r="G185" s="856"/>
      <c r="H185" s="856"/>
      <c r="I185" s="856"/>
      <c r="J185" s="856"/>
      <c r="K185" s="856"/>
      <c r="L185" s="856"/>
      <c r="M185" s="856"/>
      <c r="N185" s="856"/>
      <c r="O185" s="856"/>
      <c r="P185" s="856"/>
      <c r="Q185" s="856"/>
      <c r="R185" s="856"/>
      <c r="S185" s="856"/>
      <c r="T185" s="856"/>
      <c r="U185" s="856"/>
      <c r="V185" s="856"/>
      <c r="W185" s="856"/>
      <c r="X185" s="856"/>
      <c r="Y185" s="856"/>
      <c r="Z185" s="856"/>
      <c r="AA185" s="1060"/>
      <c r="AB185" s="278"/>
    </row>
    <row r="186" spans="1:28" ht="25.5" customHeight="1" thickBot="1" x14ac:dyDescent="0.25">
      <c r="A186" s="28" t="s">
        <v>15</v>
      </c>
      <c r="B186" s="4" t="s">
        <v>47</v>
      </c>
      <c r="C186" s="196" t="s">
        <v>16</v>
      </c>
      <c r="D186" s="823" t="s">
        <v>74</v>
      </c>
      <c r="E186" s="824"/>
      <c r="F186" s="824"/>
      <c r="G186" s="824"/>
      <c r="H186" s="824"/>
      <c r="I186" s="824"/>
      <c r="J186" s="824"/>
      <c r="K186" s="824"/>
      <c r="L186" s="824"/>
      <c r="M186" s="824"/>
      <c r="N186" s="824"/>
      <c r="O186" s="824"/>
      <c r="P186" s="824"/>
      <c r="Q186" s="824"/>
      <c r="R186" s="824"/>
      <c r="S186" s="824"/>
      <c r="T186" s="824"/>
      <c r="U186" s="824"/>
      <c r="V186" s="824"/>
      <c r="W186" s="824"/>
      <c r="X186" s="824"/>
      <c r="Y186" s="824"/>
      <c r="Z186" s="824"/>
      <c r="AA186" s="825"/>
      <c r="AB186" s="993"/>
    </row>
    <row r="187" spans="1:28" ht="24.75" customHeight="1" x14ac:dyDescent="0.2">
      <c r="A187" s="651" t="s">
        <v>15</v>
      </c>
      <c r="B187" s="653" t="s">
        <v>47</v>
      </c>
      <c r="C187" s="655" t="s">
        <v>16</v>
      </c>
      <c r="D187" s="877" t="s">
        <v>16</v>
      </c>
      <c r="E187" s="706" t="s">
        <v>75</v>
      </c>
      <c r="F187" s="853" t="s">
        <v>220</v>
      </c>
      <c r="G187" s="817" t="s">
        <v>76</v>
      </c>
      <c r="H187" s="819" t="s">
        <v>20</v>
      </c>
      <c r="I187" s="1008" t="s">
        <v>103</v>
      </c>
      <c r="J187" s="698" t="s">
        <v>223</v>
      </c>
      <c r="K187" s="198" t="s">
        <v>41</v>
      </c>
      <c r="L187" s="516">
        <f>SUM(M187+O187)</f>
        <v>31.6</v>
      </c>
      <c r="M187" s="520">
        <v>31.6</v>
      </c>
      <c r="N187" s="520">
        <v>25.7</v>
      </c>
      <c r="O187" s="518">
        <v>0</v>
      </c>
      <c r="P187" s="516">
        <f>SUM(Q187+S187)</f>
        <v>36.299999999999997</v>
      </c>
      <c r="Q187" s="520">
        <v>36.299999999999997</v>
      </c>
      <c r="R187" s="520">
        <v>29.4</v>
      </c>
      <c r="S187" s="518">
        <v>0</v>
      </c>
      <c r="T187" s="516">
        <f>U187+W187</f>
        <v>36.299999999999997</v>
      </c>
      <c r="U187" s="520">
        <v>36.299999999999997</v>
      </c>
      <c r="V187" s="520">
        <v>29.4</v>
      </c>
      <c r="W187" s="518">
        <v>0</v>
      </c>
      <c r="X187" s="516">
        <f>Y187+AA187</f>
        <v>36.299999999999997</v>
      </c>
      <c r="Y187" s="520">
        <v>36.299999999999997</v>
      </c>
      <c r="Z187" s="520">
        <v>29.4</v>
      </c>
      <c r="AA187" s="521">
        <v>0</v>
      </c>
      <c r="AB187" s="993"/>
    </row>
    <row r="188" spans="1:28" ht="23.25" customHeight="1" thickBot="1" x14ac:dyDescent="0.25">
      <c r="A188" s="660"/>
      <c r="B188" s="663"/>
      <c r="C188" s="666"/>
      <c r="D188" s="878"/>
      <c r="E188" s="880"/>
      <c r="F188" s="1014"/>
      <c r="G188" s="1006"/>
      <c r="H188" s="1007"/>
      <c r="I188" s="1009"/>
      <c r="J188" s="699"/>
      <c r="K188" s="199" t="s">
        <v>33</v>
      </c>
      <c r="L188" s="331">
        <v>0</v>
      </c>
      <c r="M188" s="332">
        <v>0</v>
      </c>
      <c r="N188" s="332">
        <v>0</v>
      </c>
      <c r="O188" s="333">
        <v>0</v>
      </c>
      <c r="P188" s="331">
        <v>0</v>
      </c>
      <c r="Q188" s="332">
        <v>0</v>
      </c>
      <c r="R188" s="332">
        <v>0</v>
      </c>
      <c r="S188" s="333">
        <v>0</v>
      </c>
      <c r="T188" s="331">
        <v>0</v>
      </c>
      <c r="U188" s="332">
        <v>0</v>
      </c>
      <c r="V188" s="332">
        <v>0</v>
      </c>
      <c r="W188" s="333">
        <v>0</v>
      </c>
      <c r="X188" s="331">
        <v>0</v>
      </c>
      <c r="Y188" s="332">
        <v>0</v>
      </c>
      <c r="Z188" s="332">
        <v>0</v>
      </c>
      <c r="AA188" s="111">
        <v>0</v>
      </c>
      <c r="AB188" s="993"/>
    </row>
    <row r="189" spans="1:28" ht="24.75" customHeight="1" thickBot="1" x14ac:dyDescent="0.25">
      <c r="A189" s="652"/>
      <c r="B189" s="654"/>
      <c r="C189" s="656"/>
      <c r="D189" s="1013"/>
      <c r="E189" s="707"/>
      <c r="F189" s="854"/>
      <c r="G189" s="818"/>
      <c r="H189" s="820"/>
      <c r="I189" s="1010"/>
      <c r="J189" s="700"/>
      <c r="K189" s="122" t="s">
        <v>11</v>
      </c>
      <c r="L189" s="1">
        <f t="shared" ref="L189:S189" si="70">SUM(L187:L188)</f>
        <v>31.6</v>
      </c>
      <c r="M189" s="2">
        <f t="shared" si="70"/>
        <v>31.6</v>
      </c>
      <c r="N189" s="2">
        <f t="shared" si="70"/>
        <v>25.7</v>
      </c>
      <c r="O189" s="3">
        <f t="shared" si="70"/>
        <v>0</v>
      </c>
      <c r="P189" s="1">
        <f t="shared" si="70"/>
        <v>36.299999999999997</v>
      </c>
      <c r="Q189" s="2">
        <f t="shared" si="70"/>
        <v>36.299999999999997</v>
      </c>
      <c r="R189" s="2">
        <f t="shared" si="70"/>
        <v>29.4</v>
      </c>
      <c r="S189" s="3">
        <f t="shared" si="70"/>
        <v>0</v>
      </c>
      <c r="T189" s="1">
        <f>SUM(T187+T188)</f>
        <v>36.299999999999997</v>
      </c>
      <c r="U189" s="2">
        <f>SUM(U187+U188)</f>
        <v>36.299999999999997</v>
      </c>
      <c r="V189" s="2">
        <f>SUM(V187+V188)</f>
        <v>29.4</v>
      </c>
      <c r="W189" s="3">
        <f>SUM(W187+W188)</f>
        <v>0</v>
      </c>
      <c r="X189" s="1">
        <f>SUM(X187:X188)</f>
        <v>36.299999999999997</v>
      </c>
      <c r="Y189" s="2">
        <f>SUM(Y187:Y188)</f>
        <v>36.299999999999997</v>
      </c>
      <c r="Z189" s="2">
        <f>SUM(Z187+Z188)</f>
        <v>29.4</v>
      </c>
      <c r="AA189" s="112">
        <f>SUM(AA187+AA188)</f>
        <v>0</v>
      </c>
      <c r="AB189" s="993"/>
    </row>
    <row r="190" spans="1:28" ht="25.5" customHeight="1" thickBot="1" x14ac:dyDescent="0.25">
      <c r="A190" s="28" t="s">
        <v>15</v>
      </c>
      <c r="B190" s="4" t="s">
        <v>47</v>
      </c>
      <c r="C190" s="5" t="s">
        <v>16</v>
      </c>
      <c r="D190" s="884" t="s">
        <v>208</v>
      </c>
      <c r="E190" s="885"/>
      <c r="F190" s="885"/>
      <c r="G190" s="885"/>
      <c r="H190" s="885"/>
      <c r="I190" s="885"/>
      <c r="J190" s="885"/>
      <c r="K190" s="1037"/>
      <c r="L190" s="8">
        <f>L189</f>
        <v>31.6</v>
      </c>
      <c r="M190" s="9">
        <f t="shared" ref="M190:AA190" si="71">M189</f>
        <v>31.6</v>
      </c>
      <c r="N190" s="9">
        <f t="shared" si="71"/>
        <v>25.7</v>
      </c>
      <c r="O190" s="10">
        <f t="shared" si="71"/>
        <v>0</v>
      </c>
      <c r="P190" s="8">
        <f t="shared" si="71"/>
        <v>36.299999999999997</v>
      </c>
      <c r="Q190" s="9">
        <f t="shared" si="71"/>
        <v>36.299999999999997</v>
      </c>
      <c r="R190" s="9">
        <f t="shared" si="71"/>
        <v>29.4</v>
      </c>
      <c r="S190" s="10">
        <f t="shared" si="71"/>
        <v>0</v>
      </c>
      <c r="T190" s="8">
        <f t="shared" si="71"/>
        <v>36.299999999999997</v>
      </c>
      <c r="U190" s="9">
        <f t="shared" si="71"/>
        <v>36.299999999999997</v>
      </c>
      <c r="V190" s="9">
        <f t="shared" si="71"/>
        <v>29.4</v>
      </c>
      <c r="W190" s="10">
        <f t="shared" si="71"/>
        <v>0</v>
      </c>
      <c r="X190" s="8">
        <f t="shared" si="71"/>
        <v>36.299999999999997</v>
      </c>
      <c r="Y190" s="9">
        <f t="shared" si="71"/>
        <v>36.299999999999997</v>
      </c>
      <c r="Z190" s="9">
        <f t="shared" si="71"/>
        <v>29.4</v>
      </c>
      <c r="AA190" s="22">
        <f t="shared" si="71"/>
        <v>0</v>
      </c>
      <c r="AB190" s="38"/>
    </row>
    <row r="191" spans="1:28" ht="22.5" customHeight="1" thickBot="1" x14ac:dyDescent="0.25">
      <c r="A191" s="317" t="s">
        <v>15</v>
      </c>
      <c r="B191" s="177" t="s">
        <v>47</v>
      </c>
      <c r="C191" s="1051" t="s">
        <v>209</v>
      </c>
      <c r="D191" s="1052"/>
      <c r="E191" s="1052"/>
      <c r="F191" s="1052"/>
      <c r="G191" s="1052"/>
      <c r="H191" s="1052"/>
      <c r="I191" s="1052"/>
      <c r="J191" s="1052"/>
      <c r="K191" s="1053"/>
      <c r="L191" s="11">
        <f t="shared" ref="L191:AA191" si="72">L190</f>
        <v>31.6</v>
      </c>
      <c r="M191" s="12">
        <f t="shared" si="72"/>
        <v>31.6</v>
      </c>
      <c r="N191" s="12">
        <f t="shared" si="72"/>
        <v>25.7</v>
      </c>
      <c r="O191" s="13">
        <f t="shared" si="72"/>
        <v>0</v>
      </c>
      <c r="P191" s="11">
        <f t="shared" si="72"/>
        <v>36.299999999999997</v>
      </c>
      <c r="Q191" s="12">
        <f t="shared" si="72"/>
        <v>36.299999999999997</v>
      </c>
      <c r="R191" s="12">
        <f t="shared" si="72"/>
        <v>29.4</v>
      </c>
      <c r="S191" s="13">
        <f t="shared" si="72"/>
        <v>0</v>
      </c>
      <c r="T191" s="11">
        <f t="shared" si="72"/>
        <v>36.299999999999997</v>
      </c>
      <c r="U191" s="12">
        <f t="shared" si="72"/>
        <v>36.299999999999997</v>
      </c>
      <c r="V191" s="12">
        <f t="shared" si="72"/>
        <v>29.4</v>
      </c>
      <c r="W191" s="13">
        <f t="shared" si="72"/>
        <v>0</v>
      </c>
      <c r="X191" s="11">
        <f t="shared" si="72"/>
        <v>36.299999999999997</v>
      </c>
      <c r="Y191" s="12">
        <f t="shared" si="72"/>
        <v>36.299999999999997</v>
      </c>
      <c r="Z191" s="12">
        <f t="shared" si="72"/>
        <v>29.4</v>
      </c>
      <c r="AA191" s="26">
        <f t="shared" si="72"/>
        <v>0</v>
      </c>
      <c r="AB191" s="278"/>
    </row>
    <row r="192" spans="1:28" ht="23.25" customHeight="1" thickBot="1" x14ac:dyDescent="0.25">
      <c r="A192" s="28" t="s">
        <v>15</v>
      </c>
      <c r="B192" s="4" t="s">
        <v>32</v>
      </c>
      <c r="C192" s="855" t="s">
        <v>17</v>
      </c>
      <c r="D192" s="856"/>
      <c r="E192" s="856"/>
      <c r="F192" s="856"/>
      <c r="G192" s="856"/>
      <c r="H192" s="856"/>
      <c r="I192" s="856"/>
      <c r="J192" s="856"/>
      <c r="K192" s="856"/>
      <c r="L192" s="856"/>
      <c r="M192" s="856"/>
      <c r="N192" s="856"/>
      <c r="O192" s="856"/>
      <c r="P192" s="856"/>
      <c r="Q192" s="856"/>
      <c r="R192" s="856"/>
      <c r="S192" s="856"/>
      <c r="T192" s="856"/>
      <c r="U192" s="856"/>
      <c r="V192" s="856"/>
      <c r="W192" s="856"/>
      <c r="X192" s="856"/>
      <c r="Y192" s="856"/>
      <c r="Z192" s="856"/>
      <c r="AA192" s="1060"/>
      <c r="AB192" s="278"/>
    </row>
    <row r="193" spans="1:28" ht="23.25" customHeight="1" thickBot="1" x14ac:dyDescent="0.25">
      <c r="A193" s="28" t="s">
        <v>15</v>
      </c>
      <c r="B193" s="4" t="s">
        <v>32</v>
      </c>
      <c r="C193" s="196" t="s">
        <v>16</v>
      </c>
      <c r="D193" s="823" t="s">
        <v>180</v>
      </c>
      <c r="E193" s="824"/>
      <c r="F193" s="824"/>
      <c r="G193" s="824"/>
      <c r="H193" s="824"/>
      <c r="I193" s="824"/>
      <c r="J193" s="824"/>
      <c r="K193" s="824"/>
      <c r="L193" s="824"/>
      <c r="M193" s="824"/>
      <c r="N193" s="824"/>
      <c r="O193" s="824"/>
      <c r="P193" s="824"/>
      <c r="Q193" s="824"/>
      <c r="R193" s="824"/>
      <c r="S193" s="824"/>
      <c r="T193" s="824"/>
      <c r="U193" s="824"/>
      <c r="V193" s="824"/>
      <c r="W193" s="824"/>
      <c r="X193" s="824"/>
      <c r="Y193" s="824"/>
      <c r="Z193" s="824"/>
      <c r="AA193" s="825"/>
      <c r="AB193" s="279"/>
    </row>
    <row r="194" spans="1:28" ht="24.75" customHeight="1" x14ac:dyDescent="0.2">
      <c r="A194" s="651" t="s">
        <v>15</v>
      </c>
      <c r="B194" s="653" t="s">
        <v>32</v>
      </c>
      <c r="C194" s="655" t="s">
        <v>16</v>
      </c>
      <c r="D194" s="850" t="s">
        <v>16</v>
      </c>
      <c r="E194" s="706" t="s">
        <v>181</v>
      </c>
      <c r="F194" s="1054" t="s">
        <v>220</v>
      </c>
      <c r="G194" s="817" t="s">
        <v>60</v>
      </c>
      <c r="H194" s="819" t="s">
        <v>20</v>
      </c>
      <c r="I194" s="1008" t="s">
        <v>55</v>
      </c>
      <c r="J194" s="698" t="s">
        <v>231</v>
      </c>
      <c r="K194" s="198" t="s">
        <v>61</v>
      </c>
      <c r="L194" s="123">
        <f>SUM(M194+O194)</f>
        <v>0</v>
      </c>
      <c r="M194" s="59">
        <v>0</v>
      </c>
      <c r="N194" s="60">
        <v>0</v>
      </c>
      <c r="O194" s="124">
        <v>0</v>
      </c>
      <c r="P194" s="197">
        <f>SUM(Q194+S194)</f>
        <v>0</v>
      </c>
      <c r="Q194" s="195">
        <v>0</v>
      </c>
      <c r="R194" s="59">
        <v>0</v>
      </c>
      <c r="S194" s="124">
        <v>0</v>
      </c>
      <c r="T194" s="154">
        <f>SUM(U194+W194)</f>
        <v>0</v>
      </c>
      <c r="U194" s="238">
        <v>0</v>
      </c>
      <c r="V194" s="238">
        <v>0</v>
      </c>
      <c r="W194" s="239">
        <v>0</v>
      </c>
      <c r="X194" s="123">
        <v>0</v>
      </c>
      <c r="Y194" s="60">
        <v>0</v>
      </c>
      <c r="Z194" s="60">
        <v>0</v>
      </c>
      <c r="AA194" s="124">
        <v>0</v>
      </c>
      <c r="AB194" s="279"/>
    </row>
    <row r="195" spans="1:28" ht="23.25" customHeight="1" thickBot="1" x14ac:dyDescent="0.25">
      <c r="A195" s="660"/>
      <c r="B195" s="663"/>
      <c r="C195" s="666"/>
      <c r="D195" s="1011"/>
      <c r="E195" s="880"/>
      <c r="F195" s="1055"/>
      <c r="G195" s="1006"/>
      <c r="H195" s="1007"/>
      <c r="I195" s="1009"/>
      <c r="J195" s="699"/>
      <c r="K195" s="199" t="s">
        <v>33</v>
      </c>
      <c r="L195" s="113">
        <v>0</v>
      </c>
      <c r="M195" s="168">
        <v>0</v>
      </c>
      <c r="N195" s="168">
        <v>0</v>
      </c>
      <c r="O195" s="114">
        <v>0</v>
      </c>
      <c r="P195" s="113">
        <v>0</v>
      </c>
      <c r="Q195" s="309">
        <v>0</v>
      </c>
      <c r="R195" s="168">
        <v>0</v>
      </c>
      <c r="S195" s="114">
        <v>0</v>
      </c>
      <c r="T195" s="116">
        <v>0</v>
      </c>
      <c r="U195" s="168">
        <v>0</v>
      </c>
      <c r="V195" s="168">
        <v>0</v>
      </c>
      <c r="W195" s="114">
        <v>0</v>
      </c>
      <c r="X195" s="113">
        <v>0</v>
      </c>
      <c r="Y195" s="168">
        <v>0</v>
      </c>
      <c r="Z195" s="168">
        <v>0</v>
      </c>
      <c r="AA195" s="114">
        <v>0</v>
      </c>
      <c r="AB195" s="279"/>
    </row>
    <row r="196" spans="1:28" ht="23.25" customHeight="1" thickBot="1" x14ac:dyDescent="0.25">
      <c r="A196" s="661"/>
      <c r="B196" s="664"/>
      <c r="C196" s="667"/>
      <c r="D196" s="852"/>
      <c r="E196" s="708"/>
      <c r="F196" s="1056"/>
      <c r="G196" s="842"/>
      <c r="H196" s="820"/>
      <c r="I196" s="1010"/>
      <c r="J196" s="700"/>
      <c r="K196" s="122" t="s">
        <v>11</v>
      </c>
      <c r="L196" s="117">
        <f t="shared" ref="L196:S196" si="73">SUM(L194:L195)</f>
        <v>0</v>
      </c>
      <c r="M196" s="118">
        <f t="shared" si="73"/>
        <v>0</v>
      </c>
      <c r="N196" s="118">
        <f t="shared" si="73"/>
        <v>0</v>
      </c>
      <c r="O196" s="119">
        <f t="shared" si="73"/>
        <v>0</v>
      </c>
      <c r="P196" s="117">
        <f t="shared" si="73"/>
        <v>0</v>
      </c>
      <c r="Q196" s="118">
        <f t="shared" si="73"/>
        <v>0</v>
      </c>
      <c r="R196" s="118">
        <f t="shared" si="73"/>
        <v>0</v>
      </c>
      <c r="S196" s="119">
        <f t="shared" si="73"/>
        <v>0</v>
      </c>
      <c r="T196" s="117">
        <f t="shared" ref="T196:AA196" si="74">SUM(T194+T195)</f>
        <v>0</v>
      </c>
      <c r="U196" s="118">
        <f t="shared" si="74"/>
        <v>0</v>
      </c>
      <c r="V196" s="120">
        <f t="shared" si="74"/>
        <v>0</v>
      </c>
      <c r="W196" s="121">
        <f t="shared" si="74"/>
        <v>0</v>
      </c>
      <c r="X196" s="117">
        <f t="shared" si="74"/>
        <v>0</v>
      </c>
      <c r="Y196" s="120">
        <f t="shared" si="74"/>
        <v>0</v>
      </c>
      <c r="Z196" s="120">
        <f t="shared" si="74"/>
        <v>0</v>
      </c>
      <c r="AA196" s="121">
        <f t="shared" si="74"/>
        <v>0</v>
      </c>
      <c r="AB196" s="279"/>
    </row>
    <row r="197" spans="1:28" ht="23.25" customHeight="1" thickBot="1" x14ac:dyDescent="0.25">
      <c r="A197" s="28" t="s">
        <v>15</v>
      </c>
      <c r="B197" s="4" t="s">
        <v>32</v>
      </c>
      <c r="C197" s="5" t="s">
        <v>16</v>
      </c>
      <c r="D197" s="884" t="s">
        <v>208</v>
      </c>
      <c r="E197" s="885"/>
      <c r="F197" s="885"/>
      <c r="G197" s="885"/>
      <c r="H197" s="885"/>
      <c r="I197" s="885"/>
      <c r="J197" s="885"/>
      <c r="K197" s="885"/>
      <c r="L197" s="8">
        <f>L196</f>
        <v>0</v>
      </c>
      <c r="M197" s="9">
        <f t="shared" ref="M197:AA197" si="75">M196</f>
        <v>0</v>
      </c>
      <c r="N197" s="9">
        <f t="shared" si="75"/>
        <v>0</v>
      </c>
      <c r="O197" s="10">
        <f t="shared" si="75"/>
        <v>0</v>
      </c>
      <c r="P197" s="8">
        <f t="shared" si="75"/>
        <v>0</v>
      </c>
      <c r="Q197" s="9">
        <f t="shared" si="75"/>
        <v>0</v>
      </c>
      <c r="R197" s="9">
        <f t="shared" si="75"/>
        <v>0</v>
      </c>
      <c r="S197" s="10">
        <f t="shared" si="75"/>
        <v>0</v>
      </c>
      <c r="T197" s="8">
        <f t="shared" si="75"/>
        <v>0</v>
      </c>
      <c r="U197" s="9">
        <f t="shared" si="75"/>
        <v>0</v>
      </c>
      <c r="V197" s="9">
        <f t="shared" si="75"/>
        <v>0</v>
      </c>
      <c r="W197" s="10">
        <f t="shared" si="75"/>
        <v>0</v>
      </c>
      <c r="X197" s="8">
        <f t="shared" si="75"/>
        <v>0</v>
      </c>
      <c r="Y197" s="9">
        <f t="shared" si="75"/>
        <v>0</v>
      </c>
      <c r="Z197" s="9">
        <f t="shared" si="75"/>
        <v>0</v>
      </c>
      <c r="AA197" s="10">
        <f t="shared" si="75"/>
        <v>0</v>
      </c>
      <c r="AB197" s="279"/>
    </row>
    <row r="198" spans="1:28" ht="25.5" customHeight="1" thickBot="1" x14ac:dyDescent="0.25">
      <c r="A198" s="28" t="s">
        <v>15</v>
      </c>
      <c r="B198" s="4" t="s">
        <v>32</v>
      </c>
      <c r="C198" s="196" t="s">
        <v>25</v>
      </c>
      <c r="D198" s="823" t="s">
        <v>119</v>
      </c>
      <c r="E198" s="824"/>
      <c r="F198" s="824"/>
      <c r="G198" s="824"/>
      <c r="H198" s="824"/>
      <c r="I198" s="824"/>
      <c r="J198" s="824"/>
      <c r="K198" s="824"/>
      <c r="L198" s="1004"/>
      <c r="M198" s="1004"/>
      <c r="N198" s="1004"/>
      <c r="O198" s="1004"/>
      <c r="P198" s="1004"/>
      <c r="Q198" s="1004"/>
      <c r="R198" s="1004"/>
      <c r="S198" s="1004"/>
      <c r="T198" s="1004"/>
      <c r="U198" s="1004"/>
      <c r="V198" s="1004"/>
      <c r="W198" s="1004"/>
      <c r="X198" s="1004"/>
      <c r="Y198" s="1004"/>
      <c r="Z198" s="1004"/>
      <c r="AA198" s="1005"/>
      <c r="AB198" s="993"/>
    </row>
    <row r="199" spans="1:28" ht="22.5" customHeight="1" x14ac:dyDescent="0.2">
      <c r="A199" s="651" t="s">
        <v>15</v>
      </c>
      <c r="B199" s="653" t="s">
        <v>32</v>
      </c>
      <c r="C199" s="655" t="s">
        <v>25</v>
      </c>
      <c r="D199" s="850" t="s">
        <v>16</v>
      </c>
      <c r="E199" s="706" t="s">
        <v>120</v>
      </c>
      <c r="F199" s="1054" t="s">
        <v>220</v>
      </c>
      <c r="G199" s="817" t="s">
        <v>60</v>
      </c>
      <c r="H199" s="819" t="s">
        <v>20</v>
      </c>
      <c r="I199" s="1008" t="s">
        <v>55</v>
      </c>
      <c r="J199" s="698" t="s">
        <v>232</v>
      </c>
      <c r="K199" s="198" t="s">
        <v>61</v>
      </c>
      <c r="L199" s="123">
        <f>SUM(M199+O199)</f>
        <v>42</v>
      </c>
      <c r="M199" s="59">
        <v>42</v>
      </c>
      <c r="N199" s="60">
        <v>0</v>
      </c>
      <c r="O199" s="124">
        <v>0</v>
      </c>
      <c r="P199" s="197">
        <f>SUM(Q199+S199)</f>
        <v>40</v>
      </c>
      <c r="Q199" s="195">
        <v>40</v>
      </c>
      <c r="R199" s="59">
        <v>0</v>
      </c>
      <c r="S199" s="124">
        <v>0</v>
      </c>
      <c r="T199" s="154">
        <f>SUM(U199+W199)</f>
        <v>40</v>
      </c>
      <c r="U199" s="238">
        <v>40</v>
      </c>
      <c r="V199" s="238">
        <v>0</v>
      </c>
      <c r="W199" s="239">
        <v>0</v>
      </c>
      <c r="X199" s="123">
        <f>Y199+AA199</f>
        <v>40</v>
      </c>
      <c r="Y199" s="60">
        <v>40</v>
      </c>
      <c r="Z199" s="60">
        <v>0</v>
      </c>
      <c r="AA199" s="124">
        <v>0</v>
      </c>
      <c r="AB199" s="993"/>
    </row>
    <row r="200" spans="1:28" ht="23.25" customHeight="1" thickBot="1" x14ac:dyDescent="0.25">
      <c r="A200" s="660"/>
      <c r="B200" s="663"/>
      <c r="C200" s="666"/>
      <c r="D200" s="1011"/>
      <c r="E200" s="880"/>
      <c r="F200" s="1055"/>
      <c r="G200" s="1006"/>
      <c r="H200" s="1007"/>
      <c r="I200" s="1009"/>
      <c r="J200" s="699"/>
      <c r="K200" s="199" t="s">
        <v>33</v>
      </c>
      <c r="L200" s="113">
        <v>0</v>
      </c>
      <c r="M200" s="168">
        <v>0</v>
      </c>
      <c r="N200" s="168">
        <v>0</v>
      </c>
      <c r="O200" s="114">
        <v>0</v>
      </c>
      <c r="P200" s="113">
        <v>0</v>
      </c>
      <c r="Q200" s="309">
        <v>0</v>
      </c>
      <c r="R200" s="168">
        <v>0</v>
      </c>
      <c r="S200" s="114">
        <v>0</v>
      </c>
      <c r="T200" s="116">
        <v>0</v>
      </c>
      <c r="U200" s="168">
        <v>0</v>
      </c>
      <c r="V200" s="168">
        <v>0</v>
      </c>
      <c r="W200" s="114">
        <v>0</v>
      </c>
      <c r="X200" s="113">
        <v>0</v>
      </c>
      <c r="Y200" s="168">
        <v>0</v>
      </c>
      <c r="Z200" s="168">
        <v>0</v>
      </c>
      <c r="AA200" s="114">
        <v>0</v>
      </c>
      <c r="AB200" s="993"/>
    </row>
    <row r="201" spans="1:28" ht="25.5" customHeight="1" thickBot="1" x14ac:dyDescent="0.25">
      <c r="A201" s="661"/>
      <c r="B201" s="664"/>
      <c r="C201" s="667"/>
      <c r="D201" s="852"/>
      <c r="E201" s="708"/>
      <c r="F201" s="1056"/>
      <c r="G201" s="842"/>
      <c r="H201" s="820"/>
      <c r="I201" s="1010"/>
      <c r="J201" s="700"/>
      <c r="K201" s="122" t="s">
        <v>11</v>
      </c>
      <c r="L201" s="117">
        <f t="shared" ref="L201:S201" si="76">SUM(L199:L200)</f>
        <v>42</v>
      </c>
      <c r="M201" s="118">
        <f t="shared" si="76"/>
        <v>42</v>
      </c>
      <c r="N201" s="118">
        <f t="shared" si="76"/>
        <v>0</v>
      </c>
      <c r="O201" s="119">
        <f t="shared" si="76"/>
        <v>0</v>
      </c>
      <c r="P201" s="117">
        <f t="shared" si="76"/>
        <v>40</v>
      </c>
      <c r="Q201" s="118">
        <f t="shared" si="76"/>
        <v>40</v>
      </c>
      <c r="R201" s="118">
        <f t="shared" si="76"/>
        <v>0</v>
      </c>
      <c r="S201" s="119">
        <f t="shared" si="76"/>
        <v>0</v>
      </c>
      <c r="T201" s="117">
        <f t="shared" ref="T201:AA201" si="77">SUM(T199+T200)</f>
        <v>40</v>
      </c>
      <c r="U201" s="118">
        <f t="shared" si="77"/>
        <v>40</v>
      </c>
      <c r="V201" s="120">
        <f t="shared" si="77"/>
        <v>0</v>
      </c>
      <c r="W201" s="121">
        <f t="shared" si="77"/>
        <v>0</v>
      </c>
      <c r="X201" s="117">
        <f t="shared" si="77"/>
        <v>40</v>
      </c>
      <c r="Y201" s="120">
        <f t="shared" si="77"/>
        <v>40</v>
      </c>
      <c r="Z201" s="120">
        <f t="shared" si="77"/>
        <v>0</v>
      </c>
      <c r="AA201" s="121">
        <f t="shared" si="77"/>
        <v>0</v>
      </c>
      <c r="AB201" s="993"/>
    </row>
    <row r="202" spans="1:28" ht="27.75" customHeight="1" thickBot="1" x14ac:dyDescent="0.25">
      <c r="A202" s="1015" t="s">
        <v>15</v>
      </c>
      <c r="B202" s="799" t="s">
        <v>32</v>
      </c>
      <c r="C202" s="1016" t="s">
        <v>25</v>
      </c>
      <c r="D202" s="1018" t="s">
        <v>35</v>
      </c>
      <c r="E202" s="1020" t="s">
        <v>122</v>
      </c>
      <c r="F202" s="1022" t="s">
        <v>220</v>
      </c>
      <c r="G202" s="1024" t="s">
        <v>121</v>
      </c>
      <c r="H202" s="886" t="s">
        <v>20</v>
      </c>
      <c r="I202" s="751" t="s">
        <v>55</v>
      </c>
      <c r="J202" s="751" t="s">
        <v>233</v>
      </c>
      <c r="K202" s="313" t="s">
        <v>61</v>
      </c>
      <c r="L202" s="522">
        <f>M202+O202</f>
        <v>189</v>
      </c>
      <c r="M202" s="312">
        <v>189</v>
      </c>
      <c r="N202" s="312">
        <v>0</v>
      </c>
      <c r="O202" s="310">
        <v>0</v>
      </c>
      <c r="P202" s="311">
        <f>Q202+S202</f>
        <v>75</v>
      </c>
      <c r="Q202" s="312">
        <v>75</v>
      </c>
      <c r="R202" s="312">
        <v>0</v>
      </c>
      <c r="S202" s="310">
        <v>0</v>
      </c>
      <c r="T202" s="311">
        <f>U202+W202</f>
        <v>80</v>
      </c>
      <c r="U202" s="312">
        <v>80</v>
      </c>
      <c r="V202" s="312">
        <v>0</v>
      </c>
      <c r="W202" s="310">
        <v>0</v>
      </c>
      <c r="X202" s="311">
        <f>Y202+AA202</f>
        <v>90</v>
      </c>
      <c r="Y202" s="312">
        <v>90</v>
      </c>
      <c r="Z202" s="312">
        <v>0</v>
      </c>
      <c r="AA202" s="310">
        <v>0</v>
      </c>
      <c r="AB202" s="993"/>
    </row>
    <row r="203" spans="1:28" ht="39" customHeight="1" thickBot="1" x14ac:dyDescent="0.25">
      <c r="A203" s="876"/>
      <c r="B203" s="800"/>
      <c r="C203" s="1017"/>
      <c r="D203" s="1019"/>
      <c r="E203" s="1021"/>
      <c r="F203" s="1023"/>
      <c r="G203" s="1025"/>
      <c r="H203" s="831"/>
      <c r="I203" s="753"/>
      <c r="J203" s="753"/>
      <c r="K203" s="122" t="s">
        <v>11</v>
      </c>
      <c r="L203" s="104">
        <f t="shared" ref="L203:AA203" si="78">SUM(L202)</f>
        <v>189</v>
      </c>
      <c r="M203" s="2">
        <f t="shared" si="78"/>
        <v>189</v>
      </c>
      <c r="N203" s="2">
        <f t="shared" si="78"/>
        <v>0</v>
      </c>
      <c r="O203" s="3">
        <f t="shared" si="78"/>
        <v>0</v>
      </c>
      <c r="P203" s="1">
        <f t="shared" si="78"/>
        <v>75</v>
      </c>
      <c r="Q203" s="2">
        <f t="shared" si="78"/>
        <v>75</v>
      </c>
      <c r="R203" s="2">
        <f t="shared" si="78"/>
        <v>0</v>
      </c>
      <c r="S203" s="3">
        <f t="shared" si="78"/>
        <v>0</v>
      </c>
      <c r="T203" s="1">
        <f t="shared" si="78"/>
        <v>80</v>
      </c>
      <c r="U203" s="2">
        <f t="shared" si="78"/>
        <v>80</v>
      </c>
      <c r="V203" s="2">
        <f t="shared" si="78"/>
        <v>0</v>
      </c>
      <c r="W203" s="3">
        <f t="shared" si="78"/>
        <v>0</v>
      </c>
      <c r="X203" s="1">
        <f t="shared" si="78"/>
        <v>90</v>
      </c>
      <c r="Y203" s="2">
        <f t="shared" si="78"/>
        <v>90</v>
      </c>
      <c r="Z203" s="2">
        <f t="shared" si="78"/>
        <v>0</v>
      </c>
      <c r="AA203" s="3">
        <f t="shared" si="78"/>
        <v>0</v>
      </c>
      <c r="AB203" s="993"/>
    </row>
    <row r="204" spans="1:28" ht="22.5" customHeight="1" x14ac:dyDescent="0.2">
      <c r="A204" s="1015" t="s">
        <v>15</v>
      </c>
      <c r="B204" s="799" t="s">
        <v>32</v>
      </c>
      <c r="C204" s="1016" t="s">
        <v>25</v>
      </c>
      <c r="D204" s="1018" t="s">
        <v>37</v>
      </c>
      <c r="E204" s="1020" t="s">
        <v>163</v>
      </c>
      <c r="F204" s="1022" t="s">
        <v>220</v>
      </c>
      <c r="G204" s="1024" t="s">
        <v>101</v>
      </c>
      <c r="H204" s="886" t="s">
        <v>20</v>
      </c>
      <c r="I204" s="1027" t="s">
        <v>55</v>
      </c>
      <c r="J204" s="751" t="s">
        <v>223</v>
      </c>
      <c r="K204" s="313" t="s">
        <v>41</v>
      </c>
      <c r="L204" s="311">
        <f>M204+O204</f>
        <v>0</v>
      </c>
      <c r="M204" s="312">
        <v>0</v>
      </c>
      <c r="N204" s="312">
        <v>0</v>
      </c>
      <c r="O204" s="310">
        <v>0</v>
      </c>
      <c r="P204" s="311">
        <f>Q204+S204</f>
        <v>0</v>
      </c>
      <c r="Q204" s="312">
        <v>0</v>
      </c>
      <c r="R204" s="312">
        <v>0</v>
      </c>
      <c r="S204" s="310">
        <v>0</v>
      </c>
      <c r="T204" s="311">
        <f>U204+W204</f>
        <v>0</v>
      </c>
      <c r="U204" s="312">
        <v>0</v>
      </c>
      <c r="V204" s="312">
        <v>0</v>
      </c>
      <c r="W204" s="310">
        <v>0</v>
      </c>
      <c r="X204" s="311">
        <f>Y204+AA204</f>
        <v>0</v>
      </c>
      <c r="Y204" s="312">
        <v>0</v>
      </c>
      <c r="Z204" s="312">
        <v>0</v>
      </c>
      <c r="AA204" s="310">
        <v>0</v>
      </c>
      <c r="AB204" s="993"/>
    </row>
    <row r="205" spans="1:28" ht="21.75" customHeight="1" thickBot="1" x14ac:dyDescent="0.25">
      <c r="A205" s="785"/>
      <c r="B205" s="786"/>
      <c r="C205" s="734"/>
      <c r="D205" s="1029"/>
      <c r="E205" s="1031"/>
      <c r="F205" s="1030"/>
      <c r="G205" s="1026"/>
      <c r="H205" s="830"/>
      <c r="I205" s="1028"/>
      <c r="J205" s="752"/>
      <c r="K205" s="308" t="s">
        <v>24</v>
      </c>
      <c r="L205" s="306">
        <f>M205+O205</f>
        <v>0</v>
      </c>
      <c r="M205" s="298">
        <v>0</v>
      </c>
      <c r="N205" s="298">
        <v>0</v>
      </c>
      <c r="O205" s="305">
        <v>0</v>
      </c>
      <c r="P205" s="306">
        <f>Q205+S205</f>
        <v>0</v>
      </c>
      <c r="Q205" s="298">
        <v>0</v>
      </c>
      <c r="R205" s="298">
        <v>0</v>
      </c>
      <c r="S205" s="305">
        <v>0</v>
      </c>
      <c r="T205" s="306">
        <f>U205+W205</f>
        <v>0</v>
      </c>
      <c r="U205" s="298">
        <v>0</v>
      </c>
      <c r="V205" s="298">
        <v>0</v>
      </c>
      <c r="W205" s="305">
        <v>0</v>
      </c>
      <c r="X205" s="306">
        <f>Y205+AA205</f>
        <v>0</v>
      </c>
      <c r="Y205" s="298">
        <v>0</v>
      </c>
      <c r="Z205" s="298">
        <v>0</v>
      </c>
      <c r="AA205" s="305">
        <v>0</v>
      </c>
      <c r="AB205" s="993"/>
    </row>
    <row r="206" spans="1:28" ht="27.75" customHeight="1" thickBot="1" x14ac:dyDescent="0.25">
      <c r="A206" s="876"/>
      <c r="B206" s="800"/>
      <c r="C206" s="1017"/>
      <c r="D206" s="1019"/>
      <c r="E206" s="1021"/>
      <c r="F206" s="1023"/>
      <c r="G206" s="1025"/>
      <c r="H206" s="831"/>
      <c r="I206" s="753"/>
      <c r="J206" s="753"/>
      <c r="K206" s="122" t="s">
        <v>11</v>
      </c>
      <c r="L206" s="1">
        <f t="shared" ref="L206:AA206" si="79">SUM(L204:L205)</f>
        <v>0</v>
      </c>
      <c r="M206" s="104">
        <f t="shared" si="79"/>
        <v>0</v>
      </c>
      <c r="N206" s="104">
        <f t="shared" si="79"/>
        <v>0</v>
      </c>
      <c r="O206" s="112">
        <f t="shared" si="79"/>
        <v>0</v>
      </c>
      <c r="P206" s="1">
        <f t="shared" si="79"/>
        <v>0</v>
      </c>
      <c r="Q206" s="104">
        <f t="shared" si="79"/>
        <v>0</v>
      </c>
      <c r="R206" s="104">
        <f t="shared" si="79"/>
        <v>0</v>
      </c>
      <c r="S206" s="112">
        <f t="shared" si="79"/>
        <v>0</v>
      </c>
      <c r="T206" s="1">
        <f t="shared" si="79"/>
        <v>0</v>
      </c>
      <c r="U206" s="104">
        <f t="shared" si="79"/>
        <v>0</v>
      </c>
      <c r="V206" s="104">
        <f t="shared" si="79"/>
        <v>0</v>
      </c>
      <c r="W206" s="112">
        <f t="shared" si="79"/>
        <v>0</v>
      </c>
      <c r="X206" s="1">
        <f t="shared" si="79"/>
        <v>0</v>
      </c>
      <c r="Y206" s="104">
        <f t="shared" si="79"/>
        <v>0</v>
      </c>
      <c r="Z206" s="104">
        <f t="shared" si="79"/>
        <v>0</v>
      </c>
      <c r="AA206" s="112">
        <f t="shared" si="79"/>
        <v>0</v>
      </c>
      <c r="AB206" s="993"/>
    </row>
    <row r="207" spans="1:28" ht="24.75" customHeight="1" thickBot="1" x14ac:dyDescent="0.25">
      <c r="A207" s="28" t="s">
        <v>15</v>
      </c>
      <c r="B207" s="4" t="s">
        <v>32</v>
      </c>
      <c r="C207" s="5" t="s">
        <v>25</v>
      </c>
      <c r="D207" s="884" t="s">
        <v>208</v>
      </c>
      <c r="E207" s="885"/>
      <c r="F207" s="885"/>
      <c r="G207" s="885"/>
      <c r="H207" s="885"/>
      <c r="I207" s="885"/>
      <c r="J207" s="885"/>
      <c r="K207" s="885"/>
      <c r="L207" s="264">
        <f t="shared" ref="L207:AA207" si="80">L201+L203+L206</f>
        <v>231</v>
      </c>
      <c r="M207" s="265">
        <f t="shared" si="80"/>
        <v>231</v>
      </c>
      <c r="N207" s="265">
        <f t="shared" si="80"/>
        <v>0</v>
      </c>
      <c r="O207" s="266">
        <f t="shared" si="80"/>
        <v>0</v>
      </c>
      <c r="P207" s="264">
        <f t="shared" si="80"/>
        <v>115</v>
      </c>
      <c r="Q207" s="265">
        <f t="shared" si="80"/>
        <v>115</v>
      </c>
      <c r="R207" s="265">
        <f t="shared" si="80"/>
        <v>0</v>
      </c>
      <c r="S207" s="266">
        <f t="shared" si="80"/>
        <v>0</v>
      </c>
      <c r="T207" s="264">
        <f t="shared" si="80"/>
        <v>120</v>
      </c>
      <c r="U207" s="265">
        <f t="shared" si="80"/>
        <v>120</v>
      </c>
      <c r="V207" s="265">
        <f t="shared" si="80"/>
        <v>0</v>
      </c>
      <c r="W207" s="266">
        <f t="shared" si="80"/>
        <v>0</v>
      </c>
      <c r="X207" s="264">
        <f t="shared" si="80"/>
        <v>130</v>
      </c>
      <c r="Y207" s="265">
        <f t="shared" si="80"/>
        <v>130</v>
      </c>
      <c r="Z207" s="265">
        <f t="shared" si="80"/>
        <v>0</v>
      </c>
      <c r="AA207" s="266">
        <f t="shared" si="80"/>
        <v>0</v>
      </c>
      <c r="AB207" s="993"/>
    </row>
    <row r="208" spans="1:28" ht="23.25" customHeight="1" thickBot="1" x14ac:dyDescent="0.25">
      <c r="A208" s="317" t="s">
        <v>15</v>
      </c>
      <c r="B208" s="177" t="s">
        <v>32</v>
      </c>
      <c r="C208" s="1032" t="s">
        <v>209</v>
      </c>
      <c r="D208" s="1033"/>
      <c r="E208" s="1033"/>
      <c r="F208" s="1033"/>
      <c r="G208" s="1033"/>
      <c r="H208" s="1033"/>
      <c r="I208" s="1033"/>
      <c r="J208" s="1033"/>
      <c r="K208" s="1033"/>
      <c r="L208" s="258">
        <f t="shared" ref="L208:AA208" si="81">L207+L197</f>
        <v>231</v>
      </c>
      <c r="M208" s="259">
        <f t="shared" si="81"/>
        <v>231</v>
      </c>
      <c r="N208" s="259">
        <f t="shared" si="81"/>
        <v>0</v>
      </c>
      <c r="O208" s="260">
        <f t="shared" si="81"/>
        <v>0</v>
      </c>
      <c r="P208" s="258">
        <f t="shared" si="81"/>
        <v>115</v>
      </c>
      <c r="Q208" s="259">
        <f t="shared" si="81"/>
        <v>115</v>
      </c>
      <c r="R208" s="259">
        <f t="shared" si="81"/>
        <v>0</v>
      </c>
      <c r="S208" s="260">
        <f t="shared" si="81"/>
        <v>0</v>
      </c>
      <c r="T208" s="258">
        <f t="shared" si="81"/>
        <v>120</v>
      </c>
      <c r="U208" s="259">
        <f t="shared" si="81"/>
        <v>120</v>
      </c>
      <c r="V208" s="259">
        <f t="shared" si="81"/>
        <v>0</v>
      </c>
      <c r="W208" s="260">
        <f t="shared" si="81"/>
        <v>0</v>
      </c>
      <c r="X208" s="258">
        <f t="shared" si="81"/>
        <v>130</v>
      </c>
      <c r="Y208" s="259">
        <f t="shared" si="81"/>
        <v>130</v>
      </c>
      <c r="Z208" s="259">
        <f t="shared" si="81"/>
        <v>0</v>
      </c>
      <c r="AA208" s="260">
        <f t="shared" si="81"/>
        <v>0</v>
      </c>
      <c r="AB208" s="993"/>
    </row>
    <row r="209" spans="1:41" ht="24.75" customHeight="1" thickBot="1" x14ac:dyDescent="0.25">
      <c r="A209" s="28" t="s">
        <v>15</v>
      </c>
      <c r="B209" s="4" t="s">
        <v>34</v>
      </c>
      <c r="C209" s="855" t="s">
        <v>77</v>
      </c>
      <c r="D209" s="856"/>
      <c r="E209" s="856"/>
      <c r="F209" s="856"/>
      <c r="G209" s="856"/>
      <c r="H209" s="856"/>
      <c r="I209" s="856"/>
      <c r="J209" s="856"/>
      <c r="K209" s="856"/>
      <c r="L209" s="857"/>
      <c r="M209" s="857"/>
      <c r="N209" s="857"/>
      <c r="O209" s="857"/>
      <c r="P209" s="857"/>
      <c r="Q209" s="857"/>
      <c r="R209" s="857"/>
      <c r="S209" s="857"/>
      <c r="T209" s="857"/>
      <c r="U209" s="857"/>
      <c r="V209" s="857"/>
      <c r="W209" s="857"/>
      <c r="X209" s="857"/>
      <c r="Y209" s="857"/>
      <c r="Z209" s="857"/>
      <c r="AA209" s="858"/>
      <c r="AB209" s="993"/>
    </row>
    <row r="210" spans="1:41" ht="24" customHeight="1" thickBot="1" x14ac:dyDescent="0.25">
      <c r="A210" s="28" t="s">
        <v>15</v>
      </c>
      <c r="B210" s="4" t="s">
        <v>34</v>
      </c>
      <c r="C210" s="5" t="s">
        <v>16</v>
      </c>
      <c r="D210" s="823" t="s">
        <v>78</v>
      </c>
      <c r="E210" s="824"/>
      <c r="F210" s="824"/>
      <c r="G210" s="824"/>
      <c r="H210" s="824"/>
      <c r="I210" s="824"/>
      <c r="J210" s="824"/>
      <c r="K210" s="824"/>
      <c r="L210" s="824"/>
      <c r="M210" s="824"/>
      <c r="N210" s="824"/>
      <c r="O210" s="824"/>
      <c r="P210" s="824"/>
      <c r="Q210" s="824"/>
      <c r="R210" s="824"/>
      <c r="S210" s="824"/>
      <c r="T210" s="824"/>
      <c r="U210" s="824"/>
      <c r="V210" s="824"/>
      <c r="W210" s="824"/>
      <c r="X210" s="824"/>
      <c r="Y210" s="824"/>
      <c r="Z210" s="824"/>
      <c r="AA210" s="825"/>
      <c r="AB210" s="38"/>
    </row>
    <row r="211" spans="1:41" ht="22.5" customHeight="1" x14ac:dyDescent="0.2">
      <c r="A211" s="651" t="s">
        <v>15</v>
      </c>
      <c r="B211" s="653" t="s">
        <v>34</v>
      </c>
      <c r="C211" s="655" t="s">
        <v>16</v>
      </c>
      <c r="D211" s="877" t="s">
        <v>16</v>
      </c>
      <c r="E211" s="706" t="s">
        <v>102</v>
      </c>
      <c r="F211" s="853" t="s">
        <v>220</v>
      </c>
      <c r="G211" s="817" t="s">
        <v>60</v>
      </c>
      <c r="H211" s="819" t="s">
        <v>20</v>
      </c>
      <c r="I211" s="1008" t="s">
        <v>55</v>
      </c>
      <c r="J211" s="698" t="s">
        <v>223</v>
      </c>
      <c r="K211" s="198" t="s">
        <v>61</v>
      </c>
      <c r="L211" s="123">
        <f>SUM(M211+O211)</f>
        <v>21</v>
      </c>
      <c r="M211" s="60">
        <v>21</v>
      </c>
      <c r="N211" s="60">
        <v>0</v>
      </c>
      <c r="O211" s="124">
        <v>0</v>
      </c>
      <c r="P211" s="123">
        <f>SUM(Q211+S211)</f>
        <v>20</v>
      </c>
      <c r="Q211" s="60">
        <v>20</v>
      </c>
      <c r="R211" s="60">
        <v>0</v>
      </c>
      <c r="S211" s="124">
        <v>0</v>
      </c>
      <c r="T211" s="123">
        <f>SUM(U211+W211)</f>
        <v>20</v>
      </c>
      <c r="U211" s="60">
        <v>20</v>
      </c>
      <c r="V211" s="60">
        <v>0</v>
      </c>
      <c r="W211" s="124">
        <v>0</v>
      </c>
      <c r="X211" s="123">
        <f>Y211+AA211</f>
        <v>20</v>
      </c>
      <c r="Y211" s="60">
        <v>20</v>
      </c>
      <c r="Z211" s="60">
        <v>0</v>
      </c>
      <c r="AA211" s="124">
        <v>0</v>
      </c>
      <c r="AB211" s="39"/>
    </row>
    <row r="212" spans="1:41" ht="24.75" customHeight="1" thickBot="1" x14ac:dyDescent="0.25">
      <c r="A212" s="660"/>
      <c r="B212" s="663"/>
      <c r="C212" s="666"/>
      <c r="D212" s="878"/>
      <c r="E212" s="880"/>
      <c r="F212" s="1014"/>
      <c r="G212" s="1006"/>
      <c r="H212" s="1007"/>
      <c r="I212" s="1009"/>
      <c r="J212" s="699"/>
      <c r="K212" s="199" t="s">
        <v>33</v>
      </c>
      <c r="L212" s="113">
        <v>0</v>
      </c>
      <c r="M212" s="46">
        <v>0</v>
      </c>
      <c r="N212" s="46">
        <v>0</v>
      </c>
      <c r="O212" s="114">
        <v>0</v>
      </c>
      <c r="P212" s="113">
        <v>0</v>
      </c>
      <c r="Q212" s="46">
        <v>0</v>
      </c>
      <c r="R212" s="46">
        <v>0</v>
      </c>
      <c r="S212" s="114">
        <v>0</v>
      </c>
      <c r="T212" s="113">
        <v>0</v>
      </c>
      <c r="U212" s="46">
        <v>0</v>
      </c>
      <c r="V212" s="46">
        <v>0</v>
      </c>
      <c r="W212" s="114">
        <v>0</v>
      </c>
      <c r="X212" s="113">
        <v>0</v>
      </c>
      <c r="Y212" s="46">
        <v>0</v>
      </c>
      <c r="Z212" s="46">
        <v>0</v>
      </c>
      <c r="AA212" s="114">
        <v>0</v>
      </c>
      <c r="AB212" s="39"/>
    </row>
    <row r="213" spans="1:41" ht="27" customHeight="1" thickBot="1" x14ac:dyDescent="0.25">
      <c r="A213" s="661"/>
      <c r="B213" s="664"/>
      <c r="C213" s="667"/>
      <c r="D213" s="879"/>
      <c r="E213" s="708"/>
      <c r="F213" s="872"/>
      <c r="G213" s="842"/>
      <c r="H213" s="820"/>
      <c r="I213" s="1010"/>
      <c r="J213" s="700"/>
      <c r="K213" s="122" t="s">
        <v>11</v>
      </c>
      <c r="L213" s="108">
        <f>SUM(L211:L212)</f>
        <v>21</v>
      </c>
      <c r="M213" s="110">
        <f t="shared" ref="M213:S213" si="82">SUM(M211)</f>
        <v>21</v>
      </c>
      <c r="N213" s="110">
        <f t="shared" si="82"/>
        <v>0</v>
      </c>
      <c r="O213" s="115">
        <f t="shared" si="82"/>
        <v>0</v>
      </c>
      <c r="P213" s="108">
        <f t="shared" si="82"/>
        <v>20</v>
      </c>
      <c r="Q213" s="110">
        <f t="shared" si="82"/>
        <v>20</v>
      </c>
      <c r="R213" s="110">
        <f t="shared" si="82"/>
        <v>0</v>
      </c>
      <c r="S213" s="115">
        <f t="shared" si="82"/>
        <v>0</v>
      </c>
      <c r="T213" s="108">
        <f>SUM(T211:T212)</f>
        <v>20</v>
      </c>
      <c r="U213" s="110">
        <f>SUM(U211:U212)</f>
        <v>20</v>
      </c>
      <c r="V213" s="110">
        <f t="shared" ref="V213:AA213" si="83">SUM(V211)</f>
        <v>0</v>
      </c>
      <c r="W213" s="115">
        <f t="shared" si="83"/>
        <v>0</v>
      </c>
      <c r="X213" s="108">
        <f t="shared" si="83"/>
        <v>20</v>
      </c>
      <c r="Y213" s="110">
        <f t="shared" si="83"/>
        <v>20</v>
      </c>
      <c r="Z213" s="110">
        <f t="shared" si="83"/>
        <v>0</v>
      </c>
      <c r="AA213" s="115">
        <f t="shared" si="83"/>
        <v>0</v>
      </c>
      <c r="AB213" s="39"/>
    </row>
    <row r="214" spans="1:41" ht="36.75" customHeight="1" thickBot="1" x14ac:dyDescent="0.25">
      <c r="A214" s="651" t="s">
        <v>15</v>
      </c>
      <c r="B214" s="653" t="s">
        <v>34</v>
      </c>
      <c r="C214" s="655" t="s">
        <v>16</v>
      </c>
      <c r="D214" s="877" t="s">
        <v>22</v>
      </c>
      <c r="E214" s="706" t="s">
        <v>105</v>
      </c>
      <c r="F214" s="853" t="s">
        <v>220</v>
      </c>
      <c r="G214" s="817" t="s">
        <v>60</v>
      </c>
      <c r="H214" s="819" t="s">
        <v>20</v>
      </c>
      <c r="I214" s="1008" t="s">
        <v>55</v>
      </c>
      <c r="J214" s="698" t="s">
        <v>223</v>
      </c>
      <c r="K214" s="364" t="s">
        <v>61</v>
      </c>
      <c r="L214" s="406">
        <f>SUM(M214+O214)</f>
        <v>51</v>
      </c>
      <c r="M214" s="413">
        <v>51</v>
      </c>
      <c r="N214" s="413">
        <v>0</v>
      </c>
      <c r="O214" s="414">
        <v>0</v>
      </c>
      <c r="P214" s="406">
        <f>SUM(Q214+S214)</f>
        <v>25</v>
      </c>
      <c r="Q214" s="413">
        <v>25</v>
      </c>
      <c r="R214" s="413">
        <v>0</v>
      </c>
      <c r="S214" s="414">
        <v>0</v>
      </c>
      <c r="T214" s="96">
        <f>SUM(U214+W214)</f>
        <v>30</v>
      </c>
      <c r="U214" s="415">
        <v>30</v>
      </c>
      <c r="V214" s="415">
        <v>0</v>
      </c>
      <c r="W214" s="416">
        <v>0</v>
      </c>
      <c r="X214" s="406">
        <f>Y214+AA214</f>
        <v>30</v>
      </c>
      <c r="Y214" s="413">
        <v>30</v>
      </c>
      <c r="Z214" s="413">
        <v>0</v>
      </c>
      <c r="AA214" s="414">
        <v>0</v>
      </c>
      <c r="AB214" s="39"/>
    </row>
    <row r="215" spans="1:41" ht="32.25" customHeight="1" thickBot="1" x14ac:dyDescent="0.25">
      <c r="A215" s="661"/>
      <c r="B215" s="664"/>
      <c r="C215" s="667"/>
      <c r="D215" s="879"/>
      <c r="E215" s="708"/>
      <c r="F215" s="872"/>
      <c r="G215" s="842"/>
      <c r="H215" s="820"/>
      <c r="I215" s="1010"/>
      <c r="J215" s="700"/>
      <c r="K215" s="122" t="s">
        <v>11</v>
      </c>
      <c r="L215" s="108">
        <f>SUM(L214:L214)</f>
        <v>51</v>
      </c>
      <c r="M215" s="110">
        <f t="shared" ref="M215:S215" si="84">SUM(M214)</f>
        <v>51</v>
      </c>
      <c r="N215" s="110">
        <f t="shared" si="84"/>
        <v>0</v>
      </c>
      <c r="O215" s="115">
        <f t="shared" si="84"/>
        <v>0</v>
      </c>
      <c r="P215" s="108">
        <f t="shared" si="84"/>
        <v>25</v>
      </c>
      <c r="Q215" s="110">
        <f t="shared" si="84"/>
        <v>25</v>
      </c>
      <c r="R215" s="110">
        <f t="shared" si="84"/>
        <v>0</v>
      </c>
      <c r="S215" s="115">
        <f t="shared" si="84"/>
        <v>0</v>
      </c>
      <c r="T215" s="108">
        <f>SUM(T214:T214)</f>
        <v>30</v>
      </c>
      <c r="U215" s="110">
        <f>SUM(U214:U214)</f>
        <v>30</v>
      </c>
      <c r="V215" s="110">
        <f t="shared" ref="V215:AA215" si="85">SUM(V214)</f>
        <v>0</v>
      </c>
      <c r="W215" s="115">
        <f t="shared" si="85"/>
        <v>0</v>
      </c>
      <c r="X215" s="108">
        <f t="shared" si="85"/>
        <v>30</v>
      </c>
      <c r="Y215" s="110">
        <f t="shared" si="85"/>
        <v>30</v>
      </c>
      <c r="Z215" s="110">
        <f t="shared" si="85"/>
        <v>0</v>
      </c>
      <c r="AA215" s="115">
        <f t="shared" si="85"/>
        <v>0</v>
      </c>
      <c r="AB215" s="39"/>
    </row>
    <row r="216" spans="1:41" ht="31.5" customHeight="1" thickBot="1" x14ac:dyDescent="0.25">
      <c r="A216" s="651" t="s">
        <v>15</v>
      </c>
      <c r="B216" s="653" t="s">
        <v>34</v>
      </c>
      <c r="C216" s="655" t="s">
        <v>16</v>
      </c>
      <c r="D216" s="877" t="s">
        <v>25</v>
      </c>
      <c r="E216" s="706" t="s">
        <v>79</v>
      </c>
      <c r="F216" s="853" t="s">
        <v>220</v>
      </c>
      <c r="G216" s="817" t="s">
        <v>118</v>
      </c>
      <c r="H216" s="819" t="s">
        <v>20</v>
      </c>
      <c r="I216" s="1008" t="s">
        <v>55</v>
      </c>
      <c r="J216" s="698" t="s">
        <v>223</v>
      </c>
      <c r="K216" s="364" t="s">
        <v>61</v>
      </c>
      <c r="L216" s="406">
        <f>SUM(M216+O216)</f>
        <v>42.2</v>
      </c>
      <c r="M216" s="413">
        <v>42.2</v>
      </c>
      <c r="N216" s="413">
        <v>0</v>
      </c>
      <c r="O216" s="414">
        <v>0</v>
      </c>
      <c r="P216" s="406">
        <f>SUM(Q216+S216)</f>
        <v>42</v>
      </c>
      <c r="Q216" s="413">
        <v>42</v>
      </c>
      <c r="R216" s="413">
        <v>0</v>
      </c>
      <c r="S216" s="414">
        <v>0</v>
      </c>
      <c r="T216" s="96">
        <f>SUM(U216+W216)</f>
        <v>43</v>
      </c>
      <c r="U216" s="415">
        <v>43</v>
      </c>
      <c r="V216" s="415">
        <v>0</v>
      </c>
      <c r="W216" s="416">
        <v>0</v>
      </c>
      <c r="X216" s="406">
        <f>Y216+AA216</f>
        <v>43</v>
      </c>
      <c r="Y216" s="413">
        <v>43</v>
      </c>
      <c r="Z216" s="413">
        <v>0</v>
      </c>
      <c r="AA216" s="414">
        <v>0</v>
      </c>
      <c r="AB216" s="39"/>
    </row>
    <row r="217" spans="1:41" ht="34.5" customHeight="1" thickBot="1" x14ac:dyDescent="0.25">
      <c r="A217" s="661"/>
      <c r="B217" s="664"/>
      <c r="C217" s="667"/>
      <c r="D217" s="879"/>
      <c r="E217" s="708"/>
      <c r="F217" s="872"/>
      <c r="G217" s="842"/>
      <c r="H217" s="820"/>
      <c r="I217" s="1010"/>
      <c r="J217" s="700"/>
      <c r="K217" s="122" t="s">
        <v>11</v>
      </c>
      <c r="L217" s="117">
        <f>SUM(L216:L216)</f>
        <v>42.2</v>
      </c>
      <c r="M217" s="120">
        <f t="shared" ref="M217:S217" si="86">SUM(M216)</f>
        <v>42.2</v>
      </c>
      <c r="N217" s="120">
        <f t="shared" si="86"/>
        <v>0</v>
      </c>
      <c r="O217" s="121">
        <f t="shared" si="86"/>
        <v>0</v>
      </c>
      <c r="P217" s="117">
        <f t="shared" si="86"/>
        <v>42</v>
      </c>
      <c r="Q217" s="120">
        <f t="shared" si="86"/>
        <v>42</v>
      </c>
      <c r="R217" s="120">
        <f t="shared" si="86"/>
        <v>0</v>
      </c>
      <c r="S217" s="121">
        <f t="shared" si="86"/>
        <v>0</v>
      </c>
      <c r="T217" s="117">
        <f>SUM(T216:T216)</f>
        <v>43</v>
      </c>
      <c r="U217" s="120">
        <f>SUM(U216:U216)</f>
        <v>43</v>
      </c>
      <c r="V217" s="120">
        <f t="shared" ref="V217:AA217" si="87">SUM(V216)</f>
        <v>0</v>
      </c>
      <c r="W217" s="121">
        <f t="shared" si="87"/>
        <v>0</v>
      </c>
      <c r="X217" s="117">
        <f t="shared" si="87"/>
        <v>43</v>
      </c>
      <c r="Y217" s="120">
        <f t="shared" si="87"/>
        <v>43</v>
      </c>
      <c r="Z217" s="120">
        <f t="shared" si="87"/>
        <v>0</v>
      </c>
      <c r="AA217" s="121">
        <f t="shared" si="87"/>
        <v>0</v>
      </c>
      <c r="AB217" s="39"/>
    </row>
    <row r="218" spans="1:41" ht="21.75" customHeight="1" thickBot="1" x14ac:dyDescent="0.25">
      <c r="A218" s="28" t="s">
        <v>15</v>
      </c>
      <c r="B218" s="4" t="s">
        <v>34</v>
      </c>
      <c r="C218" s="202" t="s">
        <v>16</v>
      </c>
      <c r="D218" s="884" t="s">
        <v>208</v>
      </c>
      <c r="E218" s="885"/>
      <c r="F218" s="885"/>
      <c r="G218" s="885"/>
      <c r="H218" s="885"/>
      <c r="I218" s="885"/>
      <c r="J218" s="885"/>
      <c r="K218" s="885"/>
      <c r="L218" s="8">
        <f>L213+L215+L217</f>
        <v>114.2</v>
      </c>
      <c r="M218" s="9">
        <f t="shared" ref="M218:AA218" si="88">M213+M215+M217</f>
        <v>114.2</v>
      </c>
      <c r="N218" s="9">
        <f t="shared" si="88"/>
        <v>0</v>
      </c>
      <c r="O218" s="10">
        <f t="shared" si="88"/>
        <v>0</v>
      </c>
      <c r="P218" s="8">
        <f t="shared" si="88"/>
        <v>87</v>
      </c>
      <c r="Q218" s="9">
        <f t="shared" si="88"/>
        <v>87</v>
      </c>
      <c r="R218" s="9">
        <f t="shared" si="88"/>
        <v>0</v>
      </c>
      <c r="S218" s="10">
        <f t="shared" si="88"/>
        <v>0</v>
      </c>
      <c r="T218" s="8">
        <f t="shared" si="88"/>
        <v>93</v>
      </c>
      <c r="U218" s="9">
        <f t="shared" si="88"/>
        <v>93</v>
      </c>
      <c r="V218" s="9">
        <f t="shared" si="88"/>
        <v>0</v>
      </c>
      <c r="W218" s="10">
        <f t="shared" si="88"/>
        <v>0</v>
      </c>
      <c r="X218" s="8">
        <f t="shared" si="88"/>
        <v>93</v>
      </c>
      <c r="Y218" s="9">
        <f t="shared" si="88"/>
        <v>93</v>
      </c>
      <c r="Z218" s="9">
        <f t="shared" si="88"/>
        <v>0</v>
      </c>
      <c r="AA218" s="10">
        <f t="shared" si="88"/>
        <v>0</v>
      </c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</row>
    <row r="219" spans="1:41" ht="23.25" customHeight="1" thickBot="1" x14ac:dyDescent="0.25">
      <c r="A219" s="317" t="s">
        <v>15</v>
      </c>
      <c r="B219" s="289" t="s">
        <v>34</v>
      </c>
      <c r="C219" s="1044" t="s">
        <v>209</v>
      </c>
      <c r="D219" s="1045"/>
      <c r="E219" s="1045"/>
      <c r="F219" s="1045"/>
      <c r="G219" s="1045"/>
      <c r="H219" s="1045"/>
      <c r="I219" s="1045"/>
      <c r="J219" s="1045"/>
      <c r="K219" s="1046"/>
      <c r="L219" s="203">
        <f t="shared" ref="L219:AA219" si="89">SUM(+L218)</f>
        <v>114.2</v>
      </c>
      <c r="M219" s="204">
        <f t="shared" si="89"/>
        <v>114.2</v>
      </c>
      <c r="N219" s="204">
        <f t="shared" si="89"/>
        <v>0</v>
      </c>
      <c r="O219" s="205">
        <f t="shared" si="89"/>
        <v>0</v>
      </c>
      <c r="P219" s="203">
        <f t="shared" si="89"/>
        <v>87</v>
      </c>
      <c r="Q219" s="204">
        <f t="shared" si="89"/>
        <v>87</v>
      </c>
      <c r="R219" s="204">
        <f t="shared" si="89"/>
        <v>0</v>
      </c>
      <c r="S219" s="205">
        <f t="shared" si="89"/>
        <v>0</v>
      </c>
      <c r="T219" s="203">
        <f t="shared" si="89"/>
        <v>93</v>
      </c>
      <c r="U219" s="204">
        <f t="shared" si="89"/>
        <v>93</v>
      </c>
      <c r="V219" s="204">
        <f t="shared" si="89"/>
        <v>0</v>
      </c>
      <c r="W219" s="205">
        <f t="shared" si="89"/>
        <v>0</v>
      </c>
      <c r="X219" s="203">
        <f t="shared" si="89"/>
        <v>93</v>
      </c>
      <c r="Y219" s="204">
        <f t="shared" si="89"/>
        <v>93</v>
      </c>
      <c r="Z219" s="204">
        <f t="shared" si="89"/>
        <v>0</v>
      </c>
      <c r="AA219" s="205">
        <f t="shared" si="89"/>
        <v>0</v>
      </c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</row>
    <row r="220" spans="1:41" ht="21" customHeight="1" thickBot="1" x14ac:dyDescent="0.25">
      <c r="A220" s="169" t="s">
        <v>15</v>
      </c>
      <c r="B220" s="276" t="s">
        <v>35</v>
      </c>
      <c r="C220" s="1047" t="s">
        <v>80</v>
      </c>
      <c r="D220" s="1048"/>
      <c r="E220" s="1048"/>
      <c r="F220" s="1048"/>
      <c r="G220" s="1048"/>
      <c r="H220" s="1048"/>
      <c r="I220" s="1048"/>
      <c r="J220" s="1048"/>
      <c r="K220" s="1048"/>
      <c r="L220" s="1048"/>
      <c r="M220" s="1048"/>
      <c r="N220" s="1048"/>
      <c r="O220" s="1048"/>
      <c r="P220" s="1048"/>
      <c r="Q220" s="1048"/>
      <c r="R220" s="1048"/>
      <c r="S220" s="1048"/>
      <c r="T220" s="1048"/>
      <c r="U220" s="1048"/>
      <c r="V220" s="1048"/>
      <c r="W220" s="1048"/>
      <c r="X220" s="1048"/>
      <c r="Y220" s="1048"/>
      <c r="Z220" s="1048"/>
      <c r="AA220" s="104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</row>
    <row r="221" spans="1:41" ht="24" customHeight="1" thickBot="1" x14ac:dyDescent="0.25">
      <c r="A221" s="303" t="s">
        <v>15</v>
      </c>
      <c r="B221" s="295" t="s">
        <v>35</v>
      </c>
      <c r="C221" s="296" t="s">
        <v>16</v>
      </c>
      <c r="D221" s="1041" t="s">
        <v>81</v>
      </c>
      <c r="E221" s="1042"/>
      <c r="F221" s="1042"/>
      <c r="G221" s="1042"/>
      <c r="H221" s="1042"/>
      <c r="I221" s="1042"/>
      <c r="J221" s="1042"/>
      <c r="K221" s="1042"/>
      <c r="L221" s="1042"/>
      <c r="M221" s="1042"/>
      <c r="N221" s="1042"/>
      <c r="O221" s="1042"/>
      <c r="P221" s="1042"/>
      <c r="Q221" s="1042"/>
      <c r="R221" s="1042"/>
      <c r="S221" s="1042"/>
      <c r="T221" s="1042"/>
      <c r="U221" s="1042"/>
      <c r="V221" s="1042"/>
      <c r="W221" s="1042"/>
      <c r="X221" s="1042"/>
      <c r="Y221" s="1042"/>
      <c r="Z221" s="1042"/>
      <c r="AA221" s="1043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</row>
    <row r="222" spans="1:41" ht="27.75" customHeight="1" thickBot="1" x14ac:dyDescent="0.25">
      <c r="A222" s="767" t="s">
        <v>15</v>
      </c>
      <c r="B222" s="743" t="s">
        <v>35</v>
      </c>
      <c r="C222" s="754" t="s">
        <v>16</v>
      </c>
      <c r="D222" s="763" t="s">
        <v>16</v>
      </c>
      <c r="E222" s="837" t="s">
        <v>82</v>
      </c>
      <c r="F222" s="1039" t="s">
        <v>220</v>
      </c>
      <c r="G222" s="619" t="s">
        <v>217</v>
      </c>
      <c r="H222" s="612" t="s">
        <v>20</v>
      </c>
      <c r="I222" s="677" t="s">
        <v>262</v>
      </c>
      <c r="J222" s="609" t="s">
        <v>223</v>
      </c>
      <c r="K222" s="81" t="s">
        <v>24</v>
      </c>
      <c r="L222" s="389">
        <f>SUM(M222,O222)</f>
        <v>300</v>
      </c>
      <c r="M222" s="390">
        <v>300</v>
      </c>
      <c r="N222" s="391">
        <v>0</v>
      </c>
      <c r="O222" s="392">
        <v>0</v>
      </c>
      <c r="P222" s="389">
        <f>SUM(Q222,S222)</f>
        <v>350</v>
      </c>
      <c r="Q222" s="390">
        <v>350</v>
      </c>
      <c r="R222" s="391">
        <v>0</v>
      </c>
      <c r="S222" s="392">
        <v>0</v>
      </c>
      <c r="T222" s="523">
        <f>SUM(U222+W222)</f>
        <v>350</v>
      </c>
      <c r="U222" s="524">
        <v>350</v>
      </c>
      <c r="V222" s="525">
        <v>0</v>
      </c>
      <c r="W222" s="526">
        <v>0</v>
      </c>
      <c r="X222" s="492">
        <f>Y222+AA222</f>
        <v>350</v>
      </c>
      <c r="Y222" s="487">
        <v>350</v>
      </c>
      <c r="Z222" s="467">
        <v>0</v>
      </c>
      <c r="AA222" s="468">
        <v>0</v>
      </c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</row>
    <row r="223" spans="1:41" ht="41.25" customHeight="1" thickBot="1" x14ac:dyDescent="0.25">
      <c r="A223" s="876"/>
      <c r="B223" s="1036"/>
      <c r="C223" s="755"/>
      <c r="D223" s="1038"/>
      <c r="E223" s="1035"/>
      <c r="F223" s="1040"/>
      <c r="G223" s="1050"/>
      <c r="H223" s="875"/>
      <c r="I223" s="610"/>
      <c r="J223" s="610"/>
      <c r="K223" s="47" t="s">
        <v>11</v>
      </c>
      <c r="L223" s="52">
        <f t="shared" ref="L223:U224" si="90">SUM(L222)</f>
        <v>300</v>
      </c>
      <c r="M223" s="41">
        <f t="shared" si="90"/>
        <v>300</v>
      </c>
      <c r="N223" s="41">
        <f t="shared" si="90"/>
        <v>0</v>
      </c>
      <c r="O223" s="54">
        <f t="shared" si="90"/>
        <v>0</v>
      </c>
      <c r="P223" s="52">
        <f t="shared" si="90"/>
        <v>350</v>
      </c>
      <c r="Q223" s="41">
        <f t="shared" si="90"/>
        <v>350</v>
      </c>
      <c r="R223" s="41">
        <f t="shared" si="90"/>
        <v>0</v>
      </c>
      <c r="S223" s="54">
        <f t="shared" si="90"/>
        <v>0</v>
      </c>
      <c r="T223" s="52">
        <f t="shared" si="90"/>
        <v>350</v>
      </c>
      <c r="U223" s="41">
        <f t="shared" si="90"/>
        <v>350</v>
      </c>
      <c r="V223" s="41">
        <f t="shared" ref="V223:AA224" si="91">SUM(V222)</f>
        <v>0</v>
      </c>
      <c r="W223" s="54">
        <f t="shared" si="91"/>
        <v>0</v>
      </c>
      <c r="X223" s="52">
        <f t="shared" si="91"/>
        <v>350</v>
      </c>
      <c r="Y223" s="41">
        <f t="shared" si="91"/>
        <v>350</v>
      </c>
      <c r="Z223" s="41">
        <f t="shared" si="91"/>
        <v>0</v>
      </c>
      <c r="AA223" s="54">
        <f t="shared" si="91"/>
        <v>0</v>
      </c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</row>
    <row r="224" spans="1:41" ht="23.25" customHeight="1" thickBot="1" x14ac:dyDescent="0.25">
      <c r="A224" s="28" t="s">
        <v>15</v>
      </c>
      <c r="B224" s="4" t="s">
        <v>35</v>
      </c>
      <c r="C224" s="5" t="s">
        <v>16</v>
      </c>
      <c r="D224" s="884" t="s">
        <v>208</v>
      </c>
      <c r="E224" s="885"/>
      <c r="F224" s="885"/>
      <c r="G224" s="885"/>
      <c r="H224" s="885"/>
      <c r="I224" s="885"/>
      <c r="J224" s="885"/>
      <c r="K224" s="1037"/>
      <c r="L224" s="6">
        <f t="shared" si="90"/>
        <v>300</v>
      </c>
      <c r="M224" s="9">
        <f t="shared" si="90"/>
        <v>300</v>
      </c>
      <c r="N224" s="9">
        <f t="shared" si="90"/>
        <v>0</v>
      </c>
      <c r="O224" s="10">
        <f t="shared" si="90"/>
        <v>0</v>
      </c>
      <c r="P224" s="8">
        <f t="shared" si="90"/>
        <v>350</v>
      </c>
      <c r="Q224" s="9">
        <f t="shared" si="90"/>
        <v>350</v>
      </c>
      <c r="R224" s="9">
        <f t="shared" si="90"/>
        <v>0</v>
      </c>
      <c r="S224" s="10">
        <f t="shared" si="90"/>
        <v>0</v>
      </c>
      <c r="T224" s="8">
        <f t="shared" si="90"/>
        <v>350</v>
      </c>
      <c r="U224" s="9">
        <f t="shared" si="90"/>
        <v>350</v>
      </c>
      <c r="V224" s="9">
        <f t="shared" si="91"/>
        <v>0</v>
      </c>
      <c r="W224" s="10">
        <f t="shared" si="91"/>
        <v>0</v>
      </c>
      <c r="X224" s="8">
        <f t="shared" si="91"/>
        <v>350</v>
      </c>
      <c r="Y224" s="9">
        <f t="shared" si="91"/>
        <v>350</v>
      </c>
      <c r="Z224" s="9">
        <f t="shared" si="91"/>
        <v>0</v>
      </c>
      <c r="AA224" s="10">
        <f t="shared" si="91"/>
        <v>0</v>
      </c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</row>
    <row r="225" spans="1:41" ht="21.75" customHeight="1" thickBot="1" x14ac:dyDescent="0.25">
      <c r="A225" s="28" t="s">
        <v>15</v>
      </c>
      <c r="B225" s="290" t="s">
        <v>35</v>
      </c>
      <c r="C225" s="881" t="s">
        <v>209</v>
      </c>
      <c r="D225" s="882"/>
      <c r="E225" s="882"/>
      <c r="F225" s="882"/>
      <c r="G225" s="882"/>
      <c r="H225" s="882"/>
      <c r="I225" s="882"/>
      <c r="J225" s="882"/>
      <c r="K225" s="883"/>
      <c r="L225" s="125">
        <f t="shared" ref="L225:AA225" si="92">SUM(+L224)</f>
        <v>300</v>
      </c>
      <c r="M225" s="126">
        <f t="shared" si="92"/>
        <v>300</v>
      </c>
      <c r="N225" s="126">
        <f t="shared" si="92"/>
        <v>0</v>
      </c>
      <c r="O225" s="127">
        <f t="shared" si="92"/>
        <v>0</v>
      </c>
      <c r="P225" s="125">
        <f t="shared" si="92"/>
        <v>350</v>
      </c>
      <c r="Q225" s="126">
        <f t="shared" si="92"/>
        <v>350</v>
      </c>
      <c r="R225" s="126">
        <f t="shared" si="92"/>
        <v>0</v>
      </c>
      <c r="S225" s="127">
        <f t="shared" si="92"/>
        <v>0</v>
      </c>
      <c r="T225" s="125">
        <f t="shared" si="92"/>
        <v>350</v>
      </c>
      <c r="U225" s="126">
        <f t="shared" si="92"/>
        <v>350</v>
      </c>
      <c r="V225" s="126">
        <f t="shared" si="92"/>
        <v>0</v>
      </c>
      <c r="W225" s="127">
        <f t="shared" si="92"/>
        <v>0</v>
      </c>
      <c r="X225" s="125">
        <f t="shared" si="92"/>
        <v>350</v>
      </c>
      <c r="Y225" s="126">
        <f t="shared" si="92"/>
        <v>350</v>
      </c>
      <c r="Z225" s="126">
        <f t="shared" si="92"/>
        <v>0</v>
      </c>
      <c r="AA225" s="127">
        <f t="shared" si="92"/>
        <v>0</v>
      </c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</row>
    <row r="226" spans="1:41" ht="24" customHeight="1" thickBot="1" x14ac:dyDescent="0.25">
      <c r="A226" s="873" t="s">
        <v>211</v>
      </c>
      <c r="B226" s="874"/>
      <c r="C226" s="874"/>
      <c r="D226" s="874"/>
      <c r="E226" s="874"/>
      <c r="F226" s="874"/>
      <c r="G226" s="874"/>
      <c r="H226" s="874"/>
      <c r="I226" s="874"/>
      <c r="J226" s="874"/>
      <c r="K226" s="874"/>
      <c r="L226" s="128">
        <f t="shared" ref="L226:AA226" si="93">L225+L219+L208+L191+L184+L174+L163+L147</f>
        <v>27721.100000000002</v>
      </c>
      <c r="M226" s="129">
        <f t="shared" si="93"/>
        <v>27706.600000000002</v>
      </c>
      <c r="N226" s="129">
        <f t="shared" si="93"/>
        <v>5370.3</v>
      </c>
      <c r="O226" s="130">
        <f t="shared" si="93"/>
        <v>14.5</v>
      </c>
      <c r="P226" s="128">
        <f t="shared" si="93"/>
        <v>32394.1</v>
      </c>
      <c r="Q226" s="129">
        <f t="shared" si="93"/>
        <v>32389.3</v>
      </c>
      <c r="R226" s="129">
        <f t="shared" si="93"/>
        <v>6077.4</v>
      </c>
      <c r="S226" s="130">
        <f t="shared" si="93"/>
        <v>4.8</v>
      </c>
      <c r="T226" s="128">
        <f t="shared" si="93"/>
        <v>32784.6</v>
      </c>
      <c r="U226" s="129">
        <f t="shared" si="93"/>
        <v>32784.6</v>
      </c>
      <c r="V226" s="129">
        <f t="shared" si="93"/>
        <v>6450.4</v>
      </c>
      <c r="W226" s="130">
        <f t="shared" si="93"/>
        <v>0</v>
      </c>
      <c r="X226" s="128">
        <f t="shared" si="93"/>
        <v>33392</v>
      </c>
      <c r="Y226" s="129">
        <f t="shared" si="93"/>
        <v>33392</v>
      </c>
      <c r="Z226" s="129">
        <f t="shared" si="93"/>
        <v>6980.5999999999995</v>
      </c>
      <c r="AA226" s="130">
        <f t="shared" si="93"/>
        <v>0</v>
      </c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</row>
    <row r="227" spans="1:41" ht="18" customHeight="1" x14ac:dyDescent="0.2">
      <c r="A227" s="1082" t="s">
        <v>225</v>
      </c>
      <c r="B227" s="1082"/>
      <c r="C227" s="1082"/>
      <c r="D227" s="1082"/>
      <c r="E227" s="1082"/>
      <c r="F227" s="1082"/>
      <c r="G227" s="1082"/>
      <c r="H227" s="1082"/>
      <c r="I227" s="1082"/>
      <c r="J227" s="1082"/>
      <c r="K227" s="1082"/>
      <c r="L227" s="1082"/>
      <c r="M227" s="1082"/>
      <c r="N227" s="1082"/>
      <c r="O227" s="1082"/>
      <c r="P227" s="1082"/>
      <c r="Q227" s="1082"/>
      <c r="R227" s="1082"/>
      <c r="S227" s="1082"/>
      <c r="T227" s="1082"/>
      <c r="U227" s="1082"/>
      <c r="V227" s="1082"/>
      <c r="W227" s="1082"/>
      <c r="X227" s="1082"/>
      <c r="Y227" s="1082"/>
      <c r="Z227" s="1082"/>
      <c r="AA227" s="1082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</row>
    <row r="228" spans="1:41" ht="15.75" customHeight="1" x14ac:dyDescent="0.2">
      <c r="I228" s="29"/>
      <c r="J228" s="29"/>
      <c r="K228" s="36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</row>
    <row r="229" spans="1:41" ht="16.5" customHeight="1" x14ac:dyDescent="0.2">
      <c r="I229" s="29"/>
      <c r="J229" s="29"/>
      <c r="K229" s="43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</row>
    <row r="230" spans="1:41" ht="15.75" customHeight="1" x14ac:dyDescent="0.2">
      <c r="I230" s="29"/>
      <c r="J230" s="29"/>
      <c r="K230" s="43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</row>
    <row r="231" spans="1:41" ht="15.75" customHeight="1" x14ac:dyDescent="0.2">
      <c r="I231" s="29"/>
      <c r="J231" s="29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</row>
    <row r="232" spans="1:41" ht="17.25" customHeight="1" x14ac:dyDescent="0.2">
      <c r="E232" s="29"/>
      <c r="I232" s="29"/>
      <c r="J232" s="29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</row>
    <row r="233" spans="1:41" ht="15.75" customHeight="1" x14ac:dyDescent="0.2">
      <c r="E233" s="29"/>
      <c r="I233" s="29"/>
      <c r="J233" s="29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</row>
    <row r="234" spans="1:41" ht="18.75" customHeight="1" x14ac:dyDescent="0.2">
      <c r="I234" s="29"/>
      <c r="J234" s="29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</row>
    <row r="235" spans="1:41" ht="23.25" customHeight="1" x14ac:dyDescent="0.2">
      <c r="K235" s="43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</row>
    <row r="236" spans="1:41" ht="30" customHeight="1" x14ac:dyDescent="0.2">
      <c r="H236" s="29"/>
      <c r="I236" s="29"/>
      <c r="J236" s="29"/>
      <c r="K236" s="44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</row>
    <row r="237" spans="1:41" ht="25.5" customHeight="1" x14ac:dyDescent="0.2"/>
    <row r="238" spans="1:41" ht="16.5" customHeight="1" x14ac:dyDescent="0.2"/>
    <row r="239" spans="1:41" ht="18" customHeight="1" x14ac:dyDescent="0.2"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</row>
    <row r="240" spans="1:41" ht="18" customHeight="1" x14ac:dyDescent="0.2"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</row>
    <row r="241" spans="12:27" ht="15.75" customHeight="1" x14ac:dyDescent="0.2"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</row>
    <row r="242" spans="12:27" ht="17.25" customHeight="1" x14ac:dyDescent="0.2"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</row>
    <row r="243" spans="12:27" ht="18" customHeight="1" x14ac:dyDescent="0.2"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</row>
    <row r="244" spans="12:27" ht="14.25" customHeight="1" x14ac:dyDescent="0.2"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</row>
    <row r="245" spans="12:27" ht="18" customHeight="1" x14ac:dyDescent="0.2"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</row>
    <row r="246" spans="12:27" ht="16.5" customHeight="1" x14ac:dyDescent="0.2"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</row>
    <row r="247" spans="12:27" ht="16.5" customHeight="1" x14ac:dyDescent="0.2"/>
    <row r="248" spans="12:27" ht="17.25" customHeight="1" x14ac:dyDescent="0.2"/>
    <row r="249" spans="12:27" ht="18" customHeight="1" x14ac:dyDescent="0.2"/>
    <row r="250" spans="12:27" ht="19.5" customHeight="1" x14ac:dyDescent="0.2"/>
    <row r="251" spans="12:27" ht="16.5" customHeight="1" x14ac:dyDescent="0.2"/>
    <row r="252" spans="12:27" ht="17.25" customHeight="1" x14ac:dyDescent="0.2"/>
    <row r="253" spans="12:27" ht="15.75" customHeight="1" x14ac:dyDescent="0.2"/>
    <row r="254" spans="12:27" ht="18.75" customHeight="1" x14ac:dyDescent="0.2"/>
    <row r="255" spans="12:27" ht="22.5" customHeight="1" x14ac:dyDescent="0.2"/>
    <row r="256" spans="12:27" ht="15.75" customHeight="1" x14ac:dyDescent="0.2"/>
    <row r="257" ht="14.25" customHeight="1" x14ac:dyDescent="0.2"/>
    <row r="258" ht="21.75" customHeight="1" x14ac:dyDescent="0.2"/>
    <row r="259" ht="17.25" customHeight="1" x14ac:dyDescent="0.2"/>
    <row r="260" ht="17.25" customHeight="1" x14ac:dyDescent="0.2"/>
    <row r="261" ht="21.75" customHeight="1" x14ac:dyDescent="0.2"/>
    <row r="262" ht="18.75" customHeight="1" x14ac:dyDescent="0.2"/>
    <row r="263" ht="15" customHeight="1" x14ac:dyDescent="0.2"/>
    <row r="264" ht="16.5" customHeight="1" x14ac:dyDescent="0.2"/>
    <row r="265" ht="15.75" customHeight="1" x14ac:dyDescent="0.2"/>
    <row r="266" ht="24.75" customHeight="1" x14ac:dyDescent="0.2"/>
    <row r="267" ht="22.5" customHeight="1" x14ac:dyDescent="0.2"/>
    <row r="268" ht="14.25" customHeight="1" x14ac:dyDescent="0.2"/>
    <row r="269" ht="18.75" customHeight="1" x14ac:dyDescent="0.2"/>
    <row r="270" ht="21" customHeight="1" x14ac:dyDescent="0.2"/>
    <row r="271" ht="15" customHeight="1" x14ac:dyDescent="0.2"/>
    <row r="272" ht="21.75" customHeight="1" x14ac:dyDescent="0.2"/>
    <row r="273" ht="21.75" customHeight="1" x14ac:dyDescent="0.2"/>
    <row r="274" ht="3.75" customHeight="1" x14ac:dyDescent="0.2"/>
    <row r="275" ht="34.5" customHeight="1" x14ac:dyDescent="0.2"/>
    <row r="276" ht="15" customHeight="1" x14ac:dyDescent="0.2"/>
    <row r="277" ht="15" customHeight="1" x14ac:dyDescent="0.2"/>
    <row r="278" ht="12.75" customHeight="1" x14ac:dyDescent="0.2"/>
    <row r="279" ht="15" customHeight="1" x14ac:dyDescent="0.2"/>
    <row r="280" ht="18.75" customHeight="1" x14ac:dyDescent="0.2"/>
    <row r="281" ht="18.75" customHeight="1" x14ac:dyDescent="0.2"/>
    <row r="282" ht="18.75" customHeight="1" x14ac:dyDescent="0.2"/>
    <row r="283" ht="16.5" customHeight="1" x14ac:dyDescent="0.2"/>
    <row r="284" ht="17.25" customHeight="1" x14ac:dyDescent="0.2"/>
    <row r="285" ht="21" customHeight="1" x14ac:dyDescent="0.2"/>
    <row r="286" ht="19.5" customHeight="1" x14ac:dyDescent="0.2"/>
    <row r="287" ht="15.75" customHeight="1" x14ac:dyDescent="0.2"/>
    <row r="288" ht="22.5" customHeight="1" x14ac:dyDescent="0.2"/>
    <row r="289" ht="20.25" customHeight="1" x14ac:dyDescent="0.2"/>
    <row r="290" ht="18" customHeight="1" x14ac:dyDescent="0.2"/>
    <row r="291" ht="15.75" customHeight="1" x14ac:dyDescent="0.2"/>
    <row r="292" ht="19.5" customHeight="1" x14ac:dyDescent="0.2"/>
    <row r="293" ht="17.25" customHeight="1" x14ac:dyDescent="0.2"/>
    <row r="294" ht="22.5" customHeight="1" x14ac:dyDescent="0.2"/>
    <row r="295" ht="15.75" customHeight="1" x14ac:dyDescent="0.2"/>
    <row r="296" ht="18.75" customHeight="1" x14ac:dyDescent="0.2"/>
    <row r="297" ht="23.25" customHeight="1" x14ac:dyDescent="0.2"/>
    <row r="298" ht="17.25" customHeight="1" x14ac:dyDescent="0.2"/>
    <row r="299" ht="15" customHeight="1" x14ac:dyDescent="0.2"/>
    <row r="300" ht="39.75" customHeight="1" x14ac:dyDescent="0.2"/>
    <row r="301" ht="0.75" customHeight="1" x14ac:dyDescent="0.2"/>
    <row r="302" ht="33" customHeight="1" x14ac:dyDescent="0.2"/>
    <row r="303" ht="16.5" customHeight="1" x14ac:dyDescent="0.2"/>
    <row r="304" ht="16.5" customHeight="1" x14ac:dyDescent="0.2"/>
    <row r="305" ht="16.5" customHeight="1" x14ac:dyDescent="0.2"/>
    <row r="306" ht="17.25" customHeight="1" x14ac:dyDescent="0.2"/>
    <row r="307" ht="21" customHeight="1" x14ac:dyDescent="0.2"/>
    <row r="308" ht="37.5" customHeight="1" x14ac:dyDescent="0.2"/>
    <row r="309" ht="15.75" customHeight="1" x14ac:dyDescent="0.2"/>
    <row r="310" ht="16.5" customHeight="1" x14ac:dyDescent="0.2"/>
    <row r="311" ht="19.5" customHeight="1" x14ac:dyDescent="0.2"/>
    <row r="312" ht="22.5" customHeight="1" x14ac:dyDescent="0.2"/>
    <row r="313" ht="40.5" customHeight="1" x14ac:dyDescent="0.2"/>
    <row r="314" ht="33.75" customHeight="1" x14ac:dyDescent="0.2"/>
    <row r="315" ht="34.5" customHeight="1" x14ac:dyDescent="0.2"/>
    <row r="316" ht="36" customHeight="1" x14ac:dyDescent="0.2"/>
    <row r="317" ht="28.5" customHeight="1" x14ac:dyDescent="0.2"/>
    <row r="318" ht="22.5" customHeight="1" x14ac:dyDescent="0.2"/>
    <row r="319" ht="23.25" customHeight="1" x14ac:dyDescent="0.2"/>
    <row r="320" ht="21" customHeight="1" x14ac:dyDescent="0.2"/>
    <row r="321" ht="32.25" customHeight="1" x14ac:dyDescent="0.2"/>
    <row r="322" ht="37.5" customHeight="1" x14ac:dyDescent="0.2"/>
    <row r="323" ht="14.25" customHeight="1" x14ac:dyDescent="0.2"/>
    <row r="324" ht="13.5" customHeight="1" x14ac:dyDescent="0.2"/>
    <row r="325" ht="13.5" customHeight="1" x14ac:dyDescent="0.2"/>
    <row r="326" ht="21" customHeight="1" x14ac:dyDescent="0.2"/>
    <row r="327" ht="14.25" customHeight="1" x14ac:dyDescent="0.2"/>
    <row r="328" ht="12" customHeight="1" x14ac:dyDescent="0.2"/>
    <row r="329" ht="20.25" customHeight="1" x14ac:dyDescent="0.2"/>
    <row r="330" ht="18" customHeight="1" x14ac:dyDescent="0.2"/>
    <row r="331" ht="18.75" customHeight="1" x14ac:dyDescent="0.2"/>
    <row r="332" ht="15" customHeight="1" x14ac:dyDescent="0.2"/>
    <row r="333" ht="15.75" customHeight="1" x14ac:dyDescent="0.2"/>
    <row r="334" ht="18" customHeight="1" x14ac:dyDescent="0.2"/>
    <row r="335" ht="18" customHeight="1" x14ac:dyDescent="0.2"/>
    <row r="336" ht="18" customHeight="1" x14ac:dyDescent="0.2"/>
    <row r="337" ht="15.75" customHeight="1" x14ac:dyDescent="0.2"/>
    <row r="338" ht="19.5" customHeight="1" x14ac:dyDescent="0.2"/>
    <row r="339" ht="21" customHeight="1" x14ac:dyDescent="0.2"/>
    <row r="340" ht="15.75" customHeight="1" x14ac:dyDescent="0.2"/>
    <row r="341" ht="15.75" customHeight="1" x14ac:dyDescent="0.2"/>
    <row r="342" ht="21" customHeight="1" x14ac:dyDescent="0.2"/>
    <row r="343" ht="18.75" customHeight="1" x14ac:dyDescent="0.2"/>
    <row r="344" ht="21.75" customHeight="1" x14ac:dyDescent="0.2"/>
    <row r="345" ht="19.5" customHeight="1" x14ac:dyDescent="0.2"/>
    <row r="346" ht="15" customHeight="1" x14ac:dyDescent="0.2"/>
    <row r="347" ht="22.5" customHeight="1" x14ac:dyDescent="0.2"/>
    <row r="348" ht="19.5" customHeight="1" x14ac:dyDescent="0.2"/>
    <row r="349" ht="19.5" customHeight="1" x14ac:dyDescent="0.2"/>
    <row r="350" ht="30.75" customHeight="1" x14ac:dyDescent="0.2"/>
    <row r="351" ht="12.75" customHeight="1" x14ac:dyDescent="0.2"/>
    <row r="352" ht="15" customHeight="1" x14ac:dyDescent="0.2"/>
    <row r="354" ht="15" customHeight="1" x14ac:dyDescent="0.2"/>
  </sheetData>
  <sheetProtection selectLockedCells="1" selectUnlockedCells="1"/>
  <mergeCells count="711">
    <mergeCell ref="A227:AA227"/>
    <mergeCell ref="A139:A141"/>
    <mergeCell ref="B139:B141"/>
    <mergeCell ref="C139:C141"/>
    <mergeCell ref="D139:D141"/>
    <mergeCell ref="E139:E141"/>
    <mergeCell ref="J150:J152"/>
    <mergeCell ref="A128:A130"/>
    <mergeCell ref="B128:B130"/>
    <mergeCell ref="C128:C130"/>
    <mergeCell ref="D128:D130"/>
    <mergeCell ref="E128:E130"/>
    <mergeCell ref="F128:F130"/>
    <mergeCell ref="G128:G130"/>
    <mergeCell ref="H128:H130"/>
    <mergeCell ref="I128:I130"/>
    <mergeCell ref="A131:A134"/>
    <mergeCell ref="B131:B134"/>
    <mergeCell ref="C131:C134"/>
    <mergeCell ref="D131:D134"/>
    <mergeCell ref="E131:E134"/>
    <mergeCell ref="F131:F134"/>
    <mergeCell ref="G131:G134"/>
    <mergeCell ref="H131:H134"/>
    <mergeCell ref="A135:A138"/>
    <mergeCell ref="B135:B138"/>
    <mergeCell ref="C135:C138"/>
    <mergeCell ref="D135:D138"/>
    <mergeCell ref="E135:E138"/>
    <mergeCell ref="B125:B127"/>
    <mergeCell ref="C125:C127"/>
    <mergeCell ref="D125:D127"/>
    <mergeCell ref="E125:E127"/>
    <mergeCell ref="D149:AA149"/>
    <mergeCell ref="C148:AA148"/>
    <mergeCell ref="F135:F138"/>
    <mergeCell ref="G135:G138"/>
    <mergeCell ref="H135:H138"/>
    <mergeCell ref="I135:I138"/>
    <mergeCell ref="G125:G127"/>
    <mergeCell ref="H125:H127"/>
    <mergeCell ref="I125:I127"/>
    <mergeCell ref="D142:K142"/>
    <mergeCell ref="F139:F141"/>
    <mergeCell ref="G139:G141"/>
    <mergeCell ref="H139:H141"/>
    <mergeCell ref="I139:I141"/>
    <mergeCell ref="J125:J127"/>
    <mergeCell ref="J128:J130"/>
    <mergeCell ref="J131:J134"/>
    <mergeCell ref="J135:J138"/>
    <mergeCell ref="J139:J141"/>
    <mergeCell ref="J144:J145"/>
    <mergeCell ref="D143:AA143"/>
    <mergeCell ref="I131:I134"/>
    <mergeCell ref="C199:C201"/>
    <mergeCell ref="I194:I196"/>
    <mergeCell ref="A211:A213"/>
    <mergeCell ref="B211:B213"/>
    <mergeCell ref="C211:C213"/>
    <mergeCell ref="A171:A172"/>
    <mergeCell ref="C174:K174"/>
    <mergeCell ref="G171:G172"/>
    <mergeCell ref="C171:C172"/>
    <mergeCell ref="D171:D172"/>
    <mergeCell ref="E171:E172"/>
    <mergeCell ref="I177:I179"/>
    <mergeCell ref="D176:AA176"/>
    <mergeCell ref="F177:F179"/>
    <mergeCell ref="E194:E196"/>
    <mergeCell ref="F194:F196"/>
    <mergeCell ref="G194:G196"/>
    <mergeCell ref="H194:H196"/>
    <mergeCell ref="J194:J196"/>
    <mergeCell ref="I202:I203"/>
    <mergeCell ref="J187:J189"/>
    <mergeCell ref="D183:K183"/>
    <mergeCell ref="E180:E182"/>
    <mergeCell ref="F180:F182"/>
    <mergeCell ref="A160:A161"/>
    <mergeCell ref="H160:H161"/>
    <mergeCell ref="D160:D161"/>
    <mergeCell ref="B158:B159"/>
    <mergeCell ref="C166:C168"/>
    <mergeCell ref="I216:I217"/>
    <mergeCell ref="A158:A159"/>
    <mergeCell ref="C185:AA185"/>
    <mergeCell ref="B216:B217"/>
    <mergeCell ref="C216:C217"/>
    <mergeCell ref="D216:D217"/>
    <mergeCell ref="E216:E217"/>
    <mergeCell ref="F216:F217"/>
    <mergeCell ref="F211:F213"/>
    <mergeCell ref="G211:G213"/>
    <mergeCell ref="H211:H213"/>
    <mergeCell ref="I211:I213"/>
    <mergeCell ref="I214:I215"/>
    <mergeCell ref="C192:AA192"/>
    <mergeCell ref="B169:B170"/>
    <mergeCell ref="A194:A196"/>
    <mergeCell ref="D194:D196"/>
    <mergeCell ref="H216:H217"/>
    <mergeCell ref="D197:K197"/>
    <mergeCell ref="A155:A157"/>
    <mergeCell ref="B155:B157"/>
    <mergeCell ref="B171:B172"/>
    <mergeCell ref="F171:F172"/>
    <mergeCell ref="E222:E223"/>
    <mergeCell ref="B222:B223"/>
    <mergeCell ref="D224:K224"/>
    <mergeCell ref="C222:C223"/>
    <mergeCell ref="D222:D223"/>
    <mergeCell ref="F222:F223"/>
    <mergeCell ref="D221:AA221"/>
    <mergeCell ref="C219:K219"/>
    <mergeCell ref="C220:AA220"/>
    <mergeCell ref="G222:G223"/>
    <mergeCell ref="C191:K191"/>
    <mergeCell ref="D190:K190"/>
    <mergeCell ref="F199:F201"/>
    <mergeCell ref="J202:J203"/>
    <mergeCell ref="E158:E159"/>
    <mergeCell ref="F158:F159"/>
    <mergeCell ref="C158:C159"/>
    <mergeCell ref="D158:D159"/>
    <mergeCell ref="D177:D179"/>
    <mergeCell ref="E177:E179"/>
    <mergeCell ref="AB208:AB209"/>
    <mergeCell ref="D210:AA210"/>
    <mergeCell ref="D207:K207"/>
    <mergeCell ref="AB202:AB207"/>
    <mergeCell ref="A204:A206"/>
    <mergeCell ref="B204:B206"/>
    <mergeCell ref="C204:C206"/>
    <mergeCell ref="A202:A203"/>
    <mergeCell ref="B202:B203"/>
    <mergeCell ref="C202:C203"/>
    <mergeCell ref="D202:D203"/>
    <mergeCell ref="E202:E203"/>
    <mergeCell ref="F202:F203"/>
    <mergeCell ref="G202:G203"/>
    <mergeCell ref="G204:G206"/>
    <mergeCell ref="H204:H206"/>
    <mergeCell ref="I204:I206"/>
    <mergeCell ref="D204:D206"/>
    <mergeCell ref="F204:F206"/>
    <mergeCell ref="E204:E206"/>
    <mergeCell ref="C208:K208"/>
    <mergeCell ref="AB198:AB199"/>
    <mergeCell ref="AB200:AB201"/>
    <mergeCell ref="D198:AA198"/>
    <mergeCell ref="G199:G201"/>
    <mergeCell ref="H199:H201"/>
    <mergeCell ref="I199:I201"/>
    <mergeCell ref="D199:D201"/>
    <mergeCell ref="E199:E201"/>
    <mergeCell ref="D146:K146"/>
    <mergeCell ref="AB163:AB164"/>
    <mergeCell ref="AB158:AB161"/>
    <mergeCell ref="AB165:AB171"/>
    <mergeCell ref="AB174:AB175"/>
    <mergeCell ref="AB176:AB177"/>
    <mergeCell ref="G187:G189"/>
    <mergeCell ref="H187:H189"/>
    <mergeCell ref="I187:I189"/>
    <mergeCell ref="AB186:AB187"/>
    <mergeCell ref="AB188:AB189"/>
    <mergeCell ref="D186:AA186"/>
    <mergeCell ref="D187:D189"/>
    <mergeCell ref="E187:E189"/>
    <mergeCell ref="F187:F189"/>
    <mergeCell ref="AB182:AB183"/>
    <mergeCell ref="G177:G179"/>
    <mergeCell ref="H177:H179"/>
    <mergeCell ref="D169:D170"/>
    <mergeCell ref="J180:J182"/>
    <mergeCell ref="I171:I172"/>
    <mergeCell ref="I73:I76"/>
    <mergeCell ref="H77:H78"/>
    <mergeCell ref="AB149:AB150"/>
    <mergeCell ref="F155:F157"/>
    <mergeCell ref="D150:D152"/>
    <mergeCell ref="D153:K153"/>
    <mergeCell ref="C147:K147"/>
    <mergeCell ref="H99:H100"/>
    <mergeCell ref="I91:I92"/>
    <mergeCell ref="I93:I94"/>
    <mergeCell ref="F101:F103"/>
    <mergeCell ref="I95:I96"/>
    <mergeCell ref="I89:I90"/>
    <mergeCell ref="H101:H103"/>
    <mergeCell ref="D80:AA80"/>
    <mergeCell ref="D101:D103"/>
    <mergeCell ref="D93:D94"/>
    <mergeCell ref="H85:H86"/>
    <mergeCell ref="F85:F86"/>
    <mergeCell ref="A117:A118"/>
    <mergeCell ref="A113:A114"/>
    <mergeCell ref="E121:E122"/>
    <mergeCell ref="F121:F122"/>
    <mergeCell ref="D123:K123"/>
    <mergeCell ref="G113:G114"/>
    <mergeCell ref="H113:H114"/>
    <mergeCell ref="G115:G116"/>
    <mergeCell ref="H117:H118"/>
    <mergeCell ref="F113:F114"/>
    <mergeCell ref="H121:H122"/>
    <mergeCell ref="G119:G120"/>
    <mergeCell ref="H119:H120"/>
    <mergeCell ref="I119:I120"/>
    <mergeCell ref="D119:D120"/>
    <mergeCell ref="E119:E120"/>
    <mergeCell ref="B119:B120"/>
    <mergeCell ref="J117:J118"/>
    <mergeCell ref="J119:J120"/>
    <mergeCell ref="J121:J122"/>
    <mergeCell ref="F119:F120"/>
    <mergeCell ref="H115:H116"/>
    <mergeCell ref="I115:I116"/>
    <mergeCell ref="I113:I114"/>
    <mergeCell ref="G89:G90"/>
    <mergeCell ref="F91:F92"/>
    <mergeCell ref="G93:G94"/>
    <mergeCell ref="H87:H88"/>
    <mergeCell ref="I41:I43"/>
    <mergeCell ref="I34:I36"/>
    <mergeCell ref="F34:F36"/>
    <mergeCell ref="A37:A40"/>
    <mergeCell ref="B37:B40"/>
    <mergeCell ref="C37:C40"/>
    <mergeCell ref="H34:H36"/>
    <mergeCell ref="D41:D43"/>
    <mergeCell ref="E41:E43"/>
    <mergeCell ref="D34:D36"/>
    <mergeCell ref="D37:D40"/>
    <mergeCell ref="F41:F43"/>
    <mergeCell ref="G41:G43"/>
    <mergeCell ref="H41:H43"/>
    <mergeCell ref="G34:G36"/>
    <mergeCell ref="E37:E40"/>
    <mergeCell ref="B44:B46"/>
    <mergeCell ref="A49:A51"/>
    <mergeCell ref="G49:G51"/>
    <mergeCell ref="E49:E51"/>
    <mergeCell ref="H29:H33"/>
    <mergeCell ref="E34:E36"/>
    <mergeCell ref="I29:I33"/>
    <mergeCell ref="F37:F40"/>
    <mergeCell ref="G37:G40"/>
    <mergeCell ref="H37:H40"/>
    <mergeCell ref="E29:E33"/>
    <mergeCell ref="F29:F33"/>
    <mergeCell ref="G29:G33"/>
    <mergeCell ref="I37:I40"/>
    <mergeCell ref="B1:AA1"/>
    <mergeCell ref="B5:AA5"/>
    <mergeCell ref="B6:AA6"/>
    <mergeCell ref="B7:AA7"/>
    <mergeCell ref="A9:A11"/>
    <mergeCell ref="B9:B11"/>
    <mergeCell ref="C9:C11"/>
    <mergeCell ref="D9:D11"/>
    <mergeCell ref="E9:E11"/>
    <mergeCell ref="F9:F11"/>
    <mergeCell ref="T9:W9"/>
    <mergeCell ref="X9:AA9"/>
    <mergeCell ref="G9:G11"/>
    <mergeCell ref="H9:H11"/>
    <mergeCell ref="I9:I11"/>
    <mergeCell ref="Y8:AA8"/>
    <mergeCell ref="L10:L11"/>
    <mergeCell ref="M10:N10"/>
    <mergeCell ref="O10:O11"/>
    <mergeCell ref="P10:P11"/>
    <mergeCell ref="Q10:R10"/>
    <mergeCell ref="T10:T11"/>
    <mergeCell ref="V2:AA2"/>
    <mergeCell ref="V3:AA3"/>
    <mergeCell ref="F17:F18"/>
    <mergeCell ref="G17:G18"/>
    <mergeCell ref="H17:H18"/>
    <mergeCell ref="B25:B28"/>
    <mergeCell ref="Y10:Z10"/>
    <mergeCell ref="AA10:AA11"/>
    <mergeCell ref="K9:K11"/>
    <mergeCell ref="L9:O9"/>
    <mergeCell ref="P9:S9"/>
    <mergeCell ref="E19:K19"/>
    <mergeCell ref="I21:I24"/>
    <mergeCell ref="E21:E24"/>
    <mergeCell ref="F21:F24"/>
    <mergeCell ref="G21:G24"/>
    <mergeCell ref="H21:H24"/>
    <mergeCell ref="I25:I28"/>
    <mergeCell ref="J9:J11"/>
    <mergeCell ref="J17:J18"/>
    <mergeCell ref="J21:J24"/>
    <mergeCell ref="A44:A46"/>
    <mergeCell ref="C44:C46"/>
    <mergeCell ref="C25:C28"/>
    <mergeCell ref="D25:D28"/>
    <mergeCell ref="E25:E28"/>
    <mergeCell ref="F25:F28"/>
    <mergeCell ref="G44:G46"/>
    <mergeCell ref="G25:G28"/>
    <mergeCell ref="A29:A33"/>
    <mergeCell ref="B29:B33"/>
    <mergeCell ref="A25:A28"/>
    <mergeCell ref="A41:A43"/>
    <mergeCell ref="B41:B43"/>
    <mergeCell ref="A34:A36"/>
    <mergeCell ref="C41:C43"/>
    <mergeCell ref="C29:C33"/>
    <mergeCell ref="B34:B36"/>
    <mergeCell ref="C34:C36"/>
    <mergeCell ref="D29:D33"/>
    <mergeCell ref="A54:A59"/>
    <mergeCell ref="B54:B59"/>
    <mergeCell ref="B49:B51"/>
    <mergeCell ref="B52:B53"/>
    <mergeCell ref="G54:G59"/>
    <mergeCell ref="F54:F59"/>
    <mergeCell ref="E47:K47"/>
    <mergeCell ref="I49:I51"/>
    <mergeCell ref="H49:H51"/>
    <mergeCell ref="A52:A53"/>
    <mergeCell ref="I44:I46"/>
    <mergeCell ref="D44:D46"/>
    <mergeCell ref="C54:C59"/>
    <mergeCell ref="C49:C51"/>
    <mergeCell ref="E44:E46"/>
    <mergeCell ref="F44:F46"/>
    <mergeCell ref="D49:D51"/>
    <mergeCell ref="I54:I59"/>
    <mergeCell ref="F49:F51"/>
    <mergeCell ref="D48:AA48"/>
    <mergeCell ref="H52:H53"/>
    <mergeCell ref="E54:E59"/>
    <mergeCell ref="E52:E53"/>
    <mergeCell ref="C52:C53"/>
    <mergeCell ref="F52:F53"/>
    <mergeCell ref="H44:H46"/>
    <mergeCell ref="I77:I78"/>
    <mergeCell ref="G81:G82"/>
    <mergeCell ref="E73:E76"/>
    <mergeCell ref="I83:I84"/>
    <mergeCell ref="I81:I82"/>
    <mergeCell ref="H54:H59"/>
    <mergeCell ref="I52:I53"/>
    <mergeCell ref="G52:G53"/>
    <mergeCell ref="I62:I64"/>
    <mergeCell ref="E65:E67"/>
    <mergeCell ref="F65:F67"/>
    <mergeCell ref="G65:G67"/>
    <mergeCell ref="H65:H67"/>
    <mergeCell ref="I65:I67"/>
    <mergeCell ref="D61:AA61"/>
    <mergeCell ref="E62:E64"/>
    <mergeCell ref="G71:G72"/>
    <mergeCell ref="G62:G64"/>
    <mergeCell ref="D52:D53"/>
    <mergeCell ref="G77:G78"/>
    <mergeCell ref="D54:D59"/>
    <mergeCell ref="F68:F70"/>
    <mergeCell ref="D68:D70"/>
    <mergeCell ref="D60:K60"/>
    <mergeCell ref="A226:K226"/>
    <mergeCell ref="I222:I223"/>
    <mergeCell ref="H222:H223"/>
    <mergeCell ref="A199:A201"/>
    <mergeCell ref="A222:A223"/>
    <mergeCell ref="D211:D213"/>
    <mergeCell ref="E211:E213"/>
    <mergeCell ref="A216:A217"/>
    <mergeCell ref="A214:A215"/>
    <mergeCell ref="B214:B215"/>
    <mergeCell ref="C214:C215"/>
    <mergeCell ref="D214:D215"/>
    <mergeCell ref="E214:E215"/>
    <mergeCell ref="F214:F215"/>
    <mergeCell ref="G214:G215"/>
    <mergeCell ref="H214:H215"/>
    <mergeCell ref="C225:K225"/>
    <mergeCell ref="D218:K218"/>
    <mergeCell ref="J204:J206"/>
    <mergeCell ref="J211:J213"/>
    <mergeCell ref="J214:J215"/>
    <mergeCell ref="J216:J217"/>
    <mergeCell ref="J222:J223"/>
    <mergeCell ref="H202:H203"/>
    <mergeCell ref="G216:G217"/>
    <mergeCell ref="E150:E152"/>
    <mergeCell ref="C150:C152"/>
    <mergeCell ref="D173:K173"/>
    <mergeCell ref="D166:D168"/>
    <mergeCell ref="B187:B189"/>
    <mergeCell ref="E169:E170"/>
    <mergeCell ref="F169:F170"/>
    <mergeCell ref="C209:AA209"/>
    <mergeCell ref="J199:J201"/>
    <mergeCell ref="I155:I157"/>
    <mergeCell ref="D180:D182"/>
    <mergeCell ref="B194:B196"/>
    <mergeCell ref="C194:C196"/>
    <mergeCell ref="C187:C189"/>
    <mergeCell ref="C184:K184"/>
    <mergeCell ref="D162:K162"/>
    <mergeCell ref="B166:B168"/>
    <mergeCell ref="G166:G168"/>
    <mergeCell ref="H166:H168"/>
    <mergeCell ref="I166:I168"/>
    <mergeCell ref="G150:G152"/>
    <mergeCell ref="H150:H152"/>
    <mergeCell ref="F166:F168"/>
    <mergeCell ref="F83:F84"/>
    <mergeCell ref="D83:D84"/>
    <mergeCell ref="G83:G84"/>
    <mergeCell ref="H81:H82"/>
    <mergeCell ref="G85:G86"/>
    <mergeCell ref="H68:H70"/>
    <mergeCell ref="G68:G70"/>
    <mergeCell ref="E97:E98"/>
    <mergeCell ref="B144:B145"/>
    <mergeCell ref="C144:C145"/>
    <mergeCell ref="F144:F145"/>
    <mergeCell ref="F125:F127"/>
    <mergeCell ref="G121:G122"/>
    <mergeCell ref="E109:E110"/>
    <mergeCell ref="C121:C122"/>
    <mergeCell ref="B121:B122"/>
    <mergeCell ref="F97:F98"/>
    <mergeCell ref="H97:H98"/>
    <mergeCell ref="F93:F94"/>
    <mergeCell ref="H95:H96"/>
    <mergeCell ref="H93:H94"/>
    <mergeCell ref="B93:B94"/>
    <mergeCell ref="D77:D78"/>
    <mergeCell ref="H73:H76"/>
    <mergeCell ref="B199:B201"/>
    <mergeCell ref="A187:A189"/>
    <mergeCell ref="A150:A152"/>
    <mergeCell ref="E160:E161"/>
    <mergeCell ref="F160:F161"/>
    <mergeCell ref="A169:A170"/>
    <mergeCell ref="D154:AA154"/>
    <mergeCell ref="A85:A86"/>
    <mergeCell ref="G169:G170"/>
    <mergeCell ref="H169:H170"/>
    <mergeCell ref="I169:I170"/>
    <mergeCell ref="I121:I122"/>
    <mergeCell ref="D193:AA193"/>
    <mergeCell ref="H171:H172"/>
    <mergeCell ref="G160:G161"/>
    <mergeCell ref="A93:A94"/>
    <mergeCell ref="I97:I98"/>
    <mergeCell ref="I158:I159"/>
    <mergeCell ref="G180:G182"/>
    <mergeCell ref="H180:H182"/>
    <mergeCell ref="I180:I182"/>
    <mergeCell ref="J95:J96"/>
    <mergeCell ref="I101:I103"/>
    <mergeCell ref="I99:I100"/>
    <mergeCell ref="A81:A82"/>
    <mergeCell ref="B81:B82"/>
    <mergeCell ref="F81:F82"/>
    <mergeCell ref="F62:F64"/>
    <mergeCell ref="A83:A84"/>
    <mergeCell ref="B83:B84"/>
    <mergeCell ref="E83:E84"/>
    <mergeCell ref="C83:C84"/>
    <mergeCell ref="A62:A64"/>
    <mergeCell ref="B62:B64"/>
    <mergeCell ref="C62:C64"/>
    <mergeCell ref="F71:F72"/>
    <mergeCell ref="D65:D67"/>
    <mergeCell ref="E81:E82"/>
    <mergeCell ref="E68:E70"/>
    <mergeCell ref="B77:B78"/>
    <mergeCell ref="C77:C78"/>
    <mergeCell ref="A77:A78"/>
    <mergeCell ref="C81:C82"/>
    <mergeCell ref="D81:D82"/>
    <mergeCell ref="D62:D64"/>
    <mergeCell ref="D79:K79"/>
    <mergeCell ref="E77:E78"/>
    <mergeCell ref="F77:F78"/>
    <mergeCell ref="C73:C76"/>
    <mergeCell ref="D73:D76"/>
    <mergeCell ref="G73:G76"/>
    <mergeCell ref="H62:H64"/>
    <mergeCell ref="A68:A70"/>
    <mergeCell ref="B68:B70"/>
    <mergeCell ref="C68:C70"/>
    <mergeCell ref="A73:A76"/>
    <mergeCell ref="B73:B76"/>
    <mergeCell ref="A71:A72"/>
    <mergeCell ref="B71:B72"/>
    <mergeCell ref="C71:C72"/>
    <mergeCell ref="D71:D72"/>
    <mergeCell ref="E71:E72"/>
    <mergeCell ref="A65:A67"/>
    <mergeCell ref="B65:B67"/>
    <mergeCell ref="C65:C67"/>
    <mergeCell ref="F73:F76"/>
    <mergeCell ref="E89:E90"/>
    <mergeCell ref="E93:E94"/>
    <mergeCell ref="E87:E88"/>
    <mergeCell ref="C85:C86"/>
    <mergeCell ref="B87:B88"/>
    <mergeCell ref="C87:C88"/>
    <mergeCell ref="A89:A90"/>
    <mergeCell ref="D91:D92"/>
    <mergeCell ref="D89:D90"/>
    <mergeCell ref="E85:E86"/>
    <mergeCell ref="A87:A88"/>
    <mergeCell ref="E91:E92"/>
    <mergeCell ref="D87:D88"/>
    <mergeCell ref="B89:B90"/>
    <mergeCell ref="C89:C90"/>
    <mergeCell ref="B85:B86"/>
    <mergeCell ref="D85:D86"/>
    <mergeCell ref="A109:A110"/>
    <mergeCell ref="A95:A96"/>
    <mergeCell ref="B91:B92"/>
    <mergeCell ref="C91:C92"/>
    <mergeCell ref="A99:A100"/>
    <mergeCell ref="B109:B110"/>
    <mergeCell ref="A97:A98"/>
    <mergeCell ref="B97:B98"/>
    <mergeCell ref="C97:C98"/>
    <mergeCell ref="A91:A92"/>
    <mergeCell ref="C95:C96"/>
    <mergeCell ref="B106:B108"/>
    <mergeCell ref="A101:A103"/>
    <mergeCell ref="B101:B103"/>
    <mergeCell ref="C106:C108"/>
    <mergeCell ref="C99:C100"/>
    <mergeCell ref="B104:B105"/>
    <mergeCell ref="A104:A105"/>
    <mergeCell ref="A106:A108"/>
    <mergeCell ref="B99:B100"/>
    <mergeCell ref="C93:C94"/>
    <mergeCell ref="A144:A145"/>
    <mergeCell ref="A111:A112"/>
    <mergeCell ref="D115:D116"/>
    <mergeCell ref="D113:D114"/>
    <mergeCell ref="A115:A116"/>
    <mergeCell ref="B115:B116"/>
    <mergeCell ref="C115:C116"/>
    <mergeCell ref="D121:D122"/>
    <mergeCell ref="E115:E116"/>
    <mergeCell ref="D111:D112"/>
    <mergeCell ref="E111:E112"/>
    <mergeCell ref="A121:A122"/>
    <mergeCell ref="B117:B118"/>
    <mergeCell ref="C117:C118"/>
    <mergeCell ref="D117:D118"/>
    <mergeCell ref="E117:E118"/>
    <mergeCell ref="A125:A127"/>
    <mergeCell ref="A119:A120"/>
    <mergeCell ref="D144:D145"/>
    <mergeCell ref="E144:E145"/>
    <mergeCell ref="C113:C114"/>
    <mergeCell ref="B111:B112"/>
    <mergeCell ref="E113:E114"/>
    <mergeCell ref="C119:C120"/>
    <mergeCell ref="F95:F96"/>
    <mergeCell ref="C104:C105"/>
    <mergeCell ref="E104:E105"/>
    <mergeCell ref="F104:F105"/>
    <mergeCell ref="C111:C112"/>
    <mergeCell ref="F106:F108"/>
    <mergeCell ref="D104:D105"/>
    <mergeCell ref="C101:C103"/>
    <mergeCell ref="E95:E96"/>
    <mergeCell ref="F99:F100"/>
    <mergeCell ref="C109:C110"/>
    <mergeCell ref="E106:E108"/>
    <mergeCell ref="F109:F110"/>
    <mergeCell ref="D106:D108"/>
    <mergeCell ref="D109:D110"/>
    <mergeCell ref="F111:F112"/>
    <mergeCell ref="A166:A168"/>
    <mergeCell ref="A180:A182"/>
    <mergeCell ref="B180:B182"/>
    <mergeCell ref="C180:C182"/>
    <mergeCell ref="A177:A179"/>
    <mergeCell ref="B177:B179"/>
    <mergeCell ref="C177:C179"/>
    <mergeCell ref="G99:G100"/>
    <mergeCell ref="B95:B96"/>
    <mergeCell ref="D97:D98"/>
    <mergeCell ref="E101:E103"/>
    <mergeCell ref="E99:E100"/>
    <mergeCell ref="D95:D96"/>
    <mergeCell ref="D99:D100"/>
    <mergeCell ref="B113:B114"/>
    <mergeCell ref="B150:B152"/>
    <mergeCell ref="F150:F152"/>
    <mergeCell ref="C169:C170"/>
    <mergeCell ref="B160:B161"/>
    <mergeCell ref="C160:C161"/>
    <mergeCell ref="C175:AA175"/>
    <mergeCell ref="I150:I152"/>
    <mergeCell ref="J171:J172"/>
    <mergeCell ref="J177:J179"/>
    <mergeCell ref="J155:J157"/>
    <mergeCell ref="J158:J159"/>
    <mergeCell ref="J160:J161"/>
    <mergeCell ref="J166:J168"/>
    <mergeCell ref="J169:J170"/>
    <mergeCell ref="G158:G159"/>
    <mergeCell ref="H155:H157"/>
    <mergeCell ref="E166:E168"/>
    <mergeCell ref="D165:AA165"/>
    <mergeCell ref="G155:G157"/>
    <mergeCell ref="E155:E157"/>
    <mergeCell ref="I160:I161"/>
    <mergeCell ref="H158:H159"/>
    <mergeCell ref="C164:AA164"/>
    <mergeCell ref="C163:K163"/>
    <mergeCell ref="C155:C157"/>
    <mergeCell ref="D155:D157"/>
    <mergeCell ref="J68:J70"/>
    <mergeCell ref="J71:J72"/>
    <mergeCell ref="I71:I72"/>
    <mergeCell ref="F117:F118"/>
    <mergeCell ref="H144:H145"/>
    <mergeCell ref="I144:I145"/>
    <mergeCell ref="G117:G118"/>
    <mergeCell ref="G144:G145"/>
    <mergeCell ref="F115:F116"/>
    <mergeCell ref="I117:I118"/>
    <mergeCell ref="G97:G98"/>
    <mergeCell ref="H83:H84"/>
    <mergeCell ref="G87:G88"/>
    <mergeCell ref="G101:G103"/>
    <mergeCell ref="G91:G92"/>
    <mergeCell ref="H71:H72"/>
    <mergeCell ref="I68:I70"/>
    <mergeCell ref="F89:F90"/>
    <mergeCell ref="G95:G96"/>
    <mergeCell ref="H89:H90"/>
    <mergeCell ref="F87:F88"/>
    <mergeCell ref="H91:H92"/>
    <mergeCell ref="I85:I86"/>
    <mergeCell ref="I87:I88"/>
    <mergeCell ref="J34:J36"/>
    <mergeCell ref="J37:J40"/>
    <mergeCell ref="J41:J43"/>
    <mergeCell ref="J44:J46"/>
    <mergeCell ref="J49:J51"/>
    <mergeCell ref="J52:J53"/>
    <mergeCell ref="J54:J59"/>
    <mergeCell ref="J62:J64"/>
    <mergeCell ref="J65:J67"/>
    <mergeCell ref="V4:AA4"/>
    <mergeCell ref="J25:J28"/>
    <mergeCell ref="J29:J33"/>
    <mergeCell ref="A13:AA13"/>
    <mergeCell ref="C15:AA15"/>
    <mergeCell ref="C14:AA14"/>
    <mergeCell ref="U10:V10"/>
    <mergeCell ref="W10:W11"/>
    <mergeCell ref="X10:X11"/>
    <mergeCell ref="D16:AA16"/>
    <mergeCell ref="E17:E18"/>
    <mergeCell ref="A12:AA12"/>
    <mergeCell ref="S10:S11"/>
    <mergeCell ref="A17:A18"/>
    <mergeCell ref="B17:B18"/>
    <mergeCell ref="C17:C18"/>
    <mergeCell ref="D17:D18"/>
    <mergeCell ref="I17:I18"/>
    <mergeCell ref="A21:A24"/>
    <mergeCell ref="B21:B24"/>
    <mergeCell ref="C21:C24"/>
    <mergeCell ref="D21:D24"/>
    <mergeCell ref="H25:H28"/>
    <mergeCell ref="D20:AA20"/>
    <mergeCell ref="J73:J76"/>
    <mergeCell ref="J77:J78"/>
    <mergeCell ref="J81:J82"/>
    <mergeCell ref="J83:J84"/>
    <mergeCell ref="J85:J86"/>
    <mergeCell ref="J87:J88"/>
    <mergeCell ref="J89:J90"/>
    <mergeCell ref="J91:J92"/>
    <mergeCell ref="J93:J94"/>
    <mergeCell ref="D124:AA124"/>
    <mergeCell ref="J97:J98"/>
    <mergeCell ref="J99:J100"/>
    <mergeCell ref="J101:J103"/>
    <mergeCell ref="J104:J105"/>
    <mergeCell ref="J106:J108"/>
    <mergeCell ref="J109:J110"/>
    <mergeCell ref="J111:J112"/>
    <mergeCell ref="J113:J114"/>
    <mergeCell ref="J115:J116"/>
    <mergeCell ref="I111:I112"/>
    <mergeCell ref="H111:H112"/>
    <mergeCell ref="H109:H110"/>
    <mergeCell ref="I109:I110"/>
    <mergeCell ref="G104:G105"/>
    <mergeCell ref="H106:H108"/>
    <mergeCell ref="G106:G108"/>
    <mergeCell ref="G109:G110"/>
    <mergeCell ref="G111:G112"/>
    <mergeCell ref="I104:I105"/>
    <mergeCell ref="I106:I108"/>
    <mergeCell ref="H104:H105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  <rowBreaks count="5" manualBreakCount="5">
    <brk id="36" max="16383" man="1"/>
    <brk id="67" max="16383" man="1"/>
    <brk id="92" max="16383" man="1"/>
    <brk id="114" max="16383" man="1"/>
    <brk id="2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3.28515625" style="29" customWidth="1"/>
    <col min="2" max="2" width="2.85546875" style="29" customWidth="1"/>
    <col min="3" max="3" width="10.85546875" style="29" customWidth="1"/>
    <col min="4" max="5" width="13.42578125" style="29" customWidth="1"/>
    <col min="6" max="6" width="7.28515625" style="29" customWidth="1"/>
    <col min="7" max="8" width="7.42578125" style="29" customWidth="1"/>
    <col min="9" max="10" width="7.28515625" style="29" customWidth="1"/>
    <col min="11" max="11" width="7.42578125" style="29" customWidth="1"/>
    <col min="12" max="12" width="7.7109375" style="29" customWidth="1"/>
    <col min="13" max="13" width="7" style="29" customWidth="1"/>
    <col min="14" max="14" width="7.28515625" style="29" customWidth="1"/>
    <col min="15" max="16" width="8" style="29" customWidth="1"/>
    <col min="17" max="18" width="7.140625" style="29" customWidth="1"/>
    <col min="19" max="19" width="7.42578125" style="29" customWidth="1"/>
    <col min="20" max="20" width="7.28515625" style="29" customWidth="1"/>
    <col min="21" max="21" width="7.7109375" style="29" customWidth="1"/>
    <col min="22" max="16384" width="9.140625" style="29"/>
  </cols>
  <sheetData>
    <row r="1" spans="1:21" ht="15" customHeight="1" x14ac:dyDescent="0.2">
      <c r="A1" s="131" t="s">
        <v>212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13.5" thickBot="1" x14ac:dyDescent="0.25">
      <c r="A2" s="1083" t="s">
        <v>128</v>
      </c>
      <c r="B2" s="1083"/>
      <c r="C2" s="1083"/>
      <c r="D2" s="1083"/>
      <c r="E2" s="1083"/>
      <c r="F2" s="1083"/>
      <c r="G2" s="1083"/>
      <c r="H2" s="1083"/>
      <c r="I2" s="1083"/>
      <c r="J2" s="1083"/>
      <c r="K2" s="1083"/>
      <c r="L2" s="1083"/>
      <c r="M2" s="1083"/>
      <c r="N2" s="1083"/>
      <c r="O2" s="1083"/>
      <c r="P2" s="1083"/>
      <c r="Q2" s="1083"/>
      <c r="R2" s="1083"/>
      <c r="S2" s="1083"/>
      <c r="T2" s="1083"/>
      <c r="U2" s="1083"/>
    </row>
    <row r="3" spans="1:21" ht="17.25" customHeight="1" x14ac:dyDescent="0.2">
      <c r="A3" s="1101" t="s">
        <v>85</v>
      </c>
      <c r="B3" s="1103" t="s">
        <v>1</v>
      </c>
      <c r="C3" s="1103" t="s">
        <v>86</v>
      </c>
      <c r="D3" s="1103" t="s">
        <v>7</v>
      </c>
      <c r="E3" s="1106" t="s">
        <v>8</v>
      </c>
      <c r="F3" s="1091" t="s">
        <v>204</v>
      </c>
      <c r="G3" s="1092"/>
      <c r="H3" s="1092"/>
      <c r="I3" s="1093"/>
      <c r="J3" s="1091" t="s">
        <v>205</v>
      </c>
      <c r="K3" s="1092"/>
      <c r="L3" s="1092"/>
      <c r="M3" s="1093"/>
      <c r="N3" s="1084" t="s">
        <v>206</v>
      </c>
      <c r="O3" s="1085"/>
      <c r="P3" s="1085"/>
      <c r="Q3" s="1086"/>
      <c r="R3" s="1084" t="s">
        <v>207</v>
      </c>
      <c r="S3" s="1085"/>
      <c r="T3" s="1085"/>
      <c r="U3" s="1086"/>
    </row>
    <row r="4" spans="1:21" x14ac:dyDescent="0.2">
      <c r="A4" s="1102"/>
      <c r="B4" s="1104"/>
      <c r="C4" s="1104"/>
      <c r="D4" s="1104"/>
      <c r="E4" s="1107"/>
      <c r="F4" s="1099" t="s">
        <v>11</v>
      </c>
      <c r="G4" s="1087" t="s">
        <v>12</v>
      </c>
      <c r="H4" s="1088"/>
      <c r="I4" s="1089" t="s">
        <v>115</v>
      </c>
      <c r="J4" s="1094" t="s">
        <v>11</v>
      </c>
      <c r="K4" s="1087" t="s">
        <v>12</v>
      </c>
      <c r="L4" s="1088"/>
      <c r="M4" s="1089" t="s">
        <v>115</v>
      </c>
      <c r="N4" s="1094" t="s">
        <v>11</v>
      </c>
      <c r="O4" s="1087" t="s">
        <v>12</v>
      </c>
      <c r="P4" s="1088"/>
      <c r="Q4" s="1089" t="s">
        <v>115</v>
      </c>
      <c r="R4" s="1094" t="s">
        <v>11</v>
      </c>
      <c r="S4" s="1087" t="s">
        <v>12</v>
      </c>
      <c r="T4" s="1088"/>
      <c r="U4" s="1089" t="s">
        <v>115</v>
      </c>
    </row>
    <row r="5" spans="1:21" ht="112.5" customHeight="1" thickBot="1" x14ac:dyDescent="0.25">
      <c r="A5" s="1100"/>
      <c r="B5" s="1105"/>
      <c r="C5" s="1105"/>
      <c r="D5" s="1105"/>
      <c r="E5" s="1108"/>
      <c r="F5" s="1100"/>
      <c r="G5" s="206" t="s">
        <v>11</v>
      </c>
      <c r="H5" s="207" t="s">
        <v>87</v>
      </c>
      <c r="I5" s="1090"/>
      <c r="J5" s="1095"/>
      <c r="K5" s="206" t="s">
        <v>11</v>
      </c>
      <c r="L5" s="207" t="s">
        <v>87</v>
      </c>
      <c r="M5" s="1090"/>
      <c r="N5" s="1095"/>
      <c r="O5" s="206" t="s">
        <v>11</v>
      </c>
      <c r="P5" s="207" t="s">
        <v>87</v>
      </c>
      <c r="Q5" s="1090"/>
      <c r="R5" s="1095"/>
      <c r="S5" s="206" t="s">
        <v>11</v>
      </c>
      <c r="T5" s="207" t="s">
        <v>87</v>
      </c>
      <c r="U5" s="1090"/>
    </row>
    <row r="6" spans="1:21" ht="308.25" customHeight="1" thickBot="1" x14ac:dyDescent="0.25">
      <c r="A6" s="133">
        <v>4</v>
      </c>
      <c r="B6" s="134">
        <v>4</v>
      </c>
      <c r="C6" s="135" t="s">
        <v>88</v>
      </c>
      <c r="D6" s="136" t="s">
        <v>191</v>
      </c>
      <c r="E6" s="208" t="s">
        <v>263</v>
      </c>
      <c r="F6" s="137">
        <f>'04 Programa'!L226</f>
        <v>27721.100000000002</v>
      </c>
      <c r="G6" s="138">
        <f>'04 Programa'!M226</f>
        <v>27706.600000000002</v>
      </c>
      <c r="H6" s="138">
        <f>'04 Programa'!N226</f>
        <v>5370.3</v>
      </c>
      <c r="I6" s="139">
        <f>'04 Programa'!O226</f>
        <v>14.5</v>
      </c>
      <c r="J6" s="137">
        <f>'04 Programa'!P226</f>
        <v>32394.1</v>
      </c>
      <c r="K6" s="138">
        <f>'04 Programa'!Q226</f>
        <v>32389.3</v>
      </c>
      <c r="L6" s="138">
        <f>'04 Programa'!R226</f>
        <v>6077.4</v>
      </c>
      <c r="M6" s="139">
        <f>'04 Programa'!S226</f>
        <v>4.8</v>
      </c>
      <c r="N6" s="137">
        <f>'04 Programa'!T226</f>
        <v>32784.6</v>
      </c>
      <c r="O6" s="138">
        <f>'04 Programa'!U226</f>
        <v>32784.6</v>
      </c>
      <c r="P6" s="138">
        <f>'04 Programa'!V226</f>
        <v>6450.4</v>
      </c>
      <c r="Q6" s="139">
        <f>'04 Programa'!W226</f>
        <v>0</v>
      </c>
      <c r="R6" s="137">
        <f>'04 Programa'!X226</f>
        <v>33392</v>
      </c>
      <c r="S6" s="138">
        <f>'04 Programa'!Y226</f>
        <v>33392</v>
      </c>
      <c r="T6" s="138">
        <f>'04 Programa'!Z226</f>
        <v>6980.5999999999995</v>
      </c>
      <c r="U6" s="139">
        <f>'04 Programa'!AA226</f>
        <v>0</v>
      </c>
    </row>
    <row r="7" spans="1:21" ht="19.5" customHeight="1" thickBot="1" x14ac:dyDescent="0.25">
      <c r="A7" s="1096" t="s">
        <v>213</v>
      </c>
      <c r="B7" s="1097"/>
      <c r="C7" s="1097"/>
      <c r="D7" s="1097"/>
      <c r="E7" s="1098"/>
      <c r="F7" s="77">
        <f t="shared" ref="F7:U7" si="0">SUM(F6)</f>
        <v>27721.100000000002</v>
      </c>
      <c r="G7" s="78">
        <f t="shared" si="0"/>
        <v>27706.600000000002</v>
      </c>
      <c r="H7" s="78">
        <f t="shared" si="0"/>
        <v>5370.3</v>
      </c>
      <c r="I7" s="79">
        <f t="shared" si="0"/>
        <v>14.5</v>
      </c>
      <c r="J7" s="77">
        <f t="shared" si="0"/>
        <v>32394.1</v>
      </c>
      <c r="K7" s="78">
        <f t="shared" si="0"/>
        <v>32389.3</v>
      </c>
      <c r="L7" s="78">
        <f t="shared" si="0"/>
        <v>6077.4</v>
      </c>
      <c r="M7" s="79">
        <f t="shared" si="0"/>
        <v>4.8</v>
      </c>
      <c r="N7" s="77">
        <f t="shared" si="0"/>
        <v>32784.6</v>
      </c>
      <c r="O7" s="80">
        <f>O6</f>
        <v>32784.6</v>
      </c>
      <c r="P7" s="80">
        <f t="shared" si="0"/>
        <v>6450.4</v>
      </c>
      <c r="Q7" s="93">
        <f t="shared" si="0"/>
        <v>0</v>
      </c>
      <c r="R7" s="77">
        <f t="shared" si="0"/>
        <v>33392</v>
      </c>
      <c r="S7" s="80">
        <f t="shared" si="0"/>
        <v>33392</v>
      </c>
      <c r="T7" s="80">
        <f t="shared" si="0"/>
        <v>6980.5999999999995</v>
      </c>
      <c r="U7" s="93">
        <f t="shared" si="0"/>
        <v>0</v>
      </c>
    </row>
  </sheetData>
  <sheetProtection selectLockedCells="1" selectUnlockedCells="1"/>
  <mergeCells count="23">
    <mergeCell ref="A7:E7"/>
    <mergeCell ref="F4:F5"/>
    <mergeCell ref="G4:H4"/>
    <mergeCell ref="I4:I5"/>
    <mergeCell ref="J4:J5"/>
    <mergeCell ref="A3:A5"/>
    <mergeCell ref="B3:B5"/>
    <mergeCell ref="C3:C5"/>
    <mergeCell ref="D3:D5"/>
    <mergeCell ref="E3:E5"/>
    <mergeCell ref="F3:I3"/>
    <mergeCell ref="A2:U2"/>
    <mergeCell ref="N3:Q3"/>
    <mergeCell ref="R3:U3"/>
    <mergeCell ref="K4:L4"/>
    <mergeCell ref="M4:M5"/>
    <mergeCell ref="J3:M3"/>
    <mergeCell ref="N4:N5"/>
    <mergeCell ref="O4:P4"/>
    <mergeCell ref="Q4:Q5"/>
    <mergeCell ref="R4:R5"/>
    <mergeCell ref="S4:T4"/>
    <mergeCell ref="U4:U5"/>
  </mergeCells>
  <pageMargins left="0.75" right="0.75" top="0.78749999999999998" bottom="0.78749999999999998" header="0.51180555555555551" footer="0.51180555555555551"/>
  <pageSetup paperSize="9" scale="8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E32" sqref="E32"/>
    </sheetView>
  </sheetViews>
  <sheetFormatPr defaultColWidth="9" defaultRowHeight="12.75" x14ac:dyDescent="0.2"/>
  <cols>
    <col min="1" max="1" width="64.7109375" style="29" customWidth="1"/>
    <col min="2" max="2" width="17.28515625" style="29" customWidth="1"/>
    <col min="3" max="3" width="18.5703125" style="29" customWidth="1"/>
    <col min="4" max="4" width="19.28515625" style="29" customWidth="1"/>
    <col min="5" max="5" width="18.140625" style="29" customWidth="1"/>
    <col min="6" max="16384" width="9" style="29"/>
  </cols>
  <sheetData>
    <row r="1" spans="1:5" ht="20.25" customHeight="1" thickBot="1" x14ac:dyDescent="0.25">
      <c r="A1" s="140" t="s">
        <v>127</v>
      </c>
      <c r="E1" s="537" t="s">
        <v>128</v>
      </c>
    </row>
    <row r="2" spans="1:5" ht="37.5" customHeight="1" thickBot="1" x14ac:dyDescent="0.25">
      <c r="A2" s="533" t="s">
        <v>84</v>
      </c>
      <c r="B2" s="209" t="s">
        <v>204</v>
      </c>
      <c r="C2" s="209" t="s">
        <v>205</v>
      </c>
      <c r="D2" s="318" t="s">
        <v>206</v>
      </c>
      <c r="E2" s="319" t="s">
        <v>207</v>
      </c>
    </row>
    <row r="3" spans="1:5" ht="13.5" customHeight="1" thickTop="1" x14ac:dyDescent="0.2">
      <c r="A3" s="534" t="s">
        <v>123</v>
      </c>
      <c r="B3" s="210">
        <f>'04 Programa'!L222+'04 Programa'!L205+'04 Programa'!L181+'04 Programa'!L178+'04 Programa'!L169+'04 Programa'!L166+'04 Programa'!L156+'04 Programa'!L150+'04 Programa'!L144+'04 Programa'!L136+'04 Programa'!L131+'04 Programa'!L128+'04 Programa'!L125+'04 Programa'!L115+'04 Programa'!L109+'04 Programa'!L106+'04 Programa'!L104+'04 Programa'!L101+'04 Programa'!L97+'04 Programa'!L73+'04 Programa'!L68+'04 Programa'!L65+'04 Programa'!L62+'04 Programa'!L55+'04 Programa'!L50+'04 Programa'!L41+'04 Programa'!L37+'04 Programa'!L34+'04 Programa'!L31+'04 Programa'!L25+'04 Programa'!L23+'04 Programa'!L17</f>
        <v>6939.3</v>
      </c>
      <c r="C3" s="210">
        <f>'04 Programa'!P222+'04 Programa'!P205+'04 Programa'!P181+'04 Programa'!P178+'04 Programa'!P169+'04 Programa'!P166+'04 Programa'!P156+'04 Programa'!P150+'04 Programa'!P144+'04 Programa'!P136+'04 Programa'!P131+'04 Programa'!P128+'04 Programa'!P125+'04 Programa'!P115+'04 Programa'!P109+'04 Programa'!P106+'04 Programa'!P104+'04 Programa'!P101+'04 Programa'!P97+'04 Programa'!P73+'04 Programa'!P68+'04 Programa'!P65+'04 Programa'!P62+'04 Programa'!P55+'04 Programa'!P50+'04 Programa'!P41+'04 Programa'!P37+'04 Programa'!P34+'04 Programa'!P31+'04 Programa'!P25+'04 Programa'!P23+'04 Programa'!P17</f>
        <v>8810.0999999999985</v>
      </c>
      <c r="D3" s="320">
        <f>'04 Programa'!T17+'04 Programa'!T23+'04 Programa'!T25+'04 Programa'!T31+'04 Programa'!T34+'04 Programa'!T37+'04 Programa'!T41+'04 Programa'!T50+'04 Programa'!T55+'04 Programa'!T62+'04 Programa'!T65+'04 Programa'!T68+'04 Programa'!T73+'04 Programa'!T97+'04 Programa'!T101+'04 Programa'!T104+'04 Programa'!T106+'04 Programa'!T109+'04 Programa'!T115+'04 Programa'!T125+'04 Programa'!T128+'04 Programa'!T131+'04 Programa'!T136+'04 Programa'!T144+'04 Programa'!T150+'04 Programa'!T156+'04 Programa'!T166+'04 Programa'!T169+'04 Programa'!T178+'04 Programa'!T181+'04 Programa'!T205+'04 Programa'!T222</f>
        <v>9088.6</v>
      </c>
      <c r="E3" s="321">
        <f>'04 Programa'!X17+'04 Programa'!X23+'04 Programa'!X25+'04 Programa'!X31+'04 Programa'!X34+'04 Programa'!X37+'04 Programa'!X41+'04 Programa'!X50+'04 Programa'!X55+'04 Programa'!X62+'04 Programa'!X65+'04 Programa'!X68+'04 Programa'!X73+'04 Programa'!X97+'04 Programa'!X101+'04 Programa'!X104+'04 Programa'!X106+'04 Programa'!X109+'04 Programa'!X115+'04 Programa'!X125+'04 Programa'!X128+'04 Programa'!X131+'04 Programa'!X136+'04 Programa'!X144+'04 Programa'!X150+'04 Programa'!X156+'04 Programa'!X166+'04 Programa'!X169+'04 Programa'!X178+'04 Programa'!X181+'04 Programa'!X205+'04 Programa'!X222</f>
        <v>9420.7000000000007</v>
      </c>
    </row>
    <row r="4" spans="1:5" ht="12.75" customHeight="1" x14ac:dyDescent="0.2">
      <c r="A4" s="535" t="s">
        <v>155</v>
      </c>
      <c r="B4" s="201">
        <f>'04 Programa'!L21+'04 Programa'!L29+'04 Programa'!L42+'04 Programa'!L44+'04 Programa'!L49+'04 Programa'!L52+'04 Programa'!L54+'04 Programa'!L63+'04 Programa'!L66+'04 Programa'!L77+'04 Programa'!L89+'04 Programa'!L91+'04 Programa'!L93+'04 Programa'!L95+'04 Programa'!L99+'04 Programa'!L102+'04 Programa'!L107+'04 Programa'!L111+'04 Programa'!L113+'04 Programa'!L117+'04 Programa'!L119+'04 Programa'!L121+'04 Programa'!L126+'04 Programa'!L129+'04 Programa'!L135+'04 Programa'!L139+'04 Programa'!L155+'04 Programa'!L160+'04 Programa'!L167+'04 Programa'!L177+'04 Programa'!L180+'04 Programa'!L187+'04 Programa'!L204</f>
        <v>4498.7000000000007</v>
      </c>
      <c r="C4" s="201">
        <f>'04 Programa'!P21+'04 Programa'!P29+'04 Programa'!P42+'04 Programa'!P44+'04 Programa'!P49+'04 Programa'!P52+'04 Programa'!P54+'04 Programa'!P63+'04 Programa'!P66+'04 Programa'!P77+'04 Programa'!P89+'04 Programa'!P91+'04 Programa'!P93+'04 Programa'!P95+'04 Programa'!P99+'04 Programa'!P102+'04 Programa'!P107+'04 Programa'!P111+'04 Programa'!P113+'04 Programa'!P117+'04 Programa'!P119+'04 Programa'!P121+'04 Programa'!P126+'04 Programa'!P129+'04 Programa'!P135+'04 Programa'!P139+'04 Programa'!P155+'04 Programa'!P160+'04 Programa'!P167+'04 Programa'!P177+'04 Programa'!P180+'04 Programa'!P187+'04 Programa'!P204</f>
        <v>6660.9</v>
      </c>
      <c r="D4" s="200">
        <f>'04 Programa'!T204+'04 Programa'!T187+'04 Programa'!T180+'04 Programa'!T177+'04 Programa'!T167+'04 Programa'!T160+'04 Programa'!T155+'04 Programa'!T139+'04 Programa'!T135+'04 Programa'!T129+'04 Programa'!T126+'04 Programa'!T121+'04 Programa'!T119+'04 Programa'!T117+'04 Programa'!T113+'04 Programa'!T111+'04 Programa'!T107+'04 Programa'!T102+'04 Programa'!T99+'04 Programa'!T95+'04 Programa'!T93+'04 Programa'!T91+'04 Programa'!T89+'04 Programa'!T77+'04 Programa'!T66+'04 Programa'!T63+'04 Programa'!T54+'04 Programa'!T52+'04 Programa'!T49+'04 Programa'!T44+'04 Programa'!T42+'04 Programa'!T29+'04 Programa'!T21</f>
        <v>6848.0000000000009</v>
      </c>
      <c r="E4" s="322">
        <f>'04 Programa'!X204+'04 Programa'!X187+'04 Programa'!X180+'04 Programa'!X177+'04 Programa'!X167+'04 Programa'!X160+'04 Programa'!X155+'04 Programa'!X139+'04 Programa'!X135+'04 Programa'!X129+'04 Programa'!X126+'04 Programa'!X121+'04 Programa'!X119+'04 Programa'!X117+'04 Programa'!X113+'04 Programa'!X111+'04 Programa'!X107+'04 Programa'!X102+'04 Programa'!X99+'04 Programa'!X95+'04 Programa'!X93+'04 Programa'!X91+'04 Programa'!X89+'04 Programa'!X77+'04 Programa'!X66+'04 Programa'!X63+'04 Programa'!X54+'04 Programa'!X52+'04 Programa'!X49+'04 Programa'!X44+'04 Programa'!X42+'04 Programa'!X29+'04 Programa'!X21</f>
        <v>7071.7</v>
      </c>
    </row>
    <row r="5" spans="1:5" ht="12.75" customHeight="1" x14ac:dyDescent="0.2">
      <c r="A5" s="535" t="s">
        <v>156</v>
      </c>
      <c r="B5" s="201">
        <f>'04 Programa'!L151+'04 Programa'!L194+'04 Programa'!L199+'04 Programa'!L202+'04 Programa'!L211+'04 Programa'!L214+'04 Programa'!L216</f>
        <v>420.9</v>
      </c>
      <c r="C5" s="201">
        <f>'04 Programa'!P216+'04 Programa'!P214+'04 Programa'!P211+'04 Programa'!P202+'04 Programa'!P199+'04 Programa'!P194+'04 Programa'!P151</f>
        <v>242</v>
      </c>
      <c r="D5" s="200">
        <f>'04 Programa'!T151+'04 Programa'!T194+'04 Programa'!T199+'04 Programa'!T203+'04 Programa'!T211+'04 Programa'!T214+'04 Programa'!T216</f>
        <v>256</v>
      </c>
      <c r="E5" s="322">
        <f>'04 Programa'!X151+'04 Programa'!X194+'04 Programa'!X199+'04 Programa'!X202+'04 Programa'!X211+'04 Programa'!X214+'04 Programa'!X216</f>
        <v>268</v>
      </c>
    </row>
    <row r="6" spans="1:5" ht="12.75" customHeight="1" x14ac:dyDescent="0.2">
      <c r="A6" s="535" t="s">
        <v>157</v>
      </c>
      <c r="B6" s="201">
        <f>'04 Programa'!L158+'04 Programa'!L56+'04 Programa'!L45+'04 Programa'!L39+'04 Programa'!L35+'04 Programa'!L32+'04 Programa'!L26</f>
        <v>556</v>
      </c>
      <c r="C6" s="201">
        <f>'04 Programa'!P158+'04 Programa'!P56+'04 Programa'!P45+'04 Programa'!P39+'04 Programa'!P35+'04 Programa'!P32+'04 Programa'!P26</f>
        <v>698.10000000000014</v>
      </c>
      <c r="D6" s="201">
        <f>'04 Programa'!T26+'04 Programa'!T32+'04 Programa'!T35+'04 Programa'!T39+'04 Programa'!T45+'04 Programa'!T56+'04 Programa'!T158</f>
        <v>732.40000000000009</v>
      </c>
      <c r="E6" s="322">
        <f>'04 Programa'!X158+'04 Programa'!X56+'04 Programa'!X45+'04 Programa'!X39+'04 Programa'!X35+'04 Programa'!X32+'04 Programa'!X26</f>
        <v>768</v>
      </c>
    </row>
    <row r="7" spans="1:5" ht="12.75" customHeight="1" x14ac:dyDescent="0.2">
      <c r="A7" s="531" t="s">
        <v>158</v>
      </c>
      <c r="B7" s="201">
        <v>0</v>
      </c>
      <c r="C7" s="201">
        <v>0</v>
      </c>
      <c r="D7" s="200">
        <v>0</v>
      </c>
      <c r="E7" s="322">
        <v>0</v>
      </c>
    </row>
    <row r="8" spans="1:5" ht="12.75" customHeight="1" x14ac:dyDescent="0.2">
      <c r="A8" s="531" t="s">
        <v>124</v>
      </c>
      <c r="B8" s="201">
        <v>0</v>
      </c>
      <c r="C8" s="201">
        <v>0</v>
      </c>
      <c r="D8" s="200">
        <v>0</v>
      </c>
      <c r="E8" s="322">
        <v>0</v>
      </c>
    </row>
    <row r="9" spans="1:5" ht="12.75" customHeight="1" x14ac:dyDescent="0.2">
      <c r="A9" s="532" t="s">
        <v>159</v>
      </c>
      <c r="B9" s="246">
        <f>'04 Programa'!L38+'04 Programa'!L69+'04 Programa'!L71+'04 Programa'!L74+'04 Programa'!L132+'04 Programa'!L140</f>
        <v>71</v>
      </c>
      <c r="C9" s="246">
        <f>'04 Programa'!P38+'04 Programa'!P69+'04 Programa'!P71+'04 Programa'!P74+'04 Programa'!P132+'04 Programa'!P140</f>
        <v>159.9</v>
      </c>
      <c r="D9" s="246">
        <f>'04 Programa'!T140+'04 Programa'!T132+'04 Programa'!T74+'04 Programa'!T71+'04 Programa'!T69+'04 Programa'!T38</f>
        <v>0</v>
      </c>
      <c r="E9" s="323">
        <f>'04 Programa'!X38+'04 Programa'!X69+'04 Programa'!X71+'04 Programa'!X74</f>
        <v>0</v>
      </c>
    </row>
    <row r="10" spans="1:5" ht="12.75" customHeight="1" x14ac:dyDescent="0.2">
      <c r="A10" s="529" t="s">
        <v>160</v>
      </c>
      <c r="B10" s="201">
        <v>0</v>
      </c>
      <c r="C10" s="201">
        <v>0</v>
      </c>
      <c r="D10" s="200">
        <v>0</v>
      </c>
      <c r="E10" s="322">
        <v>0</v>
      </c>
    </row>
    <row r="11" spans="1:5" ht="12.75" customHeight="1" x14ac:dyDescent="0.2">
      <c r="A11" s="530" t="s">
        <v>125</v>
      </c>
      <c r="B11" s="201">
        <f>'04 Programa'!L171+'04 Programa'!L137+'04 Programa'!L133+'04 Programa'!L87+'04 Programa'!L85+'04 Programa'!L83+'04 Programa'!L81+'04 Programa'!L75+'04 Programa'!L57+'04 Programa'!L30+'04 Programa'!L22</f>
        <v>15235.2</v>
      </c>
      <c r="C11" s="201">
        <f>'04 Programa'!P22+'04 Programa'!P30+'04 Programa'!P75+'04 Programa'!P81+'04 Programa'!P83+'04 Programa'!P85+'04 Programa'!P87+'04 Programa'!P133+'04 Programa'!P137+'04 Programa'!P171</f>
        <v>15823.1</v>
      </c>
      <c r="D11" s="201">
        <f>'04 Programa'!T22+'04 Programa'!T30+'04 Programa'!T57+'04 Programa'!T75+'04 Programa'!T81+'04 Programa'!T83+'04 Programa'!T85+'04 Programa'!T87+'04 Programa'!T133+'04 Programa'!T137+'04 Programa'!T171</f>
        <v>15859.6</v>
      </c>
      <c r="E11" s="322">
        <f>'04 Programa'!X22+'04 Programa'!X30+'04 Programa'!X57+'04 Programa'!X75+'04 Programa'!X81+'04 Programa'!X83+'04 Programa'!X85+'04 Programa'!X87+'04 Programa'!X133+'04 Programa'!X137</f>
        <v>15863.6</v>
      </c>
    </row>
    <row r="12" spans="1:5" ht="12.75" customHeight="1" x14ac:dyDescent="0.2">
      <c r="A12" s="529" t="s">
        <v>126</v>
      </c>
      <c r="B12" s="201">
        <v>0</v>
      </c>
      <c r="C12" s="201">
        <v>0</v>
      </c>
      <c r="D12" s="200">
        <v>0</v>
      </c>
      <c r="E12" s="322">
        <v>0</v>
      </c>
    </row>
    <row r="13" spans="1:5" ht="12.75" customHeight="1" x14ac:dyDescent="0.2">
      <c r="A13" s="372" t="s">
        <v>239</v>
      </c>
      <c r="B13" s="527">
        <v>0</v>
      </c>
      <c r="C13" s="527">
        <v>0</v>
      </c>
      <c r="D13" s="527">
        <v>0</v>
      </c>
      <c r="E13" s="528">
        <v>0</v>
      </c>
    </row>
    <row r="14" spans="1:5" ht="12.75" customHeight="1" x14ac:dyDescent="0.2">
      <c r="A14" s="529" t="s">
        <v>150</v>
      </c>
      <c r="B14" s="200">
        <v>0</v>
      </c>
      <c r="C14" s="200">
        <v>0</v>
      </c>
      <c r="D14" s="201">
        <v>0</v>
      </c>
      <c r="E14" s="322">
        <v>0</v>
      </c>
    </row>
    <row r="15" spans="1:5" ht="12.75" customHeight="1" x14ac:dyDescent="0.2">
      <c r="A15" s="530" t="s">
        <v>161</v>
      </c>
      <c r="B15" s="201">
        <v>0</v>
      </c>
      <c r="C15" s="201">
        <v>0</v>
      </c>
      <c r="D15" s="200">
        <v>0</v>
      </c>
      <c r="E15" s="322">
        <v>0</v>
      </c>
    </row>
    <row r="16" spans="1:5" ht="18.75" customHeight="1" thickBot="1" x14ac:dyDescent="0.25">
      <c r="A16" s="536" t="s">
        <v>11</v>
      </c>
      <c r="B16" s="167">
        <f>SUM(B3:B15)</f>
        <v>27721.1</v>
      </c>
      <c r="C16" s="167">
        <f>SUM(C3:C15)</f>
        <v>32394.1</v>
      </c>
      <c r="D16" s="324">
        <f>SUM(D3:D15)</f>
        <v>32784.600000000006</v>
      </c>
      <c r="E16" s="325">
        <f>SUM(E3:E15)</f>
        <v>33392</v>
      </c>
    </row>
    <row r="18" spans="1:5" ht="13.5" thickBot="1" x14ac:dyDescent="0.25">
      <c r="E18" s="537" t="s">
        <v>240</v>
      </c>
    </row>
    <row r="19" spans="1:5" ht="13.5" thickBot="1" x14ac:dyDescent="0.25">
      <c r="A19" s="538" t="s">
        <v>84</v>
      </c>
      <c r="B19" s="539" t="s">
        <v>204</v>
      </c>
      <c r="C19" s="539" t="s">
        <v>205</v>
      </c>
      <c r="D19" s="539" t="s">
        <v>206</v>
      </c>
      <c r="E19" s="539" t="s">
        <v>207</v>
      </c>
    </row>
    <row r="20" spans="1:5" x14ac:dyDescent="0.2">
      <c r="A20" s="540" t="s">
        <v>241</v>
      </c>
      <c r="B20" s="541">
        <f>SUM(B21:B26)</f>
        <v>12485.900000000001</v>
      </c>
      <c r="C20" s="541">
        <f t="shared" ref="C20:E20" si="0">SUM(C21:C26)</f>
        <v>16571</v>
      </c>
      <c r="D20" s="541">
        <f t="shared" si="0"/>
        <v>16925.000000000004</v>
      </c>
      <c r="E20" s="541">
        <f t="shared" si="0"/>
        <v>17528.400000000001</v>
      </c>
    </row>
    <row r="21" spans="1:5" ht="24.75" customHeight="1" x14ac:dyDescent="0.2">
      <c r="A21" s="542" t="s">
        <v>242</v>
      </c>
      <c r="B21" s="214">
        <f>B3+B5</f>
        <v>7360.2</v>
      </c>
      <c r="C21" s="214">
        <f t="shared" ref="C21:E21" si="1">C3+C5</f>
        <v>9052.0999999999985</v>
      </c>
      <c r="D21" s="214">
        <f t="shared" si="1"/>
        <v>9344.6</v>
      </c>
      <c r="E21" s="214">
        <f t="shared" si="1"/>
        <v>9688.7000000000007</v>
      </c>
    </row>
    <row r="22" spans="1:5" x14ac:dyDescent="0.2">
      <c r="A22" s="543" t="s">
        <v>243</v>
      </c>
      <c r="B22" s="544">
        <f t="shared" ref="B22:E22" si="2">B4</f>
        <v>4498.7000000000007</v>
      </c>
      <c r="C22" s="544">
        <f t="shared" si="2"/>
        <v>6660.9</v>
      </c>
      <c r="D22" s="544">
        <f t="shared" si="2"/>
        <v>6848.0000000000009</v>
      </c>
      <c r="E22" s="544">
        <f t="shared" si="2"/>
        <v>7071.7</v>
      </c>
    </row>
    <row r="23" spans="1:5" x14ac:dyDescent="0.2">
      <c r="A23" s="543" t="s">
        <v>244</v>
      </c>
      <c r="B23" s="544">
        <f>B6</f>
        <v>556</v>
      </c>
      <c r="C23" s="544">
        <f>C6</f>
        <v>698.10000000000014</v>
      </c>
      <c r="D23" s="544">
        <f>D6</f>
        <v>732.40000000000009</v>
      </c>
      <c r="E23" s="544">
        <f>E6</f>
        <v>768</v>
      </c>
    </row>
    <row r="24" spans="1:5" x14ac:dyDescent="0.2">
      <c r="A24" s="543" t="s">
        <v>245</v>
      </c>
      <c r="B24" s="544">
        <f>B9</f>
        <v>71</v>
      </c>
      <c r="C24" s="544">
        <f>C9</f>
        <v>159.9</v>
      </c>
      <c r="D24" s="544">
        <f>D9</f>
        <v>0</v>
      </c>
      <c r="E24" s="544">
        <f>E9</f>
        <v>0</v>
      </c>
    </row>
    <row r="25" spans="1:5" x14ac:dyDescent="0.2">
      <c r="A25" s="543" t="s">
        <v>246</v>
      </c>
      <c r="B25" s="544">
        <v>0</v>
      </c>
      <c r="C25" s="544">
        <v>0</v>
      </c>
      <c r="D25" s="544">
        <v>0</v>
      </c>
      <c r="E25" s="544">
        <v>0</v>
      </c>
    </row>
    <row r="26" spans="1:5" ht="13.5" thickBot="1" x14ac:dyDescent="0.25">
      <c r="A26" s="543" t="s">
        <v>247</v>
      </c>
      <c r="B26" s="544">
        <v>0</v>
      </c>
      <c r="C26" s="544">
        <v>0</v>
      </c>
      <c r="D26" s="544">
        <v>0</v>
      </c>
      <c r="E26" s="544">
        <v>0</v>
      </c>
    </row>
    <row r="27" spans="1:5" ht="13.5" thickBot="1" x14ac:dyDescent="0.25">
      <c r="A27" s="545" t="s">
        <v>248</v>
      </c>
      <c r="B27" s="546">
        <f>SUM(B28)</f>
        <v>15235.2</v>
      </c>
      <c r="C27" s="546">
        <f t="shared" ref="C27:E27" si="3">SUM(C28)</f>
        <v>15823.1</v>
      </c>
      <c r="D27" s="546">
        <f t="shared" si="3"/>
        <v>15859.6</v>
      </c>
      <c r="E27" s="546">
        <f t="shared" si="3"/>
        <v>15863.6</v>
      </c>
    </row>
    <row r="28" spans="1:5" ht="26.25" thickBot="1" x14ac:dyDescent="0.25">
      <c r="A28" s="547" t="s">
        <v>249</v>
      </c>
      <c r="B28" s="548">
        <f>B11</f>
        <v>15235.2</v>
      </c>
      <c r="C28" s="548">
        <f t="shared" ref="C28:E28" si="4">C11</f>
        <v>15823.1</v>
      </c>
      <c r="D28" s="548">
        <f t="shared" si="4"/>
        <v>15859.6</v>
      </c>
      <c r="E28" s="548">
        <f t="shared" si="4"/>
        <v>15863.6</v>
      </c>
    </row>
    <row r="29" spans="1:5" ht="13.5" thickBot="1" x14ac:dyDescent="0.25">
      <c r="A29" s="545" t="s">
        <v>250</v>
      </c>
      <c r="B29" s="546">
        <f>B20+B27</f>
        <v>27721.100000000002</v>
      </c>
      <c r="C29" s="546">
        <f t="shared" ref="C29:E29" si="5">C20+C27</f>
        <v>32394.1</v>
      </c>
      <c r="D29" s="546">
        <f t="shared" si="5"/>
        <v>32784.600000000006</v>
      </c>
      <c r="E29" s="546">
        <f t="shared" si="5"/>
        <v>33392</v>
      </c>
    </row>
    <row r="30" spans="1:5" x14ac:dyDescent="0.2">
      <c r="A30" s="543" t="s">
        <v>251</v>
      </c>
      <c r="B30" s="544">
        <v>0</v>
      </c>
      <c r="C30" s="544">
        <v>0</v>
      </c>
      <c r="D30" s="544">
        <v>0</v>
      </c>
      <c r="E30" s="544">
        <v>0</v>
      </c>
    </row>
    <row r="31" spans="1:5" ht="26.25" thickBot="1" x14ac:dyDescent="0.25">
      <c r="A31" s="543" t="s">
        <v>252</v>
      </c>
      <c r="B31" s="544">
        <f>B29-25218.9</f>
        <v>2502.2000000000007</v>
      </c>
      <c r="C31" s="544">
        <f>C29-B29</f>
        <v>4672.9999999999964</v>
      </c>
      <c r="D31" s="544">
        <f>D29-C29</f>
        <v>390.50000000000728</v>
      </c>
      <c r="E31" s="544">
        <f>E29-D29</f>
        <v>607.39999999999418</v>
      </c>
    </row>
    <row r="32" spans="1:5" ht="13.5" thickBot="1" x14ac:dyDescent="0.25">
      <c r="A32" s="549" t="s">
        <v>213</v>
      </c>
      <c r="B32" s="550">
        <f>B29</f>
        <v>27721.100000000002</v>
      </c>
      <c r="C32" s="550">
        <f t="shared" ref="C32:E32" si="6">C29</f>
        <v>32394.1</v>
      </c>
      <c r="D32" s="550">
        <f t="shared" si="6"/>
        <v>32784.600000000006</v>
      </c>
      <c r="E32" s="550">
        <f t="shared" si="6"/>
        <v>33392</v>
      </c>
    </row>
  </sheetData>
  <sheetProtection selectLockedCells="1" selectUnlockedCells="1"/>
  <pageMargins left="0.75" right="0.75" top="0.78749999999999998" bottom="0.78749999999999998" header="0.51180555555555551" footer="0.51180555555555551"/>
  <pageSetup paperSize="9" scale="9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zoomScaleNormal="100" zoomScaleSheetLayoutView="100" workbookViewId="0">
      <selection activeCell="J26" sqref="J26"/>
    </sheetView>
  </sheetViews>
  <sheetFormatPr defaultRowHeight="12.75" x14ac:dyDescent="0.2"/>
  <cols>
    <col min="1" max="1" width="40.85546875" style="29" customWidth="1"/>
    <col min="2" max="2" width="13.140625" style="29" customWidth="1"/>
    <col min="3" max="3" width="13.42578125" style="29" customWidth="1"/>
    <col min="4" max="4" width="13.140625" style="29" customWidth="1"/>
    <col min="5" max="5" width="13.42578125" style="29" customWidth="1"/>
    <col min="6" max="6" width="11.85546875" style="29" customWidth="1"/>
    <col min="7" max="7" width="11.7109375" style="29" customWidth="1"/>
    <col min="8" max="16384" width="9.140625" style="29"/>
  </cols>
  <sheetData>
    <row r="1" spans="1:9" ht="18" customHeight="1" x14ac:dyDescent="0.2">
      <c r="A1" s="140" t="s">
        <v>253</v>
      </c>
    </row>
    <row r="2" spans="1:9" ht="13.5" thickBot="1" x14ac:dyDescent="0.25">
      <c r="A2" s="132"/>
      <c r="B2" s="132"/>
      <c r="C2" s="132"/>
      <c r="D2" s="132"/>
      <c r="E2" s="132"/>
      <c r="F2" s="132"/>
      <c r="G2" s="132"/>
      <c r="H2" s="132"/>
      <c r="I2" s="132"/>
    </row>
    <row r="3" spans="1:9" ht="13.5" thickTop="1" x14ac:dyDescent="0.2">
      <c r="A3" s="1109" t="s">
        <v>89</v>
      </c>
      <c r="B3" s="1112" t="s">
        <v>254</v>
      </c>
      <c r="C3" s="1115" t="s">
        <v>252</v>
      </c>
      <c r="D3" s="1116"/>
      <c r="E3" s="1116"/>
      <c r="F3" s="1119" t="s">
        <v>206</v>
      </c>
      <c r="G3" s="1119" t="s">
        <v>207</v>
      </c>
    </row>
    <row r="4" spans="1:9" ht="27.75" customHeight="1" x14ac:dyDescent="0.2">
      <c r="A4" s="1110"/>
      <c r="B4" s="1113"/>
      <c r="C4" s="1117"/>
      <c r="D4" s="1118"/>
      <c r="E4" s="1118"/>
      <c r="F4" s="1120"/>
      <c r="G4" s="1120"/>
    </row>
    <row r="5" spans="1:9" x14ac:dyDescent="0.2">
      <c r="A5" s="1110"/>
      <c r="B5" s="1113"/>
      <c r="C5" s="1122" t="s">
        <v>204</v>
      </c>
      <c r="D5" s="1125" t="s">
        <v>90</v>
      </c>
      <c r="E5" s="1128" t="s">
        <v>205</v>
      </c>
      <c r="F5" s="1120"/>
      <c r="G5" s="1120"/>
    </row>
    <row r="6" spans="1:9" x14ac:dyDescent="0.2">
      <c r="A6" s="1110"/>
      <c r="B6" s="1113"/>
      <c r="C6" s="1123"/>
      <c r="D6" s="1126"/>
      <c r="E6" s="1129"/>
      <c r="F6" s="1120"/>
      <c r="G6" s="1120"/>
    </row>
    <row r="7" spans="1:9" ht="71.25" customHeight="1" thickBot="1" x14ac:dyDescent="0.25">
      <c r="A7" s="1111"/>
      <c r="B7" s="1114"/>
      <c r="C7" s="1124"/>
      <c r="D7" s="1127"/>
      <c r="E7" s="1130"/>
      <c r="F7" s="1121"/>
      <c r="G7" s="1121"/>
    </row>
    <row r="8" spans="1:9" ht="13.5" thickTop="1" x14ac:dyDescent="0.2">
      <c r="A8" s="551" t="s">
        <v>91</v>
      </c>
      <c r="B8" s="552">
        <f>B9+B11</f>
        <v>27721.100000000002</v>
      </c>
      <c r="C8" s="553">
        <f>+B8</f>
        <v>27721.100000000002</v>
      </c>
      <c r="D8" s="554">
        <f t="shared" ref="D8:D17" si="0">E8-C8</f>
        <v>4672.9999999999964</v>
      </c>
      <c r="E8" s="554">
        <f>E9+E11</f>
        <v>32394.1</v>
      </c>
      <c r="F8" s="555">
        <f>F9+F11</f>
        <v>32784.6</v>
      </c>
      <c r="G8" s="555">
        <f>G9+G11</f>
        <v>33392</v>
      </c>
    </row>
    <row r="9" spans="1:9" x14ac:dyDescent="0.2">
      <c r="A9" s="556" t="s">
        <v>92</v>
      </c>
      <c r="B9" s="557">
        <f>'04 Programa'!M226</f>
        <v>27706.600000000002</v>
      </c>
      <c r="C9" s="558">
        <f>+B9</f>
        <v>27706.600000000002</v>
      </c>
      <c r="D9" s="559">
        <f t="shared" si="0"/>
        <v>4682.6999999999971</v>
      </c>
      <c r="E9" s="560">
        <f>'04 Programa'!Q226</f>
        <v>32389.3</v>
      </c>
      <c r="F9" s="213">
        <f>'04 Programa'!U226</f>
        <v>32784.6</v>
      </c>
      <c r="G9" s="213">
        <f>'04 Programa'!Y226</f>
        <v>33392</v>
      </c>
    </row>
    <row r="10" spans="1:9" x14ac:dyDescent="0.2">
      <c r="A10" s="561" t="s">
        <v>93</v>
      </c>
      <c r="B10" s="562">
        <f>'04 Programa'!N226</f>
        <v>5370.3</v>
      </c>
      <c r="C10" s="558">
        <f>+B10</f>
        <v>5370.3</v>
      </c>
      <c r="D10" s="559">
        <f t="shared" si="0"/>
        <v>707.09999999999945</v>
      </c>
      <c r="E10" s="563">
        <f>'04 Programa'!R226</f>
        <v>6077.4</v>
      </c>
      <c r="F10" s="564">
        <f>'04 Programa'!V226</f>
        <v>6450.4</v>
      </c>
      <c r="G10" s="564">
        <f>'04 Programa'!Z226</f>
        <v>6980.5999999999995</v>
      </c>
    </row>
    <row r="11" spans="1:9" ht="26.25" thickBot="1" x14ac:dyDescent="0.25">
      <c r="A11" s="565" t="s">
        <v>94</v>
      </c>
      <c r="B11" s="566">
        <f>'04 Programa'!O226</f>
        <v>14.5</v>
      </c>
      <c r="C11" s="567">
        <f>+B11</f>
        <v>14.5</v>
      </c>
      <c r="D11" s="568">
        <f t="shared" si="0"/>
        <v>-9.6999999999999993</v>
      </c>
      <c r="E11" s="569">
        <f>'04 Programa'!S226</f>
        <v>4.8</v>
      </c>
      <c r="F11" s="570">
        <f>'04 Programa'!W226</f>
        <v>0</v>
      </c>
      <c r="G11" s="570">
        <f>'04 Programa'!AA226</f>
        <v>0</v>
      </c>
    </row>
    <row r="12" spans="1:9" ht="13.5" thickTop="1" x14ac:dyDescent="0.2">
      <c r="A12" s="571" t="s">
        <v>95</v>
      </c>
      <c r="B12" s="211">
        <f>B8</f>
        <v>27721.100000000002</v>
      </c>
      <c r="C12" s="572">
        <f>C13+C18</f>
        <v>27721.100000000002</v>
      </c>
      <c r="D12" s="219">
        <f t="shared" si="0"/>
        <v>4672.9999999999964</v>
      </c>
      <c r="E12" s="573">
        <f>E13+E18</f>
        <v>32394.1</v>
      </c>
      <c r="F12" s="212">
        <f t="shared" ref="F12:G12" si="1">F13+F18</f>
        <v>32784.6</v>
      </c>
      <c r="G12" s="212">
        <f t="shared" si="1"/>
        <v>33392</v>
      </c>
    </row>
    <row r="13" spans="1:9" x14ac:dyDescent="0.2">
      <c r="A13" s="574" t="s">
        <v>96</v>
      </c>
      <c r="B13" s="575">
        <f>B8-B18</f>
        <v>12414.900000000001</v>
      </c>
      <c r="C13" s="575">
        <f t="shared" ref="C13:E13" si="2">C8-C18</f>
        <v>12414.900000000001</v>
      </c>
      <c r="D13" s="576">
        <f t="shared" si="2"/>
        <v>3996.1999999999971</v>
      </c>
      <c r="E13" s="577">
        <f t="shared" si="2"/>
        <v>16411.099999999999</v>
      </c>
      <c r="F13" s="578">
        <f>+F8-F18</f>
        <v>16925</v>
      </c>
      <c r="G13" s="578">
        <f>+G8-G18</f>
        <v>17528.400000000001</v>
      </c>
    </row>
    <row r="14" spans="1:9" ht="25.5" x14ac:dyDescent="0.2">
      <c r="A14" s="579" t="s">
        <v>97</v>
      </c>
      <c r="B14" s="580">
        <f>'04 Šaltiniai'!B4</f>
        <v>4498.7000000000007</v>
      </c>
      <c r="C14" s="581">
        <f>B14</f>
        <v>4498.7000000000007</v>
      </c>
      <c r="D14" s="582">
        <f t="shared" si="0"/>
        <v>2162.1999999999989</v>
      </c>
      <c r="E14" s="583">
        <f>'04 Šaltiniai'!C4</f>
        <v>6660.9</v>
      </c>
      <c r="F14" s="564">
        <f>'04 Šaltiniai'!D4</f>
        <v>6848.0000000000009</v>
      </c>
      <c r="G14" s="564">
        <f>'04 Šaltiniai'!E4</f>
        <v>7071.7</v>
      </c>
    </row>
    <row r="15" spans="1:9" ht="25.5" x14ac:dyDescent="0.2">
      <c r="A15" s="584" t="s">
        <v>98</v>
      </c>
      <c r="B15" s="142">
        <f>'04 Šaltiniai'!B5</f>
        <v>420.9</v>
      </c>
      <c r="C15" s="585">
        <f>B15</f>
        <v>420.9</v>
      </c>
      <c r="D15" s="582">
        <f t="shared" si="0"/>
        <v>-178.89999999999998</v>
      </c>
      <c r="E15" s="560">
        <f>'04 Šaltiniai'!C5</f>
        <v>242</v>
      </c>
      <c r="F15" s="213">
        <f>'04 Šaltiniai'!D5</f>
        <v>256</v>
      </c>
      <c r="G15" s="213">
        <f>'04 Šaltiniai'!E5</f>
        <v>268</v>
      </c>
    </row>
    <row r="16" spans="1:9" ht="25.5" x14ac:dyDescent="0.2">
      <c r="A16" s="584" t="s">
        <v>99</v>
      </c>
      <c r="B16" s="143">
        <v>0</v>
      </c>
      <c r="C16" s="586">
        <f>B16</f>
        <v>0</v>
      </c>
      <c r="D16" s="582">
        <f t="shared" si="0"/>
        <v>0</v>
      </c>
      <c r="E16" s="587">
        <v>0</v>
      </c>
      <c r="F16" s="215">
        <v>0</v>
      </c>
      <c r="G16" s="215">
        <f>'[1]01 Šaltiniai'!E10</f>
        <v>0</v>
      </c>
    </row>
    <row r="17" spans="1:7" ht="17.25" customHeight="1" x14ac:dyDescent="0.2">
      <c r="A17" s="584" t="s">
        <v>255</v>
      </c>
      <c r="B17" s="142">
        <f>'04 Šaltiniai'!B6</f>
        <v>556</v>
      </c>
      <c r="C17" s="585">
        <f>B17</f>
        <v>556</v>
      </c>
      <c r="D17" s="582">
        <f t="shared" si="0"/>
        <v>176.40000000000009</v>
      </c>
      <c r="E17" s="560">
        <f>'04 Šaltiniai'!D6</f>
        <v>732.40000000000009</v>
      </c>
      <c r="F17" s="213">
        <f>'04 Šaltiniai'!D6</f>
        <v>732.40000000000009</v>
      </c>
      <c r="G17" s="213">
        <f>'04 Šaltiniai'!E6</f>
        <v>768</v>
      </c>
    </row>
    <row r="18" spans="1:7" x14ac:dyDescent="0.2">
      <c r="A18" s="588" t="s">
        <v>100</v>
      </c>
      <c r="B18" s="589">
        <f>SUM(B19:B25)</f>
        <v>15306.2</v>
      </c>
      <c r="C18" s="590">
        <f>SUM(C19:C25)</f>
        <v>15306.2</v>
      </c>
      <c r="D18" s="591">
        <f>E18-C18</f>
        <v>676.79999999999927</v>
      </c>
      <c r="E18" s="592">
        <f>SUM(E19:E25)</f>
        <v>15983</v>
      </c>
      <c r="F18" s="216">
        <f>SUM(F19:F25)</f>
        <v>15859.6</v>
      </c>
      <c r="G18" s="216">
        <f>SUM(G19:G25)</f>
        <v>15863.6</v>
      </c>
    </row>
    <row r="19" spans="1:7" ht="16.5" customHeight="1" x14ac:dyDescent="0.2">
      <c r="A19" s="593" t="s">
        <v>256</v>
      </c>
      <c r="B19" s="142">
        <v>0</v>
      </c>
      <c r="C19" s="581">
        <f>B19</f>
        <v>0</v>
      </c>
      <c r="D19" s="594">
        <v>0</v>
      </c>
      <c r="E19" s="560">
        <v>0</v>
      </c>
      <c r="F19" s="213">
        <v>0</v>
      </c>
      <c r="G19" s="213">
        <v>0</v>
      </c>
    </row>
    <row r="20" spans="1:7" x14ac:dyDescent="0.2">
      <c r="A20" s="593" t="s">
        <v>164</v>
      </c>
      <c r="B20" s="144">
        <f>'[1]01 Šaltiniai'!B10</f>
        <v>0</v>
      </c>
      <c r="C20" s="595">
        <f>B20</f>
        <v>0</v>
      </c>
      <c r="D20" s="596">
        <f>E20-C20</f>
        <v>0</v>
      </c>
      <c r="E20" s="597">
        <f>'[1]01 Šaltiniai'!C10</f>
        <v>0</v>
      </c>
      <c r="F20" s="217">
        <f>'[1]01 Šaltiniai'!D10</f>
        <v>0</v>
      </c>
      <c r="G20" s="217">
        <v>0</v>
      </c>
    </row>
    <row r="21" spans="1:7" x14ac:dyDescent="0.2">
      <c r="A21" s="593" t="s">
        <v>165</v>
      </c>
      <c r="B21" s="144">
        <v>0</v>
      </c>
      <c r="C21" s="595">
        <f>B21</f>
        <v>0</v>
      </c>
      <c r="D21" s="596">
        <f t="shared" ref="D21:D25" si="3">E21-C21</f>
        <v>0</v>
      </c>
      <c r="E21" s="597">
        <v>0</v>
      </c>
      <c r="F21" s="217">
        <v>0</v>
      </c>
      <c r="G21" s="217">
        <v>0</v>
      </c>
    </row>
    <row r="22" spans="1:7" ht="30" customHeight="1" x14ac:dyDescent="0.2">
      <c r="A22" s="593" t="s">
        <v>257</v>
      </c>
      <c r="B22" s="142">
        <f>'04 Šaltiniai'!B9</f>
        <v>71</v>
      </c>
      <c r="C22" s="585">
        <f>B22</f>
        <v>71</v>
      </c>
      <c r="D22" s="594">
        <f t="shared" si="3"/>
        <v>88.9</v>
      </c>
      <c r="E22" s="560">
        <f>'04 Šaltiniai'!C9</f>
        <v>159.9</v>
      </c>
      <c r="F22" s="213">
        <f>'04 Šaltiniai'!D9</f>
        <v>0</v>
      </c>
      <c r="G22" s="213">
        <f>'04 Šaltiniai'!E9</f>
        <v>0</v>
      </c>
    </row>
    <row r="23" spans="1:7" x14ac:dyDescent="0.2">
      <c r="A23" s="598" t="s">
        <v>166</v>
      </c>
      <c r="B23" s="580">
        <f>'04 Šaltiniai'!B11</f>
        <v>15235.2</v>
      </c>
      <c r="C23" s="585">
        <f t="shared" ref="C23:C25" si="4">B23</f>
        <v>15235.2</v>
      </c>
      <c r="D23" s="594">
        <f t="shared" si="3"/>
        <v>587.89999999999964</v>
      </c>
      <c r="E23" s="583">
        <f>'04 Šaltiniai'!C11</f>
        <v>15823.1</v>
      </c>
      <c r="F23" s="564">
        <f>'04 Šaltiniai'!D11</f>
        <v>15859.6</v>
      </c>
      <c r="G23" s="564">
        <f>'04 Šaltiniai'!E11</f>
        <v>15863.6</v>
      </c>
    </row>
    <row r="24" spans="1:7" ht="17.25" customHeight="1" x14ac:dyDescent="0.2">
      <c r="A24" s="593" t="s">
        <v>167</v>
      </c>
      <c r="B24" s="599">
        <v>0</v>
      </c>
      <c r="C24" s="585">
        <f t="shared" si="4"/>
        <v>0</v>
      </c>
      <c r="D24" s="594">
        <f t="shared" si="3"/>
        <v>0</v>
      </c>
      <c r="E24" s="600">
        <v>0</v>
      </c>
      <c r="F24" s="570">
        <v>0</v>
      </c>
      <c r="G24" s="570">
        <v>0</v>
      </c>
    </row>
    <row r="25" spans="1:7" ht="13.5" thickBot="1" x14ac:dyDescent="0.25">
      <c r="A25" s="601" t="s">
        <v>168</v>
      </c>
      <c r="B25" s="145">
        <v>0</v>
      </c>
      <c r="C25" s="602">
        <f t="shared" si="4"/>
        <v>0</v>
      </c>
      <c r="D25" s="603">
        <f t="shared" si="3"/>
        <v>0</v>
      </c>
      <c r="E25" s="604">
        <f>'[1]01 Šaltiniai'!C15</f>
        <v>0</v>
      </c>
      <c r="F25" s="218">
        <v>0</v>
      </c>
      <c r="G25" s="218">
        <v>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4488188976377963" right="0.39370078740157483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04 Programa</vt:lpstr>
      <vt:lpstr>04 Išlaidų suvestinė</vt:lpstr>
      <vt:lpstr>04 Šaltiniai</vt:lpstr>
      <vt:lpstr>04 Bendros lėšos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2024-01-10T14:46:01Z</cp:lastPrinted>
  <dcterms:created xsi:type="dcterms:W3CDTF">2017-11-21T09:16:58Z</dcterms:created>
  <dcterms:modified xsi:type="dcterms:W3CDTF">2024-01-10T14:49:20Z</dcterms:modified>
</cp:coreProperties>
</file>