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Pletra_AS\Desktop\2024-2026 SVP\"/>
    </mc:Choice>
  </mc:AlternateContent>
  <xr:revisionPtr revIDLastSave="0" documentId="13_ncr:1_{01638220-A55F-47E4-A3CE-67EBD3F07BED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04 Programa" sheetId="1" r:id="rId1"/>
    <sheet name="04 Išlaidų suvestinė" sheetId="5" r:id="rId2"/>
    <sheet name="04 Šaltiniai" sheetId="2" r:id="rId3"/>
    <sheet name="04 Bendros lėšos" sheetId="4" r:id="rId4"/>
    <sheet name="04 Rodikliai" sheetId="6" r:id="rId5"/>
  </sheets>
  <externalReferences>
    <externalReference r:id="rId6"/>
  </externalReferences>
  <definedNames>
    <definedName name="Excel_BuiltIn__FilterDatabase" localSheetId="0">'04 Programa'!$A$13:$AO$13</definedName>
    <definedName name="_xlnm.Print_Area" localSheetId="3">'04 Bendros lėšos'!$A$1:$I$25</definedName>
    <definedName name="_xlnm.Print_Area" localSheetId="0">'04 Programa'!$A$1:$AA$242</definedName>
    <definedName name="_xlnm.Print_Area" localSheetId="2">'04 Šaltiniai'!$A$1:$F$32</definedName>
    <definedName name="_xlnm.Print_Titles" localSheetId="0">'04 Programa'!$11:$13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2" l="1"/>
  <c r="D3" i="2"/>
  <c r="M131" i="1"/>
  <c r="N131" i="1"/>
  <c r="O131" i="1"/>
  <c r="P131" i="1"/>
  <c r="Q131" i="1"/>
  <c r="R131" i="1"/>
  <c r="S131" i="1"/>
  <c r="T131" i="1"/>
  <c r="U131" i="1"/>
  <c r="V131" i="1"/>
  <c r="W131" i="1"/>
  <c r="X131" i="1"/>
  <c r="Y131" i="1"/>
  <c r="Z131" i="1"/>
  <c r="AA131" i="1"/>
  <c r="L131" i="1"/>
  <c r="C3" i="2"/>
  <c r="B3" i="2"/>
  <c r="AA106" i="1"/>
  <c r="Z106" i="1"/>
  <c r="Y106" i="1"/>
  <c r="V106" i="1"/>
  <c r="U106" i="1"/>
  <c r="S106" i="1"/>
  <c r="R106" i="1"/>
  <c r="Q106" i="1"/>
  <c r="N106" i="1"/>
  <c r="M106" i="1"/>
  <c r="X105" i="1"/>
  <c r="X106" i="1" s="1"/>
  <c r="T105" i="1"/>
  <c r="T106" i="1" s="1"/>
  <c r="P105" i="1"/>
  <c r="P106" i="1" s="1"/>
  <c r="L105" i="1"/>
  <c r="L106" i="1" s="1"/>
  <c r="X65" i="1"/>
  <c r="T65" i="1"/>
  <c r="P65" i="1"/>
  <c r="L65" i="1"/>
  <c r="X209" i="1"/>
  <c r="AA206" i="1"/>
  <c r="AA207" i="1" s="1"/>
  <c r="Z206" i="1"/>
  <c r="Z207" i="1" s="1"/>
  <c r="Y206" i="1"/>
  <c r="Y207" i="1" s="1"/>
  <c r="X206" i="1"/>
  <c r="X207" i="1" s="1"/>
  <c r="W206" i="1"/>
  <c r="W207" i="1" s="1"/>
  <c r="V206" i="1"/>
  <c r="V207" i="1" s="1"/>
  <c r="U206" i="1"/>
  <c r="U207" i="1" s="1"/>
  <c r="S206" i="1"/>
  <c r="S207" i="1" s="1"/>
  <c r="R206" i="1"/>
  <c r="R207" i="1" s="1"/>
  <c r="Q206" i="1"/>
  <c r="Q207" i="1" s="1"/>
  <c r="O206" i="1"/>
  <c r="O207" i="1" s="1"/>
  <c r="N206" i="1"/>
  <c r="N207" i="1" s="1"/>
  <c r="M206" i="1"/>
  <c r="M207" i="1" s="1"/>
  <c r="T204" i="1"/>
  <c r="T206" i="1" s="1"/>
  <c r="T207" i="1" s="1"/>
  <c r="P204" i="1"/>
  <c r="P206" i="1" s="1"/>
  <c r="P207" i="1" s="1"/>
  <c r="L204" i="1"/>
  <c r="L206" i="1" s="1"/>
  <c r="L207" i="1" s="1"/>
  <c r="AA168" i="1"/>
  <c r="Z168" i="1"/>
  <c r="Y168" i="1"/>
  <c r="W168" i="1"/>
  <c r="V168" i="1"/>
  <c r="U168" i="1"/>
  <c r="S168" i="1"/>
  <c r="R168" i="1"/>
  <c r="Q168" i="1"/>
  <c r="O168" i="1"/>
  <c r="N168" i="1"/>
  <c r="M168" i="1"/>
  <c r="X167" i="1"/>
  <c r="T167" i="1"/>
  <c r="P167" i="1"/>
  <c r="L167" i="1"/>
  <c r="X166" i="1"/>
  <c r="T166" i="1"/>
  <c r="P166" i="1"/>
  <c r="L166" i="1"/>
  <c r="M171" i="1"/>
  <c r="N171" i="1"/>
  <c r="O171" i="1"/>
  <c r="Q171" i="1"/>
  <c r="R171" i="1"/>
  <c r="S171" i="1"/>
  <c r="U171" i="1"/>
  <c r="V171" i="1"/>
  <c r="W171" i="1"/>
  <c r="Y171" i="1"/>
  <c r="Z171" i="1"/>
  <c r="AA171" i="1"/>
  <c r="X170" i="1"/>
  <c r="T170" i="1"/>
  <c r="P170" i="1"/>
  <c r="L170" i="1"/>
  <c r="AA165" i="1"/>
  <c r="Z165" i="1"/>
  <c r="Y165" i="1"/>
  <c r="W165" i="1"/>
  <c r="V165" i="1"/>
  <c r="U165" i="1"/>
  <c r="S165" i="1"/>
  <c r="R165" i="1"/>
  <c r="Q165" i="1"/>
  <c r="O165" i="1"/>
  <c r="N165" i="1"/>
  <c r="M165" i="1"/>
  <c r="X164" i="1"/>
  <c r="X165" i="1" s="1"/>
  <c r="T164" i="1"/>
  <c r="T165" i="1" s="1"/>
  <c r="P164" i="1"/>
  <c r="P165" i="1" s="1"/>
  <c r="L164" i="1"/>
  <c r="L165" i="1" s="1"/>
  <c r="X83" i="1"/>
  <c r="T83" i="1"/>
  <c r="M84" i="1"/>
  <c r="N84" i="1"/>
  <c r="O84" i="1"/>
  <c r="Q84" i="1"/>
  <c r="R84" i="1"/>
  <c r="S84" i="1"/>
  <c r="U84" i="1"/>
  <c r="V84" i="1"/>
  <c r="W84" i="1"/>
  <c r="Y84" i="1"/>
  <c r="Z84" i="1"/>
  <c r="AA84" i="1"/>
  <c r="P83" i="1"/>
  <c r="L83" i="1"/>
  <c r="AA81" i="1"/>
  <c r="Z81" i="1"/>
  <c r="Y81" i="1"/>
  <c r="W81" i="1"/>
  <c r="V81" i="1"/>
  <c r="U81" i="1"/>
  <c r="S81" i="1"/>
  <c r="R81" i="1"/>
  <c r="Q81" i="1"/>
  <c r="O81" i="1"/>
  <c r="N81" i="1"/>
  <c r="M81" i="1"/>
  <c r="X80" i="1"/>
  <c r="X81" i="1" s="1"/>
  <c r="T80" i="1"/>
  <c r="T81" i="1" s="1"/>
  <c r="P80" i="1"/>
  <c r="P81" i="1" s="1"/>
  <c r="L80" i="1"/>
  <c r="L81" i="1" s="1"/>
  <c r="L168" i="1" l="1"/>
  <c r="T168" i="1"/>
  <c r="X168" i="1"/>
  <c r="P168" i="1"/>
  <c r="D16" i="4"/>
  <c r="C21" i="4"/>
  <c r="C19" i="4"/>
  <c r="C16" i="4"/>
  <c r="M94" i="1"/>
  <c r="N94" i="1"/>
  <c r="O94" i="1"/>
  <c r="E25" i="4"/>
  <c r="D25" i="4" s="1"/>
  <c r="C25" i="4"/>
  <c r="C24" i="4"/>
  <c r="D24" i="4" s="1"/>
  <c r="D21" i="4"/>
  <c r="F20" i="4"/>
  <c r="E20" i="4"/>
  <c r="B20" i="4"/>
  <c r="C20" i="4" s="1"/>
  <c r="D20" i="4" s="1"/>
  <c r="G16" i="4"/>
  <c r="X93" i="1" l="1"/>
  <c r="U92" i="1"/>
  <c r="V92" i="1"/>
  <c r="W92" i="1"/>
  <c r="Y92" i="1"/>
  <c r="Z92" i="1"/>
  <c r="AA92" i="1"/>
  <c r="X91" i="1"/>
  <c r="X92" i="1" s="1"/>
  <c r="X89" i="1"/>
  <c r="X87" i="1"/>
  <c r="X190" i="1"/>
  <c r="X179" i="1"/>
  <c r="X69" i="1" l="1"/>
  <c r="X231" i="1"/>
  <c r="X229" i="1"/>
  <c r="X226" i="1"/>
  <c r="X214" i="1"/>
  <c r="X187" i="1"/>
  <c r="X143" i="1"/>
  <c r="X119" i="1"/>
  <c r="X237" i="1"/>
  <c r="X121" i="1"/>
  <c r="X99" i="1"/>
  <c r="X101" i="1"/>
  <c r="X97" i="1"/>
  <c r="U55" i="1"/>
  <c r="V55" i="1"/>
  <c r="W55" i="1"/>
  <c r="Y55" i="1"/>
  <c r="Z55" i="1"/>
  <c r="AA55" i="1"/>
  <c r="X54" i="1"/>
  <c r="X55" i="1" s="1"/>
  <c r="X56" i="1"/>
  <c r="X66" i="1"/>
  <c r="X51" i="1"/>
  <c r="X58" i="1"/>
  <c r="X107" i="1"/>
  <c r="X95" i="1"/>
  <c r="X57" i="1"/>
  <c r="X197" i="1"/>
  <c r="X176" i="1" l="1"/>
  <c r="X123" i="1"/>
  <c r="X117" i="1"/>
  <c r="X114" i="1"/>
  <c r="X109" i="1"/>
  <c r="X103" i="1"/>
  <c r="X64" i="1"/>
  <c r="U53" i="1"/>
  <c r="V53" i="1"/>
  <c r="W53" i="1"/>
  <c r="Y53" i="1"/>
  <c r="Z53" i="1"/>
  <c r="AA53" i="1"/>
  <c r="X52" i="1"/>
  <c r="X53" i="1" s="1"/>
  <c r="U20" i="1"/>
  <c r="V20" i="1"/>
  <c r="W20" i="1"/>
  <c r="Y20" i="1"/>
  <c r="Z20" i="1"/>
  <c r="AA20" i="1"/>
  <c r="X19" i="1"/>
  <c r="X20" i="1" s="1"/>
  <c r="X147" i="1" l="1"/>
  <c r="U142" i="1"/>
  <c r="V142" i="1"/>
  <c r="W142" i="1"/>
  <c r="Y142" i="1"/>
  <c r="Z142" i="1"/>
  <c r="AA142" i="1"/>
  <c r="X139" i="1"/>
  <c r="X142" i="1" s="1"/>
  <c r="X133" i="1"/>
  <c r="X169" i="1"/>
  <c r="X171" i="1" s="1"/>
  <c r="X159" i="1"/>
  <c r="X162" i="1"/>
  <c r="U48" i="1"/>
  <c r="V48" i="1"/>
  <c r="W48" i="1"/>
  <c r="Y48" i="1"/>
  <c r="Z48" i="1"/>
  <c r="AA48" i="1"/>
  <c r="L37" i="1"/>
  <c r="U45" i="1"/>
  <c r="V45" i="1"/>
  <c r="W45" i="1"/>
  <c r="Y45" i="1"/>
  <c r="Z45" i="1"/>
  <c r="AA45" i="1"/>
  <c r="L43" i="1"/>
  <c r="U38" i="1"/>
  <c r="V38" i="1"/>
  <c r="W38" i="1"/>
  <c r="Y38" i="1"/>
  <c r="Z38" i="1"/>
  <c r="AA38" i="1"/>
  <c r="X78" i="1"/>
  <c r="X77" i="1"/>
  <c r="T78" i="1"/>
  <c r="T77" i="1"/>
  <c r="M79" i="1"/>
  <c r="N79" i="1"/>
  <c r="O79" i="1"/>
  <c r="Q79" i="1"/>
  <c r="R79" i="1"/>
  <c r="S79" i="1"/>
  <c r="U79" i="1"/>
  <c r="V79" i="1"/>
  <c r="W79" i="1"/>
  <c r="Y79" i="1"/>
  <c r="Z79" i="1"/>
  <c r="AA79" i="1"/>
  <c r="P78" i="1"/>
  <c r="P77" i="1"/>
  <c r="L78" i="1"/>
  <c r="L77" i="1"/>
  <c r="AA149" i="1"/>
  <c r="Z149" i="1"/>
  <c r="Y149" i="1"/>
  <c r="W149" i="1"/>
  <c r="V149" i="1"/>
  <c r="U149" i="1"/>
  <c r="S149" i="1"/>
  <c r="R149" i="1"/>
  <c r="Q149" i="1"/>
  <c r="O149" i="1"/>
  <c r="N149" i="1"/>
  <c r="M149" i="1"/>
  <c r="X148" i="1"/>
  <c r="T148" i="1"/>
  <c r="P148" i="1"/>
  <c r="L148" i="1"/>
  <c r="T147" i="1"/>
  <c r="P147" i="1"/>
  <c r="L147" i="1"/>
  <c r="AA146" i="1"/>
  <c r="Z146" i="1"/>
  <c r="Y146" i="1"/>
  <c r="W146" i="1"/>
  <c r="V146" i="1"/>
  <c r="U146" i="1"/>
  <c r="S146" i="1"/>
  <c r="R146" i="1"/>
  <c r="Q146" i="1"/>
  <c r="O146" i="1"/>
  <c r="N146" i="1"/>
  <c r="M146" i="1"/>
  <c r="X145" i="1"/>
  <c r="T145" i="1"/>
  <c r="P145" i="1"/>
  <c r="L145" i="1"/>
  <c r="X144" i="1"/>
  <c r="T144" i="1"/>
  <c r="P144" i="1"/>
  <c r="L144" i="1"/>
  <c r="T143" i="1"/>
  <c r="P143" i="1"/>
  <c r="L143" i="1"/>
  <c r="S142" i="1"/>
  <c r="R142" i="1"/>
  <c r="Q142" i="1"/>
  <c r="O142" i="1"/>
  <c r="N142" i="1"/>
  <c r="M142" i="1"/>
  <c r="T141" i="1"/>
  <c r="P141" i="1"/>
  <c r="L141" i="1"/>
  <c r="T140" i="1"/>
  <c r="P140" i="1"/>
  <c r="L140" i="1"/>
  <c r="T139" i="1"/>
  <c r="P139" i="1"/>
  <c r="L139" i="1"/>
  <c r="AA138" i="1"/>
  <c r="Z138" i="1"/>
  <c r="Y138" i="1"/>
  <c r="W138" i="1"/>
  <c r="V138" i="1"/>
  <c r="U138" i="1"/>
  <c r="S138" i="1"/>
  <c r="R138" i="1"/>
  <c r="Q138" i="1"/>
  <c r="O138" i="1"/>
  <c r="N138" i="1"/>
  <c r="M138" i="1"/>
  <c r="T137" i="1"/>
  <c r="P137" i="1"/>
  <c r="L137" i="1"/>
  <c r="X136" i="1"/>
  <c r="X138" i="1" s="1"/>
  <c r="T136" i="1"/>
  <c r="P136" i="1"/>
  <c r="L136" i="1"/>
  <c r="AA135" i="1"/>
  <c r="Z135" i="1"/>
  <c r="Y135" i="1"/>
  <c r="W135" i="1"/>
  <c r="V135" i="1"/>
  <c r="U135" i="1"/>
  <c r="S135" i="1"/>
  <c r="R135" i="1"/>
  <c r="Q135" i="1"/>
  <c r="O135" i="1"/>
  <c r="N135" i="1"/>
  <c r="M135" i="1"/>
  <c r="X134" i="1"/>
  <c r="X135" i="1" s="1"/>
  <c r="T134" i="1"/>
  <c r="P134" i="1"/>
  <c r="L134" i="1"/>
  <c r="T133" i="1"/>
  <c r="P133" i="1"/>
  <c r="L133" i="1"/>
  <c r="X149" i="1" l="1"/>
  <c r="X146" i="1"/>
  <c r="X150" i="1" s="1"/>
  <c r="P149" i="1"/>
  <c r="P146" i="1"/>
  <c r="T149" i="1"/>
  <c r="N150" i="1"/>
  <c r="S150" i="1"/>
  <c r="P142" i="1"/>
  <c r="T135" i="1"/>
  <c r="Y150" i="1"/>
  <c r="T138" i="1"/>
  <c r="P135" i="1"/>
  <c r="O150" i="1"/>
  <c r="U150" i="1"/>
  <c r="T142" i="1"/>
  <c r="T146" i="1"/>
  <c r="Q150" i="1"/>
  <c r="V150" i="1"/>
  <c r="Z150" i="1"/>
  <c r="L138" i="1"/>
  <c r="L135" i="1"/>
  <c r="M150" i="1"/>
  <c r="R150" i="1"/>
  <c r="W150" i="1"/>
  <c r="AA150" i="1"/>
  <c r="P138" i="1"/>
  <c r="L142" i="1"/>
  <c r="L146" i="1"/>
  <c r="L149" i="1"/>
  <c r="P150" i="1" l="1"/>
  <c r="T150" i="1"/>
  <c r="L150" i="1"/>
  <c r="N108" i="1"/>
  <c r="X59" i="1"/>
  <c r="T59" i="1"/>
  <c r="P59" i="1"/>
  <c r="L59" i="1"/>
  <c r="X24" i="1"/>
  <c r="T24" i="1"/>
  <c r="P24" i="1"/>
  <c r="L24" i="1"/>
  <c r="M221" i="1" l="1"/>
  <c r="N221" i="1"/>
  <c r="O221" i="1"/>
  <c r="Q221" i="1"/>
  <c r="R221" i="1"/>
  <c r="S221" i="1"/>
  <c r="U221" i="1"/>
  <c r="V221" i="1"/>
  <c r="W221" i="1"/>
  <c r="Y221" i="1"/>
  <c r="Z221" i="1"/>
  <c r="AA221" i="1"/>
  <c r="M126" i="1"/>
  <c r="N126" i="1"/>
  <c r="O126" i="1"/>
  <c r="Q126" i="1"/>
  <c r="R126" i="1"/>
  <c r="S126" i="1"/>
  <c r="U126" i="1"/>
  <c r="V126" i="1"/>
  <c r="W126" i="1"/>
  <c r="X126" i="1"/>
  <c r="Y126" i="1"/>
  <c r="Z126" i="1"/>
  <c r="AA126" i="1"/>
  <c r="M116" i="1"/>
  <c r="N116" i="1"/>
  <c r="O116" i="1"/>
  <c r="Q116" i="1"/>
  <c r="R116" i="1"/>
  <c r="S116" i="1"/>
  <c r="U116" i="1"/>
  <c r="V116" i="1"/>
  <c r="W116" i="1"/>
  <c r="Y116" i="1"/>
  <c r="Z116" i="1"/>
  <c r="AA116" i="1"/>
  <c r="X115" i="1"/>
  <c r="X116" i="1" s="1"/>
  <c r="T115" i="1"/>
  <c r="P115" i="1"/>
  <c r="M111" i="1"/>
  <c r="N111" i="1"/>
  <c r="O111" i="1"/>
  <c r="Q111" i="1"/>
  <c r="R111" i="1"/>
  <c r="S111" i="1"/>
  <c r="U111" i="1"/>
  <c r="V111" i="1"/>
  <c r="W111" i="1"/>
  <c r="Y111" i="1"/>
  <c r="Z111" i="1"/>
  <c r="AA111" i="1"/>
  <c r="L115" i="1"/>
  <c r="X110" i="1"/>
  <c r="X111" i="1" s="1"/>
  <c r="T110" i="1"/>
  <c r="P110" i="1"/>
  <c r="L110" i="1"/>
  <c r="AA75" i="1"/>
  <c r="Z75" i="1"/>
  <c r="Y75" i="1"/>
  <c r="W75" i="1"/>
  <c r="V75" i="1"/>
  <c r="U75" i="1"/>
  <c r="S75" i="1"/>
  <c r="R75" i="1"/>
  <c r="Q75" i="1"/>
  <c r="O75" i="1"/>
  <c r="N75" i="1"/>
  <c r="M75" i="1"/>
  <c r="X74" i="1"/>
  <c r="X75" i="1" s="1"/>
  <c r="T74" i="1"/>
  <c r="P74" i="1"/>
  <c r="P75" i="1" s="1"/>
  <c r="L74" i="1"/>
  <c r="L75" i="1" s="1"/>
  <c r="T75" i="1" l="1"/>
  <c r="V108" i="1"/>
  <c r="AA70" i="1" l="1"/>
  <c r="Z70" i="1"/>
  <c r="Y70" i="1"/>
  <c r="W70" i="1"/>
  <c r="V70" i="1"/>
  <c r="U70" i="1"/>
  <c r="S70" i="1"/>
  <c r="R70" i="1"/>
  <c r="Q70" i="1"/>
  <c r="O70" i="1"/>
  <c r="N70" i="1"/>
  <c r="M70" i="1"/>
  <c r="T69" i="1"/>
  <c r="P69" i="1"/>
  <c r="L69" i="1"/>
  <c r="X68" i="1"/>
  <c r="X70" i="1" s="1"/>
  <c r="T68" i="1"/>
  <c r="P68" i="1"/>
  <c r="L68" i="1"/>
  <c r="L70" i="1" l="1"/>
  <c r="T70" i="1"/>
  <c r="P70" i="1"/>
  <c r="AA211" i="1"/>
  <c r="AA212" i="1" s="1"/>
  <c r="Z211" i="1"/>
  <c r="Z212" i="1" s="1"/>
  <c r="Y211" i="1"/>
  <c r="Y212" i="1" s="1"/>
  <c r="X211" i="1"/>
  <c r="X212" i="1" s="1"/>
  <c r="W211" i="1"/>
  <c r="W212" i="1" s="1"/>
  <c r="V211" i="1"/>
  <c r="V212" i="1" s="1"/>
  <c r="U211" i="1"/>
  <c r="U212" i="1" s="1"/>
  <c r="S211" i="1"/>
  <c r="S212" i="1" s="1"/>
  <c r="R211" i="1"/>
  <c r="R212" i="1" s="1"/>
  <c r="Q211" i="1"/>
  <c r="Q212" i="1" s="1"/>
  <c r="O211" i="1"/>
  <c r="O212" i="1" s="1"/>
  <c r="N211" i="1"/>
  <c r="N212" i="1" s="1"/>
  <c r="M211" i="1"/>
  <c r="M212" i="1" s="1"/>
  <c r="T209" i="1"/>
  <c r="T211" i="1" s="1"/>
  <c r="T212" i="1" s="1"/>
  <c r="P209" i="1"/>
  <c r="P211" i="1" s="1"/>
  <c r="P212" i="1" s="1"/>
  <c r="L209" i="1"/>
  <c r="L211" i="1" s="1"/>
  <c r="L212" i="1" s="1"/>
  <c r="AA180" i="1" l="1"/>
  <c r="Z180" i="1"/>
  <c r="Y180" i="1"/>
  <c r="X180" i="1"/>
  <c r="W180" i="1"/>
  <c r="V180" i="1"/>
  <c r="U180" i="1"/>
  <c r="S180" i="1"/>
  <c r="R180" i="1"/>
  <c r="Q180" i="1"/>
  <c r="O180" i="1"/>
  <c r="N180" i="1"/>
  <c r="M180" i="1"/>
  <c r="T179" i="1"/>
  <c r="T180" i="1" s="1"/>
  <c r="P179" i="1"/>
  <c r="P180" i="1" s="1"/>
  <c r="L179" i="1"/>
  <c r="L180" i="1" s="1"/>
  <c r="AA128" i="1" l="1"/>
  <c r="Z128" i="1"/>
  <c r="Y128" i="1"/>
  <c r="X128" i="1"/>
  <c r="U128" i="1"/>
  <c r="S128" i="1"/>
  <c r="R128" i="1"/>
  <c r="Q128" i="1"/>
  <c r="M128" i="1"/>
  <c r="T127" i="1"/>
  <c r="T128" i="1" s="1"/>
  <c r="P127" i="1"/>
  <c r="P128" i="1" s="1"/>
  <c r="L127" i="1"/>
  <c r="L128" i="1" s="1"/>
  <c r="T125" i="1"/>
  <c r="T126" i="1" s="1"/>
  <c r="P125" i="1"/>
  <c r="P126" i="1" s="1"/>
  <c r="L125" i="1"/>
  <c r="L126" i="1" s="1"/>
  <c r="AA124" i="1"/>
  <c r="Z124" i="1"/>
  <c r="Y124" i="1"/>
  <c r="X124" i="1"/>
  <c r="U124" i="1"/>
  <c r="S124" i="1"/>
  <c r="R124" i="1"/>
  <c r="Q124" i="1"/>
  <c r="M124" i="1"/>
  <c r="T123" i="1"/>
  <c r="T124" i="1" s="1"/>
  <c r="P123" i="1"/>
  <c r="P124" i="1" s="1"/>
  <c r="L123" i="1"/>
  <c r="L124" i="1" s="1"/>
  <c r="M178" i="1" l="1"/>
  <c r="N178" i="1"/>
  <c r="O178" i="1"/>
  <c r="Q178" i="1"/>
  <c r="R178" i="1"/>
  <c r="S178" i="1"/>
  <c r="U178" i="1"/>
  <c r="V178" i="1"/>
  <c r="W178" i="1"/>
  <c r="Y178" i="1"/>
  <c r="Z178" i="1"/>
  <c r="AA178" i="1"/>
  <c r="X177" i="1"/>
  <c r="X178" i="1" s="1"/>
  <c r="T177" i="1"/>
  <c r="P177" i="1"/>
  <c r="L177" i="1"/>
  <c r="X220" i="1" l="1"/>
  <c r="T220" i="1"/>
  <c r="P220" i="1"/>
  <c r="L220" i="1"/>
  <c r="AA218" i="1"/>
  <c r="Z218" i="1"/>
  <c r="Y218" i="1"/>
  <c r="W218" i="1"/>
  <c r="V218" i="1"/>
  <c r="U218" i="1"/>
  <c r="S218" i="1"/>
  <c r="R218" i="1"/>
  <c r="Q218" i="1"/>
  <c r="O218" i="1"/>
  <c r="N218" i="1"/>
  <c r="M218" i="1"/>
  <c r="X217" i="1"/>
  <c r="T217" i="1"/>
  <c r="T218" i="1" s="1"/>
  <c r="P217" i="1"/>
  <c r="P218" i="1" s="1"/>
  <c r="L217" i="1"/>
  <c r="L218" i="1" s="1"/>
  <c r="X76" i="1"/>
  <c r="X79" i="1" s="1"/>
  <c r="T76" i="1"/>
  <c r="T79" i="1" s="1"/>
  <c r="P76" i="1"/>
  <c r="P79" i="1" s="1"/>
  <c r="L76" i="1"/>
  <c r="L79" i="1" s="1"/>
  <c r="X218" i="1" l="1"/>
  <c r="P82" i="1"/>
  <c r="P66" i="1"/>
  <c r="P84" i="1" l="1"/>
  <c r="X191" i="1"/>
  <c r="T191" i="1"/>
  <c r="P191" i="1"/>
  <c r="L191" i="1"/>
  <c r="M192" i="1"/>
  <c r="N192" i="1"/>
  <c r="O192" i="1"/>
  <c r="Q192" i="1"/>
  <c r="R192" i="1"/>
  <c r="S192" i="1"/>
  <c r="U192" i="1"/>
  <c r="V192" i="1"/>
  <c r="W192" i="1"/>
  <c r="Y192" i="1"/>
  <c r="Z192" i="1"/>
  <c r="AA192" i="1"/>
  <c r="M189" i="1"/>
  <c r="N189" i="1"/>
  <c r="O189" i="1"/>
  <c r="Q189" i="1"/>
  <c r="R189" i="1"/>
  <c r="S189" i="1"/>
  <c r="U189" i="1"/>
  <c r="V189" i="1"/>
  <c r="W189" i="1"/>
  <c r="Y189" i="1"/>
  <c r="Z189" i="1"/>
  <c r="AA189" i="1"/>
  <c r="X188" i="1"/>
  <c r="X189" i="1" s="1"/>
  <c r="T188" i="1"/>
  <c r="P188" i="1"/>
  <c r="L188" i="1"/>
  <c r="AA122" i="1"/>
  <c r="Z122" i="1"/>
  <c r="Y122" i="1"/>
  <c r="X122" i="1"/>
  <c r="U122" i="1"/>
  <c r="S122" i="1"/>
  <c r="R122" i="1"/>
  <c r="Q122" i="1"/>
  <c r="M122" i="1"/>
  <c r="T121" i="1"/>
  <c r="T122" i="1" s="1"/>
  <c r="P121" i="1"/>
  <c r="P122" i="1" s="1"/>
  <c r="L121" i="1"/>
  <c r="L122" i="1" s="1"/>
  <c r="M61" i="1"/>
  <c r="N61" i="1"/>
  <c r="O61" i="1"/>
  <c r="Q61" i="1"/>
  <c r="R61" i="1"/>
  <c r="S61" i="1"/>
  <c r="U61" i="1"/>
  <c r="V61" i="1"/>
  <c r="W61" i="1"/>
  <c r="Y61" i="1"/>
  <c r="Z61" i="1"/>
  <c r="AA61" i="1"/>
  <c r="X60" i="1"/>
  <c r="X61" i="1" s="1"/>
  <c r="T60" i="1"/>
  <c r="P60" i="1"/>
  <c r="L60" i="1"/>
  <c r="M30" i="1"/>
  <c r="N30" i="1"/>
  <c r="O30" i="1"/>
  <c r="Q30" i="1"/>
  <c r="R30" i="1"/>
  <c r="S30" i="1"/>
  <c r="U30" i="1"/>
  <c r="V30" i="1"/>
  <c r="W30" i="1"/>
  <c r="Y30" i="1"/>
  <c r="Z30" i="1"/>
  <c r="AA30" i="1"/>
  <c r="X29" i="1"/>
  <c r="T29" i="1"/>
  <c r="P29" i="1"/>
  <c r="L29" i="1"/>
  <c r="X192" i="1" l="1"/>
  <c r="L176" i="1"/>
  <c r="L178" i="1" s="1"/>
  <c r="L181" i="1"/>
  <c r="S45" i="1" l="1"/>
  <c r="R45" i="1"/>
  <c r="Q45" i="1"/>
  <c r="O45" i="1"/>
  <c r="N45" i="1"/>
  <c r="M45" i="1"/>
  <c r="X44" i="1"/>
  <c r="T44" i="1"/>
  <c r="P44" i="1"/>
  <c r="L44" i="1"/>
  <c r="L45" i="1" s="1"/>
  <c r="X43" i="1"/>
  <c r="T43" i="1"/>
  <c r="P43" i="1"/>
  <c r="X45" i="1" l="1"/>
  <c r="P45" i="1"/>
  <c r="T45" i="1"/>
  <c r="L27" i="1" l="1"/>
  <c r="P176" i="1" l="1"/>
  <c r="P178" i="1" s="1"/>
  <c r="P181" i="1"/>
  <c r="M42" i="1" l="1"/>
  <c r="N42" i="1"/>
  <c r="O42" i="1"/>
  <c r="Q42" i="1"/>
  <c r="R42" i="1"/>
  <c r="S42" i="1"/>
  <c r="U42" i="1"/>
  <c r="V42" i="1"/>
  <c r="W42" i="1"/>
  <c r="Y42" i="1"/>
  <c r="Z42" i="1"/>
  <c r="AA42" i="1"/>
  <c r="X40" i="1"/>
  <c r="T40" i="1"/>
  <c r="P40" i="1"/>
  <c r="L40" i="1"/>
  <c r="T176" i="1" l="1"/>
  <c r="T178" i="1" s="1"/>
  <c r="X41" i="1" l="1"/>
  <c r="T41" i="1"/>
  <c r="P41" i="1"/>
  <c r="L41" i="1"/>
  <c r="X39" i="1"/>
  <c r="T39" i="1"/>
  <c r="P39" i="1"/>
  <c r="L39" i="1"/>
  <c r="L42" i="1" s="1"/>
  <c r="X42" i="1" l="1"/>
  <c r="P42" i="1"/>
  <c r="T42" i="1"/>
  <c r="X62" i="1"/>
  <c r="Y62" i="1"/>
  <c r="Z62" i="1"/>
  <c r="AA62" i="1"/>
  <c r="L47" i="1" l="1"/>
  <c r="T72" i="1" l="1"/>
  <c r="M161" i="1" l="1"/>
  <c r="N161" i="1"/>
  <c r="O161" i="1"/>
  <c r="Q161" i="1"/>
  <c r="R161" i="1"/>
  <c r="S161" i="1"/>
  <c r="U161" i="1"/>
  <c r="V161" i="1"/>
  <c r="W161" i="1"/>
  <c r="Y161" i="1"/>
  <c r="Z161" i="1"/>
  <c r="AA161" i="1"/>
  <c r="X160" i="1"/>
  <c r="T160" i="1"/>
  <c r="P160" i="1"/>
  <c r="L160" i="1"/>
  <c r="T154" i="1"/>
  <c r="X161" i="1" l="1"/>
  <c r="U120" i="1"/>
  <c r="V120" i="1"/>
  <c r="W120" i="1"/>
  <c r="L72" i="1" l="1"/>
  <c r="P219" i="1" l="1"/>
  <c r="P221" i="1" l="1"/>
  <c r="P25" i="1"/>
  <c r="P187" i="1" l="1"/>
  <c r="P189" i="1" s="1"/>
  <c r="T169" i="1" l="1"/>
  <c r="T171" i="1" s="1"/>
  <c r="P169" i="1"/>
  <c r="P171" i="1" s="1"/>
  <c r="L169" i="1"/>
  <c r="L171" i="1" s="1"/>
  <c r="M73" i="1" l="1"/>
  <c r="N73" i="1"/>
  <c r="O73" i="1"/>
  <c r="Q73" i="1"/>
  <c r="R73" i="1"/>
  <c r="S73" i="1"/>
  <c r="U73" i="1"/>
  <c r="V73" i="1"/>
  <c r="W73" i="1"/>
  <c r="Y73" i="1"/>
  <c r="Z73" i="1"/>
  <c r="AA73" i="1"/>
  <c r="P72" i="1"/>
  <c r="C9" i="2" s="1"/>
  <c r="X71" i="1"/>
  <c r="X73" i="1" s="1"/>
  <c r="T71" i="1"/>
  <c r="T73" i="1" s="1"/>
  <c r="P71" i="1"/>
  <c r="L71" i="1"/>
  <c r="L73" i="1" s="1"/>
  <c r="X82" i="1"/>
  <c r="T82" i="1"/>
  <c r="L82" i="1"/>
  <c r="T84" i="1" l="1"/>
  <c r="D9" i="2"/>
  <c r="L84" i="1"/>
  <c r="B9" i="2"/>
  <c r="X84" i="1"/>
  <c r="E9" i="2"/>
  <c r="E22" i="4"/>
  <c r="C24" i="2"/>
  <c r="P73" i="1"/>
  <c r="N120" i="1"/>
  <c r="L119" i="1"/>
  <c r="L117" i="1"/>
  <c r="L114" i="1"/>
  <c r="L116" i="1" s="1"/>
  <c r="L109" i="1"/>
  <c r="L111" i="1" s="1"/>
  <c r="L107" i="1"/>
  <c r="L103" i="1"/>
  <c r="L101" i="1"/>
  <c r="L99" i="1"/>
  <c r="L97" i="1"/>
  <c r="L95" i="1"/>
  <c r="L93" i="1"/>
  <c r="L91" i="1"/>
  <c r="L89" i="1"/>
  <c r="L87" i="1"/>
  <c r="L66" i="1"/>
  <c r="L64" i="1"/>
  <c r="L58" i="1"/>
  <c r="L57" i="1"/>
  <c r="L56" i="1"/>
  <c r="L54" i="1"/>
  <c r="L52" i="1"/>
  <c r="L51" i="1"/>
  <c r="L34" i="1"/>
  <c r="L33" i="1"/>
  <c r="L32" i="1"/>
  <c r="L23" i="1"/>
  <c r="B22" i="4" l="1"/>
  <c r="C22" i="4" s="1"/>
  <c r="B24" i="2"/>
  <c r="E24" i="2"/>
  <c r="G22" i="4"/>
  <c r="F22" i="4"/>
  <c r="D24" i="2"/>
  <c r="B11" i="2"/>
  <c r="B23" i="4" s="1"/>
  <c r="D22" i="4"/>
  <c r="L61" i="1"/>
  <c r="AA230" i="1"/>
  <c r="Z230" i="1"/>
  <c r="Y230" i="1"/>
  <c r="X230" i="1"/>
  <c r="W230" i="1"/>
  <c r="V230" i="1"/>
  <c r="U230" i="1"/>
  <c r="S230" i="1"/>
  <c r="R230" i="1"/>
  <c r="Q230" i="1"/>
  <c r="O230" i="1"/>
  <c r="N230" i="1"/>
  <c r="M230" i="1"/>
  <c r="T229" i="1"/>
  <c r="T230" i="1" s="1"/>
  <c r="P229" i="1"/>
  <c r="P230" i="1" s="1"/>
  <c r="L229" i="1"/>
  <c r="L230" i="1" s="1"/>
  <c r="B28" i="2" l="1"/>
  <c r="B27" i="2" s="1"/>
  <c r="C23" i="4"/>
  <c r="B18" i="4"/>
  <c r="AA163" i="1"/>
  <c r="AA172" i="1" s="1"/>
  <c r="Z163" i="1"/>
  <c r="Z172" i="1" s="1"/>
  <c r="Y163" i="1"/>
  <c r="Y172" i="1" s="1"/>
  <c r="X163" i="1"/>
  <c r="X172" i="1" s="1"/>
  <c r="W163" i="1"/>
  <c r="W172" i="1" s="1"/>
  <c r="V163" i="1"/>
  <c r="V172" i="1" s="1"/>
  <c r="U163" i="1"/>
  <c r="U172" i="1" s="1"/>
  <c r="S163" i="1"/>
  <c r="S172" i="1" s="1"/>
  <c r="R163" i="1"/>
  <c r="R172" i="1" s="1"/>
  <c r="Q163" i="1"/>
  <c r="Q172" i="1" s="1"/>
  <c r="O163" i="1"/>
  <c r="O172" i="1" s="1"/>
  <c r="N163" i="1"/>
  <c r="N172" i="1" s="1"/>
  <c r="M163" i="1"/>
  <c r="M172" i="1" s="1"/>
  <c r="T162" i="1"/>
  <c r="T163" i="1" s="1"/>
  <c r="P162" i="1"/>
  <c r="L162" i="1"/>
  <c r="C18" i="4" l="1"/>
  <c r="L163" i="1"/>
  <c r="P163" i="1"/>
  <c r="L129" i="1"/>
  <c r="AA120" i="1"/>
  <c r="Z120" i="1"/>
  <c r="Y120" i="1"/>
  <c r="X120" i="1"/>
  <c r="S120" i="1"/>
  <c r="R120" i="1"/>
  <c r="Q120" i="1"/>
  <c r="M120" i="1"/>
  <c r="L120" i="1"/>
  <c r="T119" i="1"/>
  <c r="T120" i="1" s="1"/>
  <c r="P119" i="1"/>
  <c r="P120" i="1" s="1"/>
  <c r="AA232" i="1" l="1"/>
  <c r="Z232" i="1"/>
  <c r="Y232" i="1"/>
  <c r="X232" i="1"/>
  <c r="W232" i="1"/>
  <c r="V232" i="1"/>
  <c r="U232" i="1"/>
  <c r="S232" i="1"/>
  <c r="R232" i="1"/>
  <c r="Q232" i="1"/>
  <c r="O232" i="1"/>
  <c r="N232" i="1"/>
  <c r="M232" i="1"/>
  <c r="T231" i="1"/>
  <c r="P231" i="1"/>
  <c r="L231" i="1"/>
  <c r="AA228" i="1"/>
  <c r="Z228" i="1"/>
  <c r="Y228" i="1"/>
  <c r="X228" i="1"/>
  <c r="W228" i="1"/>
  <c r="V228" i="1"/>
  <c r="U228" i="1"/>
  <c r="S228" i="1"/>
  <c r="R228" i="1"/>
  <c r="Q228" i="1"/>
  <c r="O228" i="1"/>
  <c r="N228" i="1"/>
  <c r="M228" i="1"/>
  <c r="T226" i="1"/>
  <c r="T228" i="1" s="1"/>
  <c r="P226" i="1"/>
  <c r="P228" i="1" s="1"/>
  <c r="L226" i="1"/>
  <c r="L228" i="1" s="1"/>
  <c r="X219" i="1"/>
  <c r="T219" i="1"/>
  <c r="L219" i="1"/>
  <c r="P232" i="1" l="1"/>
  <c r="X221" i="1"/>
  <c r="L221" i="1"/>
  <c r="T221" i="1"/>
  <c r="T232" i="1"/>
  <c r="T233" i="1" s="1"/>
  <c r="N233" i="1"/>
  <c r="S233" i="1"/>
  <c r="X233" i="1"/>
  <c r="O233" i="1"/>
  <c r="Y233" i="1"/>
  <c r="U233" i="1"/>
  <c r="P233" i="1"/>
  <c r="Q233" i="1"/>
  <c r="V233" i="1"/>
  <c r="Z233" i="1"/>
  <c r="L232" i="1"/>
  <c r="L233" i="1" s="1"/>
  <c r="M233" i="1"/>
  <c r="R233" i="1"/>
  <c r="W233" i="1"/>
  <c r="AA233" i="1"/>
  <c r="T197" i="1" l="1"/>
  <c r="T190" i="1"/>
  <c r="T192" i="1" s="1"/>
  <c r="T187" i="1"/>
  <c r="T189" i="1" s="1"/>
  <c r="T181" i="1"/>
  <c r="L159" i="1"/>
  <c r="L161" i="1" s="1"/>
  <c r="L172" i="1" s="1"/>
  <c r="T155" i="1"/>
  <c r="T129" i="1"/>
  <c r="T117" i="1"/>
  <c r="T118" i="1" s="1"/>
  <c r="T114" i="1"/>
  <c r="T109" i="1"/>
  <c r="T111" i="1" s="1"/>
  <c r="T107" i="1"/>
  <c r="T108" i="1" s="1"/>
  <c r="T103" i="1"/>
  <c r="T104" i="1" s="1"/>
  <c r="T101" i="1"/>
  <c r="T102" i="1" s="1"/>
  <c r="T99" i="1"/>
  <c r="T100" i="1" s="1"/>
  <c r="T97" i="1"/>
  <c r="T98" i="1" s="1"/>
  <c r="T95" i="1"/>
  <c r="T96" i="1" s="1"/>
  <c r="T93" i="1"/>
  <c r="T91" i="1"/>
  <c r="T89" i="1"/>
  <c r="T90" i="1" s="1"/>
  <c r="T87" i="1"/>
  <c r="T88" i="1" s="1"/>
  <c r="M130" i="1"/>
  <c r="L130" i="1"/>
  <c r="O118" i="1"/>
  <c r="N118" i="1"/>
  <c r="M118" i="1"/>
  <c r="L118" i="1"/>
  <c r="M113" i="1"/>
  <c r="O112" i="1"/>
  <c r="N112" i="1"/>
  <c r="N113" i="1" s="1"/>
  <c r="M108" i="1"/>
  <c r="L108" i="1"/>
  <c r="M104" i="1"/>
  <c r="L104" i="1"/>
  <c r="M102" i="1"/>
  <c r="L102" i="1"/>
  <c r="N100" i="1"/>
  <c r="M100" i="1"/>
  <c r="L100" i="1"/>
  <c r="M98" i="1"/>
  <c r="L98" i="1"/>
  <c r="M96" i="1"/>
  <c r="L96" i="1"/>
  <c r="L94" i="1"/>
  <c r="M92" i="1"/>
  <c r="L92" i="1"/>
  <c r="O90" i="1"/>
  <c r="N90" i="1"/>
  <c r="M90" i="1"/>
  <c r="L90" i="1"/>
  <c r="O88" i="1"/>
  <c r="N88" i="1"/>
  <c r="M88" i="1"/>
  <c r="L88" i="1"/>
  <c r="T66" i="1"/>
  <c r="T64" i="1"/>
  <c r="O67" i="1"/>
  <c r="O85" i="1" s="1"/>
  <c r="N67" i="1"/>
  <c r="N85" i="1" s="1"/>
  <c r="M67" i="1"/>
  <c r="M85" i="1" s="1"/>
  <c r="L67" i="1"/>
  <c r="L85" i="1" s="1"/>
  <c r="T57" i="1"/>
  <c r="T58" i="1"/>
  <c r="T56" i="1"/>
  <c r="T54" i="1"/>
  <c r="T55" i="1" s="1"/>
  <c r="T52" i="1"/>
  <c r="T51" i="1"/>
  <c r="O55" i="1"/>
  <c r="N55" i="1"/>
  <c r="M55" i="1"/>
  <c r="L55" i="1"/>
  <c r="O53" i="1"/>
  <c r="N53" i="1"/>
  <c r="M53" i="1"/>
  <c r="L53" i="1"/>
  <c r="T34" i="1"/>
  <c r="T33" i="1"/>
  <c r="T32" i="1"/>
  <c r="D11" i="2" s="1"/>
  <c r="T23" i="1"/>
  <c r="O48" i="1"/>
  <c r="N48" i="1"/>
  <c r="M48" i="1"/>
  <c r="L46" i="1"/>
  <c r="O38" i="1"/>
  <c r="N38" i="1"/>
  <c r="M38" i="1"/>
  <c r="L36" i="1"/>
  <c r="O35" i="1"/>
  <c r="N35" i="1"/>
  <c r="M35" i="1"/>
  <c r="L31" i="1"/>
  <c r="L28" i="1"/>
  <c r="O26" i="1"/>
  <c r="N26" i="1"/>
  <c r="M26" i="1"/>
  <c r="L25" i="1"/>
  <c r="T19" i="1"/>
  <c r="V100" i="1"/>
  <c r="U130" i="1"/>
  <c r="U108" i="1"/>
  <c r="U104" i="1"/>
  <c r="U102" i="1"/>
  <c r="U100" i="1"/>
  <c r="U98" i="1"/>
  <c r="U96" i="1"/>
  <c r="U94" i="1"/>
  <c r="V94" i="1"/>
  <c r="P27" i="1"/>
  <c r="Q26" i="1"/>
  <c r="R26" i="1"/>
  <c r="S26" i="1"/>
  <c r="U26" i="1"/>
  <c r="V26" i="1"/>
  <c r="W26" i="1"/>
  <c r="Y26" i="1"/>
  <c r="Z26" i="1"/>
  <c r="AA26" i="1"/>
  <c r="P87" i="1"/>
  <c r="P88" i="1" s="1"/>
  <c r="P89" i="1"/>
  <c r="P91" i="1"/>
  <c r="P93" i="1"/>
  <c r="P95" i="1"/>
  <c r="P96" i="1" s="1"/>
  <c r="P97" i="1"/>
  <c r="P98" i="1" s="1"/>
  <c r="P99" i="1"/>
  <c r="P100" i="1" s="1"/>
  <c r="P101" i="1"/>
  <c r="P102" i="1" s="1"/>
  <c r="P103" i="1"/>
  <c r="P104" i="1" s="1"/>
  <c r="P107" i="1"/>
  <c r="P108" i="1" s="1"/>
  <c r="P109" i="1"/>
  <c r="P111" i="1" s="1"/>
  <c r="P114" i="1"/>
  <c r="P117" i="1"/>
  <c r="P118" i="1" s="1"/>
  <c r="P129" i="1"/>
  <c r="Q67" i="1"/>
  <c r="Q85" i="1" s="1"/>
  <c r="R67" i="1"/>
  <c r="R85" i="1" s="1"/>
  <c r="S67" i="1"/>
  <c r="S85" i="1" s="1"/>
  <c r="U67" i="1"/>
  <c r="U85" i="1" s="1"/>
  <c r="V67" i="1"/>
  <c r="V85" i="1" s="1"/>
  <c r="W67" i="1"/>
  <c r="W85" i="1" s="1"/>
  <c r="X67" i="1"/>
  <c r="X85" i="1" s="1"/>
  <c r="Y67" i="1"/>
  <c r="Y85" i="1" s="1"/>
  <c r="Z67" i="1"/>
  <c r="Z85" i="1" s="1"/>
  <c r="AA67" i="1"/>
  <c r="AA85" i="1" s="1"/>
  <c r="L155" i="1"/>
  <c r="L154" i="1"/>
  <c r="R35" i="1"/>
  <c r="S35" i="1"/>
  <c r="U35" i="1"/>
  <c r="V35" i="1"/>
  <c r="W35" i="1"/>
  <c r="Y35" i="1"/>
  <c r="Z35" i="1"/>
  <c r="AA35" i="1"/>
  <c r="L19" i="1"/>
  <c r="P19" i="1"/>
  <c r="M20" i="1"/>
  <c r="M21" i="1" s="1"/>
  <c r="N20" i="1"/>
  <c r="N21" i="1" s="1"/>
  <c r="O20" i="1"/>
  <c r="O21" i="1" s="1"/>
  <c r="Q20" i="1"/>
  <c r="Q21" i="1" s="1"/>
  <c r="U21" i="1"/>
  <c r="R21" i="1"/>
  <c r="X21" i="1"/>
  <c r="Y21" i="1"/>
  <c r="P23" i="1"/>
  <c r="X23" i="1"/>
  <c r="T25" i="1"/>
  <c r="X25" i="1"/>
  <c r="T27" i="1"/>
  <c r="X27" i="1"/>
  <c r="P28" i="1"/>
  <c r="T28" i="1"/>
  <c r="X28" i="1"/>
  <c r="P31" i="1"/>
  <c r="T31" i="1"/>
  <c r="X31" i="1"/>
  <c r="X32" i="1"/>
  <c r="E11" i="2" s="1"/>
  <c r="P33" i="1"/>
  <c r="X33" i="1"/>
  <c r="X34" i="1"/>
  <c r="P36" i="1"/>
  <c r="T36" i="1"/>
  <c r="X36" i="1"/>
  <c r="Q38" i="1"/>
  <c r="T37" i="1"/>
  <c r="X37" i="1"/>
  <c r="R38" i="1"/>
  <c r="S38" i="1"/>
  <c r="P46" i="1"/>
  <c r="T46" i="1"/>
  <c r="X46" i="1"/>
  <c r="P47" i="1"/>
  <c r="T47" i="1"/>
  <c r="X47" i="1"/>
  <c r="R48" i="1"/>
  <c r="S48" i="1"/>
  <c r="P51" i="1"/>
  <c r="P52" i="1"/>
  <c r="Q53" i="1"/>
  <c r="R53" i="1"/>
  <c r="S53" i="1"/>
  <c r="P54" i="1"/>
  <c r="P55" i="1" s="1"/>
  <c r="Q55" i="1"/>
  <c r="R55" i="1"/>
  <c r="S55" i="1"/>
  <c r="P56" i="1"/>
  <c r="P57" i="1"/>
  <c r="P58" i="1"/>
  <c r="P64" i="1"/>
  <c r="Q88" i="1"/>
  <c r="R88" i="1"/>
  <c r="S88" i="1"/>
  <c r="U88" i="1"/>
  <c r="V88" i="1"/>
  <c r="W88" i="1"/>
  <c r="X88" i="1"/>
  <c r="Y88" i="1"/>
  <c r="Z88" i="1"/>
  <c r="AA88" i="1"/>
  <c r="Q90" i="1"/>
  <c r="R90" i="1"/>
  <c r="S90" i="1"/>
  <c r="U90" i="1"/>
  <c r="V90" i="1"/>
  <c r="W90" i="1"/>
  <c r="X90" i="1"/>
  <c r="Y90" i="1"/>
  <c r="Z90" i="1"/>
  <c r="AA90" i="1"/>
  <c r="Q92" i="1"/>
  <c r="Q94" i="1"/>
  <c r="R94" i="1"/>
  <c r="S94" i="1"/>
  <c r="X94" i="1"/>
  <c r="Y94" i="1"/>
  <c r="Z94" i="1"/>
  <c r="AA94" i="1"/>
  <c r="Q96" i="1"/>
  <c r="R96" i="1"/>
  <c r="S96" i="1"/>
  <c r="X96" i="1"/>
  <c r="Y96" i="1"/>
  <c r="Z96" i="1"/>
  <c r="AA96" i="1"/>
  <c r="Q98" i="1"/>
  <c r="R98" i="1"/>
  <c r="S98" i="1"/>
  <c r="X98" i="1"/>
  <c r="Y98" i="1"/>
  <c r="Z98" i="1"/>
  <c r="AA98" i="1"/>
  <c r="Q100" i="1"/>
  <c r="R100" i="1"/>
  <c r="S100" i="1"/>
  <c r="X100" i="1"/>
  <c r="Y100" i="1"/>
  <c r="Z100" i="1"/>
  <c r="AA100" i="1"/>
  <c r="Q102" i="1"/>
  <c r="R102" i="1"/>
  <c r="S102" i="1"/>
  <c r="X102" i="1"/>
  <c r="Y102" i="1"/>
  <c r="Z102" i="1"/>
  <c r="AA102" i="1"/>
  <c r="Q104" i="1"/>
  <c r="R104" i="1"/>
  <c r="S104" i="1"/>
  <c r="X104" i="1"/>
  <c r="Y104" i="1"/>
  <c r="Z104" i="1"/>
  <c r="AA104" i="1"/>
  <c r="Q108" i="1"/>
  <c r="R108" i="1"/>
  <c r="S108" i="1"/>
  <c r="X108" i="1"/>
  <c r="Y108" i="1"/>
  <c r="Z108" i="1"/>
  <c r="AA108" i="1"/>
  <c r="H112" i="1"/>
  <c r="K112" i="1"/>
  <c r="R112" i="1"/>
  <c r="R113" i="1" s="1"/>
  <c r="S112" i="1"/>
  <c r="P112" i="1" s="1"/>
  <c r="P113" i="1" s="1"/>
  <c r="V112" i="1"/>
  <c r="V113" i="1" s="1"/>
  <c r="W112" i="1"/>
  <c r="T112" i="1" s="1"/>
  <c r="T113" i="1" s="1"/>
  <c r="Y113" i="1"/>
  <c r="Z112" i="1"/>
  <c r="Z113" i="1" s="1"/>
  <c r="AA112" i="1"/>
  <c r="K113" i="1"/>
  <c r="Q113" i="1"/>
  <c r="U113" i="1"/>
  <c r="Q118" i="1"/>
  <c r="R118" i="1"/>
  <c r="S118" i="1"/>
  <c r="U118" i="1"/>
  <c r="V118" i="1"/>
  <c r="W118" i="1"/>
  <c r="X118" i="1"/>
  <c r="Y118" i="1"/>
  <c r="Z118" i="1"/>
  <c r="AA118" i="1"/>
  <c r="Q130" i="1"/>
  <c r="R130" i="1"/>
  <c r="S130" i="1"/>
  <c r="X130" i="1"/>
  <c r="Y130" i="1"/>
  <c r="Z130" i="1"/>
  <c r="AA130" i="1"/>
  <c r="P155" i="1"/>
  <c r="C5" i="2" s="1"/>
  <c r="X155" i="1"/>
  <c r="E5" i="2" s="1"/>
  <c r="M156" i="1"/>
  <c r="M157" i="1" s="1"/>
  <c r="M173" i="1" s="1"/>
  <c r="N156" i="1"/>
  <c r="N157" i="1" s="1"/>
  <c r="N173" i="1" s="1"/>
  <c r="O156" i="1"/>
  <c r="O157" i="1" s="1"/>
  <c r="O173" i="1" s="1"/>
  <c r="Q156" i="1"/>
  <c r="Q157" i="1" s="1"/>
  <c r="Q173" i="1" s="1"/>
  <c r="R156" i="1"/>
  <c r="R157" i="1" s="1"/>
  <c r="R173" i="1" s="1"/>
  <c r="S156" i="1"/>
  <c r="S157" i="1" s="1"/>
  <c r="S173" i="1" s="1"/>
  <c r="U156" i="1"/>
  <c r="U157" i="1" s="1"/>
  <c r="U173" i="1" s="1"/>
  <c r="V156" i="1"/>
  <c r="V157" i="1" s="1"/>
  <c r="V173" i="1" s="1"/>
  <c r="W156" i="1"/>
  <c r="W157" i="1" s="1"/>
  <c r="W173" i="1" s="1"/>
  <c r="Y156" i="1"/>
  <c r="Y157" i="1" s="1"/>
  <c r="Y173" i="1" s="1"/>
  <c r="Z156" i="1"/>
  <c r="Z157" i="1" s="1"/>
  <c r="Z173" i="1" s="1"/>
  <c r="AA156" i="1"/>
  <c r="AA157" i="1" s="1"/>
  <c r="AA173" i="1" s="1"/>
  <c r="P159" i="1"/>
  <c r="P161" i="1" s="1"/>
  <c r="P172" i="1" s="1"/>
  <c r="T159" i="1"/>
  <c r="T161" i="1" s="1"/>
  <c r="T172" i="1" s="1"/>
  <c r="L182" i="1"/>
  <c r="L183" i="1" s="1"/>
  <c r="P182" i="1"/>
  <c r="P183" i="1" s="1"/>
  <c r="M182" i="1"/>
  <c r="M183" i="1" s="1"/>
  <c r="N182" i="1"/>
  <c r="N183" i="1" s="1"/>
  <c r="O182" i="1"/>
  <c r="O183" i="1" s="1"/>
  <c r="Q182" i="1"/>
  <c r="Q183" i="1" s="1"/>
  <c r="R182" i="1"/>
  <c r="R183" i="1" s="1"/>
  <c r="S182" i="1"/>
  <c r="S183" i="1" s="1"/>
  <c r="U182" i="1"/>
  <c r="U183" i="1" s="1"/>
  <c r="V182" i="1"/>
  <c r="V183" i="1" s="1"/>
  <c r="W182" i="1"/>
  <c r="W183" i="1" s="1"/>
  <c r="X182" i="1"/>
  <c r="X183" i="1" s="1"/>
  <c r="Y182" i="1"/>
  <c r="Y183" i="1" s="1"/>
  <c r="Z182" i="1"/>
  <c r="Z183" i="1" s="1"/>
  <c r="AA182" i="1"/>
  <c r="AA183" i="1" s="1"/>
  <c r="L187" i="1"/>
  <c r="L189" i="1" s="1"/>
  <c r="L190" i="1"/>
  <c r="L192" i="1" s="1"/>
  <c r="P190" i="1"/>
  <c r="P192" i="1" s="1"/>
  <c r="L197" i="1"/>
  <c r="P197" i="1"/>
  <c r="M199" i="1"/>
  <c r="M200" i="1" s="1"/>
  <c r="M201" i="1" s="1"/>
  <c r="N199" i="1"/>
  <c r="N200" i="1" s="1"/>
  <c r="N201" i="1" s="1"/>
  <c r="O199" i="1"/>
  <c r="O200" i="1" s="1"/>
  <c r="O201" i="1" s="1"/>
  <c r="Q199" i="1"/>
  <c r="Q200" i="1" s="1"/>
  <c r="Q201" i="1" s="1"/>
  <c r="R199" i="1"/>
  <c r="R200" i="1" s="1"/>
  <c r="R201" i="1" s="1"/>
  <c r="S199" i="1"/>
  <c r="S200" i="1" s="1"/>
  <c r="S201" i="1" s="1"/>
  <c r="U199" i="1"/>
  <c r="U200" i="1" s="1"/>
  <c r="U201" i="1" s="1"/>
  <c r="V199" i="1"/>
  <c r="V200" i="1" s="1"/>
  <c r="V201" i="1" s="1"/>
  <c r="W199" i="1"/>
  <c r="W200" i="1" s="1"/>
  <c r="W201" i="1" s="1"/>
  <c r="X199" i="1"/>
  <c r="X200" i="1" s="1"/>
  <c r="X201" i="1" s="1"/>
  <c r="Y199" i="1"/>
  <c r="Y200" i="1" s="1"/>
  <c r="Y201" i="1" s="1"/>
  <c r="Z199" i="1"/>
  <c r="Z200" i="1" s="1"/>
  <c r="Z201" i="1" s="1"/>
  <c r="AA199" i="1"/>
  <c r="AA200" i="1" s="1"/>
  <c r="AA201" i="1" s="1"/>
  <c r="L214" i="1"/>
  <c r="B5" i="2" s="1"/>
  <c r="P214" i="1"/>
  <c r="T214" i="1"/>
  <c r="T216" i="1" s="1"/>
  <c r="T222" i="1" s="1"/>
  <c r="T223" i="1" s="1"/>
  <c r="M216" i="1"/>
  <c r="M222" i="1" s="1"/>
  <c r="M223" i="1" s="1"/>
  <c r="N216" i="1"/>
  <c r="N222" i="1" s="1"/>
  <c r="N223" i="1" s="1"/>
  <c r="O216" i="1"/>
  <c r="O222" i="1" s="1"/>
  <c r="O223" i="1" s="1"/>
  <c r="Q216" i="1"/>
  <c r="Q222" i="1" s="1"/>
  <c r="Q223" i="1" s="1"/>
  <c r="R216" i="1"/>
  <c r="R222" i="1" s="1"/>
  <c r="R223" i="1" s="1"/>
  <c r="S216" i="1"/>
  <c r="S222" i="1" s="1"/>
  <c r="S223" i="1" s="1"/>
  <c r="U216" i="1"/>
  <c r="U222" i="1" s="1"/>
  <c r="U223" i="1" s="1"/>
  <c r="V216" i="1"/>
  <c r="V222" i="1" s="1"/>
  <c r="V223" i="1" s="1"/>
  <c r="W216" i="1"/>
  <c r="W222" i="1" s="1"/>
  <c r="W223" i="1" s="1"/>
  <c r="X216" i="1"/>
  <c r="X222" i="1" s="1"/>
  <c r="X223" i="1" s="1"/>
  <c r="Y216" i="1"/>
  <c r="Y222" i="1" s="1"/>
  <c r="Y223" i="1" s="1"/>
  <c r="Z216" i="1"/>
  <c r="Z222" i="1" s="1"/>
  <c r="Z223" i="1" s="1"/>
  <c r="AA216" i="1"/>
  <c r="AA222" i="1" s="1"/>
  <c r="AA223" i="1" s="1"/>
  <c r="L237" i="1"/>
  <c r="P237" i="1"/>
  <c r="T237" i="1"/>
  <c r="M238" i="1"/>
  <c r="M239" i="1" s="1"/>
  <c r="M240" i="1" s="1"/>
  <c r="N238" i="1"/>
  <c r="N239" i="1" s="1"/>
  <c r="N240" i="1" s="1"/>
  <c r="O238" i="1"/>
  <c r="O239" i="1" s="1"/>
  <c r="O240" i="1" s="1"/>
  <c r="Q238" i="1"/>
  <c r="Q239" i="1" s="1"/>
  <c r="Q240" i="1" s="1"/>
  <c r="R238" i="1"/>
  <c r="R239" i="1" s="1"/>
  <c r="R240" i="1" s="1"/>
  <c r="S238" i="1"/>
  <c r="S239" i="1" s="1"/>
  <c r="S240" i="1" s="1"/>
  <c r="U238" i="1"/>
  <c r="U239" i="1" s="1"/>
  <c r="U240" i="1" s="1"/>
  <c r="V238" i="1"/>
  <c r="V239" i="1" s="1"/>
  <c r="V240" i="1" s="1"/>
  <c r="W238" i="1"/>
  <c r="W239" i="1" s="1"/>
  <c r="W240" i="1" s="1"/>
  <c r="X238" i="1"/>
  <c r="X239" i="1" s="1"/>
  <c r="X240" i="1" s="1"/>
  <c r="Y238" i="1"/>
  <c r="Y239" i="1" s="1"/>
  <c r="Y240" i="1" s="1"/>
  <c r="Z238" i="1"/>
  <c r="Z239" i="1" s="1"/>
  <c r="Z240" i="1" s="1"/>
  <c r="AA238" i="1"/>
  <c r="AA239" i="1" s="1"/>
  <c r="AA240" i="1" s="1"/>
  <c r="P37" i="1"/>
  <c r="P34" i="1"/>
  <c r="Q35" i="1"/>
  <c r="P32" i="1"/>
  <c r="Q48" i="1"/>
  <c r="E4" i="2" l="1"/>
  <c r="D5" i="2"/>
  <c r="C4" i="2"/>
  <c r="B4" i="2"/>
  <c r="D4" i="2"/>
  <c r="X38" i="1"/>
  <c r="E6" i="2"/>
  <c r="E23" i="2" s="1"/>
  <c r="G23" i="4"/>
  <c r="G18" i="4" s="1"/>
  <c r="E28" i="2"/>
  <c r="E27" i="2" s="1"/>
  <c r="B15" i="4"/>
  <c r="C15" i="4" s="1"/>
  <c r="P216" i="1"/>
  <c r="P222" i="1" s="1"/>
  <c r="P223" i="1" s="1"/>
  <c r="E15" i="4"/>
  <c r="X156" i="1"/>
  <c r="X157" i="1" s="1"/>
  <c r="X173" i="1" s="1"/>
  <c r="G15" i="4"/>
  <c r="L30" i="1"/>
  <c r="B6" i="2"/>
  <c r="T116" i="1"/>
  <c r="P116" i="1"/>
  <c r="AA113" i="1"/>
  <c r="X112" i="1"/>
  <c r="X48" i="1"/>
  <c r="L62" i="1"/>
  <c r="C11" i="2"/>
  <c r="T238" i="1"/>
  <c r="T239" i="1" s="1"/>
  <c r="T240" i="1" s="1"/>
  <c r="T199" i="1"/>
  <c r="T200" i="1" s="1"/>
  <c r="T201" i="1" s="1"/>
  <c r="T182" i="1"/>
  <c r="T183" i="1" s="1"/>
  <c r="T184" i="1" s="1"/>
  <c r="F15" i="4"/>
  <c r="P199" i="1"/>
  <c r="P200" i="1" s="1"/>
  <c r="P201" i="1" s="1"/>
  <c r="C6" i="2"/>
  <c r="C23" i="2" s="1"/>
  <c r="O62" i="1"/>
  <c r="D6" i="2"/>
  <c r="O49" i="1"/>
  <c r="L38" i="1"/>
  <c r="T94" i="1"/>
  <c r="L199" i="1"/>
  <c r="L200" i="1" s="1"/>
  <c r="L201" i="1" s="1"/>
  <c r="X30" i="1"/>
  <c r="T130" i="1"/>
  <c r="P130" i="1"/>
  <c r="P90" i="1"/>
  <c r="L35" i="1"/>
  <c r="L26" i="1"/>
  <c r="L216" i="1"/>
  <c r="L222" i="1" s="1"/>
  <c r="L223" i="1" s="1"/>
  <c r="Y49" i="1"/>
  <c r="T30" i="1"/>
  <c r="W49" i="1"/>
  <c r="AA49" i="1"/>
  <c r="T61" i="1"/>
  <c r="Z49" i="1"/>
  <c r="P61" i="1"/>
  <c r="S49" i="1"/>
  <c r="P30" i="1"/>
  <c r="M62" i="1"/>
  <c r="M49" i="1"/>
  <c r="V49" i="1"/>
  <c r="U49" i="1"/>
  <c r="R49" i="1"/>
  <c r="Q49" i="1"/>
  <c r="N49" i="1"/>
  <c r="T20" i="1"/>
  <c r="T21" i="1" s="1"/>
  <c r="Z184" i="1"/>
  <c r="V184" i="1"/>
  <c r="R184" i="1"/>
  <c r="Y184" i="1"/>
  <c r="U184" i="1"/>
  <c r="P20" i="1"/>
  <c r="P21" i="1" s="1"/>
  <c r="O184" i="1"/>
  <c r="L184" i="1"/>
  <c r="N184" i="1"/>
  <c r="V62" i="1"/>
  <c r="Q62" i="1"/>
  <c r="N62" i="1"/>
  <c r="S62" i="1"/>
  <c r="U62" i="1"/>
  <c r="W62" i="1"/>
  <c r="R62" i="1"/>
  <c r="P92" i="1"/>
  <c r="T92" i="1"/>
  <c r="T234" i="1"/>
  <c r="P26" i="1"/>
  <c r="P156" i="1"/>
  <c r="P157" i="1" s="1"/>
  <c r="P94" i="1"/>
  <c r="T193" i="1"/>
  <c r="T194" i="1" s="1"/>
  <c r="L20" i="1"/>
  <c r="L21" i="1" s="1"/>
  <c r="L156" i="1"/>
  <c r="L157" i="1" s="1"/>
  <c r="Z193" i="1"/>
  <c r="Z194" i="1" s="1"/>
  <c r="W193" i="1"/>
  <c r="W194" i="1" s="1"/>
  <c r="X35" i="1"/>
  <c r="X193" i="1"/>
  <c r="X194" i="1" s="1"/>
  <c r="W113" i="1"/>
  <c r="L238" i="1"/>
  <c r="L239" i="1" s="1"/>
  <c r="L240" i="1" s="1"/>
  <c r="Z234" i="1"/>
  <c r="V234" i="1"/>
  <c r="Y234" i="1"/>
  <c r="O234" i="1"/>
  <c r="X26" i="1"/>
  <c r="O113" i="1"/>
  <c r="L112" i="1"/>
  <c r="L113" i="1" s="1"/>
  <c r="X234" i="1"/>
  <c r="S234" i="1"/>
  <c r="N234" i="1"/>
  <c r="L234" i="1"/>
  <c r="Y193" i="1"/>
  <c r="Y194" i="1" s="1"/>
  <c r="O193" i="1"/>
  <c r="O194" i="1" s="1"/>
  <c r="AA234" i="1"/>
  <c r="W234" i="1"/>
  <c r="R234" i="1"/>
  <c r="T26" i="1"/>
  <c r="M234" i="1"/>
  <c r="Q193" i="1"/>
  <c r="Q194" i="1" s="1"/>
  <c r="R193" i="1"/>
  <c r="R194" i="1" s="1"/>
  <c r="L193" i="1"/>
  <c r="L194" i="1" s="1"/>
  <c r="N193" i="1"/>
  <c r="N194" i="1" s="1"/>
  <c r="T156" i="1"/>
  <c r="T157" i="1" s="1"/>
  <c r="T53" i="1"/>
  <c r="P53" i="1"/>
  <c r="T35" i="1"/>
  <c r="T67" i="1"/>
  <c r="T85" i="1" s="1"/>
  <c r="M193" i="1"/>
  <c r="M194" i="1" s="1"/>
  <c r="T48" i="1"/>
  <c r="U234" i="1"/>
  <c r="P48" i="1"/>
  <c r="S193" i="1"/>
  <c r="S194" i="1" s="1"/>
  <c r="S113" i="1"/>
  <c r="AA193" i="1"/>
  <c r="AA194" i="1" s="1"/>
  <c r="V193" i="1"/>
  <c r="V194" i="1" s="1"/>
  <c r="L48" i="1"/>
  <c r="P193" i="1"/>
  <c r="P194" i="1" s="1"/>
  <c r="P184" i="1"/>
  <c r="U193" i="1"/>
  <c r="U194" i="1" s="1"/>
  <c r="Q184" i="1"/>
  <c r="X184" i="1"/>
  <c r="W184" i="1"/>
  <c r="P38" i="1"/>
  <c r="AA184" i="1"/>
  <c r="S184" i="1"/>
  <c r="M184" i="1"/>
  <c r="T38" i="1"/>
  <c r="Q234" i="1"/>
  <c r="P238" i="1"/>
  <c r="P239" i="1" s="1"/>
  <c r="P240" i="1" s="1"/>
  <c r="P234" i="1"/>
  <c r="P67" i="1"/>
  <c r="P85" i="1" s="1"/>
  <c r="P35" i="1"/>
  <c r="X113" i="1" l="1"/>
  <c r="Q151" i="1"/>
  <c r="Q241" i="1" s="1"/>
  <c r="E9" i="4" s="1"/>
  <c r="Z151" i="1"/>
  <c r="Z241" i="1" s="1"/>
  <c r="R151" i="1"/>
  <c r="R241" i="1" s="1"/>
  <c r="E10" i="4" s="1"/>
  <c r="M151" i="1"/>
  <c r="M241" i="1" s="1"/>
  <c r="B9" i="4" s="1"/>
  <c r="V151" i="1"/>
  <c r="U151" i="1"/>
  <c r="U241" i="1" s="1"/>
  <c r="F9" i="4" s="1"/>
  <c r="Y151" i="1"/>
  <c r="Y241" i="1" s="1"/>
  <c r="N151" i="1"/>
  <c r="N241" i="1" s="1"/>
  <c r="B10" i="4" s="1"/>
  <c r="C10" i="4" s="1"/>
  <c r="S151" i="1"/>
  <c r="S241" i="1" s="1"/>
  <c r="E11" i="4" s="1"/>
  <c r="O151" i="1"/>
  <c r="O241" i="1" s="1"/>
  <c r="B11" i="4" s="1"/>
  <c r="C11" i="4" s="1"/>
  <c r="W151" i="1"/>
  <c r="W241" i="1" s="1"/>
  <c r="F11" i="4" s="1"/>
  <c r="AA151" i="1"/>
  <c r="AA241" i="1" s="1"/>
  <c r="D15" i="4"/>
  <c r="L173" i="1"/>
  <c r="G17" i="4"/>
  <c r="B14" i="4"/>
  <c r="C14" i="4" s="1"/>
  <c r="B22" i="2"/>
  <c r="B17" i="4"/>
  <c r="C17" i="4" s="1"/>
  <c r="B23" i="2"/>
  <c r="C21" i="2"/>
  <c r="E14" i="4"/>
  <c r="C22" i="2"/>
  <c r="D28" i="2"/>
  <c r="D27" i="2" s="1"/>
  <c r="F23" i="4"/>
  <c r="F18" i="4" s="1"/>
  <c r="D21" i="2"/>
  <c r="E23" i="4"/>
  <c r="C28" i="2"/>
  <c r="C27" i="2" s="1"/>
  <c r="B21" i="2"/>
  <c r="B20" i="2" s="1"/>
  <c r="B29" i="2" s="1"/>
  <c r="E17" i="4"/>
  <c r="F17" i="4"/>
  <c r="D23" i="2"/>
  <c r="F14" i="4"/>
  <c r="D22" i="2"/>
  <c r="G14" i="4"/>
  <c r="E22" i="2"/>
  <c r="V241" i="1"/>
  <c r="F10" i="4" s="1"/>
  <c r="P173" i="1"/>
  <c r="T173" i="1"/>
  <c r="X49" i="1"/>
  <c r="X151" i="1" s="1"/>
  <c r="L49" i="1"/>
  <c r="L151" i="1" s="1"/>
  <c r="T49" i="1"/>
  <c r="P49" i="1"/>
  <c r="P62" i="1"/>
  <c r="T62" i="1"/>
  <c r="C16" i="2"/>
  <c r="D16" i="2"/>
  <c r="T151" i="1" l="1"/>
  <c r="P151" i="1"/>
  <c r="D17" i="4"/>
  <c r="D14" i="4"/>
  <c r="D10" i="4"/>
  <c r="B32" i="2"/>
  <c r="B31" i="2"/>
  <c r="C20" i="2"/>
  <c r="C29" i="2" s="1"/>
  <c r="E8" i="4"/>
  <c r="E16" i="2"/>
  <c r="E21" i="2"/>
  <c r="E20" i="2" s="1"/>
  <c r="E29" i="2" s="1"/>
  <c r="T6" i="5"/>
  <c r="T7" i="5" s="1"/>
  <c r="G10" i="4"/>
  <c r="F8" i="4"/>
  <c r="F13" i="4" s="1"/>
  <c r="F12" i="4" s="1"/>
  <c r="E18" i="4"/>
  <c r="D18" i="4" s="1"/>
  <c r="D23" i="4"/>
  <c r="D20" i="2"/>
  <c r="D29" i="2" s="1"/>
  <c r="G11" i="4"/>
  <c r="U6" i="5"/>
  <c r="U7" i="5" s="1"/>
  <c r="D11" i="4"/>
  <c r="B16" i="2"/>
  <c r="S6" i="5"/>
  <c r="S7" i="5" s="1"/>
  <c r="G9" i="4"/>
  <c r="B8" i="4"/>
  <c r="C9" i="4"/>
  <c r="D9" i="4" s="1"/>
  <c r="P241" i="1"/>
  <c r="L241" i="1"/>
  <c r="X241" i="1"/>
  <c r="R6" i="5" s="1"/>
  <c r="R7" i="5" s="1"/>
  <c r="G6" i="5"/>
  <c r="G7" i="5" s="1"/>
  <c r="Q6" i="5"/>
  <c r="Q7" i="5" s="1"/>
  <c r="I6" i="5"/>
  <c r="I7" i="5" s="1"/>
  <c r="L6" i="5"/>
  <c r="L7" i="5" s="1"/>
  <c r="E32" i="2" l="1"/>
  <c r="E31" i="2"/>
  <c r="D31" i="2"/>
  <c r="D32" i="2"/>
  <c r="E13" i="4"/>
  <c r="E12" i="4" s="1"/>
  <c r="C31" i="2"/>
  <c r="C32" i="2"/>
  <c r="G8" i="4"/>
  <c r="G13" i="4" s="1"/>
  <c r="G12" i="4" s="1"/>
  <c r="C8" i="4"/>
  <c r="B12" i="4"/>
  <c r="B13" i="4"/>
  <c r="T241" i="1"/>
  <c r="F6" i="5"/>
  <c r="F7" i="5" s="1"/>
  <c r="M6" i="5"/>
  <c r="M7" i="5" s="1"/>
  <c r="O6" i="5"/>
  <c r="O7" i="5" s="1"/>
  <c r="P6" i="5"/>
  <c r="P7" i="5" s="1"/>
  <c r="H6" i="5"/>
  <c r="H7" i="5" s="1"/>
  <c r="K6" i="5"/>
  <c r="K7" i="5" s="1"/>
  <c r="C13" i="4" l="1"/>
  <c r="C12" i="4" s="1"/>
  <c r="D12" i="4" s="1"/>
  <c r="D8" i="4"/>
  <c r="D13" i="4" s="1"/>
  <c r="N6" i="5"/>
  <c r="N7" i="5" s="1"/>
  <c r="J6" i="5"/>
  <c r="J7" i="5" s="1"/>
</calcChain>
</file>

<file path=xl/sharedStrings.xml><?xml version="1.0" encoding="utf-8"?>
<sst xmlns="http://schemas.openxmlformats.org/spreadsheetml/2006/main" count="1462" uniqueCount="426">
  <si>
    <t>(Nr. 04)</t>
  </si>
  <si>
    <t>Programos kodas</t>
  </si>
  <si>
    <t>Programos tikslo kodas</t>
  </si>
  <si>
    <t>Uždavinio kodas</t>
  </si>
  <si>
    <t>Priemonės kodas</t>
  </si>
  <si>
    <t>Priemonės pavadinimas</t>
  </si>
  <si>
    <t>Priemonės požymis</t>
  </si>
  <si>
    <t>Funkcinės klasifikacijos kodas</t>
  </si>
  <si>
    <t>Asignavimų valdytojo kodas</t>
  </si>
  <si>
    <t>Priemonės vykdytojo kodas</t>
  </si>
  <si>
    <t>Finansavimo šaltinis</t>
  </si>
  <si>
    <t>Iš viso</t>
  </si>
  <si>
    <t>Išlaidoms</t>
  </si>
  <si>
    <t>Strateginė sritis 04. Švietimo, sveikatos ir socialinio sektoriaus plėtojimas</t>
  </si>
  <si>
    <t>04 Socialiai saugios ir sveikos aplinkos kūrimo programa</t>
  </si>
  <si>
    <t>04</t>
  </si>
  <si>
    <t>01</t>
  </si>
  <si>
    <t>Plėtoti saugią socialinę aplinką.</t>
  </si>
  <si>
    <t>Šeimynų tinklo plėtimas ir skatinimas</t>
  </si>
  <si>
    <t>10.01.02.02</t>
  </si>
  <si>
    <t>188723322</t>
  </si>
  <si>
    <t xml:space="preserve">SB </t>
  </si>
  <si>
    <t>02</t>
  </si>
  <si>
    <t>10.04.01.01</t>
  </si>
  <si>
    <t>SB</t>
  </si>
  <si>
    <t>03</t>
  </si>
  <si>
    <t>10.07.01.01</t>
  </si>
  <si>
    <t>302944535</t>
  </si>
  <si>
    <t>05</t>
  </si>
  <si>
    <t>2016 metams: 11 etatų iš SB lėšų.</t>
  </si>
  <si>
    <t>ES</t>
  </si>
  <si>
    <t>2016 metams:  10,25 etatų iš VB lėšų.</t>
  </si>
  <si>
    <t>07</t>
  </si>
  <si>
    <t>KTL</t>
  </si>
  <si>
    <t>08</t>
  </si>
  <si>
    <t>09</t>
  </si>
  <si>
    <t>2016 metams:  05 etato iš SP lėšų ir 1 etatas iš SB lėšų (Iš viso 1,5 etato)</t>
  </si>
  <si>
    <t>10</t>
  </si>
  <si>
    <t>Teikti pagalbos į namus paslaugas</t>
  </si>
  <si>
    <t xml:space="preserve">2016 metams:  17,5 etatų iš SB lėšų ir 1,25 etato iš SB lėšų SP lėšų (Iš viso 18,75 etatai). Pavadavimui darbuotojų kasmetinių atostogų metu skirta 1,5 etato. </t>
  </si>
  <si>
    <t xml:space="preserve">SB(VB) </t>
  </si>
  <si>
    <t>SB(VB)</t>
  </si>
  <si>
    <t>10.01.02.01</t>
  </si>
  <si>
    <t>VL</t>
  </si>
  <si>
    <t>Valstybės ir Savivaldybės piniginė socialinė parama Šilutės rajono savivaldybės gyventojams</t>
  </si>
  <si>
    <t>10.04.01.40</t>
  </si>
  <si>
    <t>10.03.01.01</t>
  </si>
  <si>
    <t>06</t>
  </si>
  <si>
    <t>11</t>
  </si>
  <si>
    <t>10.09.01.09</t>
  </si>
  <si>
    <t>13</t>
  </si>
  <si>
    <t>14</t>
  </si>
  <si>
    <t>10.06.01.01</t>
  </si>
  <si>
    <t>15</t>
  </si>
  <si>
    <t>16</t>
  </si>
  <si>
    <t>17</t>
  </si>
  <si>
    <t>Neveiksnių asmenų būklės peržiūrėjimas</t>
  </si>
  <si>
    <t>Užtikrinti sveiką viešąją ir gyvenamąją aplinką bei teikti kokybiškas visuomenės ir asmens sveikatos priežiūros paslaugas</t>
  </si>
  <si>
    <t>Parengti ir vykdyti ilgalaikes tęstines visuomenės sveikatos programas</t>
  </si>
  <si>
    <t>Šilutės rajono savivaldybės visuomenės sveikatos rėmimo specialiosios programos įgyvendinimas</t>
  </si>
  <si>
    <t>05.03.01.01.</t>
  </si>
  <si>
    <t>SB(AA)</t>
  </si>
  <si>
    <t>Vykdyti visuomenės sveikatos priežiūrą</t>
  </si>
  <si>
    <t>301791595</t>
  </si>
  <si>
    <t>Teikiamos lankytojams mokamos paslaugos</t>
  </si>
  <si>
    <t>Užtikrinti jaunimo politikos plėtojimą Šilutės rajone</t>
  </si>
  <si>
    <t>Jaunimo veiklos gerinimas</t>
  </si>
  <si>
    <t>Jaunimo iniciatyvų skatinimas</t>
  </si>
  <si>
    <t>Užtikrinti žmonių ir turto apsaugą nuo gaisrų</t>
  </si>
  <si>
    <t>Darbo užmokesčiui su SODRA</t>
  </si>
  <si>
    <t>03.02.01.01</t>
  </si>
  <si>
    <t>304158399</t>
  </si>
  <si>
    <t>Tarnybos veiklos įgyvendinimas</t>
  </si>
  <si>
    <t>Sudaryti sąlygas valstybės institucijoms, ūkio subjektams ir gyventojams pereiti iš įprastų gyvenimo (darbo)sąlygų į ekstremalios situacijos padėtį, patirti kuo mažesnius nuostolius</t>
  </si>
  <si>
    <t>Užtikrinti civilinės saugos funkcijų vykdymą</t>
  </si>
  <si>
    <t>Civilinės saugos įstaigos išlaikymas</t>
  </si>
  <si>
    <t>02.02.01.01.</t>
  </si>
  <si>
    <t>Gerinti rajono viešąją infrastruktūrą</t>
  </si>
  <si>
    <t>Vykdyti žalos aplinkai prevenciją</t>
  </si>
  <si>
    <t>Medžiojamųjų gyvūnų prevencinių priemonių diegimo finansavimas</t>
  </si>
  <si>
    <t>Vykdyti maitinimo paslaugų administravimą</t>
  </si>
  <si>
    <t>Maitinimo paslaugų administravimas</t>
  </si>
  <si>
    <t>Maitinimo organizavimas švietimo įstaigose (165)</t>
  </si>
  <si>
    <t>07.06.01.02</t>
  </si>
  <si>
    <t>Finansavimo šaltiniai</t>
  </si>
  <si>
    <t>Strateginio tikslo kodas</t>
  </si>
  <si>
    <t>Programos pavadinimas</t>
  </si>
  <si>
    <t>Iš jų darbo užmokesčiui</t>
  </si>
  <si>
    <t>Socialiai saugios ir sveikos aplinkos kūrimo programa</t>
  </si>
  <si>
    <t>Ekonominės klasifikacijos grupės</t>
  </si>
  <si>
    <t>pakeitimai/
(+padidėjimas
-sumažėjimas)</t>
  </si>
  <si>
    <t>1. Iš viso lėšų poreikis:</t>
  </si>
  <si>
    <t>1.1.išlaidoms</t>
  </si>
  <si>
    <t>1.1.1.iš jų darbo užmokesčiui</t>
  </si>
  <si>
    <t>1.2. turtui įsigyti ir finansiniams įsipareigojimams vykdyti</t>
  </si>
  <si>
    <t>2. Finansavimas</t>
  </si>
  <si>
    <t xml:space="preserve"> 2.1.Savivaldybės biudžetas:</t>
  </si>
  <si>
    <t>2.1.1. iš jo: valstybės biudžeto specialioji tikslinė dotacija</t>
  </si>
  <si>
    <t xml:space="preserve"> 2.1.2.iš jo: aplinkos apsaugos rėmimo specialiosios programos lėšos</t>
  </si>
  <si>
    <t>2.1.3. iš jo: visuomenės sveikatos rėmimo specialiosios programos lėšos</t>
  </si>
  <si>
    <t>2.2. Kiti šaltiniai:</t>
  </si>
  <si>
    <t>05.03.01.01</t>
  </si>
  <si>
    <t>Atliekų, kurių savininkų nustatyti neįmanoma, tvarkymas</t>
  </si>
  <si>
    <t>18</t>
  </si>
  <si>
    <t>Socialinė parama mokiniams (išimties atvejais)</t>
  </si>
  <si>
    <t>Aplinkos monitoringo vykdymas</t>
  </si>
  <si>
    <t>Bendradarbiavimas su NVO ir kitomis įstaigomis, teikiančiomis socialines paslaugas</t>
  </si>
  <si>
    <t xml:space="preserve">Parama pagal išmokų vaikams įstatymą </t>
  </si>
  <si>
    <t>Parama pagal išmokų vaikams įstatymą (administravimas 113)</t>
  </si>
  <si>
    <t>Parama pagal Paramos mirties atveju įstatymą (272)</t>
  </si>
  <si>
    <t>Parama pagal Socialinės paramos mokiniams įstatymą (maitinimas 268)</t>
  </si>
  <si>
    <t>Parama pagal Socialinės paramos mokiniams įstatymą (administravimas 208)</t>
  </si>
  <si>
    <t>Parama pagal Socialinės paramos mokiniams įstatymą (reikmėms 288)</t>
  </si>
  <si>
    <t>Turtui įsigyti ir finansiniams įsipareigojimams vykdyti</t>
  </si>
  <si>
    <t xml:space="preserve">Centrinės institucijos išlaikymas (administravimui skirtos lėšos -  paramos mirties atveju) (161) </t>
  </si>
  <si>
    <t>SB(SP)</t>
  </si>
  <si>
    <t>05.06.01.01.</t>
  </si>
  <si>
    <t>Vykdyti aplinkosaugos ir visuomenės švietimo priemones</t>
  </si>
  <si>
    <t>Buitinių atliekų tvarkymo sistemos diegimo finansavimas</t>
  </si>
  <si>
    <t>05.06.01.01</t>
  </si>
  <si>
    <t>Želdynų ir želdinių apsauga, tvarkymas, būklės stebėsena, želdinių kūrimas, želdinių veisimas ir inventorizacija</t>
  </si>
  <si>
    <r>
      <t xml:space="preserve">Savivaldybės biudžetas </t>
    </r>
    <r>
      <rPr>
        <b/>
        <sz val="10"/>
        <rFont val="Times New Roman"/>
        <family val="1"/>
        <charset val="186"/>
      </rPr>
      <t>SB</t>
    </r>
  </si>
  <si>
    <r>
      <t xml:space="preserve">Skolintos lėšos </t>
    </r>
    <r>
      <rPr>
        <b/>
        <sz val="10"/>
        <rFont val="Times New Roman"/>
        <family val="1"/>
        <charset val="186"/>
      </rPr>
      <t>SL</t>
    </r>
  </si>
  <si>
    <r>
      <t xml:space="preserve">Valstybės lėšos </t>
    </r>
    <r>
      <rPr>
        <b/>
        <sz val="10"/>
        <rFont val="Times New Roman"/>
        <family val="1"/>
        <charset val="186"/>
      </rPr>
      <t>VL</t>
    </r>
  </si>
  <si>
    <r>
      <t xml:space="preserve">Kitos lėšos </t>
    </r>
    <r>
      <rPr>
        <b/>
        <sz val="10"/>
        <rFont val="Times New Roman"/>
        <family val="1"/>
        <charset val="186"/>
      </rPr>
      <t>KTL</t>
    </r>
  </si>
  <si>
    <t>04. Socialiai saugios ir sveikos aplinkos kūrimo programa</t>
  </si>
  <si>
    <t>tūkst. Eur</t>
  </si>
  <si>
    <t>305548441</t>
  </si>
  <si>
    <t>Teikti pagalbą globėjams (rūpintojams), budintiems globėjams, įtėviams ir šeimynų dalyviams ar besirengiantiems jais tapti</t>
  </si>
  <si>
    <t>Teikti stacionarias globos paslaugas be tėvų globos likusiems vaikams, kuriems nustatyta nuolatinė ar laikina globa</t>
  </si>
  <si>
    <t xml:space="preserve">Teikti apgyvendinimo paslaugas nakvynės namuose, krizių centre ir laikino apnakvindinimo paslaugas                                  </t>
  </si>
  <si>
    <t>Administravimo išlaidos</t>
  </si>
  <si>
    <t>10.09.01.01</t>
  </si>
  <si>
    <t>ES lėšomis organizuojamos ir teikiamos Kompleksinės paslaugos šeimai ir asmeninio asistento paslaugos</t>
  </si>
  <si>
    <t>10.01.02.40</t>
  </si>
  <si>
    <t>6</t>
  </si>
  <si>
    <t>Atvirojo jaunimo centro steigimas</t>
  </si>
  <si>
    <t>Parama pagal Piniginės socialinės paramos nepasiturintiems gyventojams įstatymą (kompensacija už būsto šildymą) (260)</t>
  </si>
  <si>
    <t>Teikti Vaikų dienos socialinės priežiūros paslaugas centre</t>
  </si>
  <si>
    <t>Stacionarių socialinių paslaugų organizavimas ir teikimas</t>
  </si>
  <si>
    <t>Nestacionarių socialinių paslaugų organizavimas ir teikimas Šilutės socialinių paslaugų centre</t>
  </si>
  <si>
    <t>10.07.01.02</t>
  </si>
  <si>
    <t xml:space="preserve">Teikti apgyvendinimo paslaugas savarankiško gyvenimo namuose </t>
  </si>
  <si>
    <t>Teikti stacionarias globos paslaugas Šilutės socialinės globos namuose</t>
  </si>
  <si>
    <t xml:space="preserve">10.04.01.01   10.09.01.01  </t>
  </si>
  <si>
    <t>Parama pagal Piniginės socialinės paramos nepasiturintiems gyventojams įstatymą (kompensacija už karštą vandenį) (259)</t>
  </si>
  <si>
    <t>Parama pagal Piniginės socialinės paramos nepasiturintiems gyventojams įstatymą (kompensacija už šaltą vandenį) ( 258)</t>
  </si>
  <si>
    <r>
      <t xml:space="preserve">Kelių priežiūros ir plėtros programa </t>
    </r>
    <r>
      <rPr>
        <b/>
        <sz val="10"/>
        <rFont val="Times New Roman"/>
        <family val="1"/>
        <charset val="186"/>
      </rPr>
      <t>KPPP</t>
    </r>
  </si>
  <si>
    <t>12</t>
  </si>
  <si>
    <t>Asmeninės pagalbos teikimas</t>
  </si>
  <si>
    <t>19</t>
  </si>
  <si>
    <t>Kreditų, paimtų daugiabučiams namams atnaujinti (modernizuoti) ir palūkanų mokėjimas</t>
  </si>
  <si>
    <r>
      <t xml:space="preserve">Valstybės biudžeto specialioji tikslinė dotacija </t>
    </r>
    <r>
      <rPr>
        <b/>
        <sz val="10"/>
        <rFont val="Times New Roman"/>
        <family val="1"/>
        <charset val="186"/>
      </rPr>
      <t>SB(VB)</t>
    </r>
  </si>
  <si>
    <r>
      <t xml:space="preserve">Aplikos apsaugos rėmimo specialiosios programos lėšos </t>
    </r>
    <r>
      <rPr>
        <b/>
        <sz val="10"/>
        <rFont val="Times New Roman"/>
        <family val="1"/>
        <charset val="186"/>
      </rPr>
      <t>SB(AA)</t>
    </r>
  </si>
  <si>
    <r>
      <t xml:space="preserve">Pajamos už suteiktas paslaugas </t>
    </r>
    <r>
      <rPr>
        <b/>
        <sz val="10"/>
        <rFont val="Times New Roman"/>
        <family val="1"/>
        <charset val="186"/>
      </rPr>
      <t>SB(SP)</t>
    </r>
  </si>
  <si>
    <r>
      <t xml:space="preserve">Švietimo įstaigų modernizavimo programa </t>
    </r>
    <r>
      <rPr>
        <b/>
        <sz val="10"/>
        <rFont val="Times New Roman"/>
        <family val="1"/>
      </rPr>
      <t>SB(ŠIMP)</t>
    </r>
  </si>
  <si>
    <r>
      <t xml:space="preserve">Užsienio valstybių, tarptautinių organizacijų ir Europos Sąjungos lėšos </t>
    </r>
    <r>
      <rPr>
        <b/>
        <sz val="10"/>
        <rFont val="Times New Roman"/>
        <family val="1"/>
      </rPr>
      <t>ES, EEE</t>
    </r>
  </si>
  <si>
    <r>
      <t xml:space="preserve">Visuomenės sveikatos apsaugos rėmimo specialioji programa </t>
    </r>
    <r>
      <rPr>
        <b/>
        <sz val="10"/>
        <rFont val="Times New Roman"/>
        <family val="1"/>
        <charset val="186"/>
      </rPr>
      <t>SB(VS)</t>
    </r>
  </si>
  <si>
    <r>
      <t xml:space="preserve">Valstybės investicijų programa </t>
    </r>
    <r>
      <rPr>
        <b/>
        <sz val="10"/>
        <rFont val="Times New Roman"/>
        <family val="1"/>
      </rPr>
      <t>VIP</t>
    </r>
  </si>
  <si>
    <t>Asmeninės pagalbos administravimas</t>
  </si>
  <si>
    <t>Atliekų prevencijos ir tvarkymo programa</t>
  </si>
  <si>
    <t>2.2.2. skolintos lėšos</t>
  </si>
  <si>
    <t>2.2.3. Valstybės investicijų programa</t>
  </si>
  <si>
    <t>2.2.5. Valstybės lėšos</t>
  </si>
  <si>
    <t>2.2.6. Kelių priežiūros ir plėtros programos lėšos</t>
  </si>
  <si>
    <t>2.2.7. kitos lėšos</t>
  </si>
  <si>
    <t>PATVIRTINTA</t>
  </si>
  <si>
    <r>
      <t>Parama pagal Piniginės socialinės paramos nepasiturintiems gyventojams įstatymą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(socialinės pašalpos) (273)</t>
    </r>
  </si>
  <si>
    <t>20</t>
  </si>
  <si>
    <t>21</t>
  </si>
  <si>
    <t>Vienkartinė įsikūrimo išmoka laikinąją apsaugą Lietuvos Respublikoje gavusiems užsieniečiams (kartu su administravimu)</t>
  </si>
  <si>
    <t>22</t>
  </si>
  <si>
    <t>Mėnesinė kompensacija vaikų ugdymui laikinąją apsaugą Lietuvos Respublikoje gavusiems užsieniečiams (kartu su administravimu)</t>
  </si>
  <si>
    <t>Kompensacija fiziniams ir juridiniams asmenims, perdavusiems savo būstą ar patalpas neatlygintinai naudotis panaudos pagrindais dėl karinių veiksmų iš Ukrainos pasitraukusiems gyventojams (kartu su administravimu)</t>
  </si>
  <si>
    <t>Mobiliojo darbo su jaunimu įgyvendinimas Šilutės rajono savivaldybėje</t>
  </si>
  <si>
    <t>Optimizuoti socialinės priežiūros ir globos paslaugas</t>
  </si>
  <si>
    <t>Teikti Dienos socialinės globos paslaugas Socialinių paslaugų centre ir asmenų namuose</t>
  </si>
  <si>
    <t>Sutvarkyti ir eksponuoti saugomas teritorijas bei kitus gamtinius objektus</t>
  </si>
  <si>
    <t>Vandens telkinių priežiūra ir aplinkos tvarkymas</t>
  </si>
  <si>
    <t>Plėtoti sveiką gyvenseną bei stiprinti sveikos gyvensenos įgūdžius ugdymo įstaigose ir bendruomenėse, vykdyti visuomenės sveikatos stebėseną savivaldybėje</t>
  </si>
  <si>
    <t>Plėtoti visuomenės psichikos sveikatos paslaugų prieinamumą bei ankstyvojo savižudybių atpažinimo ir kompleksinės pagalbos teikimo sistemą</t>
  </si>
  <si>
    <t>Nestacionarių socialinių paslaugų organizavimas ir teikimas Šilutės Vaiko gerovės ir globos centre</t>
  </si>
  <si>
    <t>Bendruomeniniai šeimos namai. Kompleksinių paslaugų šeimai teikimas</t>
  </si>
  <si>
    <t>07.04.01.01</t>
  </si>
  <si>
    <t>08.02.01.06</t>
  </si>
  <si>
    <t>08.02.01.08</t>
  </si>
  <si>
    <t xml:space="preserve">05 </t>
  </si>
  <si>
    <t>Teisinėmis, organizacinėmis, techninėmis priemonėmis užkirsti kelią gaisrams kilti ir plisti bei sumažinti jų galimus padarinius, lokalizuoti ekstremalius įvykius</t>
  </si>
  <si>
    <t xml:space="preserve">10.01.02.02  10.07.01.02  10.09.01.01  10.09.01.09  10.04.01.01  10.01.02.01  10.07.01.01  10.04.01.40  10.01.02.40  10.03.01.01  10.06.01.01  07.06.01.02   04.01.05.18  05.06.01.01  07.04.01.02  07.04.01.01 08.02.01.09  08.02.01.06  03.02.01.01  02.02.01.01   05.03.01.01  01.03.02.01    07.06.01.06  </t>
  </si>
  <si>
    <t>ES lėšomis įgyvendinama Bendruomeninių vaikų globos namų plėtra ir Vaikų dienos centrų plėtra</t>
  </si>
  <si>
    <t>Socialinės reabilitacijos paslaugų neįgaliesiems bendruomenėje teikimas kartu su administravimu</t>
  </si>
  <si>
    <t>Parama skurstantiems asmenims</t>
  </si>
  <si>
    <t>Gerinti paslaugų kokybę ir prieinamumą</t>
  </si>
  <si>
    <t>Specialistų pritraukimo programa</t>
  </si>
  <si>
    <t>9</t>
  </si>
  <si>
    <t xml:space="preserve">SOCIALIAI SAUGIOS IR SVEIKOS APLINKOS KŪRIMO PROGRAMOS                                                                                                                                                                 </t>
  </si>
  <si>
    <t>Šilutės rajono savivaldybės tarybos 2024 m. sausio 25 d.</t>
  </si>
  <si>
    <t>2024–2026 M. ŠILUTĖS RAJONO SAVIVALDYBĖS</t>
  </si>
  <si>
    <t>Savivaldybės SPP tikslo / uždavinio / priemonės kodas</t>
  </si>
  <si>
    <t>2023 m. faktas</t>
  </si>
  <si>
    <t>2024 m. poreikis</t>
  </si>
  <si>
    <t>2025 m. poreikis</t>
  </si>
  <si>
    <t>2026 m. poreikis</t>
  </si>
  <si>
    <t>Iš viso uždaviniui</t>
  </si>
  <si>
    <t>Iš viso tikslui</t>
  </si>
  <si>
    <t xml:space="preserve">Iš viso uždaviniai </t>
  </si>
  <si>
    <t>Iš viso 04  programai</t>
  </si>
  <si>
    <t>Šilutės rajono savivaldybės 2024–2026 m. SVP Socialiai saugios ir sveikos aplinkos kūrimo programos išlaidų suvestinė</t>
  </si>
  <si>
    <t>IŠ VISO</t>
  </si>
  <si>
    <t>10.04.01.01  10.09.01.09</t>
  </si>
  <si>
    <t>302944535  188723322</t>
  </si>
  <si>
    <t>177393649    188723322</t>
  </si>
  <si>
    <t>09.06.01.01</t>
  </si>
  <si>
    <t>305548441   188723322</t>
  </si>
  <si>
    <t>305746583</t>
  </si>
  <si>
    <t>TP</t>
  </si>
  <si>
    <t>4.3.1.2</t>
  </si>
  <si>
    <t>4.3.1.3</t>
  </si>
  <si>
    <t>-</t>
  </si>
  <si>
    <t>PP</t>
  </si>
  <si>
    <t>RP - regiono pažangos priemonė (projektas), PP - pažangos priemonė (projektas), TP - tęstinės veiklos priemonė, NF - nefinansinė priemonė</t>
  </si>
  <si>
    <t>4.3.1.5</t>
  </si>
  <si>
    <t>4.3.1.1</t>
  </si>
  <si>
    <t>4.2.1.2  4.3.1.5</t>
  </si>
  <si>
    <t>1.1.3.3 4.1.2.6</t>
  </si>
  <si>
    <t>4.1.2.3 4.1.2.2</t>
  </si>
  <si>
    <t>1.2.4.2</t>
  </si>
  <si>
    <t>3.1.5.4</t>
  </si>
  <si>
    <t>3.1.5.1</t>
  </si>
  <si>
    <t xml:space="preserve">Teikti socialinę globą šeimynose </t>
  </si>
  <si>
    <t xml:space="preserve">Teikti socialinės priežiūros paslaugas socialinę riziką patiriančioms šeimoms ir jų vaikams Šilutės mieste ir rajono seniūnijose </t>
  </si>
  <si>
    <t>Tenkinti socialinės globos poreikį valstybės ir kito pavaldumo globos įstaigose</t>
  </si>
  <si>
    <t>Tenkinti socialinės globos poreikį valstybės, Savivaldybės ir kito pavaldumo globos įstaigose  (administravimas)</t>
  </si>
  <si>
    <t>Socialinių paslaugų teikimas pasitelkiant NVO  ir kt. įstaigas (Vaikų dienos socialinės priežiūros, transporto paslaugos ir kita)</t>
  </si>
  <si>
    <r>
      <t xml:space="preserve">Viešųjų investicijų plėtros agentūros lėšos </t>
    </r>
    <r>
      <rPr>
        <b/>
        <sz val="10"/>
        <rFont val="Times New Roman"/>
        <family val="1"/>
      </rPr>
      <t>VIPA</t>
    </r>
  </si>
  <si>
    <t>tūks. Eur</t>
  </si>
  <si>
    <t>1. SAVIVALDYBĖS BIUDŽETAS (įskaitant skolintas lėšas) (SB)</t>
  </si>
  <si>
    <t>1.1. Iš jo, savivaldybės biudžeto lėšos (nuosavos, be ankstesnių metų likučio) (SBN)</t>
  </si>
  <si>
    <t>1.2. Lietuvos Respublikos valstybės biudžeto dotacijos (VB)</t>
  </si>
  <si>
    <t>1.3. Pajamų įmokos ir kitos pajamos (SP)</t>
  </si>
  <si>
    <t>1.4. Europos Sąjungos ir kitos tarptautinės finansinės paramos lėšos (ES)</t>
  </si>
  <si>
    <t>1.5. Skolintos lėšos (SL)</t>
  </si>
  <si>
    <t>1.6. Ankstesnių metų likučiai (AML)</t>
  </si>
  <si>
    <t>2. KITI ŠALTINIAI, IŠ VISO</t>
  </si>
  <si>
    <t>Kiti šaltiniai (Europos Sąjungos finansinė parama projektams įgyvendinti ir kitos teisėtai gautos lėšos, nurodant atskirus šaltinius) (KTL)</t>
  </si>
  <si>
    <t>IŠ VISO programai finansuoti pagal finansavimo šaltinius (1 ir 2 punktai)</t>
  </si>
  <si>
    <t>Iš jų: regioninių pažangos priemonių lėšos (RPP)</t>
  </si>
  <si>
    <t>Asignavimų ir kitų lėšų pokytis, palyginti su ankstesnių metų patvirtintų asignavimų ir kitų lėšų planu</t>
  </si>
  <si>
    <t>04. Socialiai saugios ir sveikos apinkos kūrimo programos bendras lėšų poreikis ir numatomi finansavimo šaltiniai</t>
  </si>
  <si>
    <t>2023 m. asignavimai</t>
  </si>
  <si>
    <t>2.1.4. iš jo: pajamos už suteiktas paslaugas</t>
  </si>
  <si>
    <t xml:space="preserve">2.2.1. švietimo įstaigų modernizavimo programa </t>
  </si>
  <si>
    <t xml:space="preserve">2.2.4.Užsienio valstybių, tarptautinių organizacijų ir Europos Sąjungos lėšos </t>
  </si>
  <si>
    <t>TIKSLŲ, PROGRAMŲ, UŽDAVINIŲ, PRIEMONIŲ IR PRIEMONIŲ IŠLAIDŲ SUVESTINĖ</t>
  </si>
  <si>
    <t>10.2.</t>
  </si>
  <si>
    <t>10.1.</t>
  </si>
  <si>
    <t>10.3.</t>
  </si>
  <si>
    <t>19.1.</t>
  </si>
  <si>
    <t>188723322      302944535     177393649     305548441      301791595     304158399   305746583</t>
  </si>
  <si>
    <t>sprendimu Nr. T1-205</t>
  </si>
  <si>
    <t>(Šilutės rajono savivaldybės tarybos 2024 m. vasario 29 d.</t>
  </si>
  <si>
    <t>sprendimo Nr. T1-      redakcija)</t>
  </si>
  <si>
    <t>Atvejo vadybininkas (teikiantis atvejo vadybos paslaugas intelekto ir (ar) psichikos negalią turintiems asmenims)</t>
  </si>
  <si>
    <t>04. Programos uždaviniai, priemonės ir jų stebėsenos rodikliai</t>
  </si>
  <si>
    <t>Stebėsenos rodiklio kodas</t>
  </si>
  <si>
    <t>Stebėsenos rodiklio pavadinimas (matavimo vnt.)</t>
  </si>
  <si>
    <t>Siektinos stebėsenos rodiklių reikšmės</t>
  </si>
  <si>
    <t>2024 m.</t>
  </si>
  <si>
    <t>2025 m.</t>
  </si>
  <si>
    <t>2026 m.</t>
  </si>
  <si>
    <t>Savivaldybės strateginio plėtros plano rodiklis</t>
  </si>
  <si>
    <t>04.01.01 uždavinys „Šeimynų tinklo plėtimas ir skatinimas“</t>
  </si>
  <si>
    <t>P-04-01-01-01</t>
  </si>
  <si>
    <t>Dalyvių skaičius, vnt.</t>
  </si>
  <si>
    <t>04.01.02 uždavinys „Nestacionarių socialinių paslaugų organizavimas ir teikimas Šilutės socialinių paslaugų centre“</t>
  </si>
  <si>
    <t>P-04-01-02-01</t>
  </si>
  <si>
    <t>P-04-01-02-04</t>
  </si>
  <si>
    <t>P-04-01-02-05</t>
  </si>
  <si>
    <t>P-04-01-02-09</t>
  </si>
  <si>
    <t>P-04-01-02-10</t>
  </si>
  <si>
    <t>P-04-01-02-11</t>
  </si>
  <si>
    <t>P-04-01-02-12</t>
  </si>
  <si>
    <t>Paslaugų skaičius, vnt.</t>
  </si>
  <si>
    <t>Paslaugų vietų skaičius, vnt.</t>
  </si>
  <si>
    <t>Įgyvendinimas, proc.</t>
  </si>
  <si>
    <t>Asmenų skaičius, vnt.</t>
  </si>
  <si>
    <t>04.01.03 uždavinys „Stacionarių socialinių paslaugų organizavimas ir teikimas“</t>
  </si>
  <si>
    <t>P-04-01-03-01</t>
  </si>
  <si>
    <t>P-04-01-03-02</t>
  </si>
  <si>
    <t>P-04-01-03-03</t>
  </si>
  <si>
    <t>Paslaugų teikėjų skaičius, vnt.</t>
  </si>
  <si>
    <t>Paslaugų skaičius, proc.</t>
  </si>
  <si>
    <t>04.01.04 uždavinys „Bendradarbiavimas su NVO ir kitomis įstaigomis, teikiančiomis socialines paslaugas“</t>
  </si>
  <si>
    <t>P-04-01-04-01</t>
  </si>
  <si>
    <t>P-04-01-04-02</t>
  </si>
  <si>
    <t>P-04-01-04-04</t>
  </si>
  <si>
    <t>P-04-01-04-05</t>
  </si>
  <si>
    <t>P-04-01-04-06</t>
  </si>
  <si>
    <t>P-04-01-04-07</t>
  </si>
  <si>
    <t>P-04-01-04-08</t>
  </si>
  <si>
    <t>Paslaugų gavėjų skaičius, proc.</t>
  </si>
  <si>
    <t>Išmokėtas darbo užmokestis, proc.</t>
  </si>
  <si>
    <t>Individualios pagalbos teikimo išlaidų kompensacijos</t>
  </si>
  <si>
    <t>04.01.05 uždavinys „Valstybės ir Savivaldybės piniginė socialinė parama Šilutės rajono savivaldybės gyventojams“</t>
  </si>
  <si>
    <t>P-04-01-05-01</t>
  </si>
  <si>
    <t>P-04-01-05-02</t>
  </si>
  <si>
    <t>P-04-01-05-03</t>
  </si>
  <si>
    <t>P-04-01-05-04</t>
  </si>
  <si>
    <t>P-04-01-05-05</t>
  </si>
  <si>
    <t>P-04-01-05-06</t>
  </si>
  <si>
    <t>P-04-01-05-07</t>
  </si>
  <si>
    <t>P-04-01-05-08</t>
  </si>
  <si>
    <t>P-04-01-05-09</t>
  </si>
  <si>
    <t>P-04-01-05-11</t>
  </si>
  <si>
    <t>P-04-01-05-13</t>
  </si>
  <si>
    <t>P-04-01-05-14</t>
  </si>
  <si>
    <t>P-04-01-05-15</t>
  </si>
  <si>
    <t>P-04-01-05-16</t>
  </si>
  <si>
    <t>P-04-01-05-17</t>
  </si>
  <si>
    <t>P-04-01-05-18</t>
  </si>
  <si>
    <t>P-04-01-05-19</t>
  </si>
  <si>
    <t>P-04-01-05-22</t>
  </si>
  <si>
    <t>P-04-01-05-21</t>
  </si>
  <si>
    <t>P-04-01-05-20</t>
  </si>
  <si>
    <t>Paramos gavėjų skaičius, vnt.</t>
  </si>
  <si>
    <t>Lėšos skirtos darbuotojų išlaikymui, prekių ir paslaugų įsigijimui, proc.</t>
  </si>
  <si>
    <t>Administravimas, prekių ir paslaugų įsigijimas, proc.</t>
  </si>
  <si>
    <t>Kompensacijos gavėjų skaičius, vnt.</t>
  </si>
  <si>
    <t>Išmokų gavėjų skaičius, vnt.</t>
  </si>
  <si>
    <t>Kompensacijų ugdymui skaičius, vnt.</t>
  </si>
  <si>
    <t>Individualios pagalbos teikimo išlaidų kompensacijų administravimas</t>
  </si>
  <si>
    <t>04.01.06 uždavinys „Nestacionarių socialinių paslaugų organizavimas ir teikimas Šilutės vaiko gerovės ir globos centre“</t>
  </si>
  <si>
    <t>P-04-01-06-01</t>
  </si>
  <si>
    <t>P-04-01-06-02</t>
  </si>
  <si>
    <t>P-04-01-06-03</t>
  </si>
  <si>
    <t>P-04-01-06-04</t>
  </si>
  <si>
    <t>P-04-01-06-05</t>
  </si>
  <si>
    <t>Paslaugų gavėjų skaičius, vnt.</t>
  </si>
  <si>
    <t>04.03.01 uždavinys „Parengti ir vykdyti ilgalaikes tęstines visuomenės sveikatos programas“</t>
  </si>
  <si>
    <t>P-04-03-01-01</t>
  </si>
  <si>
    <t>Visuomenės sveikatos rėmimo specialiosios programos įgyvendinimas, proc.</t>
  </si>
  <si>
    <t>4.2.1.2
4.3.1.5</t>
  </si>
  <si>
    <t>04.03.02 uždavinys „Vykdyti visuomenės sveikatos priežiūrą“</t>
  </si>
  <si>
    <t>P-04-03-02-02</t>
  </si>
  <si>
    <t>Ugdymo įstaigų, kuriose vykdoma vaikų sveikatos priežiūros dalis, proc.</t>
  </si>
  <si>
    <t>Parengtų visuomenės sveikatos stebėsenos suvestinių, atliktų tyrimų skaičius, vnt.</t>
  </si>
  <si>
    <t>Mokinių, dalyvavusių burnos higienos užsiėmimuose skaičius, vnt.</t>
  </si>
  <si>
    <t>Mokinių, dalyvavusių traumų ir sužalojimų prevencijos užsiėmimuose skaičius, vnt.</t>
  </si>
  <si>
    <t>Asmenų, dalyvavusių sveikos mitybos skatinimo užsiėmimuose skaičius, vnt.</t>
  </si>
  <si>
    <t>Asmenų, baigusių ŠKLCD sveikatos stiprinimo programą skaičius, vnt.</t>
  </si>
  <si>
    <t>Supratimo apie mikroorganizmų atsparumą antimikrobinėmis medžiagomis didinimas, dalyvių skaičius, vnt.</t>
  </si>
  <si>
    <t>Savivaldybės visuomenės sveikatos biuro darbuotojų, stiprinusių administracinius gebėjimus bei kvalifikaciją dalis, proc.</t>
  </si>
  <si>
    <t>P-04-03-02-05</t>
  </si>
  <si>
    <t>P-04-03-02-06</t>
  </si>
  <si>
    <t>Asmenų, dalyvavusių Ankstyvosios intervencijos programoje skaičius, vnt.</t>
  </si>
  <si>
    <t>Apsilankymų pas nepriklausomybės konsultantą skaičius, vnt.</t>
  </si>
  <si>
    <t>Asmenų, dalyvavusių savižudybių prevencijos programoje skaičius, vnt.</t>
  </si>
  <si>
    <t>Suteiktų psichologinių individualių konsultacijų trukmė ir suteiktų grupinių konsultacijų ar užsiėmimų trukmė, balai</t>
  </si>
  <si>
    <t>P-04-03-02-09</t>
  </si>
  <si>
    <t>P-04-03-02-10</t>
  </si>
  <si>
    <t>Asmenys, dalyvavę sveikatos raštingumo didinimo veiklose, asmenys</t>
  </si>
  <si>
    <t>Asmenų, po dalyvavimo veiklose, pagerinusių sveikatos raštingumo kompetenciją, proc.</t>
  </si>
  <si>
    <t>Asmenų, palankiai vertinančių visuomenės sveikatos priežiūros paslaugų kokybę, proc.</t>
  </si>
  <si>
    <t>Paramą gavusių nacionalinio, regionų ar vietos lygmens viešojo administravimo ar viešąsias paslaugas teikiančių įstaigų skaičius, vnt.</t>
  </si>
  <si>
    <t>4.2.1.1
4.3.1.3</t>
  </si>
  <si>
    <t>4.2.1.2
4.3.1.3</t>
  </si>
  <si>
    <t>Gyventojų lėtinių neinfekcinių ligų prevencija Šilutės rajono savivaldybėje</t>
  </si>
  <si>
    <t>Psichoaktyviųjų ir narkotinių medžiagų vartojimo pirminės prevencijos ir intervencijos priemonių taikymas vaikams, paaugliams ir jų aplinkos nariams Šilutės rajono savivaldybės švietimo įstaigose</t>
  </si>
  <si>
    <t>RP</t>
  </si>
  <si>
    <t>04.04.01 uždavinys „Jaunimo veiklos gerinimas“</t>
  </si>
  <si>
    <t>P-04-04-01-01</t>
  </si>
  <si>
    <t>P-04-04-01-02</t>
  </si>
  <si>
    <t>P-04-04-01-03</t>
  </si>
  <si>
    <t>Projektų skaičius, vnt.</t>
  </si>
  <si>
    <t>Savanorių skaičius, vnt.</t>
  </si>
  <si>
    <t>Įdarbintų jaunuolių (nuo 14-17 m.) skaičius vasaros metu, vnt.</t>
  </si>
  <si>
    <t>Studentų rėmimas, vnt.</t>
  </si>
  <si>
    <t>Bendras lankytojų skaičius, vnt.</t>
  </si>
  <si>
    <t>Unikalių lankytojų skaičius, vnt.</t>
  </si>
  <si>
    <t>Mobilių darbuotojų skaičius, vnt.</t>
  </si>
  <si>
    <t>1.1.3.3
4.1.2.6</t>
  </si>
  <si>
    <t>4.1.2.3
4.1.2.2</t>
  </si>
  <si>
    <t>04.05.01 uždavinys „Užtikrinti žmonių ir turto apsaugą nuo gaisrų“</t>
  </si>
  <si>
    <t>P-04-05-01-01</t>
  </si>
  <si>
    <t>P-04-05-01-02</t>
  </si>
  <si>
    <t>Ugniagesių (darbuotojų) skaičius, vnt.</t>
  </si>
  <si>
    <t>Įgyvendinta veikla (komunalinės ir ryšio paslaugos, transporto išlaikymo išlaidos ir kt.), proc.</t>
  </si>
  <si>
    <t>04.06.01 uždavinys „Užtikrinti civilinės saugos funkcijų vykdymą“</t>
  </si>
  <si>
    <t>P-04-06-01-01</t>
  </si>
  <si>
    <t>04.07.01 uždavinys „Sutvarkyti ir eksponuoti saugomas teritorijas bei kitus gamtinius objektus“</t>
  </si>
  <si>
    <t>P-04-07-01-01</t>
  </si>
  <si>
    <t>Sutvarkytų pakrančių plotas, ha</t>
  </si>
  <si>
    <t>Sutvarkytų objektų skaičius, vnt.</t>
  </si>
  <si>
    <t>04.07.02 „Gerinti paslaugų kokybę ir prieinamumą“</t>
  </si>
  <si>
    <t>P-04-07-02-01</t>
  </si>
  <si>
    <t>Daline kelionės išlaidų kompensacija pasinaudojusių gydytojų skaičius, vnt.</t>
  </si>
  <si>
    <t>Parama pasinaudojusių gydytojų skaičius, vnt.</t>
  </si>
  <si>
    <t>Parama pasinaudojusių policijos pareigūnų skaičius, vnt.</t>
  </si>
  <si>
    <t>04.07.03 uždavinys „Vykdyti aplinkosaugos ir visuomenės švietimo priemones“</t>
  </si>
  <si>
    <t>P-04-07-03-01</t>
  </si>
  <si>
    <t>P-04-07-03-09</t>
  </si>
  <si>
    <t>P-04-07-03-10</t>
  </si>
  <si>
    <t>Įrengtų aikštelių skaičius, vnt.</t>
  </si>
  <si>
    <t>Įrengtų konteinerių skaičius, vnt.</t>
  </si>
  <si>
    <t>Želdynų tvarkymo/ pertvarkymo projektas, vnt.</t>
  </si>
  <si>
    <t>Naujų želdinių įsigijimas ir veisimas, vnt.</t>
  </si>
  <si>
    <t>Medžių, krūmų genėjimo leidimai, vnt.</t>
  </si>
  <si>
    <t>Asbestinio šiferio kiekis, t</t>
  </si>
  <si>
    <t>Bešeimininkių padangų kiekis, t</t>
  </si>
  <si>
    <t>Antrinių žaliavų konteinerių kiekis, vnt.</t>
  </si>
  <si>
    <t>Tekstilės atliekų konteinerių kiekis, vnt.</t>
  </si>
  <si>
    <t>04.08.01 uždavinys „Vykdyti žalos aplinkai prevenciją“</t>
  </si>
  <si>
    <t>P-04-08-01-01</t>
  </si>
  <si>
    <t>P-04-08-01-02</t>
  </si>
  <si>
    <t>P-04-08-01-03</t>
  </si>
  <si>
    <t>Atliekų surinkimas, utilizavimas, proc.</t>
  </si>
  <si>
    <t>Aplinkos monitoringo 2021-2026 m. programos parengimas ir vykdymas, vnt.</t>
  </si>
  <si>
    <t>Prevencijos priemonių įgyvendinimas, proc.</t>
  </si>
  <si>
    <t>04.09.01 uždavinys „Maitinimo paslaugų administravimas“</t>
  </si>
  <si>
    <t>P-04-09-01-01</t>
  </si>
  <si>
    <t>Mokinių skaičius, vnt.</t>
  </si>
  <si>
    <t>03.06.01.01.  07.06.01.06</t>
  </si>
  <si>
    <t xml:space="preserve">SB(SP) </t>
  </si>
  <si>
    <t>Vienkartinių, tikslinių, sąlyginių ir periodinių pašalpų skyrimas ir mokėjimas socialiai pažeidžiamiems asmenims</t>
  </si>
  <si>
    <t>Pagalbos pinigai ir papildomos išmokos už vaiką</t>
  </si>
  <si>
    <t>P-04-01-05-10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</si>
</sst>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name val="Arial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sz val="11"/>
      <color indexed="8"/>
      <name val="Calibri"/>
      <family val="2"/>
      <charset val="186"/>
    </font>
    <font>
      <b/>
      <sz val="11"/>
      <color indexed="56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i/>
      <sz val="10"/>
      <name val="Arial"/>
      <family val="2"/>
      <charset val="186"/>
    </font>
    <font>
      <sz val="10"/>
      <name val="Times New Roman"/>
      <family val="1"/>
    </font>
  </fonts>
  <fills count="29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CCFFFF"/>
        <bgColor indexed="41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23"/>
      </patternFill>
    </fill>
    <fill>
      <patternFill patternType="solid">
        <fgColor theme="0" tint="-0.14999847407452621"/>
        <bgColor indexed="31"/>
      </patternFill>
    </fill>
    <fill>
      <patternFill patternType="solid">
        <fgColor rgb="FFCCFFCC"/>
        <bgColor indexed="27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indexed="26"/>
      </patternFill>
    </fill>
    <fill>
      <patternFill patternType="solid">
        <fgColor rgb="FFCCFFFF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rgb="FFCCFFCC"/>
        <bgColor indexed="41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rgb="FFFFFF00"/>
        <bgColor indexed="23"/>
      </patternFill>
    </fill>
    <fill>
      <patternFill patternType="solid">
        <fgColor rgb="FFFFFF00"/>
        <bgColor indexed="31"/>
      </patternFill>
    </fill>
  </fills>
  <borders count="234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ck">
        <color indexed="8"/>
      </right>
      <top style="thin">
        <color indexed="8"/>
      </top>
      <bottom/>
      <diagonal/>
    </border>
    <border>
      <left/>
      <right style="thick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ck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ck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8"/>
      </left>
      <right style="thick">
        <color indexed="8"/>
      </right>
      <top style="medium">
        <color indexed="64"/>
      </top>
      <bottom style="thin">
        <color indexed="8"/>
      </bottom>
      <diagonal/>
    </border>
    <border>
      <left style="thick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ck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ck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ck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ck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ck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ck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ck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22"/>
      </bottom>
      <diagonal/>
    </border>
    <border>
      <left style="thin">
        <color indexed="8"/>
      </left>
      <right style="thick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ck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8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13" fillId="4" borderId="4" applyNumberFormat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5" borderId="5" applyNumberFormat="0" applyAlignment="0" applyProtection="0"/>
    <xf numFmtId="0" fontId="7" fillId="5" borderId="5" applyNumberFormat="0" applyAlignment="0" applyProtection="0"/>
    <xf numFmtId="0" fontId="13" fillId="0" borderId="0"/>
    <xf numFmtId="0" fontId="13" fillId="4" borderId="4" applyNumberFormat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0" borderId="0" applyNumberFormat="0" applyFill="0" applyBorder="0" applyAlignment="0" applyProtection="0"/>
  </cellStyleXfs>
  <cellXfs count="1357">
    <xf numFmtId="0" fontId="0" fillId="0" borderId="0" xfId="0"/>
    <xf numFmtId="164" fontId="12" fillId="15" borderId="25" xfId="0" applyNumberFormat="1" applyFont="1" applyFill="1" applyBorder="1" applyAlignment="1">
      <alignment horizontal="center" vertical="top"/>
    </xf>
    <xf numFmtId="164" fontId="12" fillId="15" borderId="26" xfId="0" applyNumberFormat="1" applyFont="1" applyFill="1" applyBorder="1" applyAlignment="1">
      <alignment horizontal="center" vertical="top"/>
    </xf>
    <xf numFmtId="164" fontId="12" fillId="15" borderId="27" xfId="0" applyNumberFormat="1" applyFont="1" applyFill="1" applyBorder="1" applyAlignment="1">
      <alignment horizontal="center" vertical="top"/>
    </xf>
    <xf numFmtId="49" fontId="12" fillId="2" borderId="41" xfId="0" applyNumberFormat="1" applyFont="1" applyFill="1" applyBorder="1" applyAlignment="1">
      <alignment horizontal="center" vertical="top"/>
    </xf>
    <xf numFmtId="49" fontId="12" fillId="3" borderId="38" xfId="0" applyNumberFormat="1" applyFont="1" applyFill="1" applyBorder="1" applyAlignment="1">
      <alignment horizontal="center" vertical="top"/>
    </xf>
    <xf numFmtId="164" fontId="12" fillId="3" borderId="70" xfId="0" applyNumberFormat="1" applyFont="1" applyFill="1" applyBorder="1" applyAlignment="1">
      <alignment horizontal="center" vertical="center"/>
    </xf>
    <xf numFmtId="164" fontId="12" fillId="3" borderId="38" xfId="0" applyNumberFormat="1" applyFont="1" applyFill="1" applyBorder="1" applyAlignment="1">
      <alignment horizontal="center" vertical="center"/>
    </xf>
    <xf numFmtId="164" fontId="12" fillId="3" borderId="25" xfId="0" applyNumberFormat="1" applyFont="1" applyFill="1" applyBorder="1" applyAlignment="1">
      <alignment horizontal="center" vertical="center"/>
    </xf>
    <xf numFmtId="164" fontId="12" fillId="3" borderId="26" xfId="0" applyNumberFormat="1" applyFont="1" applyFill="1" applyBorder="1" applyAlignment="1">
      <alignment horizontal="center" vertical="center"/>
    </xf>
    <xf numFmtId="164" fontId="12" fillId="3" borderId="27" xfId="0" applyNumberFormat="1" applyFont="1" applyFill="1" applyBorder="1" applyAlignment="1">
      <alignment horizontal="center" vertical="center"/>
    </xf>
    <xf numFmtId="164" fontId="12" fillId="2" borderId="43" xfId="0" applyNumberFormat="1" applyFont="1" applyFill="1" applyBorder="1" applyAlignment="1">
      <alignment horizontal="center" vertical="center"/>
    </xf>
    <xf numFmtId="164" fontId="12" fillId="2" borderId="44" xfId="0" applyNumberFormat="1" applyFont="1" applyFill="1" applyBorder="1" applyAlignment="1">
      <alignment horizontal="center" vertical="center"/>
    </xf>
    <xf numFmtId="164" fontId="12" fillId="2" borderId="45" xfId="0" applyNumberFormat="1" applyFont="1" applyFill="1" applyBorder="1" applyAlignment="1">
      <alignment horizontal="center" vertical="center"/>
    </xf>
    <xf numFmtId="164" fontId="12" fillId="12" borderId="74" xfId="0" applyNumberFormat="1" applyFont="1" applyFill="1" applyBorder="1" applyAlignment="1">
      <alignment horizontal="center" vertical="center"/>
    </xf>
    <xf numFmtId="164" fontId="12" fillId="12" borderId="75" xfId="0" applyNumberFormat="1" applyFont="1" applyFill="1" applyBorder="1" applyAlignment="1">
      <alignment horizontal="center" vertical="center"/>
    </xf>
    <xf numFmtId="164" fontId="12" fillId="12" borderId="76" xfId="0" applyNumberFormat="1" applyFont="1" applyFill="1" applyBorder="1" applyAlignment="1">
      <alignment horizontal="center" vertical="center"/>
    </xf>
    <xf numFmtId="164" fontId="12" fillId="12" borderId="96" xfId="0" applyNumberFormat="1" applyFont="1" applyFill="1" applyBorder="1" applyAlignment="1">
      <alignment horizontal="center" vertical="center"/>
    </xf>
    <xf numFmtId="164" fontId="12" fillId="12" borderId="49" xfId="0" applyNumberFormat="1" applyFont="1" applyFill="1" applyBorder="1" applyAlignment="1">
      <alignment horizontal="center" vertical="center"/>
    </xf>
    <xf numFmtId="164" fontId="12" fillId="12" borderId="97" xfId="0" applyNumberFormat="1" applyFont="1" applyFill="1" applyBorder="1" applyAlignment="1">
      <alignment horizontal="center" vertical="center"/>
    </xf>
    <xf numFmtId="164" fontId="12" fillId="12" borderId="98" xfId="0" applyNumberFormat="1" applyFont="1" applyFill="1" applyBorder="1" applyAlignment="1">
      <alignment horizontal="center" vertical="center"/>
    </xf>
    <xf numFmtId="164" fontId="12" fillId="3" borderId="37" xfId="0" applyNumberFormat="1" applyFont="1" applyFill="1" applyBorder="1" applyAlignment="1">
      <alignment horizontal="center" vertical="center"/>
    </xf>
    <xf numFmtId="164" fontId="12" fillId="3" borderId="34" xfId="0" applyNumberFormat="1" applyFont="1" applyFill="1" applyBorder="1" applyAlignment="1">
      <alignment horizontal="center" vertical="center"/>
    </xf>
    <xf numFmtId="164" fontId="12" fillId="2" borderId="41" xfId="0" applyNumberFormat="1" applyFont="1" applyFill="1" applyBorder="1" applyAlignment="1">
      <alignment horizontal="center" vertical="center"/>
    </xf>
    <xf numFmtId="164" fontId="12" fillId="2" borderId="37" xfId="0" applyNumberFormat="1" applyFont="1" applyFill="1" applyBorder="1" applyAlignment="1">
      <alignment horizontal="center" vertical="center"/>
    </xf>
    <xf numFmtId="164" fontId="12" fillId="2" borderId="34" xfId="0" applyNumberFormat="1" applyFont="1" applyFill="1" applyBorder="1" applyAlignment="1">
      <alignment horizontal="center" vertical="center"/>
    </xf>
    <xf numFmtId="164" fontId="12" fillId="2" borderId="49" xfId="0" applyNumberFormat="1" applyFont="1" applyFill="1" applyBorder="1" applyAlignment="1">
      <alignment horizontal="center" vertical="center"/>
    </xf>
    <xf numFmtId="164" fontId="12" fillId="3" borderId="74" xfId="0" applyNumberFormat="1" applyFont="1" applyFill="1" applyBorder="1" applyAlignment="1">
      <alignment horizontal="center" vertical="center"/>
    </xf>
    <xf numFmtId="49" fontId="12" fillId="7" borderId="37" xfId="0" applyNumberFormat="1" applyFont="1" applyFill="1" applyBorder="1" applyAlignment="1">
      <alignment vertical="top"/>
    </xf>
    <xf numFmtId="0" fontId="11" fillId="0" borderId="0" xfId="0" applyFont="1"/>
    <xf numFmtId="0" fontId="11" fillId="6" borderId="0" xfId="0" applyFont="1" applyFill="1"/>
    <xf numFmtId="0" fontId="11" fillId="7" borderId="0" xfId="0" applyFont="1" applyFill="1"/>
    <xf numFmtId="0" fontId="11" fillId="6" borderId="0" xfId="0" applyFont="1" applyFill="1" applyAlignment="1">
      <alignment wrapText="1"/>
    </xf>
    <xf numFmtId="0" fontId="11" fillId="0" borderId="0" xfId="0" applyFont="1" applyAlignment="1">
      <alignment wrapText="1"/>
    </xf>
    <xf numFmtId="0" fontId="11" fillId="6" borderId="19" xfId="0" applyFont="1" applyFill="1" applyBorder="1" applyAlignment="1">
      <alignment wrapText="1"/>
    </xf>
    <xf numFmtId="0" fontId="11" fillId="6" borderId="20" xfId="0" applyFont="1" applyFill="1" applyBorder="1" applyAlignment="1">
      <alignment wrapText="1"/>
    </xf>
    <xf numFmtId="164" fontId="11" fillId="6" borderId="0" xfId="0" applyNumberFormat="1" applyFont="1" applyFill="1"/>
    <xf numFmtId="0" fontId="11" fillId="0" borderId="13" xfId="0" applyFont="1" applyBorder="1" applyAlignment="1">
      <alignment horizontal="center" vertical="top" wrapText="1"/>
    </xf>
    <xf numFmtId="0" fontId="11" fillId="6" borderId="21" xfId="0" applyFont="1" applyFill="1" applyBorder="1" applyAlignment="1">
      <alignment horizontal="center" vertical="top" wrapText="1"/>
    </xf>
    <xf numFmtId="0" fontId="11" fillId="6" borderId="22" xfId="0" applyFont="1" applyFill="1" applyBorder="1" applyAlignment="1">
      <alignment horizontal="center" vertical="top" wrapText="1"/>
    </xf>
    <xf numFmtId="164" fontId="12" fillId="14" borderId="41" xfId="0" applyNumberFormat="1" applyFont="1" applyFill="1" applyBorder="1" applyAlignment="1">
      <alignment horizontal="center" vertical="top"/>
    </xf>
    <xf numFmtId="164" fontId="12" fillId="14" borderId="38" xfId="0" applyNumberFormat="1" applyFont="1" applyFill="1" applyBorder="1" applyAlignment="1">
      <alignment horizontal="center" vertical="top"/>
    </xf>
    <xf numFmtId="164" fontId="11" fillId="0" borderId="0" xfId="0" applyNumberFormat="1" applyFont="1"/>
    <xf numFmtId="164" fontId="11" fillId="6" borderId="0" xfId="0" applyNumberFormat="1" applyFont="1" applyFill="1" applyAlignment="1">
      <alignment horizontal="right"/>
    </xf>
    <xf numFmtId="164" fontId="11" fillId="0" borderId="0" xfId="0" applyNumberFormat="1" applyFont="1" applyAlignment="1">
      <alignment horizontal="right"/>
    </xf>
    <xf numFmtId="164" fontId="11" fillId="0" borderId="8" xfId="0" applyNumberFormat="1" applyFont="1" applyBorder="1" applyAlignment="1">
      <alignment horizontal="center" vertical="center"/>
    </xf>
    <xf numFmtId="164" fontId="11" fillId="6" borderId="14" xfId="0" applyNumberFormat="1" applyFont="1" applyFill="1" applyBorder="1" applyAlignment="1">
      <alignment horizontal="center" vertical="center"/>
    </xf>
    <xf numFmtId="0" fontId="12" fillId="14" borderId="23" xfId="0" applyFont="1" applyFill="1" applyBorder="1" applyAlignment="1">
      <alignment horizontal="center" vertical="top" wrapText="1"/>
    </xf>
    <xf numFmtId="164" fontId="12" fillId="14" borderId="25" xfId="0" applyNumberFormat="1" applyFont="1" applyFill="1" applyBorder="1" applyAlignment="1">
      <alignment horizontal="center" vertical="top"/>
    </xf>
    <xf numFmtId="164" fontId="12" fillId="14" borderId="26" xfId="0" applyNumberFormat="1" applyFont="1" applyFill="1" applyBorder="1" applyAlignment="1">
      <alignment horizontal="center" vertical="top"/>
    </xf>
    <xf numFmtId="164" fontId="12" fillId="14" borderId="27" xfId="0" applyNumberFormat="1" applyFont="1" applyFill="1" applyBorder="1" applyAlignment="1">
      <alignment horizontal="center" vertical="top"/>
    </xf>
    <xf numFmtId="164" fontId="12" fillId="14" borderId="70" xfId="0" applyNumberFormat="1" applyFont="1" applyFill="1" applyBorder="1" applyAlignment="1">
      <alignment horizontal="center" vertical="top"/>
    </xf>
    <xf numFmtId="164" fontId="12" fillId="14" borderId="37" xfId="0" applyNumberFormat="1" applyFont="1" applyFill="1" applyBorder="1" applyAlignment="1">
      <alignment horizontal="center" vertical="top"/>
    </xf>
    <xf numFmtId="164" fontId="12" fillId="14" borderId="34" xfId="0" applyNumberFormat="1" applyFont="1" applyFill="1" applyBorder="1" applyAlignment="1">
      <alignment horizontal="center" vertical="top"/>
    </xf>
    <xf numFmtId="164" fontId="12" fillId="14" borderId="69" xfId="0" applyNumberFormat="1" applyFont="1" applyFill="1" applyBorder="1" applyAlignment="1">
      <alignment horizontal="center" vertical="top"/>
    </xf>
    <xf numFmtId="0" fontId="11" fillId="0" borderId="113" xfId="0" applyFont="1" applyBorder="1" applyAlignment="1">
      <alignment horizontal="center" vertical="center" wrapText="1"/>
    </xf>
    <xf numFmtId="164" fontId="11" fillId="0" borderId="17" xfId="0" applyNumberFormat="1" applyFont="1" applyBorder="1" applyAlignment="1">
      <alignment horizontal="center" vertical="center"/>
    </xf>
    <xf numFmtId="164" fontId="11" fillId="0" borderId="15" xfId="0" applyNumberFormat="1" applyFont="1" applyBorder="1" applyAlignment="1">
      <alignment horizontal="center" vertical="center"/>
    </xf>
    <xf numFmtId="164" fontId="11" fillId="0" borderId="112" xfId="0" applyNumberFormat="1" applyFont="1" applyBorder="1" applyAlignment="1">
      <alignment horizontal="center" vertical="center"/>
    </xf>
    <xf numFmtId="164" fontId="11" fillId="6" borderId="10" xfId="0" applyNumberFormat="1" applyFont="1" applyFill="1" applyBorder="1" applyAlignment="1">
      <alignment horizontal="center" vertical="center"/>
    </xf>
    <xf numFmtId="164" fontId="11" fillId="6" borderId="9" xfId="0" applyNumberFormat="1" applyFont="1" applyFill="1" applyBorder="1" applyAlignment="1">
      <alignment horizontal="center" vertical="center"/>
    </xf>
    <xf numFmtId="0" fontId="11" fillId="0" borderId="35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164" fontId="12" fillId="14" borderId="106" xfId="0" applyNumberFormat="1" applyFont="1" applyFill="1" applyBorder="1" applyAlignment="1">
      <alignment horizontal="center" vertical="top"/>
    </xf>
    <xf numFmtId="164" fontId="12" fillId="14" borderId="52" xfId="0" applyNumberFormat="1" applyFont="1" applyFill="1" applyBorder="1" applyAlignment="1">
      <alignment horizontal="center" vertical="top"/>
    </xf>
    <xf numFmtId="164" fontId="12" fillId="14" borderId="114" xfId="0" applyNumberFormat="1" applyFont="1" applyFill="1" applyBorder="1" applyAlignment="1">
      <alignment horizontal="center" vertical="top"/>
    </xf>
    <xf numFmtId="164" fontId="12" fillId="14" borderId="104" xfId="0" applyNumberFormat="1" applyFont="1" applyFill="1" applyBorder="1" applyAlignment="1">
      <alignment horizontal="center" vertical="top"/>
    </xf>
    <xf numFmtId="164" fontId="12" fillId="14" borderId="103" xfId="0" applyNumberFormat="1" applyFont="1" applyFill="1" applyBorder="1" applyAlignment="1">
      <alignment horizontal="center" vertical="top"/>
    </xf>
    <xf numFmtId="0" fontId="11" fillId="0" borderId="46" xfId="0" applyFont="1" applyBorder="1" applyAlignment="1">
      <alignment horizontal="center" vertical="center" wrapText="1"/>
    </xf>
    <xf numFmtId="164" fontId="11" fillId="0" borderId="29" xfId="0" applyNumberFormat="1" applyFont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 wrapText="1"/>
    </xf>
    <xf numFmtId="0" fontId="11" fillId="0" borderId="99" xfId="0" applyFont="1" applyBorder="1" applyAlignment="1">
      <alignment horizontal="center" vertical="center" wrapText="1"/>
    </xf>
    <xf numFmtId="164" fontId="11" fillId="0" borderId="64" xfId="0" applyNumberFormat="1" applyFont="1" applyBorder="1" applyAlignment="1">
      <alignment horizontal="center" vertical="center"/>
    </xf>
    <xf numFmtId="164" fontId="11" fillId="0" borderId="62" xfId="0" applyNumberFormat="1" applyFont="1" applyBorder="1" applyAlignment="1">
      <alignment horizontal="center" vertical="center"/>
    </xf>
    <xf numFmtId="164" fontId="11" fillId="0" borderId="63" xfId="0" applyNumberFormat="1" applyFont="1" applyBorder="1" applyAlignment="1">
      <alignment horizontal="center" vertical="center"/>
    </xf>
    <xf numFmtId="164" fontId="11" fillId="0" borderId="111" xfId="0" applyNumberFormat="1" applyFont="1" applyBorder="1" applyAlignment="1">
      <alignment horizontal="center" vertical="center"/>
    </xf>
    <xf numFmtId="0" fontId="12" fillId="20" borderId="23" xfId="0" applyFont="1" applyFill="1" applyBorder="1" applyAlignment="1">
      <alignment horizontal="center" vertical="top" wrapText="1"/>
    </xf>
    <xf numFmtId="164" fontId="12" fillId="20" borderId="25" xfId="0" applyNumberFormat="1" applyFont="1" applyFill="1" applyBorder="1" applyAlignment="1">
      <alignment horizontal="center" vertical="top"/>
    </xf>
    <xf numFmtId="164" fontId="12" fillId="20" borderId="26" xfId="0" applyNumberFormat="1" applyFont="1" applyFill="1" applyBorder="1" applyAlignment="1">
      <alignment horizontal="center" vertical="top"/>
    </xf>
    <xf numFmtId="164" fontId="12" fillId="20" borderId="27" xfId="0" applyNumberFormat="1" applyFont="1" applyFill="1" applyBorder="1" applyAlignment="1">
      <alignment horizontal="center" vertical="top"/>
    </xf>
    <xf numFmtId="164" fontId="12" fillId="20" borderId="28" xfId="0" applyNumberFormat="1" applyFont="1" applyFill="1" applyBorder="1" applyAlignment="1">
      <alignment horizontal="center" vertical="top"/>
    </xf>
    <xf numFmtId="0" fontId="11" fillId="0" borderId="23" xfId="0" applyFont="1" applyBorder="1" applyAlignment="1">
      <alignment horizontal="center" vertical="center" wrapText="1"/>
    </xf>
    <xf numFmtId="164" fontId="11" fillId="6" borderId="57" xfId="0" applyNumberFormat="1" applyFont="1" applyFill="1" applyBorder="1" applyAlignment="1">
      <alignment horizontal="center" vertical="center"/>
    </xf>
    <xf numFmtId="164" fontId="11" fillId="0" borderId="29" xfId="0" applyNumberFormat="1" applyFont="1" applyBorder="1" applyAlignment="1">
      <alignment horizontal="center" vertical="center" wrapText="1"/>
    </xf>
    <xf numFmtId="164" fontId="11" fillId="0" borderId="54" xfId="0" applyNumberFormat="1" applyFont="1" applyBorder="1" applyAlignment="1">
      <alignment horizontal="center" vertical="center" wrapText="1"/>
    </xf>
    <xf numFmtId="164" fontId="12" fillId="20" borderId="31" xfId="0" applyNumberFormat="1" applyFont="1" applyFill="1" applyBorder="1" applyAlignment="1">
      <alignment horizontal="center" vertical="top"/>
    </xf>
    <xf numFmtId="164" fontId="12" fillId="20" borderId="32" xfId="0" applyNumberFormat="1" applyFont="1" applyFill="1" applyBorder="1" applyAlignment="1">
      <alignment horizontal="center" vertical="top"/>
    </xf>
    <xf numFmtId="164" fontId="12" fillId="20" borderId="33" xfId="0" applyNumberFormat="1" applyFont="1" applyFill="1" applyBorder="1" applyAlignment="1">
      <alignment horizontal="center" vertical="top"/>
    </xf>
    <xf numFmtId="164" fontId="11" fillId="10" borderId="29" xfId="0" applyNumberFormat="1" applyFont="1" applyFill="1" applyBorder="1" applyAlignment="1">
      <alignment horizontal="center" vertical="center" wrapText="1"/>
    </xf>
    <xf numFmtId="164" fontId="12" fillId="20" borderId="34" xfId="0" applyNumberFormat="1" applyFont="1" applyFill="1" applyBorder="1" applyAlignment="1">
      <alignment horizontal="center" vertical="top"/>
    </xf>
    <xf numFmtId="164" fontId="11" fillId="0" borderId="57" xfId="0" applyNumberFormat="1" applyFont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 wrapText="1"/>
    </xf>
    <xf numFmtId="164" fontId="11" fillId="11" borderId="51" xfId="0" applyNumberFormat="1" applyFont="1" applyFill="1" applyBorder="1" applyAlignment="1">
      <alignment horizontal="center" vertical="center"/>
    </xf>
    <xf numFmtId="164" fontId="11" fillId="10" borderId="61" xfId="0" applyNumberFormat="1" applyFont="1" applyFill="1" applyBorder="1" applyAlignment="1">
      <alignment horizontal="center" vertical="center" wrapText="1"/>
    </xf>
    <xf numFmtId="164" fontId="11" fillId="10" borderId="55" xfId="0" applyNumberFormat="1" applyFont="1" applyFill="1" applyBorder="1" applyAlignment="1">
      <alignment horizontal="center" vertical="center" wrapText="1"/>
    </xf>
    <xf numFmtId="164" fontId="11" fillId="10" borderId="51" xfId="0" applyNumberFormat="1" applyFont="1" applyFill="1" applyBorder="1" applyAlignment="1">
      <alignment horizontal="center" vertical="center"/>
    </xf>
    <xf numFmtId="164" fontId="11" fillId="10" borderId="68" xfId="0" applyNumberFormat="1" applyFont="1" applyFill="1" applyBorder="1" applyAlignment="1">
      <alignment horizontal="center" vertical="center"/>
    </xf>
    <xf numFmtId="164" fontId="11" fillId="10" borderId="55" xfId="0" applyNumberFormat="1" applyFont="1" applyFill="1" applyBorder="1" applyAlignment="1">
      <alignment horizontal="center" vertical="center"/>
    </xf>
    <xf numFmtId="164" fontId="11" fillId="10" borderId="65" xfId="0" applyNumberFormat="1" applyFont="1" applyFill="1" applyBorder="1" applyAlignment="1">
      <alignment horizontal="center" vertical="center"/>
    </xf>
    <xf numFmtId="164" fontId="11" fillId="11" borderId="57" xfId="0" applyNumberFormat="1" applyFont="1" applyFill="1" applyBorder="1" applyAlignment="1">
      <alignment horizontal="center" vertical="center"/>
    </xf>
    <xf numFmtId="164" fontId="12" fillId="15" borderId="28" xfId="0" applyNumberFormat="1" applyFont="1" applyFill="1" applyBorder="1" applyAlignment="1">
      <alignment horizontal="center" vertical="top"/>
    </xf>
    <xf numFmtId="164" fontId="12" fillId="15" borderId="31" xfId="0" applyNumberFormat="1" applyFont="1" applyFill="1" applyBorder="1" applyAlignment="1">
      <alignment horizontal="center" vertical="top"/>
    </xf>
    <xf numFmtId="164" fontId="12" fillId="15" borderId="32" xfId="0" applyNumberFormat="1" applyFont="1" applyFill="1" applyBorder="1" applyAlignment="1">
      <alignment horizontal="center" vertical="top"/>
    </xf>
    <xf numFmtId="164" fontId="12" fillId="15" borderId="33" xfId="0" applyNumberFormat="1" applyFont="1" applyFill="1" applyBorder="1" applyAlignment="1">
      <alignment horizontal="center" vertical="top"/>
    </xf>
    <xf numFmtId="164" fontId="12" fillId="15" borderId="37" xfId="0" applyNumberFormat="1" applyFont="1" applyFill="1" applyBorder="1" applyAlignment="1">
      <alignment horizontal="center" vertical="top"/>
    </xf>
    <xf numFmtId="164" fontId="12" fillId="15" borderId="41" xfId="0" applyNumberFormat="1" applyFont="1" applyFill="1" applyBorder="1" applyAlignment="1">
      <alignment horizontal="center" vertical="top"/>
    </xf>
    <xf numFmtId="164" fontId="12" fillId="15" borderId="38" xfId="0" applyNumberFormat="1" applyFont="1" applyFill="1" applyBorder="1" applyAlignment="1">
      <alignment horizontal="center" vertical="top"/>
    </xf>
    <xf numFmtId="164" fontId="11" fillId="6" borderId="53" xfId="0" applyNumberFormat="1" applyFont="1" applyFill="1" applyBorder="1" applyAlignment="1">
      <alignment horizontal="center" vertical="center"/>
    </xf>
    <xf numFmtId="164" fontId="12" fillId="15" borderId="34" xfId="0" applyNumberFormat="1" applyFont="1" applyFill="1" applyBorder="1" applyAlignment="1">
      <alignment horizontal="center" vertical="top"/>
    </xf>
    <xf numFmtId="164" fontId="11" fillId="6" borderId="36" xfId="0" applyNumberFormat="1" applyFont="1" applyFill="1" applyBorder="1" applyAlignment="1">
      <alignment horizontal="center" vertical="center"/>
    </xf>
    <xf numFmtId="164" fontId="11" fillId="6" borderId="58" xfId="0" applyNumberFormat="1" applyFont="1" applyFill="1" applyBorder="1" applyAlignment="1">
      <alignment horizontal="center" vertical="center"/>
    </xf>
    <xf numFmtId="164" fontId="12" fillId="15" borderId="69" xfId="0" applyNumberFormat="1" applyFont="1" applyFill="1" applyBorder="1" applyAlignment="1">
      <alignment horizontal="center" vertical="top"/>
    </xf>
    <xf numFmtId="164" fontId="11" fillId="6" borderId="118" xfId="0" applyNumberFormat="1" applyFont="1" applyFill="1" applyBorder="1" applyAlignment="1">
      <alignment horizontal="center" vertical="center"/>
    </xf>
    <xf numFmtId="164" fontId="12" fillId="15" borderId="103" xfId="0" applyNumberFormat="1" applyFont="1" applyFill="1" applyBorder="1" applyAlignment="1">
      <alignment horizontal="center" vertical="top"/>
    </xf>
    <xf numFmtId="164" fontId="12" fillId="15" borderId="119" xfId="0" applyNumberFormat="1" applyFont="1" applyFill="1" applyBorder="1" applyAlignment="1">
      <alignment horizontal="center" vertical="top"/>
    </xf>
    <xf numFmtId="164" fontId="12" fillId="15" borderId="122" xfId="0" applyNumberFormat="1" applyFont="1" applyFill="1" applyBorder="1" applyAlignment="1">
      <alignment horizontal="center" vertical="top"/>
    </xf>
    <xf numFmtId="164" fontId="12" fillId="15" borderId="52" xfId="0" applyNumberFormat="1" applyFont="1" applyFill="1" applyBorder="1" applyAlignment="1">
      <alignment horizontal="center" vertical="top"/>
    </xf>
    <xf numFmtId="164" fontId="12" fillId="15" borderId="104" xfId="0" applyNumberFormat="1" applyFont="1" applyFill="1" applyBorder="1" applyAlignment="1">
      <alignment horizontal="center" vertical="top"/>
    </xf>
    <xf numFmtId="0" fontId="12" fillId="15" borderId="23" xfId="0" applyFont="1" applyFill="1" applyBorder="1" applyAlignment="1">
      <alignment horizontal="center" vertical="top" wrapText="1"/>
    </xf>
    <xf numFmtId="164" fontId="11" fillId="6" borderId="73" xfId="0" applyNumberFormat="1" applyFont="1" applyFill="1" applyBorder="1" applyAlignment="1">
      <alignment horizontal="center" vertical="center"/>
    </xf>
    <xf numFmtId="164" fontId="11" fillId="6" borderId="66" xfId="0" applyNumberFormat="1" applyFont="1" applyFill="1" applyBorder="1" applyAlignment="1">
      <alignment horizontal="center" vertical="center"/>
    </xf>
    <xf numFmtId="164" fontId="12" fillId="2" borderId="103" xfId="8" applyNumberFormat="1" applyFont="1" applyBorder="1" applyAlignment="1" applyProtection="1">
      <alignment horizontal="center" vertical="center"/>
    </xf>
    <xf numFmtId="164" fontId="12" fillId="2" borderId="52" xfId="8" applyNumberFormat="1" applyFont="1" applyBorder="1" applyAlignment="1" applyProtection="1">
      <alignment horizontal="center" vertical="center"/>
    </xf>
    <xf numFmtId="164" fontId="12" fillId="2" borderId="104" xfId="8" applyNumberFormat="1" applyFont="1" applyBorder="1" applyAlignment="1" applyProtection="1">
      <alignment horizontal="center" vertical="center"/>
    </xf>
    <xf numFmtId="164" fontId="12" fillId="7" borderId="25" xfId="0" applyNumberFormat="1" applyFont="1" applyFill="1" applyBorder="1" applyAlignment="1">
      <alignment horizontal="center" vertical="center"/>
    </xf>
    <xf numFmtId="164" fontId="12" fillId="7" borderId="26" xfId="0" applyNumberFormat="1" applyFont="1" applyFill="1" applyBorder="1" applyAlignment="1">
      <alignment horizontal="center" vertical="center"/>
    </xf>
    <xf numFmtId="164" fontId="12" fillId="7" borderId="27" xfId="0" applyNumberFormat="1" applyFont="1" applyFill="1" applyBorder="1" applyAlignment="1">
      <alignment horizontal="center" vertical="center"/>
    </xf>
    <xf numFmtId="0" fontId="12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1" fillId="0" borderId="25" xfId="0" applyFont="1" applyBorder="1" applyAlignment="1">
      <alignment horizontal="center" vertical="top" wrapText="1"/>
    </xf>
    <xf numFmtId="0" fontId="11" fillId="0" borderId="30" xfId="0" applyFont="1" applyBorder="1" applyAlignment="1">
      <alignment horizontal="center" vertical="top" wrapText="1"/>
    </xf>
    <xf numFmtId="0" fontId="11" fillId="0" borderId="26" xfId="0" applyFont="1" applyBorder="1" applyAlignment="1">
      <alignment vertical="top" wrapText="1"/>
    </xf>
    <xf numFmtId="0" fontId="11" fillId="0" borderId="28" xfId="0" applyFont="1" applyBorder="1" applyAlignment="1">
      <alignment horizontal="center" vertical="center" wrapText="1" indent="1"/>
    </xf>
    <xf numFmtId="164" fontId="11" fillId="0" borderId="25" xfId="0" applyNumberFormat="1" applyFont="1" applyBorder="1" applyAlignment="1">
      <alignment horizontal="center" vertical="top"/>
    </xf>
    <xf numFmtId="164" fontId="11" fillId="0" borderId="26" xfId="0" applyNumberFormat="1" applyFont="1" applyBorder="1" applyAlignment="1">
      <alignment horizontal="center" vertical="top"/>
    </xf>
    <xf numFmtId="164" fontId="11" fillId="0" borderId="27" xfId="0" applyNumberFormat="1" applyFont="1" applyBorder="1" applyAlignment="1">
      <alignment horizontal="center" vertical="top"/>
    </xf>
    <xf numFmtId="0" fontId="12" fillId="0" borderId="0" xfId="0" applyFont="1"/>
    <xf numFmtId="0" fontId="11" fillId="11" borderId="120" xfId="0" applyFont="1" applyFill="1" applyBorder="1" applyAlignment="1">
      <alignment horizontal="center" vertical="center"/>
    </xf>
    <xf numFmtId="164" fontId="11" fillId="0" borderId="81" xfId="0" applyNumberFormat="1" applyFont="1" applyBorder="1" applyAlignment="1">
      <alignment horizontal="center" vertical="top" wrapText="1"/>
    </xf>
    <xf numFmtId="164" fontId="11" fillId="0" borderId="81" xfId="0" applyNumberFormat="1" applyFont="1" applyBorder="1" applyAlignment="1">
      <alignment horizontal="center" vertical="top"/>
    </xf>
    <xf numFmtId="164" fontId="11" fillId="0" borderId="81" xfId="0" applyNumberFormat="1" applyFont="1" applyBorder="1" applyAlignment="1">
      <alignment horizontal="center" wrapText="1"/>
    </xf>
    <xf numFmtId="164" fontId="11" fillId="0" borderId="84" xfId="0" applyNumberFormat="1" applyFont="1" applyBorder="1" applyAlignment="1">
      <alignment horizontal="center" vertical="top" wrapText="1"/>
    </xf>
    <xf numFmtId="164" fontId="12" fillId="14" borderId="119" xfId="0" applyNumberFormat="1" applyFont="1" applyFill="1" applyBorder="1" applyAlignment="1">
      <alignment horizontal="center" vertical="top"/>
    </xf>
    <xf numFmtId="164" fontId="12" fillId="14" borderId="122" xfId="0" applyNumberFormat="1" applyFont="1" applyFill="1" applyBorder="1" applyAlignment="1">
      <alignment horizontal="center" vertical="top"/>
    </xf>
    <xf numFmtId="0" fontId="11" fillId="0" borderId="100" xfId="0" applyFont="1" applyBorder="1" applyAlignment="1">
      <alignment horizontal="center" vertical="center" wrapText="1"/>
    </xf>
    <xf numFmtId="164" fontId="11" fillId="0" borderId="82" xfId="0" applyNumberFormat="1" applyFont="1" applyBorder="1" applyAlignment="1">
      <alignment horizontal="center" vertical="center"/>
    </xf>
    <xf numFmtId="164" fontId="11" fillId="0" borderId="93" xfId="0" applyNumberFormat="1" applyFont="1" applyBorder="1" applyAlignment="1">
      <alignment horizontal="center" vertical="center"/>
    </xf>
    <xf numFmtId="164" fontId="11" fillId="11" borderId="73" xfId="0" applyNumberFormat="1" applyFont="1" applyFill="1" applyBorder="1" applyAlignment="1">
      <alignment horizontal="center" vertical="center"/>
    </xf>
    <xf numFmtId="164" fontId="11" fillId="10" borderId="10" xfId="0" applyNumberFormat="1" applyFont="1" applyFill="1" applyBorder="1" applyAlignment="1">
      <alignment horizontal="center" vertical="center" wrapText="1"/>
    </xf>
    <xf numFmtId="164" fontId="11" fillId="10" borderId="9" xfId="0" applyNumberFormat="1" applyFont="1" applyFill="1" applyBorder="1" applyAlignment="1">
      <alignment horizontal="center" vertical="center" wrapText="1"/>
    </xf>
    <xf numFmtId="164" fontId="11" fillId="10" borderId="66" xfId="0" applyNumberFormat="1" applyFont="1" applyFill="1" applyBorder="1" applyAlignment="1">
      <alignment horizontal="center" vertical="center" wrapText="1"/>
    </xf>
    <xf numFmtId="164" fontId="11" fillId="10" borderId="73" xfId="0" applyNumberFormat="1" applyFont="1" applyFill="1" applyBorder="1" applyAlignment="1">
      <alignment horizontal="center" vertical="center"/>
    </xf>
    <xf numFmtId="164" fontId="11" fillId="10" borderId="10" xfId="0" applyNumberFormat="1" applyFont="1" applyFill="1" applyBorder="1" applyAlignment="1">
      <alignment horizontal="center" vertical="center"/>
    </xf>
    <xf numFmtId="164" fontId="11" fillId="10" borderId="66" xfId="0" applyNumberFormat="1" applyFont="1" applyFill="1" applyBorder="1" applyAlignment="1">
      <alignment horizontal="center" vertical="center"/>
    </xf>
    <xf numFmtId="164" fontId="11" fillId="10" borderId="56" xfId="0" applyNumberFormat="1" applyFont="1" applyFill="1" applyBorder="1" applyAlignment="1">
      <alignment horizontal="center" vertical="center"/>
    </xf>
    <xf numFmtId="164" fontId="12" fillId="2" borderId="74" xfId="0" applyNumberFormat="1" applyFont="1" applyFill="1" applyBorder="1" applyAlignment="1">
      <alignment horizontal="center" vertical="top"/>
    </xf>
    <xf numFmtId="164" fontId="12" fillId="2" borderId="77" xfId="0" applyNumberFormat="1" applyFont="1" applyFill="1" applyBorder="1" applyAlignment="1">
      <alignment horizontal="center" vertical="top"/>
    </xf>
    <xf numFmtId="164" fontId="12" fillId="3" borderId="25" xfId="0" applyNumberFormat="1" applyFont="1" applyFill="1" applyBorder="1" applyAlignment="1">
      <alignment horizontal="center" vertical="top"/>
    </xf>
    <xf numFmtId="164" fontId="12" fillId="3" borderId="26" xfId="0" applyNumberFormat="1" applyFont="1" applyFill="1" applyBorder="1" applyAlignment="1">
      <alignment horizontal="center" vertical="top"/>
    </xf>
    <xf numFmtId="164" fontId="12" fillId="3" borderId="27" xfId="0" applyNumberFormat="1" applyFont="1" applyFill="1" applyBorder="1" applyAlignment="1">
      <alignment horizontal="center" vertical="top"/>
    </xf>
    <xf numFmtId="164" fontId="12" fillId="20" borderId="105" xfId="0" applyNumberFormat="1" applyFont="1" applyFill="1" applyBorder="1" applyAlignment="1">
      <alignment horizontal="center"/>
    </xf>
    <xf numFmtId="164" fontId="11" fillId="6" borderId="8" xfId="0" applyNumberFormat="1" applyFont="1" applyFill="1" applyBorder="1" applyAlignment="1">
      <alignment horizontal="center" vertical="center"/>
    </xf>
    <xf numFmtId="49" fontId="12" fillId="7" borderId="70" xfId="0" applyNumberFormat="1" applyFont="1" applyFill="1" applyBorder="1" applyAlignment="1">
      <alignment vertical="top"/>
    </xf>
    <xf numFmtId="49" fontId="12" fillId="3" borderId="88" xfId="0" applyNumberFormat="1" applyFont="1" applyFill="1" applyBorder="1" applyAlignment="1">
      <alignment horizontal="right" vertical="top"/>
    </xf>
    <xf numFmtId="164" fontId="12" fillId="3" borderId="69" xfId="0" applyNumberFormat="1" applyFont="1" applyFill="1" applyBorder="1" applyAlignment="1">
      <alignment horizontal="center" vertical="center"/>
    </xf>
    <xf numFmtId="0" fontId="11" fillId="0" borderId="48" xfId="0" applyFont="1" applyBorder="1" applyAlignment="1">
      <alignment horizontal="center" vertical="center" wrapText="1"/>
    </xf>
    <xf numFmtId="164" fontId="11" fillId="0" borderId="36" xfId="0" applyNumberFormat="1" applyFont="1" applyBorder="1" applyAlignment="1">
      <alignment horizontal="center" vertical="center"/>
    </xf>
    <xf numFmtId="164" fontId="11" fillId="0" borderId="58" xfId="0" applyNumberFormat="1" applyFont="1" applyBorder="1" applyAlignment="1">
      <alignment horizontal="center" vertical="center"/>
    </xf>
    <xf numFmtId="164" fontId="11" fillId="0" borderId="53" xfId="0" applyNumberFormat="1" applyFont="1" applyBorder="1" applyAlignment="1">
      <alignment horizontal="center" vertical="center"/>
    </xf>
    <xf numFmtId="164" fontId="11" fillId="0" borderId="58" xfId="0" applyNumberFormat="1" applyFont="1" applyBorder="1" applyAlignment="1">
      <alignment horizontal="center" vertical="center" wrapText="1"/>
    </xf>
    <xf numFmtId="49" fontId="12" fillId="2" borderId="119" xfId="0" applyNumberFormat="1" applyFont="1" applyFill="1" applyBorder="1" applyAlignment="1">
      <alignment horizontal="center" vertical="top"/>
    </xf>
    <xf numFmtId="164" fontId="11" fillId="10" borderId="111" xfId="0" applyNumberFormat="1" applyFont="1" applyFill="1" applyBorder="1" applyAlignment="1">
      <alignment horizontal="center" vertical="center"/>
    </xf>
    <xf numFmtId="164" fontId="11" fillId="11" borderId="111" xfId="0" applyNumberFormat="1" applyFont="1" applyFill="1" applyBorder="1" applyAlignment="1">
      <alignment horizontal="center" vertical="center"/>
    </xf>
    <xf numFmtId="49" fontId="12" fillId="2" borderId="38" xfId="0" applyNumberFormat="1" applyFont="1" applyFill="1" applyBorder="1" applyAlignment="1">
      <alignment horizontal="center" vertical="top"/>
    </xf>
    <xf numFmtId="49" fontId="12" fillId="12" borderId="38" xfId="0" applyNumberFormat="1" applyFont="1" applyFill="1" applyBorder="1" applyAlignment="1">
      <alignment vertical="top"/>
    </xf>
    <xf numFmtId="49" fontId="12" fillId="2" borderId="38" xfId="0" applyNumberFormat="1" applyFont="1" applyFill="1" applyBorder="1" applyAlignment="1">
      <alignment horizontal="left" vertical="top" wrapText="1"/>
    </xf>
    <xf numFmtId="0" fontId="11" fillId="10" borderId="48" xfId="0" applyFont="1" applyFill="1" applyBorder="1" applyAlignment="1">
      <alignment horizontal="center" vertical="center" wrapText="1"/>
    </xf>
    <xf numFmtId="49" fontId="12" fillId="12" borderId="38" xfId="0" applyNumberFormat="1" applyFont="1" applyFill="1" applyBorder="1" applyAlignment="1">
      <alignment horizontal="center" vertical="top"/>
    </xf>
    <xf numFmtId="0" fontId="11" fillId="10" borderId="46" xfId="0" applyFont="1" applyFill="1" applyBorder="1" applyAlignment="1">
      <alignment horizontal="center" vertical="center" wrapText="1"/>
    </xf>
    <xf numFmtId="0" fontId="11" fillId="10" borderId="113" xfId="0" applyFont="1" applyFill="1" applyBorder="1" applyAlignment="1">
      <alignment horizontal="center" vertical="center" wrapText="1"/>
    </xf>
    <xf numFmtId="164" fontId="11" fillId="11" borderId="36" xfId="0" applyNumberFormat="1" applyFont="1" applyFill="1" applyBorder="1" applyAlignment="1">
      <alignment horizontal="center" vertical="center"/>
    </xf>
    <xf numFmtId="164" fontId="11" fillId="10" borderId="8" xfId="0" applyNumberFormat="1" applyFont="1" applyFill="1" applyBorder="1" applyAlignment="1">
      <alignment horizontal="center" vertical="center" wrapText="1"/>
    </xf>
    <xf numFmtId="164" fontId="11" fillId="10" borderId="58" xfId="0" applyNumberFormat="1" applyFont="1" applyFill="1" applyBorder="1" applyAlignment="1">
      <alignment horizontal="center" vertical="center" wrapText="1"/>
    </xf>
    <xf numFmtId="49" fontId="12" fillId="2" borderId="119" xfId="0" applyNumberFormat="1" applyFont="1" applyFill="1" applyBorder="1" applyAlignment="1">
      <alignment vertical="top"/>
    </xf>
    <xf numFmtId="49" fontId="12" fillId="12" borderId="38" xfId="9" applyNumberFormat="1" applyFont="1" applyFill="1" applyBorder="1" applyAlignment="1" applyProtection="1">
      <alignment horizontal="center" vertical="top"/>
    </xf>
    <xf numFmtId="49" fontId="12" fillId="19" borderId="38" xfId="0" applyNumberFormat="1" applyFont="1" applyFill="1" applyBorder="1" applyAlignment="1">
      <alignment horizontal="center" vertical="top"/>
    </xf>
    <xf numFmtId="164" fontId="12" fillId="2" borderId="76" xfId="0" applyNumberFormat="1" applyFont="1" applyFill="1" applyBorder="1" applyAlignment="1">
      <alignment horizontal="center" vertical="top"/>
    </xf>
    <xf numFmtId="164" fontId="12" fillId="2" borderId="49" xfId="0" applyNumberFormat="1" applyFont="1" applyFill="1" applyBorder="1" applyAlignment="1">
      <alignment horizontal="center" vertical="top"/>
    </xf>
    <xf numFmtId="164" fontId="11" fillId="6" borderId="101" xfId="0" applyNumberFormat="1" applyFont="1" applyFill="1" applyBorder="1" applyAlignment="1">
      <alignment horizontal="center" vertical="center"/>
    </xf>
    <xf numFmtId="49" fontId="12" fillId="3" borderId="38" xfId="0" applyNumberFormat="1" applyFont="1" applyFill="1" applyBorder="1" applyAlignment="1">
      <alignment horizontal="left" vertical="top"/>
    </xf>
    <xf numFmtId="164" fontId="11" fillId="6" borderId="128" xfId="0" applyNumberFormat="1" applyFont="1" applyFill="1" applyBorder="1" applyAlignment="1">
      <alignment horizontal="center" vertical="center"/>
    </xf>
    <xf numFmtId="0" fontId="11" fillId="6" borderId="46" xfId="0" applyFont="1" applyFill="1" applyBorder="1" applyAlignment="1">
      <alignment horizontal="center" vertical="center" wrapText="1"/>
    </xf>
    <xf numFmtId="0" fontId="11" fillId="6" borderId="47" xfId="0" applyFont="1" applyFill="1" applyBorder="1" applyAlignment="1">
      <alignment horizontal="center" vertical="center" wrapText="1"/>
    </xf>
    <xf numFmtId="164" fontId="11" fillId="0" borderId="11" xfId="0" applyNumberFormat="1" applyFont="1" applyBorder="1" applyAlignment="1">
      <alignment horizontal="center"/>
    </xf>
    <xf numFmtId="164" fontId="11" fillId="0" borderId="7" xfId="0" applyNumberFormat="1" applyFont="1" applyBorder="1" applyAlignment="1">
      <alignment horizontal="center"/>
    </xf>
    <xf numFmtId="49" fontId="12" fillId="3" borderId="38" xfId="0" applyNumberFormat="1" applyFont="1" applyFill="1" applyBorder="1" applyAlignment="1">
      <alignment horizontal="right" vertical="top"/>
    </xf>
    <xf numFmtId="164" fontId="12" fillId="2" borderId="111" xfId="8" applyNumberFormat="1" applyFont="1" applyBorder="1" applyAlignment="1" applyProtection="1">
      <alignment horizontal="center" vertical="center"/>
    </xf>
    <xf numFmtId="164" fontId="12" fillId="2" borderId="15" xfId="8" applyNumberFormat="1" applyFont="1" applyBorder="1" applyAlignment="1" applyProtection="1">
      <alignment horizontal="center" vertical="center"/>
    </xf>
    <xf numFmtId="164" fontId="12" fillId="2" borderId="112" xfId="8" applyNumberFormat="1" applyFont="1" applyBorder="1" applyAlignment="1" applyProtection="1">
      <alignment horizontal="center" vertical="center"/>
    </xf>
    <xf numFmtId="0" fontId="11" fillId="0" borderId="78" xfId="0" applyFont="1" applyBorder="1" applyAlignment="1" applyProtection="1">
      <alignment horizontal="center" vertical="center" textRotation="90"/>
      <protection locked="0"/>
    </xf>
    <xf numFmtId="0" fontId="11" fillId="0" borderId="78" xfId="0" applyFont="1" applyBorder="1" applyAlignment="1" applyProtection="1">
      <alignment horizontal="center" vertical="center" textRotation="90" wrapText="1"/>
      <protection locked="0"/>
    </xf>
    <xf numFmtId="0" fontId="11" fillId="0" borderId="27" xfId="0" applyFont="1" applyBorder="1" applyAlignment="1">
      <alignment horizontal="center" vertical="center" wrapText="1"/>
    </xf>
    <xf numFmtId="0" fontId="12" fillId="20" borderId="38" xfId="0" applyFont="1" applyFill="1" applyBorder="1" applyAlignment="1">
      <alignment horizontal="center" vertical="center" wrapText="1"/>
    </xf>
    <xf numFmtId="164" fontId="11" fillId="0" borderId="61" xfId="0" applyNumberFormat="1" applyFont="1" applyBorder="1" applyAlignment="1">
      <alignment horizontal="center"/>
    </xf>
    <xf numFmtId="164" fontId="12" fillId="20" borderId="94" xfId="0" applyNumberFormat="1" applyFont="1" applyFill="1" applyBorder="1" applyAlignment="1">
      <alignment horizontal="center" vertical="top" wrapText="1"/>
    </xf>
    <xf numFmtId="164" fontId="12" fillId="20" borderId="99" xfId="0" applyNumberFormat="1" applyFont="1" applyFill="1" applyBorder="1" applyAlignment="1">
      <alignment horizontal="center" vertical="top" wrapText="1"/>
    </xf>
    <xf numFmtId="164" fontId="11" fillId="0" borderId="100" xfId="0" applyNumberFormat="1" applyFont="1" applyBorder="1" applyAlignment="1">
      <alignment horizontal="center" vertical="top" wrapText="1"/>
    </xf>
    <xf numFmtId="164" fontId="11" fillId="0" borderId="48" xfId="0" applyNumberFormat="1" applyFont="1" applyBorder="1" applyAlignment="1">
      <alignment horizontal="center" vertical="top" wrapText="1"/>
    </xf>
    <xf numFmtId="164" fontId="11" fillId="0" borderId="100" xfId="0" applyNumberFormat="1" applyFont="1" applyBorder="1" applyAlignment="1">
      <alignment horizontal="center" vertical="top"/>
    </xf>
    <xf numFmtId="164" fontId="12" fillId="0" borderId="100" xfId="0" applyNumberFormat="1" applyFont="1" applyBorder="1" applyAlignment="1">
      <alignment horizontal="center" vertical="top" wrapText="1"/>
    </xf>
    <xf numFmtId="164" fontId="11" fillId="0" borderId="100" xfId="0" applyNumberFormat="1" applyFont="1" applyBorder="1" applyAlignment="1">
      <alignment horizontal="center" wrapText="1"/>
    </xf>
    <xf numFmtId="164" fontId="11" fillId="0" borderId="120" xfId="0" applyNumberFormat="1" applyFont="1" applyBorder="1" applyAlignment="1">
      <alignment horizontal="center" vertical="top" wrapText="1"/>
    </xf>
    <xf numFmtId="164" fontId="12" fillId="20" borderId="62" xfId="0" applyNumberFormat="1" applyFont="1" applyFill="1" applyBorder="1" applyAlignment="1">
      <alignment horizontal="center" vertical="top" wrapText="1"/>
    </xf>
    <xf numFmtId="0" fontId="11" fillId="10" borderId="47" xfId="0" applyFont="1" applyFill="1" applyBorder="1" applyAlignment="1">
      <alignment horizontal="center" vertical="center" wrapText="1"/>
    </xf>
    <xf numFmtId="164" fontId="11" fillId="11" borderId="8" xfId="0" applyNumberFormat="1" applyFont="1" applyFill="1" applyBorder="1" applyAlignment="1">
      <alignment horizontal="center" vertical="center"/>
    </xf>
    <xf numFmtId="164" fontId="11" fillId="11" borderId="58" xfId="0" applyNumberFormat="1" applyFont="1" applyFill="1" applyBorder="1" applyAlignment="1">
      <alignment horizontal="center" vertical="center"/>
    </xf>
    <xf numFmtId="0" fontId="11" fillId="0" borderId="120" xfId="0" applyFont="1" applyBorder="1" applyAlignment="1">
      <alignment horizontal="center" vertical="center" wrapText="1"/>
    </xf>
    <xf numFmtId="164" fontId="11" fillId="6" borderId="85" xfId="0" applyNumberFormat="1" applyFont="1" applyFill="1" applyBorder="1" applyAlignment="1">
      <alignment horizontal="center" vertical="center"/>
    </xf>
    <xf numFmtId="164" fontId="11" fillId="6" borderId="86" xfId="0" applyNumberFormat="1" applyFont="1" applyFill="1" applyBorder="1" applyAlignment="1">
      <alignment horizontal="center" vertical="center"/>
    </xf>
    <xf numFmtId="164" fontId="11" fillId="6" borderId="123" xfId="0" applyNumberFormat="1" applyFont="1" applyFill="1" applyBorder="1" applyAlignment="1">
      <alignment horizontal="center" vertical="center"/>
    </xf>
    <xf numFmtId="0" fontId="12" fillId="14" borderId="96" xfId="0" applyFont="1" applyFill="1" applyBorder="1" applyAlignment="1">
      <alignment horizontal="center" vertical="top" wrapText="1"/>
    </xf>
    <xf numFmtId="164" fontId="12" fillId="3" borderId="43" xfId="0" applyNumberFormat="1" applyFont="1" applyFill="1" applyBorder="1" applyAlignment="1">
      <alignment horizontal="center" vertical="center"/>
    </xf>
    <xf numFmtId="164" fontId="12" fillId="3" borderId="44" xfId="0" applyNumberFormat="1" applyFont="1" applyFill="1" applyBorder="1" applyAlignment="1">
      <alignment horizontal="center" vertical="center"/>
    </xf>
    <xf numFmtId="164" fontId="12" fillId="3" borderId="45" xfId="0" applyNumberFormat="1" applyFont="1" applyFill="1" applyBorder="1" applyAlignment="1">
      <alignment horizontal="center" vertical="center"/>
    </xf>
    <xf numFmtId="0" fontId="11" fillId="6" borderId="99" xfId="0" applyFont="1" applyFill="1" applyBorder="1" applyAlignment="1">
      <alignment horizontal="center" vertical="center" wrapText="1"/>
    </xf>
    <xf numFmtId="0" fontId="11" fillId="6" borderId="120" xfId="0" applyFont="1" applyFill="1" applyBorder="1" applyAlignment="1">
      <alignment horizontal="center" vertical="center" wrapText="1"/>
    </xf>
    <xf numFmtId="164" fontId="11" fillId="6" borderId="86" xfId="0" applyNumberFormat="1" applyFont="1" applyFill="1" applyBorder="1" applyAlignment="1">
      <alignment horizontal="center" vertical="center" wrapText="1"/>
    </xf>
    <xf numFmtId="0" fontId="12" fillId="15" borderId="96" xfId="0" applyFont="1" applyFill="1" applyBorder="1" applyAlignment="1">
      <alignment horizontal="center" vertical="top" wrapText="1"/>
    </xf>
    <xf numFmtId="164" fontId="12" fillId="3" borderId="77" xfId="0" applyNumberFormat="1" applyFont="1" applyFill="1" applyBorder="1" applyAlignment="1">
      <alignment horizontal="center" vertical="center"/>
    </xf>
    <xf numFmtId="164" fontId="12" fillId="3" borderId="49" xfId="0" applyNumberFormat="1" applyFont="1" applyFill="1" applyBorder="1" applyAlignment="1">
      <alignment horizontal="center" vertical="center"/>
    </xf>
    <xf numFmtId="164" fontId="11" fillId="11" borderId="53" xfId="0" applyNumberFormat="1" applyFont="1" applyFill="1" applyBorder="1" applyAlignment="1">
      <alignment horizontal="center" vertical="center"/>
    </xf>
    <xf numFmtId="164" fontId="11" fillId="11" borderId="9" xfId="0" applyNumberFormat="1" applyFont="1" applyFill="1" applyBorder="1" applyAlignment="1">
      <alignment horizontal="center" vertical="center"/>
    </xf>
    <xf numFmtId="164" fontId="11" fillId="11" borderId="66" xfId="0" applyNumberFormat="1" applyFont="1" applyFill="1" applyBorder="1" applyAlignment="1">
      <alignment horizontal="center" vertical="center"/>
    </xf>
    <xf numFmtId="164" fontId="11" fillId="10" borderId="64" xfId="0" applyNumberFormat="1" applyFont="1" applyFill="1" applyBorder="1" applyAlignment="1">
      <alignment horizontal="center" vertical="center"/>
    </xf>
    <xf numFmtId="164" fontId="11" fillId="10" borderId="62" xfId="0" applyNumberFormat="1" applyFont="1" applyFill="1" applyBorder="1" applyAlignment="1">
      <alignment horizontal="center" vertical="center"/>
    </xf>
    <xf numFmtId="164" fontId="11" fillId="10" borderId="63" xfId="0" applyNumberFormat="1" applyFont="1" applyFill="1" applyBorder="1" applyAlignment="1">
      <alignment horizontal="center" vertical="center"/>
    </xf>
    <xf numFmtId="164" fontId="11" fillId="10" borderId="54" xfId="0" applyNumberFormat="1" applyFont="1" applyFill="1" applyBorder="1" applyAlignment="1">
      <alignment horizontal="center" vertical="center" wrapText="1"/>
    </xf>
    <xf numFmtId="164" fontId="11" fillId="10" borderId="29" xfId="0" applyNumberFormat="1" applyFont="1" applyFill="1" applyBorder="1" applyAlignment="1">
      <alignment horizontal="center" vertical="center"/>
    </xf>
    <xf numFmtId="164" fontId="11" fillId="10" borderId="54" xfId="0" applyNumberFormat="1" applyFont="1" applyFill="1" applyBorder="1" applyAlignment="1">
      <alignment horizontal="center" vertical="center"/>
    </xf>
    <xf numFmtId="164" fontId="11" fillId="0" borderId="7" xfId="0" applyNumberFormat="1" applyFont="1" applyBorder="1" applyAlignment="1">
      <alignment horizontal="center" vertical="top"/>
    </xf>
    <xf numFmtId="0" fontId="11" fillId="6" borderId="50" xfId="0" applyFont="1" applyFill="1" applyBorder="1" applyAlignment="1">
      <alignment horizontal="center" vertical="center" wrapText="1"/>
    </xf>
    <xf numFmtId="164" fontId="11" fillId="6" borderId="17" xfId="0" applyNumberFormat="1" applyFont="1" applyFill="1" applyBorder="1" applyAlignment="1">
      <alignment horizontal="center" vertical="center"/>
    </xf>
    <xf numFmtId="164" fontId="11" fillId="6" borderId="54" xfId="0" applyNumberFormat="1" applyFont="1" applyFill="1" applyBorder="1" applyAlignment="1">
      <alignment horizontal="center" vertical="center"/>
    </xf>
    <xf numFmtId="164" fontId="12" fillId="14" borderId="31" xfId="0" applyNumberFormat="1" applyFont="1" applyFill="1" applyBorder="1" applyAlignment="1">
      <alignment horizontal="center" vertical="top"/>
    </xf>
    <xf numFmtId="164" fontId="12" fillId="14" borderId="32" xfId="0" applyNumberFormat="1" applyFont="1" applyFill="1" applyBorder="1" applyAlignment="1">
      <alignment horizontal="center" vertical="top"/>
    </xf>
    <xf numFmtId="164" fontId="12" fillId="14" borderId="33" xfId="0" applyNumberFormat="1" applyFont="1" applyFill="1" applyBorder="1" applyAlignment="1">
      <alignment horizontal="center" vertical="top"/>
    </xf>
    <xf numFmtId="164" fontId="11" fillId="0" borderId="54" xfId="0" applyNumberFormat="1" applyFont="1" applyBorder="1" applyAlignment="1">
      <alignment horizontal="center" vertical="center"/>
    </xf>
    <xf numFmtId="164" fontId="12" fillId="20" borderId="103" xfId="0" applyNumberFormat="1" applyFont="1" applyFill="1" applyBorder="1" applyAlignment="1">
      <alignment horizontal="center" vertical="top"/>
    </xf>
    <xf numFmtId="164" fontId="12" fillId="20" borderId="119" xfId="0" applyNumberFormat="1" applyFont="1" applyFill="1" applyBorder="1" applyAlignment="1">
      <alignment horizontal="center" vertical="top"/>
    </xf>
    <xf numFmtId="164" fontId="12" fillId="20" borderId="104" xfId="0" applyNumberFormat="1" applyFont="1" applyFill="1" applyBorder="1" applyAlignment="1">
      <alignment horizontal="center" vertical="top"/>
    </xf>
    <xf numFmtId="164" fontId="12" fillId="20" borderId="122" xfId="0" applyNumberFormat="1" applyFont="1" applyFill="1" applyBorder="1" applyAlignment="1">
      <alignment horizontal="center" vertical="top"/>
    </xf>
    <xf numFmtId="164" fontId="12" fillId="2" borderId="25" xfId="0" applyNumberFormat="1" applyFont="1" applyFill="1" applyBorder="1" applyAlignment="1">
      <alignment horizontal="center" vertical="center"/>
    </xf>
    <xf numFmtId="164" fontId="12" fillId="2" borderId="26" xfId="0" applyNumberFormat="1" applyFont="1" applyFill="1" applyBorder="1" applyAlignment="1">
      <alignment horizontal="center" vertical="center"/>
    </xf>
    <xf numFmtId="164" fontId="12" fillId="2" borderId="27" xfId="0" applyNumberFormat="1" applyFont="1" applyFill="1" applyBorder="1" applyAlignment="1">
      <alignment horizontal="center" vertical="center"/>
    </xf>
    <xf numFmtId="49" fontId="12" fillId="2" borderId="165" xfId="0" applyNumberFormat="1" applyFont="1" applyFill="1" applyBorder="1" applyAlignment="1">
      <alignment horizontal="center" vertical="top"/>
    </xf>
    <xf numFmtId="49" fontId="12" fillId="16" borderId="165" xfId="0" applyNumberFormat="1" applyFont="1" applyFill="1" applyBorder="1" applyAlignment="1">
      <alignment horizontal="center" vertical="top"/>
    </xf>
    <xf numFmtId="49" fontId="12" fillId="16" borderId="41" xfId="0" applyNumberFormat="1" applyFont="1" applyFill="1" applyBorder="1" applyAlignment="1">
      <alignment horizontal="center" vertical="top"/>
    </xf>
    <xf numFmtId="164" fontId="12" fillId="3" borderId="31" xfId="0" applyNumberFormat="1" applyFont="1" applyFill="1" applyBorder="1" applyAlignment="1">
      <alignment horizontal="center" vertical="center"/>
    </xf>
    <xf numFmtId="164" fontId="12" fillId="3" borderId="32" xfId="0" applyNumberFormat="1" applyFont="1" applyFill="1" applyBorder="1" applyAlignment="1">
      <alignment horizontal="center" vertical="center"/>
    </xf>
    <xf numFmtId="164" fontId="12" fillId="3" borderId="33" xfId="0" applyNumberFormat="1" applyFont="1" applyFill="1" applyBorder="1" applyAlignment="1">
      <alignment horizontal="center" vertical="center"/>
    </xf>
    <xf numFmtId="49" fontId="12" fillId="18" borderId="165" xfId="0" applyNumberFormat="1" applyFont="1" applyFill="1" applyBorder="1" applyAlignment="1">
      <alignment horizontal="center" vertical="top" wrapText="1"/>
    </xf>
    <xf numFmtId="49" fontId="12" fillId="17" borderId="165" xfId="0" applyNumberFormat="1" applyFont="1" applyFill="1" applyBorder="1" applyAlignment="1">
      <alignment vertical="top" wrapText="1"/>
    </xf>
    <xf numFmtId="49" fontId="12" fillId="2" borderId="165" xfId="0" applyNumberFormat="1" applyFont="1" applyFill="1" applyBorder="1" applyAlignment="1">
      <alignment vertical="top"/>
    </xf>
    <xf numFmtId="49" fontId="12" fillId="18" borderId="26" xfId="0" applyNumberFormat="1" applyFont="1" applyFill="1" applyBorder="1" applyAlignment="1">
      <alignment horizontal="center" vertical="top"/>
    </xf>
    <xf numFmtId="0" fontId="12" fillId="14" borderId="70" xfId="0" applyFont="1" applyFill="1" applyBorder="1" applyAlignment="1">
      <alignment horizontal="center" vertical="top" wrapText="1"/>
    </xf>
    <xf numFmtId="0" fontId="11" fillId="6" borderId="13" xfId="0" applyFont="1" applyFill="1" applyBorder="1" applyAlignment="1">
      <alignment horizontal="center" vertical="top" wrapText="1"/>
    </xf>
    <xf numFmtId="0" fontId="11" fillId="6" borderId="161" xfId="0" applyFont="1" applyFill="1" applyBorder="1" applyAlignment="1">
      <alignment horizontal="center" vertical="top" wrapText="1"/>
    </xf>
    <xf numFmtId="0" fontId="12" fillId="6" borderId="0" xfId="0" applyFont="1" applyFill="1" applyAlignment="1">
      <alignment horizontal="right"/>
    </xf>
    <xf numFmtId="164" fontId="11" fillId="10" borderId="82" xfId="0" applyNumberFormat="1" applyFont="1" applyFill="1" applyBorder="1" applyAlignment="1">
      <alignment horizontal="center" vertical="center"/>
    </xf>
    <xf numFmtId="164" fontId="11" fillId="10" borderId="93" xfId="0" applyNumberFormat="1" applyFont="1" applyFill="1" applyBorder="1" applyAlignment="1">
      <alignment horizontal="center" vertical="center"/>
    </xf>
    <xf numFmtId="164" fontId="11" fillId="10" borderId="83" xfId="0" applyNumberFormat="1" applyFont="1" applyFill="1" applyBorder="1" applyAlignment="1">
      <alignment horizontal="center" vertical="center"/>
    </xf>
    <xf numFmtId="164" fontId="11" fillId="10" borderId="101" xfId="0" applyNumberFormat="1" applyFont="1" applyFill="1" applyBorder="1" applyAlignment="1">
      <alignment horizontal="center" vertical="center"/>
    </xf>
    <xf numFmtId="164" fontId="11" fillId="10" borderId="102" xfId="0" applyNumberFormat="1" applyFont="1" applyFill="1" applyBorder="1" applyAlignment="1">
      <alignment horizontal="center" vertical="center"/>
    </xf>
    <xf numFmtId="164" fontId="11" fillId="10" borderId="85" xfId="0" applyNumberFormat="1" applyFont="1" applyFill="1" applyBorder="1" applyAlignment="1">
      <alignment horizontal="center" vertical="center"/>
    </xf>
    <xf numFmtId="164" fontId="11" fillId="10" borderId="86" xfId="0" applyNumberFormat="1" applyFont="1" applyFill="1" applyBorder="1" applyAlignment="1">
      <alignment horizontal="center" vertical="center"/>
    </xf>
    <xf numFmtId="164" fontId="11" fillId="11" borderId="123" xfId="0" applyNumberFormat="1" applyFont="1" applyFill="1" applyBorder="1" applyAlignment="1">
      <alignment horizontal="center" vertical="center"/>
    </xf>
    <xf numFmtId="49" fontId="12" fillId="18" borderId="52" xfId="0" applyNumberFormat="1" applyFont="1" applyFill="1" applyBorder="1" applyAlignment="1">
      <alignment horizontal="center" vertical="top"/>
    </xf>
    <xf numFmtId="49" fontId="12" fillId="18" borderId="38" xfId="0" applyNumberFormat="1" applyFont="1" applyFill="1" applyBorder="1" applyAlignment="1">
      <alignment horizontal="center" vertical="top"/>
    </xf>
    <xf numFmtId="164" fontId="11" fillId="11" borderId="166" xfId="0" applyNumberFormat="1" applyFont="1" applyFill="1" applyBorder="1" applyAlignment="1">
      <alignment horizontal="center" vertical="center"/>
    </xf>
    <xf numFmtId="164" fontId="11" fillId="6" borderId="166" xfId="0" applyNumberFormat="1" applyFont="1" applyFill="1" applyBorder="1" applyAlignment="1">
      <alignment horizontal="center" vertical="center"/>
    </xf>
    <xf numFmtId="164" fontId="11" fillId="0" borderId="167" xfId="0" applyNumberFormat="1" applyFont="1" applyBorder="1" applyAlignment="1">
      <alignment horizontal="center" vertical="center"/>
    </xf>
    <xf numFmtId="0" fontId="11" fillId="0" borderId="176" xfId="0" applyFont="1" applyBorder="1" applyAlignment="1">
      <alignment horizontal="center" vertical="center" wrapText="1"/>
    </xf>
    <xf numFmtId="49" fontId="12" fillId="2" borderId="15" xfId="0" applyNumberFormat="1" applyFont="1" applyFill="1" applyBorder="1" applyAlignment="1">
      <alignment horizontal="center" vertical="top"/>
    </xf>
    <xf numFmtId="49" fontId="12" fillId="3" borderId="15" xfId="0" applyNumberFormat="1" applyFont="1" applyFill="1" applyBorder="1" applyAlignment="1">
      <alignment horizontal="center" vertical="top"/>
    </xf>
    <xf numFmtId="164" fontId="11" fillId="6" borderId="112" xfId="0" applyNumberFormat="1" applyFont="1" applyFill="1" applyBorder="1" applyAlignment="1">
      <alignment horizontal="center" vertical="center"/>
    </xf>
    <xf numFmtId="164" fontId="11" fillId="21" borderId="157" xfId="0" applyNumberFormat="1" applyFont="1" applyFill="1" applyBorder="1" applyAlignment="1">
      <alignment horizontal="center" vertical="center"/>
    </xf>
    <xf numFmtId="164" fontId="11" fillId="11" borderId="156" xfId="0" applyNumberFormat="1" applyFont="1" applyFill="1" applyBorder="1" applyAlignment="1">
      <alignment horizontal="center" vertical="center"/>
    </xf>
    <xf numFmtId="164" fontId="11" fillId="11" borderId="158" xfId="0" applyNumberFormat="1" applyFont="1" applyFill="1" applyBorder="1" applyAlignment="1">
      <alignment horizontal="center" vertical="center"/>
    </xf>
    <xf numFmtId="164" fontId="11" fillId="11" borderId="157" xfId="0" applyNumberFormat="1" applyFont="1" applyFill="1" applyBorder="1" applyAlignment="1">
      <alignment horizontal="center" vertical="center"/>
    </xf>
    <xf numFmtId="49" fontId="12" fillId="3" borderId="52" xfId="0" applyNumberFormat="1" applyFont="1" applyFill="1" applyBorder="1" applyAlignment="1">
      <alignment horizontal="center" vertical="top"/>
    </xf>
    <xf numFmtId="49" fontId="12" fillId="7" borderId="111" xfId="0" applyNumberFormat="1" applyFont="1" applyFill="1" applyBorder="1" applyAlignment="1">
      <alignment horizontal="center" vertical="top"/>
    </xf>
    <xf numFmtId="164" fontId="11" fillId="6" borderId="111" xfId="0" applyNumberFormat="1" applyFont="1" applyFill="1" applyBorder="1" applyAlignment="1">
      <alignment horizontal="center" vertical="center"/>
    </xf>
    <xf numFmtId="164" fontId="11" fillId="21" borderId="158" xfId="0" applyNumberFormat="1" applyFont="1" applyFill="1" applyBorder="1" applyAlignment="1">
      <alignment horizontal="center" vertical="center"/>
    </xf>
    <xf numFmtId="164" fontId="11" fillId="21" borderId="156" xfId="0" applyNumberFormat="1" applyFont="1" applyFill="1" applyBorder="1" applyAlignment="1">
      <alignment horizontal="center" vertical="center"/>
    </xf>
    <xf numFmtId="0" fontId="11" fillId="6" borderId="113" xfId="0" applyFont="1" applyFill="1" applyBorder="1" applyAlignment="1">
      <alignment horizontal="center" vertical="center" wrapText="1"/>
    </xf>
    <xf numFmtId="0" fontId="11" fillId="21" borderId="160" xfId="0" applyFont="1" applyFill="1" applyBorder="1" applyAlignment="1">
      <alignment horizontal="center" vertical="center" wrapText="1"/>
    </xf>
    <xf numFmtId="164" fontId="11" fillId="6" borderId="15" xfId="0" applyNumberFormat="1" applyFont="1" applyFill="1" applyBorder="1" applyAlignment="1">
      <alignment horizontal="center" vertical="center"/>
    </xf>
    <xf numFmtId="164" fontId="11" fillId="21" borderId="33" xfId="0" applyNumberFormat="1" applyFont="1" applyFill="1" applyBorder="1" applyAlignment="1">
      <alignment horizontal="center" vertical="center"/>
    </xf>
    <xf numFmtId="164" fontId="11" fillId="21" borderId="31" xfId="0" applyNumberFormat="1" applyFont="1" applyFill="1" applyBorder="1" applyAlignment="1">
      <alignment horizontal="center" vertical="center"/>
    </xf>
    <xf numFmtId="164" fontId="11" fillId="21" borderId="32" xfId="0" applyNumberFormat="1" applyFont="1" applyFill="1" applyBorder="1" applyAlignment="1">
      <alignment horizontal="center" vertical="center"/>
    </xf>
    <xf numFmtId="0" fontId="11" fillId="21" borderId="35" xfId="0" applyFont="1" applyFill="1" applyBorder="1" applyAlignment="1">
      <alignment horizontal="center" vertical="center" wrapText="1"/>
    </xf>
    <xf numFmtId="0" fontId="11" fillId="11" borderId="35" xfId="0" applyFont="1" applyFill="1" applyBorder="1" applyAlignment="1">
      <alignment horizontal="center" vertical="center" wrapText="1"/>
    </xf>
    <xf numFmtId="0" fontId="11" fillId="11" borderId="113" xfId="0" applyFont="1" applyFill="1" applyBorder="1" applyAlignment="1">
      <alignment horizontal="center" vertical="center" wrapText="1"/>
    </xf>
    <xf numFmtId="0" fontId="11" fillId="11" borderId="46" xfId="0" applyFont="1" applyFill="1" applyBorder="1" applyAlignment="1">
      <alignment horizontal="center" vertical="center"/>
    </xf>
    <xf numFmtId="49" fontId="12" fillId="7" borderId="103" xfId="0" applyNumberFormat="1" applyFont="1" applyFill="1" applyBorder="1" applyAlignment="1">
      <alignment vertical="top"/>
    </xf>
    <xf numFmtId="0" fontId="12" fillId="20" borderId="88" xfId="0" applyFont="1" applyFill="1" applyBorder="1" applyAlignment="1">
      <alignment horizontal="center" vertical="center" wrapText="1"/>
    </xf>
    <xf numFmtId="0" fontId="12" fillId="20" borderId="40" xfId="0" applyFont="1" applyFill="1" applyBorder="1" applyAlignment="1">
      <alignment horizontal="center" vertical="center" wrapText="1"/>
    </xf>
    <xf numFmtId="164" fontId="11" fillId="0" borderId="115" xfId="0" applyNumberFormat="1" applyFont="1" applyBorder="1" applyAlignment="1">
      <alignment horizontal="center"/>
    </xf>
    <xf numFmtId="164" fontId="11" fillId="0" borderId="147" xfId="0" applyNumberFormat="1" applyFont="1" applyBorder="1" applyAlignment="1">
      <alignment horizontal="center"/>
    </xf>
    <xf numFmtId="164" fontId="11" fillId="0" borderId="12" xfId="0" applyNumberFormat="1" applyFont="1" applyBorder="1" applyAlignment="1">
      <alignment horizontal="center"/>
    </xf>
    <xf numFmtId="164" fontId="11" fillId="0" borderId="12" xfId="0" applyNumberFormat="1" applyFont="1" applyBorder="1" applyAlignment="1">
      <alignment horizontal="center" vertical="top"/>
    </xf>
    <xf numFmtId="164" fontId="12" fillId="20" borderId="116" xfId="0" applyNumberFormat="1" applyFont="1" applyFill="1" applyBorder="1" applyAlignment="1">
      <alignment horizontal="center"/>
    </xf>
    <xf numFmtId="164" fontId="12" fillId="20" borderId="131" xfId="0" applyNumberFormat="1" applyFont="1" applyFill="1" applyBorder="1" applyAlignment="1">
      <alignment horizontal="center"/>
    </xf>
    <xf numFmtId="164" fontId="12" fillId="12" borderId="31" xfId="0" applyNumberFormat="1" applyFont="1" applyFill="1" applyBorder="1" applyAlignment="1">
      <alignment horizontal="center" vertical="center"/>
    </xf>
    <xf numFmtId="164" fontId="12" fillId="12" borderId="32" xfId="0" applyNumberFormat="1" applyFont="1" applyFill="1" applyBorder="1" applyAlignment="1">
      <alignment horizontal="center" vertical="center"/>
    </xf>
    <xf numFmtId="164" fontId="12" fillId="12" borderId="33" xfId="0" applyNumberFormat="1" applyFont="1" applyFill="1" applyBorder="1" applyAlignment="1">
      <alignment horizontal="center" vertical="center"/>
    </xf>
    <xf numFmtId="0" fontId="11" fillId="9" borderId="184" xfId="0" applyFont="1" applyFill="1" applyBorder="1" applyAlignment="1">
      <alignment horizontal="center" vertical="center" textRotation="90" wrapText="1"/>
    </xf>
    <xf numFmtId="0" fontId="11" fillId="0" borderId="184" xfId="0" applyFont="1" applyBorder="1" applyAlignment="1">
      <alignment horizontal="center" vertical="center" textRotation="90" wrapText="1"/>
    </xf>
    <xf numFmtId="164" fontId="11" fillId="6" borderId="156" xfId="0" applyNumberFormat="1" applyFont="1" applyFill="1" applyBorder="1" applyAlignment="1">
      <alignment horizontal="center" vertical="center"/>
    </xf>
    <xf numFmtId="164" fontId="11" fillId="6" borderId="157" xfId="0" applyNumberFormat="1" applyFont="1" applyFill="1" applyBorder="1" applyAlignment="1">
      <alignment horizontal="center" vertical="center"/>
    </xf>
    <xf numFmtId="164" fontId="11" fillId="6" borderId="158" xfId="0" applyNumberFormat="1" applyFont="1" applyFill="1" applyBorder="1" applyAlignment="1">
      <alignment horizontal="center" vertical="center"/>
    </xf>
    <xf numFmtId="164" fontId="11" fillId="11" borderId="159" xfId="0" applyNumberFormat="1" applyFont="1" applyFill="1" applyBorder="1" applyAlignment="1">
      <alignment horizontal="center" vertical="center"/>
    </xf>
    <xf numFmtId="164" fontId="11" fillId="11" borderId="191" xfId="0" applyNumberFormat="1" applyFont="1" applyFill="1" applyBorder="1" applyAlignment="1">
      <alignment horizontal="center" vertical="center"/>
    </xf>
    <xf numFmtId="164" fontId="11" fillId="0" borderId="157" xfId="0" applyNumberFormat="1" applyFont="1" applyBorder="1" applyAlignment="1">
      <alignment horizontal="center" vertical="center"/>
    </xf>
    <xf numFmtId="164" fontId="11" fillId="0" borderId="158" xfId="0" applyNumberFormat="1" applyFont="1" applyBorder="1" applyAlignment="1">
      <alignment horizontal="center" vertical="center"/>
    </xf>
    <xf numFmtId="164" fontId="11" fillId="6" borderId="186" xfId="0" applyNumberFormat="1" applyFont="1" applyFill="1" applyBorder="1" applyAlignment="1">
      <alignment horizontal="center" vertical="center"/>
    </xf>
    <xf numFmtId="164" fontId="11" fillId="0" borderId="172" xfId="0" applyNumberFormat="1" applyFont="1" applyBorder="1" applyAlignment="1">
      <alignment horizontal="center" vertical="center"/>
    </xf>
    <xf numFmtId="164" fontId="11" fillId="0" borderId="192" xfId="0" applyNumberFormat="1" applyFont="1" applyBorder="1" applyAlignment="1">
      <alignment horizontal="center" vertical="center"/>
    </xf>
    <xf numFmtId="0" fontId="11" fillId="0" borderId="180" xfId="0" applyFont="1" applyBorder="1" applyAlignment="1">
      <alignment horizontal="center" vertical="center" wrapText="1"/>
    </xf>
    <xf numFmtId="164" fontId="11" fillId="6" borderId="167" xfId="0" applyNumberFormat="1" applyFont="1" applyFill="1" applyBorder="1" applyAlignment="1">
      <alignment horizontal="center" vertical="center"/>
    </xf>
    <xf numFmtId="164" fontId="11" fillId="6" borderId="168" xfId="0" applyNumberFormat="1" applyFont="1" applyFill="1" applyBorder="1" applyAlignment="1">
      <alignment horizontal="center" vertical="center"/>
    </xf>
    <xf numFmtId="164" fontId="11" fillId="11" borderId="167" xfId="0" applyNumberFormat="1" applyFont="1" applyFill="1" applyBorder="1" applyAlignment="1">
      <alignment horizontal="center" vertical="center"/>
    </xf>
    <xf numFmtId="164" fontId="11" fillId="11" borderId="177" xfId="0" applyNumberFormat="1" applyFont="1" applyFill="1" applyBorder="1" applyAlignment="1">
      <alignment horizontal="center" vertical="center"/>
    </xf>
    <xf numFmtId="164" fontId="11" fillId="11" borderId="168" xfId="0" applyNumberFormat="1" applyFont="1" applyFill="1" applyBorder="1" applyAlignment="1">
      <alignment horizontal="center" vertical="center"/>
    </xf>
    <xf numFmtId="164" fontId="11" fillId="0" borderId="156" xfId="0" applyNumberFormat="1" applyFont="1" applyBorder="1" applyAlignment="1">
      <alignment horizontal="center" vertical="center"/>
    </xf>
    <xf numFmtId="164" fontId="11" fillId="0" borderId="157" xfId="0" applyNumberFormat="1" applyFont="1" applyBorder="1" applyAlignment="1">
      <alignment horizontal="center" vertical="center" wrapText="1"/>
    </xf>
    <xf numFmtId="164" fontId="11" fillId="0" borderId="158" xfId="0" applyNumberFormat="1" applyFont="1" applyBorder="1" applyAlignment="1">
      <alignment horizontal="center" vertical="center" wrapText="1"/>
    </xf>
    <xf numFmtId="164" fontId="11" fillId="10" borderId="157" xfId="0" applyNumberFormat="1" applyFont="1" applyFill="1" applyBorder="1" applyAlignment="1">
      <alignment horizontal="center" vertical="center" wrapText="1"/>
    </xf>
    <xf numFmtId="164" fontId="11" fillId="10" borderId="157" xfId="0" applyNumberFormat="1" applyFont="1" applyFill="1" applyBorder="1" applyAlignment="1">
      <alignment horizontal="center" vertical="center"/>
    </xf>
    <xf numFmtId="164" fontId="11" fillId="10" borderId="158" xfId="0" applyNumberFormat="1" applyFont="1" applyFill="1" applyBorder="1" applyAlignment="1">
      <alignment horizontal="center" vertical="center"/>
    </xf>
    <xf numFmtId="164" fontId="11" fillId="10" borderId="156" xfId="0" applyNumberFormat="1" applyFont="1" applyFill="1" applyBorder="1" applyAlignment="1">
      <alignment horizontal="center" vertical="center"/>
    </xf>
    <xf numFmtId="164" fontId="11" fillId="10" borderId="158" xfId="0" applyNumberFormat="1" applyFont="1" applyFill="1" applyBorder="1" applyAlignment="1">
      <alignment horizontal="center" vertical="center" wrapText="1"/>
    </xf>
    <xf numFmtId="0" fontId="12" fillId="20" borderId="179" xfId="0" applyFont="1" applyFill="1" applyBorder="1" applyAlignment="1">
      <alignment horizontal="center" vertical="top" wrapText="1"/>
    </xf>
    <xf numFmtId="164" fontId="11" fillId="10" borderId="191" xfId="0" applyNumberFormat="1" applyFont="1" applyFill="1" applyBorder="1" applyAlignment="1">
      <alignment horizontal="center" vertical="center" wrapText="1"/>
    </xf>
    <xf numFmtId="164" fontId="11" fillId="0" borderId="156" xfId="0" applyNumberFormat="1" applyFont="1" applyBorder="1" applyAlignment="1">
      <alignment horizontal="center" vertical="center" wrapText="1"/>
    </xf>
    <xf numFmtId="0" fontId="11" fillId="10" borderId="180" xfId="0" applyFont="1" applyFill="1" applyBorder="1" applyAlignment="1">
      <alignment horizontal="center" vertical="center" wrapText="1"/>
    </xf>
    <xf numFmtId="164" fontId="11" fillId="6" borderId="157" xfId="0" applyNumberFormat="1" applyFont="1" applyFill="1" applyBorder="1" applyAlignment="1">
      <alignment horizontal="center" vertical="center" wrapText="1"/>
    </xf>
    <xf numFmtId="0" fontId="11" fillId="10" borderId="99" xfId="0" applyFont="1" applyFill="1" applyBorder="1" applyAlignment="1">
      <alignment horizontal="center" vertical="center" wrapText="1"/>
    </xf>
    <xf numFmtId="0" fontId="12" fillId="20" borderId="70" xfId="0" applyFont="1" applyFill="1" applyBorder="1" applyAlignment="1">
      <alignment horizontal="center" vertical="top" wrapText="1"/>
    </xf>
    <xf numFmtId="0" fontId="11" fillId="10" borderId="100" xfId="0" applyFont="1" applyFill="1" applyBorder="1" applyAlignment="1">
      <alignment horizontal="center" vertical="center" wrapText="1"/>
    </xf>
    <xf numFmtId="0" fontId="11" fillId="6" borderId="180" xfId="0" applyFont="1" applyFill="1" applyBorder="1" applyAlignment="1">
      <alignment horizontal="center" vertical="center" wrapText="1"/>
    </xf>
    <xf numFmtId="164" fontId="12" fillId="14" borderId="39" xfId="0" applyNumberFormat="1" applyFont="1" applyFill="1" applyBorder="1" applyAlignment="1">
      <alignment horizontal="center" vertical="top"/>
    </xf>
    <xf numFmtId="164" fontId="12" fillId="14" borderId="88" xfId="0" applyNumberFormat="1" applyFont="1" applyFill="1" applyBorder="1" applyAlignment="1">
      <alignment horizontal="center" vertical="top"/>
    </xf>
    <xf numFmtId="164" fontId="12" fillId="3" borderId="75" xfId="0" applyNumberFormat="1" applyFont="1" applyFill="1" applyBorder="1" applyAlignment="1">
      <alignment horizontal="center" vertical="center"/>
    </xf>
    <xf numFmtId="164" fontId="12" fillId="3" borderId="76" xfId="0" applyNumberFormat="1" applyFont="1" applyFill="1" applyBorder="1" applyAlignment="1">
      <alignment horizontal="center" vertical="center"/>
    </xf>
    <xf numFmtId="164" fontId="12" fillId="14" borderId="30" xfId="0" applyNumberFormat="1" applyFont="1" applyFill="1" applyBorder="1" applyAlignment="1">
      <alignment horizontal="center" vertical="top"/>
    </xf>
    <xf numFmtId="0" fontId="11" fillId="0" borderId="154" xfId="0" applyFont="1" applyBorder="1" applyAlignment="1">
      <alignment horizontal="left"/>
    </xf>
    <xf numFmtId="164" fontId="11" fillId="0" borderId="57" xfId="0" applyNumberFormat="1" applyFont="1" applyBorder="1" applyAlignment="1">
      <alignment horizontal="center" vertical="center"/>
    </xf>
    <xf numFmtId="164" fontId="11" fillId="0" borderId="173" xfId="0" applyNumberFormat="1" applyFont="1" applyBorder="1" applyAlignment="1">
      <alignment horizontal="center" vertical="center" wrapText="1"/>
    </xf>
    <xf numFmtId="164" fontId="11" fillId="10" borderId="173" xfId="0" applyNumberFormat="1" applyFont="1" applyFill="1" applyBorder="1" applyAlignment="1">
      <alignment horizontal="center" vertical="center" wrapText="1"/>
    </xf>
    <xf numFmtId="164" fontId="11" fillId="10" borderId="173" xfId="0" applyNumberFormat="1" applyFont="1" applyFill="1" applyBorder="1" applyAlignment="1">
      <alignment horizontal="center" vertical="center"/>
    </xf>
    <xf numFmtId="164" fontId="11" fillId="10" borderId="57" xfId="0" applyNumberFormat="1" applyFont="1" applyFill="1" applyBorder="1" applyAlignment="1">
      <alignment horizontal="center" vertical="center"/>
    </xf>
    <xf numFmtId="164" fontId="11" fillId="0" borderId="173" xfId="0" applyNumberFormat="1" applyFont="1" applyBorder="1" applyAlignment="1">
      <alignment horizontal="center" vertical="center"/>
    </xf>
    <xf numFmtId="164" fontId="11" fillId="0" borderId="15" xfId="0" applyNumberFormat="1" applyFont="1" applyBorder="1" applyAlignment="1">
      <alignment horizontal="center" vertical="center" wrapText="1"/>
    </xf>
    <xf numFmtId="164" fontId="11" fillId="0" borderId="112" xfId="0" applyNumberFormat="1" applyFont="1" applyBorder="1" applyAlignment="1">
      <alignment horizontal="center" vertical="center" wrapText="1"/>
    </xf>
    <xf numFmtId="164" fontId="11" fillId="10" borderId="15" xfId="0" applyNumberFormat="1" applyFont="1" applyFill="1" applyBorder="1" applyAlignment="1">
      <alignment horizontal="center" vertical="center"/>
    </xf>
    <xf numFmtId="164" fontId="11" fillId="10" borderId="15" xfId="0" applyNumberFormat="1" applyFont="1" applyFill="1" applyBorder="1" applyAlignment="1">
      <alignment horizontal="center" vertical="center" wrapText="1"/>
    </xf>
    <xf numFmtId="164" fontId="11" fillId="10" borderId="112" xfId="0" applyNumberFormat="1" applyFont="1" applyFill="1" applyBorder="1" applyAlignment="1">
      <alignment horizontal="center" vertical="center" wrapText="1"/>
    </xf>
    <xf numFmtId="164" fontId="11" fillId="10" borderId="17" xfId="0" applyNumberFormat="1" applyFont="1" applyFill="1" applyBorder="1" applyAlignment="1">
      <alignment horizontal="center" vertical="center" wrapText="1"/>
    </xf>
    <xf numFmtId="164" fontId="11" fillId="10" borderId="17" xfId="0" applyNumberFormat="1" applyFont="1" applyFill="1" applyBorder="1" applyAlignment="1">
      <alignment horizontal="center" vertical="center"/>
    </xf>
    <xf numFmtId="164" fontId="11" fillId="10" borderId="24" xfId="0" applyNumberFormat="1" applyFont="1" applyFill="1" applyBorder="1" applyAlignment="1">
      <alignment horizontal="center" vertical="center"/>
    </xf>
    <xf numFmtId="164" fontId="11" fillId="10" borderId="112" xfId="0" applyNumberFormat="1" applyFont="1" applyFill="1" applyBorder="1" applyAlignment="1">
      <alignment horizontal="center" vertical="center"/>
    </xf>
    <xf numFmtId="164" fontId="11" fillId="10" borderId="111" xfId="0" applyNumberFormat="1" applyFont="1" applyFill="1" applyBorder="1" applyAlignment="1">
      <alignment horizontal="center" vertical="center" wrapText="1"/>
    </xf>
    <xf numFmtId="164" fontId="11" fillId="6" borderId="103" xfId="0" applyNumberFormat="1" applyFont="1" applyFill="1" applyBorder="1" applyAlignment="1">
      <alignment horizontal="center" vertical="center"/>
    </xf>
    <xf numFmtId="164" fontId="11" fillId="0" borderId="119" xfId="0" applyNumberFormat="1" applyFont="1" applyBorder="1" applyAlignment="1">
      <alignment horizontal="center" vertical="center"/>
    </xf>
    <xf numFmtId="164" fontId="11" fillId="0" borderId="52" xfId="0" applyNumberFormat="1" applyFont="1" applyBorder="1" applyAlignment="1">
      <alignment horizontal="center" vertical="center"/>
    </xf>
    <xf numFmtId="164" fontId="11" fillId="0" borderId="104" xfId="0" applyNumberFormat="1" applyFont="1" applyBorder="1" applyAlignment="1">
      <alignment horizontal="center" vertical="center"/>
    </xf>
    <xf numFmtId="164" fontId="11" fillId="11" borderId="103" xfId="0" applyNumberFormat="1" applyFont="1" applyFill="1" applyBorder="1" applyAlignment="1">
      <alignment horizontal="center" vertical="center"/>
    </xf>
    <xf numFmtId="164" fontId="11" fillId="10" borderId="52" xfId="0" applyNumberFormat="1" applyFont="1" applyFill="1" applyBorder="1" applyAlignment="1">
      <alignment horizontal="center" vertical="center"/>
    </xf>
    <xf numFmtId="164" fontId="11" fillId="10" borderId="104" xfId="0" applyNumberFormat="1" applyFont="1" applyFill="1" applyBorder="1" applyAlignment="1">
      <alignment horizontal="center" vertical="center"/>
    </xf>
    <xf numFmtId="164" fontId="11" fillId="10" borderId="103" xfId="0" applyNumberFormat="1" applyFont="1" applyFill="1" applyBorder="1" applyAlignment="1">
      <alignment horizontal="center" vertical="center"/>
    </xf>
    <xf numFmtId="164" fontId="11" fillId="10" borderId="119" xfId="0" applyNumberFormat="1" applyFont="1" applyFill="1" applyBorder="1" applyAlignment="1">
      <alignment horizontal="center" vertical="center"/>
    </xf>
    <xf numFmtId="164" fontId="11" fillId="0" borderId="122" xfId="0" applyNumberFormat="1" applyFont="1" applyBorder="1" applyAlignment="1">
      <alignment horizontal="center" vertical="center"/>
    </xf>
    <xf numFmtId="164" fontId="11" fillId="0" borderId="51" xfId="0" applyNumberFormat="1" applyFont="1" applyBorder="1" applyAlignment="1">
      <alignment horizontal="center" vertical="center"/>
    </xf>
    <xf numFmtId="164" fontId="11" fillId="0" borderId="61" xfId="0" applyNumberFormat="1" applyFont="1" applyBorder="1" applyAlignment="1">
      <alignment horizontal="center" vertical="center"/>
    </xf>
    <xf numFmtId="164" fontId="11" fillId="0" borderId="55" xfId="0" applyNumberFormat="1" applyFont="1" applyBorder="1" applyAlignment="1">
      <alignment horizontal="center" vertical="center"/>
    </xf>
    <xf numFmtId="164" fontId="11" fillId="11" borderId="169" xfId="0" applyNumberFormat="1" applyFont="1" applyFill="1" applyBorder="1" applyAlignment="1">
      <alignment horizontal="center" vertical="center"/>
    </xf>
    <xf numFmtId="164" fontId="11" fillId="10" borderId="170" xfId="0" applyNumberFormat="1" applyFont="1" applyFill="1" applyBorder="1" applyAlignment="1">
      <alignment horizontal="center" vertical="center"/>
    </xf>
    <xf numFmtId="164" fontId="11" fillId="10" borderId="171" xfId="0" applyNumberFormat="1" applyFont="1" applyFill="1" applyBorder="1" applyAlignment="1">
      <alignment horizontal="center" vertical="center"/>
    </xf>
    <xf numFmtId="164" fontId="11" fillId="10" borderId="61" xfId="0" applyNumberFormat="1" applyFont="1" applyFill="1" applyBorder="1" applyAlignment="1">
      <alignment horizontal="center" vertical="center"/>
    </xf>
    <xf numFmtId="164" fontId="11" fillId="6" borderId="51" xfId="0" applyNumberFormat="1" applyFont="1" applyFill="1" applyBorder="1" applyAlignment="1">
      <alignment horizontal="center" vertical="center"/>
    </xf>
    <xf numFmtId="164" fontId="11" fillId="11" borderId="188" xfId="0" applyNumberFormat="1" applyFont="1" applyFill="1" applyBorder="1" applyAlignment="1">
      <alignment horizontal="center" vertical="center"/>
    </xf>
    <xf numFmtId="164" fontId="11" fillId="10" borderId="189" xfId="0" applyNumberFormat="1" applyFont="1" applyFill="1" applyBorder="1" applyAlignment="1">
      <alignment horizontal="center" vertical="center"/>
    </xf>
    <xf numFmtId="164" fontId="11" fillId="10" borderId="190" xfId="0" applyNumberFormat="1" applyFont="1" applyFill="1" applyBorder="1" applyAlignment="1">
      <alignment horizontal="center" vertical="center"/>
    </xf>
    <xf numFmtId="164" fontId="11" fillId="10" borderId="36" xfId="0" applyNumberFormat="1" applyFont="1" applyFill="1" applyBorder="1" applyAlignment="1">
      <alignment horizontal="center" vertical="center"/>
    </xf>
    <xf numFmtId="164" fontId="11" fillId="10" borderId="8" xfId="0" applyNumberFormat="1" applyFont="1" applyFill="1" applyBorder="1" applyAlignment="1">
      <alignment horizontal="center" vertical="center"/>
    </xf>
    <xf numFmtId="164" fontId="11" fillId="10" borderId="58" xfId="0" applyNumberFormat="1" applyFont="1" applyFill="1" applyBorder="1" applyAlignment="1">
      <alignment horizontal="center" vertical="center"/>
    </xf>
    <xf numFmtId="164" fontId="11" fillId="6" borderId="61" xfId="0" applyNumberFormat="1" applyFont="1" applyFill="1" applyBorder="1" applyAlignment="1">
      <alignment horizontal="center" vertical="center"/>
    </xf>
    <xf numFmtId="164" fontId="11" fillId="6" borderId="55" xfId="0" applyNumberFormat="1" applyFont="1" applyFill="1" applyBorder="1" applyAlignment="1">
      <alignment horizontal="center" vertical="center"/>
    </xf>
    <xf numFmtId="164" fontId="11" fillId="11" borderId="61" xfId="0" applyNumberFormat="1" applyFont="1" applyFill="1" applyBorder="1" applyAlignment="1">
      <alignment horizontal="center" vertical="center"/>
    </xf>
    <xf numFmtId="164" fontId="11" fillId="11" borderId="55" xfId="0" applyNumberFormat="1" applyFont="1" applyFill="1" applyBorder="1" applyAlignment="1">
      <alignment horizontal="center" vertical="center"/>
    </xf>
    <xf numFmtId="164" fontId="11" fillId="11" borderId="10" xfId="0" applyNumberFormat="1" applyFont="1" applyFill="1" applyBorder="1" applyAlignment="1">
      <alignment horizontal="center" vertical="center"/>
    </xf>
    <xf numFmtId="164" fontId="11" fillId="11" borderId="16" xfId="0" applyNumberFormat="1" applyFont="1" applyFill="1" applyBorder="1" applyAlignment="1">
      <alignment horizontal="center" vertical="center"/>
    </xf>
    <xf numFmtId="164" fontId="11" fillId="11" borderId="0" xfId="0" applyNumberFormat="1" applyFont="1" applyFill="1" applyAlignment="1">
      <alignment horizontal="center" vertical="center"/>
    </xf>
    <xf numFmtId="164" fontId="11" fillId="11" borderId="15" xfId="0" applyNumberFormat="1" applyFont="1" applyFill="1" applyBorder="1" applyAlignment="1">
      <alignment horizontal="center" vertical="center"/>
    </xf>
    <xf numFmtId="164" fontId="11" fillId="11" borderId="24" xfId="0" applyNumberFormat="1" applyFont="1" applyFill="1" applyBorder="1" applyAlignment="1">
      <alignment horizontal="center" vertical="center"/>
    </xf>
    <xf numFmtId="164" fontId="11" fillId="6" borderId="9" xfId="0" applyNumberFormat="1" applyFont="1" applyFill="1" applyBorder="1" applyAlignment="1">
      <alignment horizontal="center" vertical="center" wrapText="1"/>
    </xf>
    <xf numFmtId="164" fontId="11" fillId="6" borderId="66" xfId="0" applyNumberFormat="1" applyFont="1" applyFill="1" applyBorder="1" applyAlignment="1">
      <alignment horizontal="center" vertical="center" wrapText="1"/>
    </xf>
    <xf numFmtId="164" fontId="11" fillId="11" borderId="9" xfId="0" applyNumberFormat="1" applyFont="1" applyFill="1" applyBorder="1" applyAlignment="1">
      <alignment horizontal="center" vertical="center" wrapText="1"/>
    </xf>
    <xf numFmtId="164" fontId="11" fillId="0" borderId="9" xfId="0" applyNumberFormat="1" applyFont="1" applyBorder="1" applyAlignment="1">
      <alignment horizontal="center" vertical="center"/>
    </xf>
    <xf numFmtId="164" fontId="11" fillId="0" borderId="56" xfId="0" applyNumberFormat="1" applyFont="1" applyBorder="1" applyAlignment="1">
      <alignment horizontal="center" vertical="center"/>
    </xf>
    <xf numFmtId="164" fontId="11" fillId="6" borderId="172" xfId="0" applyNumberFormat="1" applyFont="1" applyFill="1" applyBorder="1" applyAlignment="1">
      <alignment horizontal="center" vertical="center" wrapText="1"/>
    </xf>
    <xf numFmtId="164" fontId="11" fillId="6" borderId="187" xfId="0" applyNumberFormat="1" applyFont="1" applyFill="1" applyBorder="1" applyAlignment="1">
      <alignment horizontal="center" vertical="center" wrapText="1"/>
    </xf>
    <xf numFmtId="164" fontId="11" fillId="11" borderId="186" xfId="0" applyNumberFormat="1" applyFont="1" applyFill="1" applyBorder="1" applyAlignment="1">
      <alignment horizontal="center" vertical="center"/>
    </xf>
    <xf numFmtId="164" fontId="11" fillId="11" borderId="172" xfId="0" applyNumberFormat="1" applyFont="1" applyFill="1" applyBorder="1" applyAlignment="1">
      <alignment horizontal="center" vertical="center" wrapText="1"/>
    </xf>
    <xf numFmtId="164" fontId="11" fillId="11" borderId="187" xfId="0" applyNumberFormat="1" applyFont="1" applyFill="1" applyBorder="1" applyAlignment="1">
      <alignment horizontal="center" vertical="center"/>
    </xf>
    <xf numFmtId="164" fontId="11" fillId="11" borderId="187" xfId="0" applyNumberFormat="1" applyFont="1" applyFill="1" applyBorder="1" applyAlignment="1">
      <alignment horizontal="center" vertical="center" wrapText="1"/>
    </xf>
    <xf numFmtId="164" fontId="11" fillId="11" borderId="172" xfId="0" applyNumberFormat="1" applyFont="1" applyFill="1" applyBorder="1" applyAlignment="1">
      <alignment horizontal="center" vertical="center"/>
    </xf>
    <xf numFmtId="164" fontId="11" fillId="6" borderId="8" xfId="0" applyNumberFormat="1" applyFont="1" applyFill="1" applyBorder="1" applyAlignment="1">
      <alignment horizontal="center" vertical="center" wrapText="1"/>
    </xf>
    <xf numFmtId="164" fontId="11" fillId="6" borderId="58" xfId="0" applyNumberFormat="1" applyFont="1" applyFill="1" applyBorder="1" applyAlignment="1">
      <alignment horizontal="center" vertical="center" wrapText="1"/>
    </xf>
    <xf numFmtId="164" fontId="11" fillId="11" borderId="8" xfId="0" applyNumberFormat="1" applyFont="1" applyFill="1" applyBorder="1" applyAlignment="1">
      <alignment horizontal="center" vertical="center" wrapText="1"/>
    </xf>
    <xf numFmtId="164" fontId="11" fillId="11" borderId="58" xfId="0" applyNumberFormat="1" applyFont="1" applyFill="1" applyBorder="1" applyAlignment="1">
      <alignment horizontal="center" vertical="center" wrapText="1"/>
    </xf>
    <xf numFmtId="164" fontId="11" fillId="0" borderId="66" xfId="0" applyNumberFormat="1" applyFont="1" applyBorder="1" applyAlignment="1">
      <alignment horizontal="center" vertical="center"/>
    </xf>
    <xf numFmtId="164" fontId="11" fillId="11" borderId="54" xfId="0" applyNumberFormat="1" applyFont="1" applyFill="1" applyBorder="1" applyAlignment="1">
      <alignment horizontal="center" vertical="center"/>
    </xf>
    <xf numFmtId="164" fontId="11" fillId="11" borderId="112" xfId="0" applyNumberFormat="1" applyFont="1" applyFill="1" applyBorder="1" applyAlignment="1">
      <alignment horizontal="center" vertical="center"/>
    </xf>
    <xf numFmtId="164" fontId="11" fillId="10" borderId="9" xfId="0" applyNumberFormat="1" applyFont="1" applyFill="1" applyBorder="1" applyAlignment="1">
      <alignment horizontal="center" vertical="center"/>
    </xf>
    <xf numFmtId="164" fontId="11" fillId="10" borderId="53" xfId="0" applyNumberFormat="1" applyFont="1" applyFill="1" applyBorder="1" applyAlignment="1">
      <alignment horizontal="center" vertical="center"/>
    </xf>
    <xf numFmtId="164" fontId="11" fillId="0" borderId="31" xfId="0" applyNumberFormat="1" applyFont="1" applyBorder="1" applyAlignment="1">
      <alignment horizontal="center" vertical="center"/>
    </xf>
    <xf numFmtId="164" fontId="11" fillId="0" borderId="32" xfId="0" applyNumberFormat="1" applyFont="1" applyBorder="1" applyAlignment="1">
      <alignment horizontal="center" vertical="center"/>
    </xf>
    <xf numFmtId="164" fontId="11" fillId="0" borderId="33" xfId="0" applyNumberFormat="1" applyFont="1" applyBorder="1" applyAlignment="1">
      <alignment horizontal="center" vertical="center"/>
    </xf>
    <xf numFmtId="164" fontId="11" fillId="6" borderId="82" xfId="0" applyNumberFormat="1" applyFont="1" applyFill="1" applyBorder="1" applyAlignment="1">
      <alignment horizontal="center" vertical="center"/>
    </xf>
    <xf numFmtId="164" fontId="11" fillId="0" borderId="61" xfId="0" applyNumberFormat="1" applyFont="1" applyBorder="1" applyAlignment="1">
      <alignment horizontal="center" vertical="center" wrapText="1"/>
    </xf>
    <xf numFmtId="164" fontId="11" fillId="0" borderId="55" xfId="0" applyNumberFormat="1" applyFont="1" applyBorder="1" applyAlignment="1">
      <alignment horizontal="center" vertical="center" wrapText="1"/>
    </xf>
    <xf numFmtId="164" fontId="11" fillId="0" borderId="186" xfId="0" applyNumberFormat="1" applyFont="1" applyBorder="1" applyAlignment="1">
      <alignment horizontal="center" vertical="center"/>
    </xf>
    <xf numFmtId="164" fontId="11" fillId="0" borderId="172" xfId="0" applyNumberFormat="1" applyFont="1" applyBorder="1" applyAlignment="1">
      <alignment horizontal="center" vertical="center" wrapText="1"/>
    </xf>
    <xf numFmtId="164" fontId="11" fillId="0" borderId="187" xfId="0" applyNumberFormat="1" applyFont="1" applyBorder="1" applyAlignment="1">
      <alignment horizontal="center" vertical="center" wrapText="1"/>
    </xf>
    <xf numFmtId="164" fontId="11" fillId="10" borderId="172" xfId="0" applyNumberFormat="1" applyFont="1" applyFill="1" applyBorder="1" applyAlignment="1">
      <alignment horizontal="center" vertical="center" wrapText="1"/>
    </xf>
    <xf numFmtId="164" fontId="11" fillId="10" borderId="172" xfId="0" applyNumberFormat="1" applyFont="1" applyFill="1" applyBorder="1" applyAlignment="1">
      <alignment horizontal="center" vertical="center"/>
    </xf>
    <xf numFmtId="164" fontId="11" fillId="10" borderId="187" xfId="0" applyNumberFormat="1" applyFont="1" applyFill="1" applyBorder="1" applyAlignment="1">
      <alignment horizontal="center" vertical="center"/>
    </xf>
    <xf numFmtId="164" fontId="11" fillId="10" borderId="187" xfId="0" applyNumberFormat="1" applyFont="1" applyFill="1" applyBorder="1" applyAlignment="1">
      <alignment horizontal="center" vertical="center" wrapText="1"/>
    </xf>
    <xf numFmtId="164" fontId="11" fillId="0" borderId="166" xfId="0" applyNumberFormat="1" applyFont="1" applyBorder="1" applyAlignment="1">
      <alignment horizontal="center" vertical="center"/>
    </xf>
    <xf numFmtId="164" fontId="11" fillId="0" borderId="167" xfId="0" applyNumberFormat="1" applyFont="1" applyBorder="1" applyAlignment="1">
      <alignment horizontal="center" vertical="center" wrapText="1"/>
    </xf>
    <xf numFmtId="164" fontId="11" fillId="0" borderId="168" xfId="0" applyNumberFormat="1" applyFont="1" applyBorder="1" applyAlignment="1">
      <alignment horizontal="center" vertical="center" wrapText="1"/>
    </xf>
    <xf numFmtId="164" fontId="11" fillId="10" borderId="167" xfId="0" applyNumberFormat="1" applyFont="1" applyFill="1" applyBorder="1" applyAlignment="1">
      <alignment horizontal="center" vertical="center" wrapText="1"/>
    </xf>
    <xf numFmtId="164" fontId="11" fillId="10" borderId="167" xfId="0" applyNumberFormat="1" applyFont="1" applyFill="1" applyBorder="1" applyAlignment="1">
      <alignment horizontal="center" vertical="center"/>
    </xf>
    <xf numFmtId="164" fontId="11" fillId="10" borderId="168" xfId="0" applyNumberFormat="1" applyFont="1" applyFill="1" applyBorder="1" applyAlignment="1">
      <alignment horizontal="center" vertical="center"/>
    </xf>
    <xf numFmtId="164" fontId="11" fillId="10" borderId="166" xfId="0" applyNumberFormat="1" applyFont="1" applyFill="1" applyBorder="1" applyAlignment="1">
      <alignment horizontal="center" vertical="center"/>
    </xf>
    <xf numFmtId="164" fontId="11" fillId="10" borderId="168" xfId="0" applyNumberFormat="1" applyFont="1" applyFill="1" applyBorder="1" applyAlignment="1">
      <alignment horizontal="center" vertical="center" wrapText="1"/>
    </xf>
    <xf numFmtId="164" fontId="11" fillId="0" borderId="177" xfId="0" applyNumberFormat="1" applyFont="1" applyBorder="1" applyAlignment="1">
      <alignment horizontal="center" vertical="center"/>
    </xf>
    <xf numFmtId="164" fontId="11" fillId="10" borderId="186" xfId="0" applyNumberFormat="1" applyFont="1" applyFill="1" applyBorder="1" applyAlignment="1">
      <alignment horizontal="center" vertical="center"/>
    </xf>
    <xf numFmtId="164" fontId="11" fillId="0" borderId="103" xfId="0" applyNumberFormat="1" applyFont="1" applyBorder="1" applyAlignment="1">
      <alignment horizontal="center" vertical="center"/>
    </xf>
    <xf numFmtId="164" fontId="11" fillId="0" borderId="52" xfId="0" applyNumberFormat="1" applyFont="1" applyBorder="1" applyAlignment="1">
      <alignment horizontal="center" vertical="center" wrapText="1"/>
    </xf>
    <xf numFmtId="164" fontId="11" fillId="0" borderId="104" xfId="0" applyNumberFormat="1" applyFont="1" applyBorder="1" applyAlignment="1">
      <alignment horizontal="center" vertical="center" wrapText="1"/>
    </xf>
    <xf numFmtId="164" fontId="11" fillId="10" borderId="52" xfId="0" applyNumberFormat="1" applyFont="1" applyFill="1" applyBorder="1" applyAlignment="1">
      <alignment horizontal="center" vertical="center" wrapText="1"/>
    </xf>
    <xf numFmtId="164" fontId="11" fillId="10" borderId="104" xfId="0" applyNumberFormat="1" applyFont="1" applyFill="1" applyBorder="1" applyAlignment="1">
      <alignment horizontal="center" vertical="center" wrapText="1"/>
    </xf>
    <xf numFmtId="164" fontId="11" fillId="6" borderId="106" xfId="0" applyNumberFormat="1" applyFont="1" applyFill="1" applyBorder="1" applyAlignment="1">
      <alignment horizontal="center" vertical="center"/>
    </xf>
    <xf numFmtId="164" fontId="11" fillId="0" borderId="32" xfId="0" applyNumberFormat="1" applyFont="1" applyBorder="1" applyAlignment="1">
      <alignment horizontal="center" vertical="center" wrapText="1"/>
    </xf>
    <xf numFmtId="164" fontId="11" fillId="0" borderId="122" xfId="0" applyNumberFormat="1" applyFont="1" applyBorder="1" applyAlignment="1">
      <alignment horizontal="center" vertical="center" wrapText="1"/>
    </xf>
    <xf numFmtId="164" fontId="11" fillId="10" borderId="32" xfId="0" applyNumberFormat="1" applyFont="1" applyFill="1" applyBorder="1" applyAlignment="1">
      <alignment horizontal="center" vertical="center" wrapText="1"/>
    </xf>
    <xf numFmtId="164" fontId="11" fillId="11" borderId="106" xfId="0" applyNumberFormat="1" applyFont="1" applyFill="1" applyBorder="1" applyAlignment="1">
      <alignment horizontal="center" vertical="center"/>
    </xf>
    <xf numFmtId="164" fontId="11" fillId="10" borderId="122" xfId="0" applyNumberFormat="1" applyFont="1" applyFill="1" applyBorder="1" applyAlignment="1">
      <alignment horizontal="center" vertical="center" wrapText="1"/>
    </xf>
    <xf numFmtId="164" fontId="11" fillId="0" borderId="111" xfId="0" applyNumberFormat="1" applyFont="1" applyBorder="1" applyAlignment="1">
      <alignment horizontal="center" vertical="center" wrapText="1"/>
    </xf>
    <xf numFmtId="164" fontId="11" fillId="0" borderId="17" xfId="0" applyNumberFormat="1" applyFont="1" applyBorder="1" applyAlignment="1">
      <alignment horizontal="center" vertical="center" wrapText="1"/>
    </xf>
    <xf numFmtId="164" fontId="11" fillId="6" borderId="94" xfId="0" applyNumberFormat="1" applyFont="1" applyFill="1" applyBorder="1" applyAlignment="1">
      <alignment horizontal="center" vertical="center"/>
    </xf>
    <xf numFmtId="164" fontId="11" fillId="0" borderId="62" xfId="0" applyNumberFormat="1" applyFont="1" applyBorder="1" applyAlignment="1">
      <alignment horizontal="center" vertical="center" wrapText="1"/>
    </xf>
    <xf numFmtId="164" fontId="11" fillId="0" borderId="80" xfId="0" applyNumberFormat="1" applyFont="1" applyBorder="1" applyAlignment="1">
      <alignment horizontal="center" vertical="center" wrapText="1"/>
    </xf>
    <xf numFmtId="164" fontId="11" fillId="11" borderId="94" xfId="0" applyNumberFormat="1" applyFont="1" applyFill="1" applyBorder="1" applyAlignment="1">
      <alignment horizontal="center" vertical="center"/>
    </xf>
    <xf numFmtId="164" fontId="11" fillId="10" borderId="62" xfId="0" applyNumberFormat="1" applyFont="1" applyFill="1" applyBorder="1" applyAlignment="1">
      <alignment horizontal="center" vertical="center" wrapText="1"/>
    </xf>
    <xf numFmtId="164" fontId="11" fillId="10" borderId="80" xfId="0" applyNumberFormat="1" applyFont="1" applyFill="1" applyBorder="1" applyAlignment="1">
      <alignment horizontal="center" vertical="center" wrapText="1"/>
    </xf>
    <xf numFmtId="164" fontId="11" fillId="10" borderId="80" xfId="0" applyNumberFormat="1" applyFont="1" applyFill="1" applyBorder="1" applyAlignment="1">
      <alignment horizontal="center" vertical="center"/>
    </xf>
    <xf numFmtId="164" fontId="11" fillId="0" borderId="94" xfId="0" applyNumberFormat="1" applyFont="1" applyBorder="1" applyAlignment="1">
      <alignment horizontal="center" vertical="center" wrapText="1"/>
    </xf>
    <xf numFmtId="164" fontId="11" fillId="0" borderId="119" xfId="0" applyNumberFormat="1" applyFont="1" applyBorder="1" applyAlignment="1">
      <alignment horizontal="center" vertical="center" wrapText="1"/>
    </xf>
    <xf numFmtId="164" fontId="11" fillId="10" borderId="114" xfId="0" applyNumberFormat="1" applyFont="1" applyFill="1" applyBorder="1" applyAlignment="1">
      <alignment horizontal="center" vertical="center"/>
    </xf>
    <xf numFmtId="164" fontId="11" fillId="11" borderId="119" xfId="0" applyNumberFormat="1" applyFont="1" applyFill="1" applyBorder="1" applyAlignment="1">
      <alignment horizontal="center" vertical="center"/>
    </xf>
    <xf numFmtId="164" fontId="11" fillId="10" borderId="119" xfId="0" applyNumberFormat="1" applyFont="1" applyFill="1" applyBorder="1" applyAlignment="1">
      <alignment horizontal="center" vertical="center" wrapText="1"/>
    </xf>
    <xf numFmtId="164" fontId="11" fillId="10" borderId="114" xfId="0" applyNumberFormat="1" applyFont="1" applyFill="1" applyBorder="1" applyAlignment="1">
      <alignment horizontal="center" vertical="center" wrapText="1"/>
    </xf>
    <xf numFmtId="164" fontId="11" fillId="0" borderId="103" xfId="0" applyNumberFormat="1" applyFont="1" applyBorder="1" applyAlignment="1">
      <alignment horizontal="center" vertical="center" wrapText="1"/>
    </xf>
    <xf numFmtId="164" fontId="11" fillId="0" borderId="83" xfId="0" applyNumberFormat="1" applyFont="1" applyBorder="1" applyAlignment="1">
      <alignment horizontal="center" vertical="center"/>
    </xf>
    <xf numFmtId="164" fontId="11" fillId="0" borderId="101" xfId="0" applyNumberFormat="1" applyFont="1" applyBorder="1" applyAlignment="1">
      <alignment horizontal="center" vertical="center"/>
    </xf>
    <xf numFmtId="164" fontId="11" fillId="0" borderId="102" xfId="0" applyNumberFormat="1" applyFont="1" applyBorder="1" applyAlignment="1">
      <alignment horizontal="center" vertical="center"/>
    </xf>
    <xf numFmtId="164" fontId="11" fillId="0" borderId="73" xfId="0" applyNumberFormat="1" applyFont="1" applyBorder="1" applyAlignment="1">
      <alignment horizontal="center" vertical="center"/>
    </xf>
    <xf numFmtId="164" fontId="11" fillId="0" borderId="9" xfId="0" applyNumberFormat="1" applyFont="1" applyBorder="1" applyAlignment="1">
      <alignment horizontal="center" vertical="center" wrapText="1"/>
    </xf>
    <xf numFmtId="164" fontId="11" fillId="0" borderId="66" xfId="0" applyNumberFormat="1" applyFont="1" applyBorder="1" applyAlignment="1">
      <alignment horizontal="center" vertical="center" wrapText="1"/>
    </xf>
    <xf numFmtId="164" fontId="11" fillId="10" borderId="14" xfId="0" applyNumberFormat="1" applyFont="1" applyFill="1" applyBorder="1" applyAlignment="1">
      <alignment horizontal="center" vertical="center" wrapText="1"/>
    </xf>
    <xf numFmtId="164" fontId="11" fillId="10" borderId="36" xfId="0" applyNumberFormat="1" applyFont="1" applyFill="1" applyBorder="1" applyAlignment="1">
      <alignment horizontal="center" vertical="center" wrapText="1"/>
    </xf>
    <xf numFmtId="164" fontId="11" fillId="10" borderId="14" xfId="0" applyNumberFormat="1" applyFont="1" applyFill="1" applyBorder="1" applyAlignment="1">
      <alignment horizontal="center" vertical="center"/>
    </xf>
    <xf numFmtId="164" fontId="11" fillId="11" borderId="83" xfId="0" applyNumberFormat="1" applyFont="1" applyFill="1" applyBorder="1" applyAlignment="1">
      <alignment horizontal="center" vertical="center"/>
    </xf>
    <xf numFmtId="164" fontId="11" fillId="11" borderId="101" xfId="0" applyNumberFormat="1" applyFont="1" applyFill="1" applyBorder="1" applyAlignment="1">
      <alignment horizontal="center" vertical="center"/>
    </xf>
    <xf numFmtId="164" fontId="11" fillId="11" borderId="102" xfId="0" applyNumberFormat="1" applyFont="1" applyFill="1" applyBorder="1" applyAlignment="1">
      <alignment horizontal="center" vertical="center"/>
    </xf>
    <xf numFmtId="164" fontId="11" fillId="11" borderId="82" xfId="0" applyNumberFormat="1" applyFont="1" applyFill="1" applyBorder="1" applyAlignment="1">
      <alignment horizontal="center" vertical="center"/>
    </xf>
    <xf numFmtId="164" fontId="11" fillId="11" borderId="29" xfId="0" applyNumberFormat="1" applyFont="1" applyFill="1" applyBorder="1" applyAlignment="1">
      <alignment horizontal="center" vertical="center"/>
    </xf>
    <xf numFmtId="164" fontId="11" fillId="11" borderId="93" xfId="0" applyNumberFormat="1" applyFont="1" applyFill="1" applyBorder="1" applyAlignment="1">
      <alignment horizontal="center" vertical="center"/>
    </xf>
    <xf numFmtId="164" fontId="11" fillId="11" borderId="31" xfId="0" applyNumberFormat="1" applyFont="1" applyFill="1" applyBorder="1" applyAlignment="1">
      <alignment horizontal="center" vertical="center"/>
    </xf>
    <xf numFmtId="164" fontId="11" fillId="11" borderId="32" xfId="0" applyNumberFormat="1" applyFont="1" applyFill="1" applyBorder="1" applyAlignment="1">
      <alignment horizontal="center" vertical="center"/>
    </xf>
    <xf numFmtId="164" fontId="11" fillId="11" borderId="33" xfId="0" applyNumberFormat="1" applyFont="1" applyFill="1" applyBorder="1" applyAlignment="1">
      <alignment horizontal="center" vertical="center"/>
    </xf>
    <xf numFmtId="164" fontId="11" fillId="6" borderId="169" xfId="0" applyNumberFormat="1" applyFont="1" applyFill="1" applyBorder="1" applyAlignment="1">
      <alignment horizontal="center" vertical="center"/>
    </xf>
    <xf numFmtId="164" fontId="11" fillId="6" borderId="170" xfId="0" applyNumberFormat="1" applyFont="1" applyFill="1" applyBorder="1" applyAlignment="1">
      <alignment horizontal="center" vertical="center"/>
    </xf>
    <xf numFmtId="164" fontId="11" fillId="6" borderId="171" xfId="0" applyNumberFormat="1" applyFont="1" applyFill="1" applyBorder="1" applyAlignment="1">
      <alignment horizontal="center" vertical="center"/>
    </xf>
    <xf numFmtId="164" fontId="11" fillId="11" borderId="17" xfId="0" applyNumberFormat="1" applyFont="1" applyFill="1" applyBorder="1" applyAlignment="1">
      <alignment horizontal="center" vertical="center"/>
    </xf>
    <xf numFmtId="164" fontId="11" fillId="6" borderId="64" xfId="0" applyNumberFormat="1" applyFont="1" applyFill="1" applyBorder="1" applyAlignment="1">
      <alignment horizontal="center" vertical="center"/>
    </xf>
    <xf numFmtId="164" fontId="11" fillId="6" borderId="62" xfId="0" applyNumberFormat="1" applyFont="1" applyFill="1" applyBorder="1" applyAlignment="1">
      <alignment horizontal="center" vertical="center" wrapText="1"/>
    </xf>
    <xf numFmtId="164" fontId="11" fillId="6" borderId="63" xfId="0" applyNumberFormat="1" applyFont="1" applyFill="1" applyBorder="1" applyAlignment="1">
      <alignment horizontal="center" vertical="center"/>
    </xf>
    <xf numFmtId="164" fontId="11" fillId="11" borderId="63" xfId="0" applyNumberFormat="1" applyFont="1" applyFill="1" applyBorder="1" applyAlignment="1">
      <alignment horizontal="center" vertical="center"/>
    </xf>
    <xf numFmtId="164" fontId="11" fillId="6" borderId="62" xfId="0" applyNumberFormat="1" applyFont="1" applyFill="1" applyBorder="1" applyAlignment="1">
      <alignment horizontal="center" vertical="center"/>
    </xf>
    <xf numFmtId="164" fontId="11" fillId="6" borderId="65" xfId="0" applyNumberFormat="1" applyFont="1" applyFill="1" applyBorder="1" applyAlignment="1">
      <alignment horizontal="center" vertical="center"/>
    </xf>
    <xf numFmtId="164" fontId="11" fillId="21" borderId="125" xfId="0" applyNumberFormat="1" applyFont="1" applyFill="1" applyBorder="1" applyAlignment="1">
      <alignment horizontal="center" vertical="center"/>
    </xf>
    <xf numFmtId="164" fontId="11" fillId="6" borderId="37" xfId="0" applyNumberFormat="1" applyFont="1" applyFill="1" applyBorder="1" applyAlignment="1">
      <alignment horizontal="center" vertical="center"/>
    </xf>
    <xf numFmtId="164" fontId="11" fillId="0" borderId="41" xfId="0" applyNumberFormat="1" applyFont="1" applyBorder="1" applyAlignment="1">
      <alignment horizontal="center" vertical="center" wrapText="1"/>
    </xf>
    <xf numFmtId="164" fontId="11" fillId="0" borderId="38" xfId="0" applyNumberFormat="1" applyFont="1" applyBorder="1" applyAlignment="1">
      <alignment horizontal="center" vertical="center" wrapText="1"/>
    </xf>
    <xf numFmtId="164" fontId="11" fillId="0" borderId="69" xfId="0" applyNumberFormat="1" applyFont="1" applyBorder="1" applyAlignment="1">
      <alignment horizontal="center" vertical="center" wrapText="1"/>
    </xf>
    <xf numFmtId="164" fontId="11" fillId="0" borderId="198" xfId="0" applyNumberFormat="1" applyFont="1" applyBorder="1" applyAlignment="1">
      <alignment horizontal="center"/>
    </xf>
    <xf numFmtId="164" fontId="11" fillId="0" borderId="199" xfId="0" applyNumberFormat="1" applyFont="1" applyBorder="1" applyAlignment="1">
      <alignment horizontal="center"/>
    </xf>
    <xf numFmtId="0" fontId="11" fillId="0" borderId="154" xfId="0" applyFont="1" applyBorder="1"/>
    <xf numFmtId="0" fontId="11" fillId="0" borderId="155" xfId="0" applyFont="1" applyBorder="1"/>
    <xf numFmtId="0" fontId="11" fillId="0" borderId="151" xfId="0" applyFont="1" applyBorder="1"/>
    <xf numFmtId="164" fontId="11" fillId="0" borderId="153" xfId="0" applyNumberFormat="1" applyFont="1" applyBorder="1" applyAlignment="1">
      <alignment wrapText="1"/>
    </xf>
    <xf numFmtId="0" fontId="12" fillId="20" borderId="37" xfId="0" applyFont="1" applyFill="1" applyBorder="1" applyAlignment="1">
      <alignment vertical="center"/>
    </xf>
    <xf numFmtId="0" fontId="11" fillId="0" borderId="149" xfId="0" applyFont="1" applyBorder="1"/>
    <xf numFmtId="0" fontId="11" fillId="0" borderId="150" xfId="0" applyFont="1" applyBorder="1"/>
    <xf numFmtId="0" fontId="12" fillId="20" borderId="95" xfId="0" applyFont="1" applyFill="1" applyBorder="1" applyAlignment="1">
      <alignment horizontal="right" vertical="top"/>
    </xf>
    <xf numFmtId="0" fontId="14" fillId="0" borderId="0" xfId="0" applyFont="1" applyAlignment="1">
      <alignment horizontal="right"/>
    </xf>
    <xf numFmtId="0" fontId="12" fillId="20" borderId="70" xfId="0" applyFont="1" applyFill="1" applyBorder="1" applyAlignment="1">
      <alignment horizontal="center" vertical="center" wrapText="1"/>
    </xf>
    <xf numFmtId="0" fontId="12" fillId="20" borderId="23" xfId="0" applyFont="1" applyFill="1" applyBorder="1" applyAlignment="1">
      <alignment horizontal="center" vertical="center" wrapText="1"/>
    </xf>
    <xf numFmtId="0" fontId="12" fillId="23" borderId="94" xfId="0" applyFont="1" applyFill="1" applyBorder="1" applyAlignment="1">
      <alignment horizontal="left" vertical="top" wrapText="1"/>
    </xf>
    <xf numFmtId="164" fontId="12" fillId="23" borderId="99" xfId="0" applyNumberFormat="1" applyFont="1" applyFill="1" applyBorder="1" applyAlignment="1">
      <alignment horizontal="center" vertical="top" wrapText="1"/>
    </xf>
    <xf numFmtId="0" fontId="11" fillId="0" borderId="128" xfId="0" applyFont="1" applyBorder="1" applyAlignment="1">
      <alignment vertical="top" wrapText="1"/>
    </xf>
    <xf numFmtId="0" fontId="11" fillId="0" borderId="178" xfId="0" applyFont="1" applyBorder="1" applyAlignment="1">
      <alignment vertical="top" wrapText="1"/>
    </xf>
    <xf numFmtId="164" fontId="11" fillId="0" borderId="180" xfId="0" applyNumberFormat="1" applyFont="1" applyBorder="1" applyAlignment="1">
      <alignment horizontal="center" vertical="top" wrapText="1"/>
    </xf>
    <xf numFmtId="0" fontId="12" fillId="24" borderId="70" xfId="0" applyFont="1" applyFill="1" applyBorder="1" applyAlignment="1">
      <alignment horizontal="left" vertical="top" wrapText="1"/>
    </xf>
    <xf numFmtId="164" fontId="12" fillId="24" borderId="23" xfId="0" applyNumberFormat="1" applyFont="1" applyFill="1" applyBorder="1" applyAlignment="1">
      <alignment horizontal="center" vertical="top" wrapText="1"/>
    </xf>
    <xf numFmtId="0" fontId="11" fillId="0" borderId="67" xfId="0" applyFont="1" applyBorder="1" applyAlignment="1">
      <alignment horizontal="left" vertical="top" wrapText="1"/>
    </xf>
    <xf numFmtId="164" fontId="11" fillId="0" borderId="46" xfId="0" applyNumberFormat="1" applyFont="1" applyBorder="1" applyAlignment="1">
      <alignment horizontal="center" vertical="top" wrapText="1"/>
    </xf>
    <xf numFmtId="0" fontId="12" fillId="15" borderId="136" xfId="0" applyFont="1" applyFill="1" applyBorder="1" applyAlignment="1">
      <alignment horizontal="right" vertical="top" wrapText="1"/>
    </xf>
    <xf numFmtId="164" fontId="12" fillId="15" borderId="140" xfId="0" applyNumberFormat="1" applyFont="1" applyFill="1" applyBorder="1" applyAlignment="1">
      <alignment horizontal="center" vertical="top" wrapText="1"/>
    </xf>
    <xf numFmtId="0" fontId="12" fillId="20" borderId="213" xfId="0" applyFont="1" applyFill="1" applyBorder="1" applyAlignment="1">
      <alignment vertical="top" wrapText="1"/>
    </xf>
    <xf numFmtId="164" fontId="12" fillId="20" borderId="214" xfId="0" applyNumberFormat="1" applyFont="1" applyFill="1" applyBorder="1" applyAlignment="1">
      <alignment horizontal="center" vertical="top" wrapText="1"/>
    </xf>
    <xf numFmtId="164" fontId="12" fillId="20" borderId="90" xfId="0" applyNumberFormat="1" applyFont="1" applyFill="1" applyBorder="1" applyAlignment="1">
      <alignment horizontal="center" vertical="top" wrapText="1"/>
    </xf>
    <xf numFmtId="164" fontId="12" fillId="20" borderId="215" xfId="0" applyNumberFormat="1" applyFont="1" applyFill="1" applyBorder="1" applyAlignment="1">
      <alignment horizontal="center" vertical="top" wrapText="1"/>
    </xf>
    <xf numFmtId="164" fontId="12" fillId="20" borderId="100" xfId="0" applyNumberFormat="1" applyFont="1" applyFill="1" applyBorder="1" applyAlignment="1">
      <alignment horizontal="center" vertical="top" wrapText="1"/>
    </xf>
    <xf numFmtId="0" fontId="12" fillId="0" borderId="213" xfId="0" applyFont="1" applyBorder="1" applyAlignment="1">
      <alignment horizontal="left" vertical="top" wrapText="1" indent="1"/>
    </xf>
    <xf numFmtId="164" fontId="11" fillId="0" borderId="214" xfId="0" applyNumberFormat="1" applyFont="1" applyBorder="1" applyAlignment="1">
      <alignment horizontal="center" vertical="top" wrapText="1"/>
    </xf>
    <xf numFmtId="164" fontId="11" fillId="0" borderId="216" xfId="0" applyNumberFormat="1" applyFont="1" applyBorder="1" applyAlignment="1">
      <alignment horizontal="center" vertical="top" wrapText="1"/>
    </xf>
    <xf numFmtId="164" fontId="11" fillId="8" borderId="217" xfId="0" applyNumberFormat="1" applyFont="1" applyFill="1" applyBorder="1" applyAlignment="1">
      <alignment horizontal="center" vertical="top" wrapText="1"/>
    </xf>
    <xf numFmtId="164" fontId="11" fillId="0" borderId="90" xfId="0" applyNumberFormat="1" applyFont="1" applyBorder="1" applyAlignment="1">
      <alignment horizontal="center" vertical="top" wrapText="1"/>
    </xf>
    <xf numFmtId="0" fontId="11" fillId="0" borderId="213" xfId="0" applyFont="1" applyBorder="1" applyAlignment="1">
      <alignment horizontal="left" vertical="top" wrapText="1" indent="2"/>
    </xf>
    <xf numFmtId="164" fontId="11" fillId="0" borderId="218" xfId="0" applyNumberFormat="1" applyFont="1" applyBorder="1" applyAlignment="1">
      <alignment horizontal="center" vertical="top" wrapText="1"/>
    </xf>
    <xf numFmtId="164" fontId="11" fillId="0" borderId="219" xfId="0" applyNumberFormat="1" applyFont="1" applyBorder="1" applyAlignment="1">
      <alignment horizontal="center" vertical="top" wrapText="1"/>
    </xf>
    <xf numFmtId="164" fontId="11" fillId="0" borderId="220" xfId="0" applyNumberFormat="1" applyFont="1" applyBorder="1" applyAlignment="1">
      <alignment horizontal="center" vertical="top" wrapText="1"/>
    </xf>
    <xf numFmtId="0" fontId="12" fillId="0" borderId="208" xfId="0" applyFont="1" applyBorder="1" applyAlignment="1">
      <alignment horizontal="left" vertical="top" wrapText="1" indent="1"/>
    </xf>
    <xf numFmtId="164" fontId="11" fillId="0" borderId="221" xfId="0" applyNumberFormat="1" applyFont="1" applyBorder="1" applyAlignment="1">
      <alignment horizontal="center" vertical="top" wrapText="1"/>
    </xf>
    <xf numFmtId="164" fontId="11" fillId="0" borderId="206" xfId="0" applyNumberFormat="1" applyFont="1" applyBorder="1" applyAlignment="1">
      <alignment horizontal="center" vertical="top" wrapText="1"/>
    </xf>
    <xf numFmtId="164" fontId="11" fillId="8" borderId="222" xfId="0" applyNumberFormat="1" applyFont="1" applyFill="1" applyBorder="1" applyAlignment="1">
      <alignment horizontal="center" vertical="top" wrapText="1"/>
    </xf>
    <xf numFmtId="164" fontId="11" fillId="0" borderId="0" xfId="0" applyNumberFormat="1" applyFont="1" applyAlignment="1">
      <alignment horizontal="center" vertical="top" wrapText="1"/>
    </xf>
    <xf numFmtId="164" fontId="11" fillId="0" borderId="160" xfId="0" applyNumberFormat="1" applyFont="1" applyBorder="1" applyAlignment="1">
      <alignment horizontal="center" vertical="top" wrapText="1"/>
    </xf>
    <xf numFmtId="0" fontId="12" fillId="20" borderId="204" xfId="0" applyFont="1" applyFill="1" applyBorder="1" applyAlignment="1">
      <alignment vertical="top" wrapText="1"/>
    </xf>
    <xf numFmtId="164" fontId="12" fillId="20" borderId="64" xfId="0" applyNumberFormat="1" applyFont="1" applyFill="1" applyBorder="1" applyAlignment="1">
      <alignment horizontal="center" vertical="top" wrapText="1"/>
    </xf>
    <xf numFmtId="164" fontId="12" fillId="20" borderId="223" xfId="0" applyNumberFormat="1" applyFont="1" applyFill="1" applyBorder="1" applyAlignment="1">
      <alignment horizontal="center" vertical="top" wrapText="1"/>
    </xf>
    <xf numFmtId="0" fontId="12" fillId="0" borderId="224" xfId="0" applyFont="1" applyBorder="1" applyAlignment="1">
      <alignment horizontal="left" vertical="top" wrapText="1" indent="1"/>
    </xf>
    <xf numFmtId="164" fontId="12" fillId="0" borderId="225" xfId="0" applyNumberFormat="1" applyFont="1" applyBorder="1" applyAlignment="1">
      <alignment horizontal="center" vertical="top" wrapText="1"/>
    </xf>
    <xf numFmtId="164" fontId="12" fillId="0" borderId="173" xfId="0" applyNumberFormat="1" applyFont="1" applyBorder="1" applyAlignment="1">
      <alignment horizontal="center" vertical="top" wrapText="1"/>
    </xf>
    <xf numFmtId="164" fontId="12" fillId="0" borderId="226" xfId="0" applyNumberFormat="1" applyFont="1" applyBorder="1" applyAlignment="1">
      <alignment horizontal="center" vertical="top" wrapText="1"/>
    </xf>
    <xf numFmtId="164" fontId="12" fillId="0" borderId="220" xfId="0" applyNumberFormat="1" applyFont="1" applyBorder="1" applyAlignment="1">
      <alignment horizontal="center" vertical="top" wrapText="1"/>
    </xf>
    <xf numFmtId="0" fontId="11" fillId="0" borderId="224" xfId="0" applyFont="1" applyBorder="1" applyAlignment="1">
      <alignment horizontal="left" vertical="top" wrapText="1" indent="2"/>
    </xf>
    <xf numFmtId="164" fontId="11" fillId="0" borderId="225" xfId="0" applyNumberFormat="1" applyFont="1" applyBorder="1" applyAlignment="1">
      <alignment horizontal="center" vertical="top" wrapText="1"/>
    </xf>
    <xf numFmtId="164" fontId="11" fillId="0" borderId="227" xfId="0" applyNumberFormat="1" applyFont="1" applyBorder="1" applyAlignment="1">
      <alignment horizontal="center" vertical="top" wrapText="1"/>
    </xf>
    <xf numFmtId="164" fontId="11" fillId="8" borderId="173" xfId="0" applyNumberFormat="1" applyFont="1" applyFill="1" applyBorder="1" applyAlignment="1">
      <alignment horizontal="center" vertical="top" wrapText="1"/>
    </xf>
    <xf numFmtId="164" fontId="11" fillId="0" borderId="226" xfId="0" applyNumberFormat="1" applyFont="1" applyBorder="1" applyAlignment="1">
      <alignment horizontal="center" vertical="top" wrapText="1"/>
    </xf>
    <xf numFmtId="0" fontId="11" fillId="0" borderId="204" xfId="0" applyFont="1" applyBorder="1" applyAlignment="1">
      <alignment horizontal="left" vertical="top" wrapText="1" indent="2"/>
    </xf>
    <xf numFmtId="164" fontId="11" fillId="0" borderId="83" xfId="0" applyNumberFormat="1" applyFont="1" applyBorder="1" applyAlignment="1">
      <alignment horizontal="center" vertical="top" wrapText="1"/>
    </xf>
    <xf numFmtId="164" fontId="11" fillId="0" borderId="83" xfId="0" applyNumberFormat="1" applyFont="1" applyBorder="1" applyAlignment="1">
      <alignment horizontal="center" vertical="top"/>
    </xf>
    <xf numFmtId="164" fontId="11" fillId="0" borderId="90" xfId="0" applyNumberFormat="1" applyFont="1" applyBorder="1" applyAlignment="1">
      <alignment horizontal="center" vertical="top"/>
    </xf>
    <xf numFmtId="0" fontId="12" fillId="0" borderId="204" xfId="0" applyFont="1" applyBorder="1" applyAlignment="1">
      <alignment vertical="top" wrapText="1"/>
    </xf>
    <xf numFmtId="164" fontId="12" fillId="0" borderId="81" xfId="0" applyNumberFormat="1" applyFont="1" applyBorder="1" applyAlignment="1">
      <alignment horizontal="center" vertical="top" wrapText="1"/>
    </xf>
    <xf numFmtId="164" fontId="12" fillId="0" borderId="227" xfId="0" applyNumberFormat="1" applyFont="1" applyBorder="1" applyAlignment="1">
      <alignment horizontal="center" vertical="top" wrapText="1"/>
    </xf>
    <xf numFmtId="164" fontId="12" fillId="0" borderId="228" xfId="0" applyNumberFormat="1" applyFont="1" applyBorder="1" applyAlignment="1">
      <alignment horizontal="center" vertical="top" wrapText="1"/>
    </xf>
    <xf numFmtId="164" fontId="12" fillId="0" borderId="90" xfId="0" applyNumberFormat="1" applyFont="1" applyBorder="1" applyAlignment="1">
      <alignment horizontal="center" vertical="top" wrapText="1"/>
    </xf>
    <xf numFmtId="0" fontId="11" fillId="0" borderId="81" xfId="0" applyFont="1" applyBorder="1" applyAlignment="1">
      <alignment horizontal="left" vertical="top" wrapText="1" indent="2"/>
    </xf>
    <xf numFmtId="164" fontId="11" fillId="0" borderId="217" xfId="0" applyNumberFormat="1" applyFont="1" applyBorder="1" applyAlignment="1">
      <alignment horizontal="center" vertical="top" wrapText="1"/>
    </xf>
    <xf numFmtId="164" fontId="11" fillId="0" borderId="83" xfId="0" applyNumberFormat="1" applyFont="1" applyBorder="1" applyAlignment="1">
      <alignment horizontal="center" wrapText="1"/>
    </xf>
    <xf numFmtId="164" fontId="11" fillId="0" borderId="217" xfId="0" applyNumberFormat="1" applyFont="1" applyBorder="1" applyAlignment="1">
      <alignment horizontal="center" wrapText="1"/>
    </xf>
    <xf numFmtId="164" fontId="11" fillId="0" borderId="90" xfId="0" applyNumberFormat="1" applyFont="1" applyBorder="1" applyAlignment="1">
      <alignment horizontal="center" wrapText="1"/>
    </xf>
    <xf numFmtId="0" fontId="11" fillId="0" borderId="225" xfId="0" applyFont="1" applyBorder="1" applyAlignment="1">
      <alignment horizontal="left" vertical="top" wrapText="1" indent="2"/>
    </xf>
    <xf numFmtId="164" fontId="11" fillId="0" borderId="229" xfId="0" applyNumberFormat="1" applyFont="1" applyBorder="1" applyAlignment="1">
      <alignment horizontal="center" vertical="top" wrapText="1"/>
    </xf>
    <xf numFmtId="164" fontId="11" fillId="0" borderId="230" xfId="0" applyNumberFormat="1" applyFont="1" applyBorder="1" applyAlignment="1">
      <alignment horizontal="center" vertical="top" wrapText="1"/>
    </xf>
    <xf numFmtId="0" fontId="11" fillId="0" borderId="84" xfId="0" applyFont="1" applyBorder="1" applyAlignment="1">
      <alignment horizontal="left" vertical="top" wrapText="1" indent="2"/>
    </xf>
    <xf numFmtId="164" fontId="11" fillId="0" borderId="43" xfId="0" applyNumberFormat="1" applyFont="1" applyBorder="1" applyAlignment="1">
      <alignment horizontal="center" vertical="top" wrapText="1"/>
    </xf>
    <xf numFmtId="164" fontId="11" fillId="0" borderId="78" xfId="0" applyNumberFormat="1" applyFont="1" applyBorder="1" applyAlignment="1">
      <alignment horizontal="center" vertical="top" wrapText="1"/>
    </xf>
    <xf numFmtId="164" fontId="11" fillId="0" borderId="231" xfId="0" applyNumberFormat="1" applyFont="1" applyBorder="1" applyAlignment="1">
      <alignment horizontal="center" vertical="top" wrapText="1"/>
    </xf>
    <xf numFmtId="0" fontId="11" fillId="23" borderId="99" xfId="0" applyFont="1" applyFill="1" applyBorder="1" applyAlignment="1">
      <alignment horizontal="center" vertical="center" wrapText="1"/>
    </xf>
    <xf numFmtId="164" fontId="11" fillId="23" borderId="64" xfId="0" applyNumberFormat="1" applyFont="1" applyFill="1" applyBorder="1" applyAlignment="1">
      <alignment horizontal="center" vertical="center"/>
    </xf>
    <xf numFmtId="164" fontId="11" fillId="23" borderId="62" xfId="0" applyNumberFormat="1" applyFont="1" applyFill="1" applyBorder="1" applyAlignment="1">
      <alignment horizontal="center" vertical="center"/>
    </xf>
    <xf numFmtId="164" fontId="11" fillId="23" borderId="63" xfId="0" applyNumberFormat="1" applyFont="1" applyFill="1" applyBorder="1" applyAlignment="1">
      <alignment horizontal="center" vertical="center"/>
    </xf>
    <xf numFmtId="0" fontId="11" fillId="23" borderId="50" xfId="0" applyFont="1" applyFill="1" applyBorder="1" applyAlignment="1">
      <alignment horizontal="center" vertical="center" wrapText="1"/>
    </xf>
    <xf numFmtId="164" fontId="11" fillId="23" borderId="82" xfId="0" applyNumberFormat="1" applyFont="1" applyFill="1" applyBorder="1" applyAlignment="1">
      <alignment horizontal="center" vertical="center"/>
    </xf>
    <xf numFmtId="164" fontId="11" fillId="23" borderId="29" xfId="0" applyNumberFormat="1" applyFont="1" applyFill="1" applyBorder="1" applyAlignment="1">
      <alignment horizontal="center" vertical="center"/>
    </xf>
    <xf numFmtId="164" fontId="11" fillId="23" borderId="93" xfId="0" applyNumberFormat="1" applyFont="1" applyFill="1" applyBorder="1" applyAlignment="1">
      <alignment horizontal="center" vertical="center"/>
    </xf>
    <xf numFmtId="0" fontId="12" fillId="23" borderId="96" xfId="0" applyFont="1" applyFill="1" applyBorder="1" applyAlignment="1">
      <alignment horizontal="center" vertical="top" wrapText="1"/>
    </xf>
    <xf numFmtId="164" fontId="12" fillId="23" borderId="31" xfId="0" applyNumberFormat="1" applyFont="1" applyFill="1" applyBorder="1" applyAlignment="1">
      <alignment horizontal="center" vertical="top"/>
    </xf>
    <xf numFmtId="164" fontId="12" fillId="23" borderId="32" xfId="0" applyNumberFormat="1" applyFont="1" applyFill="1" applyBorder="1" applyAlignment="1">
      <alignment horizontal="center" vertical="top"/>
    </xf>
    <xf numFmtId="164" fontId="12" fillId="23" borderId="33" xfId="0" applyNumberFormat="1" applyFont="1" applyFill="1" applyBorder="1" applyAlignment="1">
      <alignment horizontal="center" vertical="top"/>
    </xf>
    <xf numFmtId="0" fontId="16" fillId="0" borderId="0" xfId="0" applyFont="1"/>
    <xf numFmtId="0" fontId="16" fillId="0" borderId="173" xfId="0" applyFont="1" applyBorder="1" applyAlignment="1">
      <alignment horizontal="center"/>
    </xf>
    <xf numFmtId="0" fontId="11" fillId="23" borderId="113" xfId="0" applyFont="1" applyFill="1" applyBorder="1" applyAlignment="1">
      <alignment horizontal="center" vertical="center" wrapText="1"/>
    </xf>
    <xf numFmtId="164" fontId="11" fillId="26" borderId="57" xfId="0" applyNumberFormat="1" applyFont="1" applyFill="1" applyBorder="1" applyAlignment="1">
      <alignment horizontal="center" vertical="center"/>
    </xf>
    <xf numFmtId="164" fontId="11" fillId="23" borderId="29" xfId="0" applyNumberFormat="1" applyFont="1" applyFill="1" applyBorder="1" applyAlignment="1">
      <alignment horizontal="center" vertical="center" wrapText="1"/>
    </xf>
    <xf numFmtId="164" fontId="11" fillId="23" borderId="54" xfId="0" applyNumberFormat="1" applyFont="1" applyFill="1" applyBorder="1" applyAlignment="1">
      <alignment horizontal="center" vertical="center" wrapText="1"/>
    </xf>
    <xf numFmtId="0" fontId="12" fillId="27" borderId="23" xfId="0" applyFont="1" applyFill="1" applyBorder="1" applyAlignment="1">
      <alignment horizontal="center" vertical="top" wrapText="1"/>
    </xf>
    <xf numFmtId="164" fontId="12" fillId="27" borderId="70" xfId="0" applyNumberFormat="1" applyFont="1" applyFill="1" applyBorder="1" applyAlignment="1">
      <alignment horizontal="center" vertical="top" wrapText="1"/>
    </xf>
    <xf numFmtId="164" fontId="12" fillId="27" borderId="26" xfId="0" applyNumberFormat="1" applyFont="1" applyFill="1" applyBorder="1" applyAlignment="1">
      <alignment horizontal="center" vertical="top" wrapText="1"/>
    </xf>
    <xf numFmtId="164" fontId="12" fillId="27" borderId="34" xfId="0" applyNumberFormat="1" applyFont="1" applyFill="1" applyBorder="1" applyAlignment="1">
      <alignment horizontal="center" vertical="top" wrapText="1"/>
    </xf>
    <xf numFmtId="164" fontId="12" fillId="27" borderId="70" xfId="0" applyNumberFormat="1" applyFont="1" applyFill="1" applyBorder="1" applyAlignment="1">
      <alignment horizontal="center" vertical="top"/>
    </xf>
    <xf numFmtId="164" fontId="12" fillId="27" borderId="26" xfId="0" applyNumberFormat="1" applyFont="1" applyFill="1" applyBorder="1" applyAlignment="1">
      <alignment horizontal="center" vertical="top"/>
    </xf>
    <xf numFmtId="164" fontId="12" fillId="27" borderId="39" xfId="0" applyNumberFormat="1" applyFont="1" applyFill="1" applyBorder="1" applyAlignment="1">
      <alignment horizontal="center" vertical="top"/>
    </xf>
    <xf numFmtId="164" fontId="12" fillId="27" borderId="25" xfId="0" applyNumberFormat="1" applyFont="1" applyFill="1" applyBorder="1" applyAlignment="1">
      <alignment horizontal="center" vertical="top" wrapText="1"/>
    </xf>
    <xf numFmtId="164" fontId="12" fillId="27" borderId="27" xfId="0" applyNumberFormat="1" applyFont="1" applyFill="1" applyBorder="1" applyAlignment="1">
      <alignment horizontal="center" vertical="top" wrapText="1"/>
    </xf>
    <xf numFmtId="0" fontId="16" fillId="0" borderId="173" xfId="0" applyFont="1" applyBorder="1" applyAlignment="1">
      <alignment horizontal="center" vertical="top"/>
    </xf>
    <xf numFmtId="3" fontId="16" fillId="0" borderId="173" xfId="0" applyNumberFormat="1" applyFont="1" applyBorder="1" applyAlignment="1">
      <alignment horizontal="center"/>
    </xf>
    <xf numFmtId="3" fontId="16" fillId="23" borderId="173" xfId="0" applyNumberFormat="1" applyFont="1" applyFill="1" applyBorder="1" applyAlignment="1">
      <alignment horizontal="center"/>
    </xf>
    <xf numFmtId="0" fontId="16" fillId="23" borderId="173" xfId="0" applyFont="1" applyFill="1" applyBorder="1" applyAlignment="1">
      <alignment horizontal="center" vertical="top"/>
    </xf>
    <xf numFmtId="0" fontId="12" fillId="27" borderId="70" xfId="0" applyFont="1" applyFill="1" applyBorder="1" applyAlignment="1">
      <alignment horizontal="center" vertical="top" wrapText="1"/>
    </xf>
    <xf numFmtId="164" fontId="12" fillId="27" borderId="25" xfId="0" applyNumberFormat="1" applyFont="1" applyFill="1" applyBorder="1" applyAlignment="1">
      <alignment horizontal="center" vertical="top"/>
    </xf>
    <xf numFmtId="164" fontId="12" fillId="27" borderId="27" xfId="0" applyNumberFormat="1" applyFont="1" applyFill="1" applyBorder="1" applyAlignment="1">
      <alignment horizontal="center" vertical="top"/>
    </xf>
    <xf numFmtId="164" fontId="12" fillId="27" borderId="34" xfId="0" applyNumberFormat="1" applyFont="1" applyFill="1" applyBorder="1" applyAlignment="1">
      <alignment horizontal="center" vertical="top"/>
    </xf>
    <xf numFmtId="3" fontId="16" fillId="0" borderId="173" xfId="0" applyNumberFormat="1" applyFont="1" applyBorder="1" applyAlignment="1">
      <alignment horizontal="center" vertical="top"/>
    </xf>
    <xf numFmtId="164" fontId="12" fillId="16" borderId="43" xfId="8" applyNumberFormat="1" applyFont="1" applyFill="1" applyBorder="1" applyAlignment="1" applyProtection="1">
      <alignment horizontal="center" vertical="center"/>
    </xf>
    <xf numFmtId="164" fontId="12" fillId="16" borderId="44" xfId="8" applyNumberFormat="1" applyFont="1" applyFill="1" applyBorder="1" applyAlignment="1" applyProtection="1">
      <alignment horizontal="center" vertical="center"/>
    </xf>
    <xf numFmtId="164" fontId="12" fillId="16" borderId="45" xfId="8" applyNumberFormat="1" applyFont="1" applyFill="1" applyBorder="1" applyAlignment="1" applyProtection="1">
      <alignment horizontal="center" vertical="center"/>
    </xf>
    <xf numFmtId="164" fontId="12" fillId="12" borderId="25" xfId="9" applyNumberFormat="1" applyFont="1" applyFill="1" applyBorder="1" applyAlignment="1" applyProtection="1">
      <alignment horizontal="center" vertical="center"/>
    </xf>
    <xf numFmtId="164" fontId="12" fillId="12" borderId="26" xfId="9" applyNumberFormat="1" applyFont="1" applyFill="1" applyBorder="1" applyAlignment="1" applyProtection="1">
      <alignment horizontal="center" vertical="center"/>
    </xf>
    <xf numFmtId="164" fontId="12" fillId="12" borderId="27" xfId="9" applyNumberFormat="1" applyFont="1" applyFill="1" applyBorder="1" applyAlignment="1" applyProtection="1">
      <alignment horizontal="center" vertical="center"/>
    </xf>
    <xf numFmtId="0" fontId="11" fillId="26" borderId="99" xfId="0" applyFont="1" applyFill="1" applyBorder="1" applyAlignment="1">
      <alignment horizontal="center" vertical="center" wrapText="1"/>
    </xf>
    <xf numFmtId="164" fontId="11" fillId="26" borderId="64" xfId="0" applyNumberFormat="1" applyFont="1" applyFill="1" applyBorder="1" applyAlignment="1">
      <alignment horizontal="center" vertical="center"/>
    </xf>
    <xf numFmtId="164" fontId="11" fillId="26" borderId="62" xfId="0" applyNumberFormat="1" applyFont="1" applyFill="1" applyBorder="1" applyAlignment="1">
      <alignment horizontal="center" vertical="center"/>
    </xf>
    <xf numFmtId="164" fontId="11" fillId="26" borderId="63" xfId="0" applyNumberFormat="1" applyFont="1" applyFill="1" applyBorder="1" applyAlignment="1">
      <alignment horizontal="center" vertical="center"/>
    </xf>
    <xf numFmtId="0" fontId="11" fillId="26" borderId="113" xfId="0" applyFont="1" applyFill="1" applyBorder="1" applyAlignment="1">
      <alignment horizontal="center" vertical="center" wrapText="1"/>
    </xf>
    <xf numFmtId="164" fontId="11" fillId="26" borderId="82" xfId="0" applyNumberFormat="1" applyFont="1" applyFill="1" applyBorder="1" applyAlignment="1">
      <alignment horizontal="center" vertical="center"/>
    </xf>
    <xf numFmtId="164" fontId="11" fillId="26" borderId="29" xfId="0" applyNumberFormat="1" applyFont="1" applyFill="1" applyBorder="1" applyAlignment="1">
      <alignment horizontal="center" vertical="center"/>
    </xf>
    <xf numFmtId="164" fontId="11" fillId="26" borderId="93" xfId="0" applyNumberFormat="1" applyFont="1" applyFill="1" applyBorder="1" applyAlignment="1">
      <alignment horizontal="center" vertical="center"/>
    </xf>
    <xf numFmtId="0" fontId="12" fillId="28" borderId="70" xfId="0" applyFont="1" applyFill="1" applyBorder="1" applyAlignment="1">
      <alignment horizontal="center" vertical="top" wrapText="1"/>
    </xf>
    <xf numFmtId="164" fontId="12" fillId="28" borderId="25" xfId="0" applyNumberFormat="1" applyFont="1" applyFill="1" applyBorder="1" applyAlignment="1">
      <alignment horizontal="center" vertical="top"/>
    </xf>
    <xf numFmtId="164" fontId="12" fillId="28" borderId="26" xfId="0" applyNumberFormat="1" applyFont="1" applyFill="1" applyBorder="1" applyAlignment="1">
      <alignment horizontal="center" vertical="top"/>
    </xf>
    <xf numFmtId="164" fontId="12" fillId="28" borderId="27" xfId="0" applyNumberFormat="1" applyFont="1" applyFill="1" applyBorder="1" applyAlignment="1">
      <alignment horizontal="center" vertical="top"/>
    </xf>
    <xf numFmtId="164" fontId="12" fillId="28" borderId="31" xfId="0" applyNumberFormat="1" applyFont="1" applyFill="1" applyBorder="1" applyAlignment="1">
      <alignment horizontal="center" vertical="top"/>
    </xf>
    <xf numFmtId="164" fontId="12" fillId="28" borderId="32" xfId="0" applyNumberFormat="1" applyFont="1" applyFill="1" applyBorder="1" applyAlignment="1">
      <alignment horizontal="center" vertical="top"/>
    </xf>
    <xf numFmtId="164" fontId="12" fillId="28" borderId="33" xfId="0" applyNumberFormat="1" applyFont="1" applyFill="1" applyBorder="1" applyAlignment="1">
      <alignment horizontal="center" vertical="top"/>
    </xf>
    <xf numFmtId="0" fontId="14" fillId="25" borderId="85" xfId="0" applyFont="1" applyFill="1" applyBorder="1" applyAlignment="1">
      <alignment horizontal="center"/>
    </xf>
    <xf numFmtId="0" fontId="14" fillId="25" borderId="86" xfId="0" applyFont="1" applyFill="1" applyBorder="1" applyAlignment="1">
      <alignment horizontal="center"/>
    </xf>
    <xf numFmtId="0" fontId="14" fillId="25" borderId="123" xfId="0" applyFont="1" applyFill="1" applyBorder="1" applyAlignment="1">
      <alignment horizontal="center"/>
    </xf>
    <xf numFmtId="0" fontId="14" fillId="25" borderId="43" xfId="0" applyFont="1" applyFill="1" applyBorder="1" applyAlignment="1">
      <alignment horizontal="center"/>
    </xf>
    <xf numFmtId="0" fontId="14" fillId="25" borderId="44" xfId="0" applyFont="1" applyFill="1" applyBorder="1" applyAlignment="1">
      <alignment horizontal="center"/>
    </xf>
    <xf numFmtId="0" fontId="14" fillId="25" borderId="45" xfId="0" applyFont="1" applyFill="1" applyBorder="1" applyAlignment="1">
      <alignment horizontal="center"/>
    </xf>
    <xf numFmtId="0" fontId="14" fillId="25" borderId="50" xfId="0" applyFont="1" applyFill="1" applyBorder="1" applyAlignment="1">
      <alignment horizontal="center"/>
    </xf>
    <xf numFmtId="0" fontId="14" fillId="25" borderId="97" xfId="0" applyFont="1" applyFill="1" applyBorder="1" applyAlignment="1">
      <alignment horizontal="center"/>
    </xf>
    <xf numFmtId="0" fontId="14" fillId="25" borderId="49" xfId="0" applyFont="1" applyFill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16" fillId="0" borderId="23" xfId="0" applyFont="1" applyBorder="1"/>
    <xf numFmtId="0" fontId="16" fillId="0" borderId="25" xfId="0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0" fontId="16" fillId="0" borderId="27" xfId="0" applyFont="1" applyBorder="1" applyAlignment="1">
      <alignment horizontal="center"/>
    </xf>
    <xf numFmtId="0" fontId="16" fillId="0" borderId="227" xfId="0" applyFont="1" applyBorder="1" applyAlignment="1">
      <alignment horizontal="center"/>
    </xf>
    <xf numFmtId="0" fontId="16" fillId="0" borderId="232" xfId="0" applyFont="1" applyBorder="1" applyAlignment="1">
      <alignment horizontal="center"/>
    </xf>
    <xf numFmtId="0" fontId="16" fillId="0" borderId="227" xfId="0" applyFont="1" applyBorder="1" applyAlignment="1">
      <alignment horizontal="center" vertical="top"/>
    </xf>
    <xf numFmtId="0" fontId="16" fillId="0" borderId="232" xfId="0" applyFont="1" applyBorder="1" applyAlignment="1">
      <alignment horizontal="center" vertical="top"/>
    </xf>
    <xf numFmtId="0" fontId="16" fillId="23" borderId="227" xfId="0" applyFont="1" applyFill="1" applyBorder="1" applyAlignment="1">
      <alignment horizontal="center" vertical="top"/>
    </xf>
    <xf numFmtId="0" fontId="16" fillId="23" borderId="232" xfId="0" applyFont="1" applyFill="1" applyBorder="1" applyAlignment="1">
      <alignment horizontal="center" vertical="top"/>
    </xf>
    <xf numFmtId="0" fontId="16" fillId="0" borderId="85" xfId="0" applyFont="1" applyBorder="1" applyAlignment="1">
      <alignment horizontal="center"/>
    </xf>
    <xf numFmtId="0" fontId="16" fillId="0" borderId="86" xfId="0" applyFont="1" applyBorder="1" applyAlignment="1">
      <alignment horizontal="center"/>
    </xf>
    <xf numFmtId="0" fontId="16" fillId="0" borderId="123" xfId="0" applyFont="1" applyBorder="1" applyAlignment="1">
      <alignment horizontal="center"/>
    </xf>
    <xf numFmtId="0" fontId="16" fillId="0" borderId="99" xfId="0" applyFont="1" applyBorder="1" applyAlignment="1">
      <alignment horizontal="center"/>
    </xf>
    <xf numFmtId="0" fontId="16" fillId="0" borderId="220" xfId="0" applyFont="1" applyBorder="1" applyAlignment="1">
      <alignment horizontal="center"/>
    </xf>
    <xf numFmtId="0" fontId="16" fillId="0" borderId="120" xfId="0" applyFont="1" applyBorder="1" applyAlignment="1">
      <alignment horizontal="center"/>
    </xf>
    <xf numFmtId="0" fontId="16" fillId="0" borderId="99" xfId="0" applyFont="1" applyBorder="1"/>
    <xf numFmtId="0" fontId="16" fillId="0" borderId="220" xfId="0" applyFont="1" applyBorder="1"/>
    <xf numFmtId="0" fontId="16" fillId="0" borderId="120" xfId="0" applyFont="1" applyBorder="1"/>
    <xf numFmtId="0" fontId="16" fillId="0" borderId="64" xfId="0" applyFont="1" applyBorder="1" applyAlignment="1">
      <alignment horizontal="center"/>
    </xf>
    <xf numFmtId="0" fontId="16" fillId="0" borderId="62" xfId="0" applyFont="1" applyBorder="1" applyAlignment="1">
      <alignment horizontal="center"/>
    </xf>
    <xf numFmtId="0" fontId="16" fillId="0" borderId="63" xfId="0" applyFont="1" applyBorder="1" applyAlignment="1">
      <alignment horizontal="center"/>
    </xf>
    <xf numFmtId="0" fontId="16" fillId="23" borderId="120" xfId="0" applyFont="1" applyFill="1" applyBorder="1" applyAlignment="1">
      <alignment horizontal="center"/>
    </xf>
    <xf numFmtId="0" fontId="16" fillId="23" borderId="120" xfId="0" applyFont="1" applyFill="1" applyBorder="1"/>
    <xf numFmtId="0" fontId="16" fillId="23" borderId="85" xfId="0" applyFont="1" applyFill="1" applyBorder="1" applyAlignment="1">
      <alignment horizontal="center"/>
    </xf>
    <xf numFmtId="0" fontId="16" fillId="23" borderId="86" xfId="0" applyFont="1" applyFill="1" applyBorder="1" applyAlignment="1">
      <alignment horizontal="center"/>
    </xf>
    <xf numFmtId="0" fontId="16" fillId="23" borderId="123" xfId="0" applyFont="1" applyFill="1" applyBorder="1" applyAlignment="1">
      <alignment horizontal="center"/>
    </xf>
    <xf numFmtId="0" fontId="16" fillId="0" borderId="220" xfId="0" applyFont="1" applyBorder="1" applyAlignment="1">
      <alignment horizontal="center" vertical="top"/>
    </xf>
    <xf numFmtId="0" fontId="16" fillId="23" borderId="220" xfId="0" applyFont="1" applyFill="1" applyBorder="1" applyAlignment="1">
      <alignment horizontal="center"/>
    </xf>
    <xf numFmtId="0" fontId="16" fillId="23" borderId="220" xfId="0" applyFont="1" applyFill="1" applyBorder="1" applyAlignment="1">
      <alignment horizontal="center" vertical="top"/>
    </xf>
    <xf numFmtId="0" fontId="16" fillId="0" borderId="220" xfId="0" applyFont="1" applyBorder="1" applyAlignment="1">
      <alignment vertical="top" wrapText="1"/>
    </xf>
    <xf numFmtId="0" fontId="16" fillId="23" borderId="220" xfId="0" applyFont="1" applyFill="1" applyBorder="1"/>
    <xf numFmtId="0" fontId="16" fillId="23" borderId="220" xfId="0" applyFont="1" applyFill="1" applyBorder="1" applyAlignment="1">
      <alignment vertical="top" wrapText="1"/>
    </xf>
    <xf numFmtId="3" fontId="16" fillId="0" borderId="64" xfId="0" applyNumberFormat="1" applyFont="1" applyBorder="1" applyAlignment="1">
      <alignment horizontal="center"/>
    </xf>
    <xf numFmtId="3" fontId="16" fillId="0" borderId="62" xfId="0" applyNumberFormat="1" applyFont="1" applyBorder="1" applyAlignment="1">
      <alignment horizontal="center"/>
    </xf>
    <xf numFmtId="3" fontId="16" fillId="0" borderId="63" xfId="0" applyNumberFormat="1" applyFont="1" applyBorder="1" applyAlignment="1">
      <alignment horizontal="center"/>
    </xf>
    <xf numFmtId="3" fontId="16" fillId="23" borderId="227" xfId="0" applyNumberFormat="1" applyFont="1" applyFill="1" applyBorder="1" applyAlignment="1">
      <alignment horizontal="center"/>
    </xf>
    <xf numFmtId="3" fontId="16" fillId="23" borderId="232" xfId="0" applyNumberFormat="1" applyFont="1" applyFill="1" applyBorder="1" applyAlignment="1">
      <alignment horizontal="center"/>
    </xf>
    <xf numFmtId="3" fontId="16" fillId="0" borderId="227" xfId="0" applyNumberFormat="1" applyFont="1" applyBorder="1" applyAlignment="1">
      <alignment horizontal="center"/>
    </xf>
    <xf numFmtId="3" fontId="16" fillId="0" borderId="232" xfId="0" applyNumberFormat="1" applyFont="1" applyBorder="1" applyAlignment="1">
      <alignment horizontal="center"/>
    </xf>
    <xf numFmtId="0" fontId="16" fillId="0" borderId="23" xfId="0" applyFont="1" applyBorder="1" applyAlignment="1">
      <alignment horizontal="center" vertical="top"/>
    </xf>
    <xf numFmtId="0" fontId="16" fillId="0" borderId="23" xfId="0" applyFont="1" applyBorder="1" applyAlignment="1">
      <alignment vertical="top" wrapText="1"/>
    </xf>
    <xf numFmtId="0" fontId="16" fillId="0" borderId="25" xfId="0" applyFont="1" applyBorder="1" applyAlignment="1">
      <alignment horizontal="center" vertical="top"/>
    </xf>
    <xf numFmtId="0" fontId="16" fillId="0" borderId="26" xfId="0" applyFont="1" applyBorder="1" applyAlignment="1">
      <alignment horizontal="center" vertical="top"/>
    </xf>
    <xf numFmtId="0" fontId="16" fillId="0" borderId="27" xfId="0" applyFont="1" applyBorder="1" applyAlignment="1">
      <alignment horizontal="center" vertical="top"/>
    </xf>
    <xf numFmtId="0" fontId="16" fillId="0" borderId="23" xfId="0" applyFont="1" applyBorder="1" applyAlignment="1">
      <alignment horizontal="center" vertical="top" wrapText="1"/>
    </xf>
    <xf numFmtId="0" fontId="16" fillId="0" borderId="99" xfId="0" applyFont="1" applyBorder="1" applyAlignment="1">
      <alignment horizontal="center" vertical="top"/>
    </xf>
    <xf numFmtId="0" fontId="16" fillId="23" borderId="120" xfId="0" applyFont="1" applyFill="1" applyBorder="1" applyAlignment="1">
      <alignment horizontal="center" vertical="top"/>
    </xf>
    <xf numFmtId="0" fontId="16" fillId="0" borderId="99" xfId="0" applyFont="1" applyBorder="1" applyAlignment="1">
      <alignment vertical="top" wrapText="1"/>
    </xf>
    <xf numFmtId="0" fontId="16" fillId="23" borderId="120" xfId="0" applyFont="1" applyFill="1" applyBorder="1" applyAlignment="1">
      <alignment vertical="top" wrapText="1"/>
    </xf>
    <xf numFmtId="0" fontId="16" fillId="0" borderId="64" xfId="0" applyFont="1" applyBorder="1" applyAlignment="1">
      <alignment horizontal="center" vertical="top"/>
    </xf>
    <xf numFmtId="0" fontId="16" fillId="0" borderId="62" xfId="0" applyFont="1" applyBorder="1" applyAlignment="1">
      <alignment horizontal="center" vertical="top"/>
    </xf>
    <xf numFmtId="0" fontId="16" fillId="0" borderId="63" xfId="0" applyFont="1" applyBorder="1" applyAlignment="1">
      <alignment horizontal="center" vertical="top"/>
    </xf>
    <xf numFmtId="3" fontId="16" fillId="0" borderId="227" xfId="0" applyNumberFormat="1" applyFont="1" applyBorder="1" applyAlignment="1">
      <alignment horizontal="center" vertical="top"/>
    </xf>
    <xf numFmtId="3" fontId="16" fillId="0" borderId="232" xfId="0" applyNumberFormat="1" applyFont="1" applyBorder="1" applyAlignment="1">
      <alignment horizontal="center" vertical="top"/>
    </xf>
    <xf numFmtId="0" fontId="16" fillId="23" borderId="85" xfId="0" applyFont="1" applyFill="1" applyBorder="1" applyAlignment="1">
      <alignment horizontal="center" vertical="top"/>
    </xf>
    <xf numFmtId="0" fontId="16" fillId="23" borderId="86" xfId="0" applyFont="1" applyFill="1" applyBorder="1" applyAlignment="1">
      <alignment horizontal="center" vertical="top"/>
    </xf>
    <xf numFmtId="0" fontId="16" fillId="23" borderId="123" xfId="0" applyFont="1" applyFill="1" applyBorder="1" applyAlignment="1">
      <alignment horizontal="center" vertical="top"/>
    </xf>
    <xf numFmtId="0" fontId="16" fillId="0" borderId="99" xfId="0" applyFont="1" applyBorder="1" applyAlignment="1">
      <alignment horizontal="center" vertical="top" wrapText="1"/>
    </xf>
    <xf numFmtId="0" fontId="16" fillId="0" borderId="220" xfId="0" applyFont="1" applyBorder="1" applyAlignment="1">
      <alignment horizontal="center" vertical="top" wrapText="1"/>
    </xf>
    <xf numFmtId="0" fontId="16" fillId="23" borderId="220" xfId="0" applyFont="1" applyFill="1" applyBorder="1" applyAlignment="1">
      <alignment horizontal="center" vertical="top" wrapText="1"/>
    </xf>
    <xf numFmtId="0" fontId="16" fillId="23" borderId="120" xfId="0" applyFont="1" applyFill="1" applyBorder="1" applyAlignment="1">
      <alignment horizontal="center" vertical="top" wrapText="1"/>
    </xf>
    <xf numFmtId="0" fontId="16" fillId="0" borderId="120" xfId="0" applyFont="1" applyBorder="1" applyAlignment="1">
      <alignment horizontal="center" vertical="top"/>
    </xf>
    <xf numFmtId="0" fontId="16" fillId="0" borderId="99" xfId="0" applyFont="1" applyBorder="1" applyAlignment="1">
      <alignment vertical="top"/>
    </xf>
    <xf numFmtId="0" fontId="16" fillId="0" borderId="220" xfId="0" applyFont="1" applyBorder="1" applyAlignment="1">
      <alignment vertical="top"/>
    </xf>
    <xf numFmtId="0" fontId="16" fillId="0" borderId="120" xfId="0" applyFont="1" applyBorder="1" applyAlignment="1">
      <alignment vertical="top"/>
    </xf>
    <xf numFmtId="0" fontId="16" fillId="0" borderId="85" xfId="0" applyFont="1" applyBorder="1" applyAlignment="1">
      <alignment horizontal="center" vertical="top"/>
    </xf>
    <xf numFmtId="0" fontId="16" fillId="0" borderId="86" xfId="0" applyFont="1" applyBorder="1" applyAlignment="1">
      <alignment horizontal="center" vertical="top"/>
    </xf>
    <xf numFmtId="0" fontId="16" fillId="0" borderId="123" xfId="0" applyFont="1" applyBorder="1" applyAlignment="1">
      <alignment horizontal="center" vertical="top"/>
    </xf>
    <xf numFmtId="0" fontId="16" fillId="0" borderId="120" xfId="0" applyFont="1" applyBorder="1" applyAlignment="1">
      <alignment vertical="top" wrapText="1"/>
    </xf>
    <xf numFmtId="49" fontId="12" fillId="3" borderId="88" xfId="0" applyNumberFormat="1" applyFont="1" applyFill="1" applyBorder="1" applyAlignment="1">
      <alignment horizontal="right" vertical="center"/>
    </xf>
    <xf numFmtId="49" fontId="12" fillId="3" borderId="39" xfId="0" applyNumberFormat="1" applyFont="1" applyFill="1" applyBorder="1" applyAlignment="1">
      <alignment horizontal="right" vertical="center"/>
    </xf>
    <xf numFmtId="49" fontId="12" fillId="13" borderId="88" xfId="0" applyNumberFormat="1" applyFont="1" applyFill="1" applyBorder="1" applyAlignment="1">
      <alignment horizontal="left" vertical="top"/>
    </xf>
    <xf numFmtId="49" fontId="12" fillId="13" borderId="39" xfId="0" applyNumberFormat="1" applyFont="1" applyFill="1" applyBorder="1" applyAlignment="1">
      <alignment horizontal="left" vertical="top"/>
    </xf>
    <xf numFmtId="49" fontId="12" fillId="13" borderId="34" xfId="0" applyNumberFormat="1" applyFont="1" applyFill="1" applyBorder="1" applyAlignment="1">
      <alignment horizontal="left" vertical="top"/>
    </xf>
    <xf numFmtId="49" fontId="12" fillId="7" borderId="51" xfId="0" applyNumberFormat="1" applyFont="1" applyFill="1" applyBorder="1" applyAlignment="1">
      <alignment vertical="top"/>
    </xf>
    <xf numFmtId="49" fontId="12" fillId="7" borderId="186" xfId="0" applyNumberFormat="1" applyFont="1" applyFill="1" applyBorder="1" applyAlignment="1">
      <alignment vertical="top"/>
    </xf>
    <xf numFmtId="49" fontId="12" fillId="7" borderId="183" xfId="0" applyNumberFormat="1" applyFont="1" applyFill="1" applyBorder="1" applyAlignment="1">
      <alignment vertical="top"/>
    </xf>
    <xf numFmtId="49" fontId="12" fillId="2" borderId="68" xfId="0" applyNumberFormat="1" applyFont="1" applyFill="1" applyBorder="1" applyAlignment="1">
      <alignment horizontal="center" vertical="top"/>
    </xf>
    <xf numFmtId="49" fontId="12" fillId="2" borderId="152" xfId="0" applyNumberFormat="1" applyFont="1" applyFill="1" applyBorder="1" applyAlignment="1">
      <alignment horizontal="center" vertical="top"/>
    </xf>
    <xf numFmtId="49" fontId="12" fillId="2" borderId="175" xfId="0" applyNumberFormat="1" applyFont="1" applyFill="1" applyBorder="1" applyAlignment="1">
      <alignment horizontal="center" vertical="top"/>
    </xf>
    <xf numFmtId="49" fontId="12" fillId="3" borderId="61" xfId="0" applyNumberFormat="1" applyFont="1" applyFill="1" applyBorder="1" applyAlignment="1">
      <alignment horizontal="center" vertical="top"/>
    </xf>
    <xf numFmtId="49" fontId="12" fillId="3" borderId="172" xfId="0" applyNumberFormat="1" applyFont="1" applyFill="1" applyBorder="1" applyAlignment="1">
      <alignment horizontal="center" vertical="top"/>
    </xf>
    <xf numFmtId="49" fontId="12" fillId="3" borderId="184" xfId="0" applyNumberFormat="1" applyFont="1" applyFill="1" applyBorder="1" applyAlignment="1">
      <alignment horizontal="center" vertical="top"/>
    </xf>
    <xf numFmtId="49" fontId="12" fillId="6" borderId="61" xfId="0" applyNumberFormat="1" applyFont="1" applyFill="1" applyBorder="1" applyAlignment="1">
      <alignment horizontal="center" vertical="top"/>
    </xf>
    <xf numFmtId="49" fontId="12" fillId="6" borderId="172" xfId="0" applyNumberFormat="1" applyFont="1" applyFill="1" applyBorder="1" applyAlignment="1">
      <alignment horizontal="center" vertical="top"/>
    </xf>
    <xf numFmtId="49" fontId="12" fillId="6" borderId="184" xfId="0" applyNumberFormat="1" applyFont="1" applyFill="1" applyBorder="1" applyAlignment="1">
      <alignment horizontal="center" vertical="top"/>
    </xf>
    <xf numFmtId="0" fontId="11" fillId="6" borderId="61" xfId="0" applyFont="1" applyFill="1" applyBorder="1" applyAlignment="1">
      <alignment horizontal="left" vertical="top" wrapText="1"/>
    </xf>
    <xf numFmtId="0" fontId="11" fillId="6" borderId="172" xfId="0" applyFont="1" applyFill="1" applyBorder="1" applyAlignment="1">
      <alignment horizontal="left" vertical="top" wrapText="1"/>
    </xf>
    <xf numFmtId="0" fontId="11" fillId="6" borderId="184" xfId="0" applyFont="1" applyFill="1" applyBorder="1" applyAlignment="1">
      <alignment horizontal="left" vertical="top" wrapText="1"/>
    </xf>
    <xf numFmtId="0" fontId="11" fillId="6" borderId="61" xfId="0" applyFont="1" applyFill="1" applyBorder="1" applyAlignment="1">
      <alignment horizontal="center" vertical="top"/>
    </xf>
    <xf numFmtId="0" fontId="11" fillId="6" borderId="172" xfId="0" applyFont="1" applyFill="1" applyBorder="1" applyAlignment="1">
      <alignment horizontal="center" vertical="top"/>
    </xf>
    <xf numFmtId="0" fontId="11" fillId="6" borderId="184" xfId="0" applyFont="1" applyFill="1" applyBorder="1" applyAlignment="1">
      <alignment horizontal="center" vertical="top"/>
    </xf>
    <xf numFmtId="49" fontId="11" fillId="6" borderId="55" xfId="0" applyNumberFormat="1" applyFont="1" applyFill="1" applyBorder="1" applyAlignment="1">
      <alignment horizontal="center" vertical="top" textRotation="90"/>
    </xf>
    <xf numFmtId="49" fontId="11" fillId="6" borderId="187" xfId="0" applyNumberFormat="1" applyFont="1" applyFill="1" applyBorder="1" applyAlignment="1">
      <alignment horizontal="center" vertical="top" textRotation="90"/>
    </xf>
    <xf numFmtId="49" fontId="11" fillId="6" borderId="185" xfId="0" applyNumberFormat="1" applyFont="1" applyFill="1" applyBorder="1" applyAlignment="1">
      <alignment horizontal="center" vertical="top" textRotation="90"/>
    </xf>
    <xf numFmtId="49" fontId="11" fillId="6" borderId="46" xfId="0" applyNumberFormat="1" applyFont="1" applyFill="1" applyBorder="1" applyAlignment="1">
      <alignment horizontal="center" vertical="top" textRotation="90"/>
    </xf>
    <xf numFmtId="49" fontId="11" fillId="6" borderId="180" xfId="0" applyNumberFormat="1" applyFont="1" applyFill="1" applyBorder="1" applyAlignment="1">
      <alignment horizontal="center" vertical="top" textRotation="90"/>
    </xf>
    <xf numFmtId="49" fontId="11" fillId="6" borderId="179" xfId="0" applyNumberFormat="1" applyFont="1" applyFill="1" applyBorder="1" applyAlignment="1">
      <alignment horizontal="center" vertical="top" textRotation="90"/>
    </xf>
    <xf numFmtId="49" fontId="11" fillId="6" borderId="46" xfId="0" applyNumberFormat="1" applyFont="1" applyFill="1" applyBorder="1" applyAlignment="1">
      <alignment horizontal="center" vertical="top" wrapText="1"/>
    </xf>
    <xf numFmtId="49" fontId="11" fillId="6" borderId="180" xfId="0" applyNumberFormat="1" applyFont="1" applyFill="1" applyBorder="1" applyAlignment="1">
      <alignment horizontal="center" vertical="top" wrapText="1"/>
    </xf>
    <xf numFmtId="49" fontId="11" fillId="6" borderId="179" xfId="0" applyNumberFormat="1" applyFont="1" applyFill="1" applyBorder="1" applyAlignment="1">
      <alignment horizontal="center" vertical="top" wrapText="1"/>
    </xf>
    <xf numFmtId="49" fontId="11" fillId="6" borderId="35" xfId="0" applyNumberFormat="1" applyFont="1" applyFill="1" applyBorder="1" applyAlignment="1">
      <alignment horizontal="center" vertical="top" wrapText="1"/>
    </xf>
    <xf numFmtId="49" fontId="11" fillId="6" borderId="113" xfId="0" applyNumberFormat="1" applyFont="1" applyFill="1" applyBorder="1" applyAlignment="1">
      <alignment horizontal="center" vertical="top" wrapText="1"/>
    </xf>
    <xf numFmtId="49" fontId="11" fillId="6" borderId="50" xfId="0" applyNumberFormat="1" applyFont="1" applyFill="1" applyBorder="1" applyAlignment="1">
      <alignment horizontal="center" vertical="top" wrapText="1"/>
    </xf>
    <xf numFmtId="49" fontId="12" fillId="7" borderId="51" xfId="0" applyNumberFormat="1" applyFont="1" applyFill="1" applyBorder="1" applyAlignment="1">
      <alignment horizontal="center" vertical="top"/>
    </xf>
    <xf numFmtId="49" fontId="12" fillId="7" borderId="111" xfId="0" applyNumberFormat="1" applyFont="1" applyFill="1" applyBorder="1" applyAlignment="1">
      <alignment horizontal="center" vertical="top"/>
    </xf>
    <xf numFmtId="49" fontId="12" fillId="7" borderId="183" xfId="0" applyNumberFormat="1" applyFont="1" applyFill="1" applyBorder="1" applyAlignment="1">
      <alignment horizontal="center" vertical="top"/>
    </xf>
    <xf numFmtId="49" fontId="12" fillId="2" borderId="61" xfId="0" applyNumberFormat="1" applyFont="1" applyFill="1" applyBorder="1" applyAlignment="1">
      <alignment horizontal="center" vertical="top"/>
    </xf>
    <xf numFmtId="49" fontId="12" fillId="2" borderId="15" xfId="0" applyNumberFormat="1" applyFont="1" applyFill="1" applyBorder="1" applyAlignment="1">
      <alignment horizontal="center" vertical="top"/>
    </xf>
    <xf numFmtId="49" fontId="12" fillId="2" borderId="184" xfId="0" applyNumberFormat="1" applyFont="1" applyFill="1" applyBorder="1" applyAlignment="1">
      <alignment horizontal="center" vertical="top"/>
    </xf>
    <xf numFmtId="49" fontId="12" fillId="19" borderId="61" xfId="0" applyNumberFormat="1" applyFont="1" applyFill="1" applyBorder="1" applyAlignment="1">
      <alignment horizontal="center" vertical="top"/>
    </xf>
    <xf numFmtId="49" fontId="12" fillId="19" borderId="15" xfId="0" applyNumberFormat="1" applyFont="1" applyFill="1" applyBorder="1" applyAlignment="1">
      <alignment horizontal="center" vertical="top"/>
    </xf>
    <xf numFmtId="49" fontId="12" fillId="19" borderId="184" xfId="0" applyNumberFormat="1" applyFont="1" applyFill="1" applyBorder="1" applyAlignment="1">
      <alignment horizontal="center" vertical="top"/>
    </xf>
    <xf numFmtId="49" fontId="12" fillId="26" borderId="115" xfId="0" applyNumberFormat="1" applyFont="1" applyFill="1" applyBorder="1" applyAlignment="1">
      <alignment horizontal="center" vertical="top"/>
    </xf>
    <xf numFmtId="49" fontId="12" fillId="26" borderId="24" xfId="0" applyNumberFormat="1" applyFont="1" applyFill="1" applyBorder="1" applyAlignment="1">
      <alignment horizontal="center" vertical="top"/>
    </xf>
    <xf numFmtId="49" fontId="12" fillId="26" borderId="193" xfId="0" applyNumberFormat="1" applyFont="1" applyFill="1" applyBorder="1" applyAlignment="1">
      <alignment horizontal="center" vertical="top"/>
    </xf>
    <xf numFmtId="0" fontId="11" fillId="23" borderId="61" xfId="10" applyNumberFormat="1" applyFont="1" applyFill="1" applyBorder="1" applyAlignment="1" applyProtection="1">
      <alignment horizontal="left" vertical="top" wrapText="1"/>
    </xf>
    <xf numFmtId="0" fontId="11" fillId="23" borderId="15" xfId="10" applyNumberFormat="1" applyFont="1" applyFill="1" applyBorder="1" applyAlignment="1" applyProtection="1">
      <alignment horizontal="left" vertical="top" wrapText="1"/>
    </xf>
    <xf numFmtId="0" fontId="11" fillId="23" borderId="184" xfId="10" applyNumberFormat="1" applyFont="1" applyFill="1" applyBorder="1" applyAlignment="1" applyProtection="1">
      <alignment horizontal="left" vertical="top" wrapText="1"/>
    </xf>
    <xf numFmtId="0" fontId="11" fillId="26" borderId="68" xfId="0" applyFont="1" applyFill="1" applyBorder="1" applyAlignment="1">
      <alignment horizontal="center" vertical="top"/>
    </xf>
    <xf numFmtId="0" fontId="11" fillId="26" borderId="17" xfId="0" applyFont="1" applyFill="1" applyBorder="1" applyAlignment="1">
      <alignment horizontal="center" vertical="top"/>
    </xf>
    <xf numFmtId="0" fontId="11" fillId="26" borderId="175" xfId="0" applyFont="1" applyFill="1" applyBorder="1" applyAlignment="1">
      <alignment horizontal="center" vertical="top"/>
    </xf>
    <xf numFmtId="49" fontId="11" fillId="26" borderId="55" xfId="0" applyNumberFormat="1" applyFont="1" applyFill="1" applyBorder="1" applyAlignment="1">
      <alignment horizontal="center" vertical="top" textRotation="90"/>
    </xf>
    <xf numFmtId="49" fontId="11" fillId="26" borderId="112" xfId="0" applyNumberFormat="1" applyFont="1" applyFill="1" applyBorder="1" applyAlignment="1">
      <alignment horizontal="center" vertical="top" textRotation="90"/>
    </xf>
    <xf numFmtId="49" fontId="11" fillId="26" borderId="185" xfId="0" applyNumberFormat="1" applyFont="1" applyFill="1" applyBorder="1" applyAlignment="1">
      <alignment horizontal="center" vertical="top" textRotation="90"/>
    </xf>
    <xf numFmtId="49" fontId="11" fillId="26" borderId="46" xfId="0" applyNumberFormat="1" applyFont="1" applyFill="1" applyBorder="1" applyAlignment="1">
      <alignment horizontal="center" vertical="top" textRotation="90" wrapText="1"/>
    </xf>
    <xf numFmtId="49" fontId="11" fillId="26" borderId="113" xfId="0" applyNumberFormat="1" applyFont="1" applyFill="1" applyBorder="1" applyAlignment="1">
      <alignment horizontal="center" vertical="top" textRotation="90" wrapText="1"/>
    </xf>
    <xf numFmtId="49" fontId="11" fillId="26" borderId="179" xfId="0" applyNumberFormat="1" applyFont="1" applyFill="1" applyBorder="1" applyAlignment="1">
      <alignment horizontal="center" vertical="top" textRotation="90" wrapText="1"/>
    </xf>
    <xf numFmtId="49" fontId="11" fillId="26" borderId="46" xfId="0" applyNumberFormat="1" applyFont="1" applyFill="1" applyBorder="1" applyAlignment="1">
      <alignment horizontal="center" vertical="top"/>
    </xf>
    <xf numFmtId="49" fontId="11" fillId="26" borderId="113" xfId="0" applyNumberFormat="1" applyFont="1" applyFill="1" applyBorder="1" applyAlignment="1">
      <alignment horizontal="center" vertical="top"/>
    </xf>
    <xf numFmtId="49" fontId="11" fillId="26" borderId="179" xfId="0" applyNumberFormat="1" applyFont="1" applyFill="1" applyBorder="1" applyAlignment="1">
      <alignment horizontal="center" vertical="top"/>
    </xf>
    <xf numFmtId="49" fontId="12" fillId="11" borderId="115" xfId="0" applyNumberFormat="1" applyFont="1" applyFill="1" applyBorder="1" applyAlignment="1">
      <alignment horizontal="center" vertical="top"/>
    </xf>
    <xf numFmtId="49" fontId="12" fillId="11" borderId="193" xfId="0" applyNumberFormat="1" applyFont="1" applyFill="1" applyBorder="1" applyAlignment="1">
      <alignment horizontal="center" vertical="top"/>
    </xf>
    <xf numFmtId="0" fontId="11" fillId="10" borderId="61" xfId="10" applyNumberFormat="1" applyFont="1" applyFill="1" applyBorder="1" applyAlignment="1" applyProtection="1">
      <alignment horizontal="left" vertical="top" wrapText="1"/>
    </xf>
    <xf numFmtId="0" fontId="11" fillId="10" borderId="184" xfId="10" applyNumberFormat="1" applyFont="1" applyFill="1" applyBorder="1" applyAlignment="1" applyProtection="1">
      <alignment horizontal="left" vertical="top" wrapText="1"/>
    </xf>
    <xf numFmtId="0" fontId="11" fillId="11" borderId="68" xfId="0" applyFont="1" applyFill="1" applyBorder="1" applyAlignment="1">
      <alignment horizontal="center" vertical="top"/>
    </xf>
    <xf numFmtId="0" fontId="11" fillId="11" borderId="175" xfId="0" applyFont="1" applyFill="1" applyBorder="1" applyAlignment="1">
      <alignment horizontal="center" vertical="top"/>
    </xf>
    <xf numFmtId="49" fontId="11" fillId="11" borderId="55" xfId="0" applyNumberFormat="1" applyFont="1" applyFill="1" applyBorder="1" applyAlignment="1">
      <alignment horizontal="center" vertical="top" textRotation="90"/>
    </xf>
    <xf numFmtId="49" fontId="11" fillId="11" borderId="185" xfId="0" applyNumberFormat="1" applyFont="1" applyFill="1" applyBorder="1" applyAlignment="1">
      <alignment horizontal="center" vertical="top" textRotation="90"/>
    </xf>
    <xf numFmtId="49" fontId="11" fillId="11" borderId="46" xfId="0" applyNumberFormat="1" applyFont="1" applyFill="1" applyBorder="1" applyAlignment="1">
      <alignment horizontal="center" vertical="top" textRotation="90" wrapText="1"/>
    </xf>
    <xf numFmtId="49" fontId="11" fillId="11" borderId="179" xfId="0" applyNumberFormat="1" applyFont="1" applyFill="1" applyBorder="1" applyAlignment="1">
      <alignment horizontal="center" vertical="top" textRotation="90" wrapText="1"/>
    </xf>
    <xf numFmtId="49" fontId="11" fillId="11" borderId="46" xfId="0" applyNumberFormat="1" applyFont="1" applyFill="1" applyBorder="1" applyAlignment="1">
      <alignment horizontal="center" vertical="top"/>
    </xf>
    <xf numFmtId="49" fontId="11" fillId="11" borderId="179" xfId="0" applyNumberFormat="1" applyFont="1" applyFill="1" applyBorder="1" applyAlignment="1">
      <alignment horizontal="center" vertical="top"/>
    </xf>
    <xf numFmtId="0" fontId="11" fillId="6" borderId="0" xfId="0" applyFont="1" applyFill="1" applyAlignment="1">
      <alignment horizontal="left"/>
    </xf>
    <xf numFmtId="49" fontId="12" fillId="7" borderId="103" xfId="0" applyNumberFormat="1" applyFont="1" applyFill="1" applyBorder="1" applyAlignment="1">
      <alignment horizontal="center" vertical="top" wrapText="1"/>
    </xf>
    <xf numFmtId="49" fontId="12" fillId="7" borderId="111" xfId="0" applyNumberFormat="1" applyFont="1" applyFill="1" applyBorder="1" applyAlignment="1">
      <alignment horizontal="center" vertical="top" wrapText="1"/>
    </xf>
    <xf numFmtId="49" fontId="12" fillId="2" borderId="52" xfId="0" applyNumberFormat="1" applyFont="1" applyFill="1" applyBorder="1" applyAlignment="1">
      <alignment horizontal="center" vertical="top"/>
    </xf>
    <xf numFmtId="49" fontId="12" fillId="3" borderId="52" xfId="0" applyNumberFormat="1" applyFont="1" applyFill="1" applyBorder="1" applyAlignment="1">
      <alignment horizontal="center" vertical="top"/>
    </xf>
    <xf numFmtId="49" fontId="12" fillId="3" borderId="15" xfId="0" applyNumberFormat="1" applyFont="1" applyFill="1" applyBorder="1" applyAlignment="1">
      <alignment horizontal="center" vertical="top"/>
    </xf>
    <xf numFmtId="49" fontId="12" fillId="0" borderId="52" xfId="0" applyNumberFormat="1" applyFont="1" applyBorder="1" applyAlignment="1">
      <alignment horizontal="center" vertical="top"/>
    </xf>
    <xf numFmtId="49" fontId="12" fillId="0" borderId="15" xfId="0" applyNumberFormat="1" applyFont="1" applyBorder="1" applyAlignment="1">
      <alignment horizontal="center" vertical="top"/>
    </xf>
    <xf numFmtId="0" fontId="11" fillId="0" borderId="52" xfId="10" applyNumberFormat="1" applyFont="1" applyFill="1" applyBorder="1" applyAlignment="1" applyProtection="1">
      <alignment horizontal="left" vertical="top" wrapText="1"/>
    </xf>
    <xf numFmtId="0" fontId="11" fillId="0" borderId="15" xfId="10" applyNumberFormat="1" applyFont="1" applyFill="1" applyBorder="1" applyAlignment="1" applyProtection="1">
      <alignment horizontal="left" vertical="top" wrapText="1"/>
    </xf>
    <xf numFmtId="0" fontId="11" fillId="0" borderId="52" xfId="0" applyFont="1" applyBorder="1" applyAlignment="1">
      <alignment horizontal="center" vertical="top"/>
    </xf>
    <xf numFmtId="0" fontId="11" fillId="0" borderId="15" xfId="0" applyFont="1" applyBorder="1" applyAlignment="1">
      <alignment horizontal="center" vertical="top"/>
    </xf>
    <xf numFmtId="49" fontId="11" fillId="0" borderId="104" xfId="0" applyNumberFormat="1" applyFont="1" applyBorder="1" applyAlignment="1">
      <alignment horizontal="center" vertical="top" textRotation="90" wrapText="1"/>
    </xf>
    <xf numFmtId="49" fontId="11" fillId="0" borderId="112" xfId="0" applyNumberFormat="1" applyFont="1" applyBorder="1" applyAlignment="1">
      <alignment horizontal="center" vertical="top" textRotation="90" wrapText="1"/>
    </xf>
    <xf numFmtId="49" fontId="11" fillId="0" borderId="35" xfId="0" applyNumberFormat="1" applyFont="1" applyBorder="1" applyAlignment="1">
      <alignment horizontal="center" vertical="top" textRotation="90"/>
    </xf>
    <xf numFmtId="49" fontId="11" fillId="0" borderId="50" xfId="0" applyNumberFormat="1" applyFont="1" applyBorder="1" applyAlignment="1">
      <alignment horizontal="center" vertical="top" textRotation="90"/>
    </xf>
    <xf numFmtId="49" fontId="11" fillId="0" borderId="46" xfId="0" applyNumberFormat="1" applyFont="1" applyBorder="1" applyAlignment="1">
      <alignment horizontal="center" vertical="top"/>
    </xf>
    <xf numFmtId="49" fontId="11" fillId="0" borderId="179" xfId="0" applyNumberFormat="1" applyFont="1" applyBorder="1" applyAlignment="1">
      <alignment horizontal="center" vertical="top"/>
    </xf>
    <xf numFmtId="49" fontId="11" fillId="0" borderId="35" xfId="0" applyNumberFormat="1" applyFont="1" applyBorder="1" applyAlignment="1">
      <alignment horizontal="center" vertical="top"/>
    </xf>
    <xf numFmtId="49" fontId="11" fillId="0" borderId="50" xfId="0" applyNumberFormat="1" applyFont="1" applyBorder="1" applyAlignment="1">
      <alignment horizontal="center" vertical="top"/>
    </xf>
    <xf numFmtId="0" fontId="12" fillId="13" borderId="88" xfId="0" applyFont="1" applyFill="1" applyBorder="1" applyAlignment="1">
      <alignment horizontal="left" vertical="top" wrapText="1"/>
    </xf>
    <xf numFmtId="0" fontId="12" fillId="13" borderId="39" xfId="0" applyFont="1" applyFill="1" applyBorder="1" applyAlignment="1">
      <alignment horizontal="left" vertical="top" wrapText="1"/>
    </xf>
    <xf numFmtId="0" fontId="12" fillId="13" borderId="97" xfId="0" applyFont="1" applyFill="1" applyBorder="1" applyAlignment="1">
      <alignment horizontal="left" vertical="top" wrapText="1"/>
    </xf>
    <xf numFmtId="0" fontId="12" fillId="13" borderId="49" xfId="0" applyFont="1" applyFill="1" applyBorder="1" applyAlignment="1">
      <alignment horizontal="left" vertical="top" wrapText="1"/>
    </xf>
    <xf numFmtId="49" fontId="11" fillId="0" borderId="113" xfId="0" applyNumberFormat="1" applyFont="1" applyBorder="1" applyAlignment="1">
      <alignment horizontal="center" vertical="top"/>
    </xf>
    <xf numFmtId="49" fontId="11" fillId="0" borderId="46" xfId="0" applyNumberFormat="1" applyFont="1" applyBorder="1" applyAlignment="1">
      <alignment horizontal="center" vertical="top" textRotation="90" wrapText="1"/>
    </xf>
    <xf numFmtId="49" fontId="11" fillId="0" borderId="179" xfId="0" applyNumberFormat="1" applyFont="1" applyBorder="1" applyAlignment="1">
      <alignment horizontal="center" vertical="top" textRotation="90" wrapText="1"/>
    </xf>
    <xf numFmtId="49" fontId="11" fillId="0" borderId="104" xfId="0" applyNumberFormat="1" applyFont="1" applyBorder="1" applyAlignment="1">
      <alignment horizontal="center" vertical="top" textRotation="90"/>
    </xf>
    <xf numFmtId="49" fontId="11" fillId="0" borderId="185" xfId="0" applyNumberFormat="1" applyFont="1" applyBorder="1" applyAlignment="1">
      <alignment horizontal="center" vertical="top" textRotation="90"/>
    </xf>
    <xf numFmtId="49" fontId="11" fillId="0" borderId="113" xfId="0" applyNumberFormat="1" applyFont="1" applyBorder="1" applyAlignment="1">
      <alignment horizontal="center" vertical="top" textRotation="90" wrapText="1"/>
    </xf>
    <xf numFmtId="49" fontId="11" fillId="0" borderId="55" xfId="0" applyNumberFormat="1" applyFont="1" applyBorder="1" applyAlignment="1">
      <alignment horizontal="center" vertical="top" textRotation="90"/>
    </xf>
    <xf numFmtId="49" fontId="11" fillId="0" borderId="112" xfId="0" applyNumberFormat="1" applyFont="1" applyBorder="1" applyAlignment="1">
      <alignment horizontal="center" vertical="top" textRotation="90"/>
    </xf>
    <xf numFmtId="49" fontId="11" fillId="0" borderId="65" xfId="0" applyNumberFormat="1" applyFont="1" applyBorder="1" applyAlignment="1">
      <alignment horizontal="center" vertical="top" textRotation="90"/>
    </xf>
    <xf numFmtId="49" fontId="11" fillId="0" borderId="164" xfId="0" applyNumberFormat="1" applyFont="1" applyBorder="1" applyAlignment="1">
      <alignment horizontal="center" vertical="top" textRotation="90"/>
    </xf>
    <xf numFmtId="49" fontId="11" fillId="0" borderId="35" xfId="0" applyNumberFormat="1" applyFont="1" applyBorder="1" applyAlignment="1">
      <alignment horizontal="center" vertical="top" textRotation="90" wrapText="1"/>
    </xf>
    <xf numFmtId="49" fontId="11" fillId="10" borderId="35" xfId="0" applyNumberFormat="1" applyFont="1" applyFill="1" applyBorder="1" applyAlignment="1">
      <alignment horizontal="center" vertical="top"/>
    </xf>
    <xf numFmtId="49" fontId="11" fillId="10" borderId="113" xfId="0" applyNumberFormat="1" applyFont="1" applyFill="1" applyBorder="1" applyAlignment="1">
      <alignment horizontal="center" vertical="top"/>
    </xf>
    <xf numFmtId="49" fontId="11" fillId="10" borderId="50" xfId="0" applyNumberFormat="1" applyFont="1" applyFill="1" applyBorder="1" applyAlignment="1">
      <alignment horizontal="center" vertical="top"/>
    </xf>
    <xf numFmtId="49" fontId="11" fillId="23" borderId="35" xfId="0" applyNumberFormat="1" applyFont="1" applyFill="1" applyBorder="1" applyAlignment="1">
      <alignment horizontal="center" vertical="top"/>
    </xf>
    <xf numFmtId="49" fontId="11" fillId="23" borderId="113" xfId="0" applyNumberFormat="1" applyFont="1" applyFill="1" applyBorder="1" applyAlignment="1">
      <alignment horizontal="center" vertical="top"/>
    </xf>
    <xf numFmtId="49" fontId="11" fillId="23" borderId="50" xfId="0" applyNumberFormat="1" applyFont="1" applyFill="1" applyBorder="1" applyAlignment="1">
      <alignment horizontal="center" vertical="top"/>
    </xf>
    <xf numFmtId="49" fontId="11" fillId="0" borderId="35" xfId="0" applyNumberFormat="1" applyFont="1" applyBorder="1" applyAlignment="1">
      <alignment horizontal="center" vertical="top" wrapText="1"/>
    </xf>
    <xf numFmtId="49" fontId="11" fillId="0" borderId="113" xfId="0" applyNumberFormat="1" applyFont="1" applyBorder="1" applyAlignment="1">
      <alignment horizontal="center" vertical="top" wrapText="1"/>
    </xf>
    <xf numFmtId="49" fontId="11" fillId="0" borderId="50" xfId="0" applyNumberFormat="1" applyFont="1" applyBorder="1" applyAlignment="1">
      <alignment horizontal="center" vertical="top" wrapText="1"/>
    </xf>
    <xf numFmtId="0" fontId="12" fillId="7" borderId="70" xfId="0" applyFont="1" applyFill="1" applyBorder="1" applyAlignment="1">
      <alignment horizontal="left" vertical="top" wrapText="1"/>
    </xf>
    <xf numFmtId="0" fontId="12" fillId="7" borderId="39" xfId="0" applyFont="1" applyFill="1" applyBorder="1" applyAlignment="1">
      <alignment horizontal="left" vertical="top" wrapText="1"/>
    </xf>
    <xf numFmtId="0" fontId="12" fillId="7" borderId="34" xfId="0" applyFont="1" applyFill="1" applyBorder="1" applyAlignment="1">
      <alignment horizontal="left" vertical="top" wrapText="1"/>
    </xf>
    <xf numFmtId="0" fontId="12" fillId="22" borderId="30" xfId="0" applyFont="1" applyFill="1" applyBorder="1" applyAlignment="1">
      <alignment horizontal="left" vertical="top"/>
    </xf>
    <xf numFmtId="0" fontId="12" fillId="22" borderId="39" xfId="0" applyFont="1" applyFill="1" applyBorder="1" applyAlignment="1">
      <alignment horizontal="left" vertical="top"/>
    </xf>
    <xf numFmtId="0" fontId="12" fillId="22" borderId="34" xfId="0" applyFont="1" applyFill="1" applyBorder="1" applyAlignment="1">
      <alignment horizontal="left" vertical="top"/>
    </xf>
    <xf numFmtId="0" fontId="12" fillId="2" borderId="30" xfId="0" applyFont="1" applyFill="1" applyBorder="1" applyAlignment="1">
      <alignment horizontal="left" vertical="top"/>
    </xf>
    <xf numFmtId="0" fontId="12" fillId="2" borderId="39" xfId="0" applyFont="1" applyFill="1" applyBorder="1" applyAlignment="1">
      <alignment horizontal="left" vertical="top"/>
    </xf>
    <xf numFmtId="0" fontId="12" fillId="2" borderId="34" xfId="0" applyFont="1" applyFill="1" applyBorder="1" applyAlignment="1">
      <alignment horizontal="left" vertical="top"/>
    </xf>
    <xf numFmtId="0" fontId="11" fillId="0" borderId="172" xfId="0" applyFont="1" applyBorder="1" applyAlignment="1">
      <alignment horizontal="center" vertical="center"/>
    </xf>
    <xf numFmtId="0" fontId="11" fillId="0" borderId="182" xfId="0" applyFont="1" applyBorder="1" applyAlignment="1">
      <alignment horizontal="center" vertical="center" textRotation="90" wrapText="1"/>
    </xf>
    <xf numFmtId="0" fontId="11" fillId="0" borderId="185" xfId="0" applyFont="1" applyBorder="1" applyAlignment="1">
      <alignment horizontal="center" vertical="center" textRotation="90" wrapText="1"/>
    </xf>
    <xf numFmtId="0" fontId="11" fillId="0" borderId="181" xfId="0" applyFont="1" applyBorder="1" applyAlignment="1">
      <alignment horizontal="center" vertical="center" textRotation="90" wrapText="1"/>
    </xf>
    <xf numFmtId="0" fontId="11" fillId="0" borderId="183" xfId="0" applyFont="1" applyBorder="1" applyAlignment="1">
      <alignment horizontal="center" vertical="center" textRotation="90" wrapText="1"/>
    </xf>
    <xf numFmtId="0" fontId="12" fillId="13" borderId="34" xfId="0" applyFont="1" applyFill="1" applyBorder="1" applyAlignment="1">
      <alignment horizontal="left" vertical="top" wrapText="1"/>
    </xf>
    <xf numFmtId="0" fontId="11" fillId="0" borderId="61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49" fontId="12" fillId="0" borderId="70" xfId="0" applyNumberFormat="1" applyFont="1" applyBorder="1" applyAlignment="1">
      <alignment horizontal="left" vertical="top" wrapText="1"/>
    </xf>
    <xf numFmtId="49" fontId="12" fillId="0" borderId="39" xfId="0" applyNumberFormat="1" applyFont="1" applyBorder="1" applyAlignment="1">
      <alignment horizontal="left" vertical="top" wrapText="1"/>
    </xf>
    <xf numFmtId="49" fontId="12" fillId="0" borderId="34" xfId="0" applyNumberFormat="1" applyFont="1" applyBorder="1" applyAlignment="1">
      <alignment horizontal="left" vertical="top" wrapText="1"/>
    </xf>
    <xf numFmtId="0" fontId="11" fillId="9" borderId="182" xfId="0" applyFont="1" applyFill="1" applyBorder="1" applyAlignment="1">
      <alignment horizontal="center" vertical="center" textRotation="90" wrapText="1"/>
    </xf>
    <xf numFmtId="0" fontId="11" fillId="9" borderId="185" xfId="0" applyFont="1" applyFill="1" applyBorder="1" applyAlignment="1">
      <alignment horizontal="center" vertical="center" textRotation="90" wrapText="1"/>
    </xf>
    <xf numFmtId="49" fontId="12" fillId="7" borderId="36" xfId="0" applyNumberFormat="1" applyFont="1" applyFill="1" applyBorder="1" applyAlignment="1">
      <alignment vertical="top"/>
    </xf>
    <xf numFmtId="49" fontId="12" fillId="2" borderId="14" xfId="0" applyNumberFormat="1" applyFont="1" applyFill="1" applyBorder="1" applyAlignment="1">
      <alignment horizontal="center" vertical="top"/>
    </xf>
    <xf numFmtId="49" fontId="12" fillId="3" borderId="8" xfId="0" applyNumberFormat="1" applyFont="1" applyFill="1" applyBorder="1" applyAlignment="1">
      <alignment horizontal="center" vertical="top"/>
    </xf>
    <xf numFmtId="49" fontId="12" fillId="0" borderId="61" xfId="0" applyNumberFormat="1" applyFont="1" applyBorder="1" applyAlignment="1">
      <alignment horizontal="center" vertical="top"/>
    </xf>
    <xf numFmtId="49" fontId="12" fillId="0" borderId="8" xfId="0" applyNumberFormat="1" applyFont="1" applyBorder="1" applyAlignment="1">
      <alignment horizontal="center" vertical="top"/>
    </xf>
    <xf numFmtId="49" fontId="12" fillId="7" borderId="73" xfId="0" applyNumberFormat="1" applyFont="1" applyFill="1" applyBorder="1" applyAlignment="1">
      <alignment vertical="top"/>
    </xf>
    <xf numFmtId="49" fontId="12" fillId="2" borderId="10" xfId="0" applyNumberFormat="1" applyFont="1" applyFill="1" applyBorder="1" applyAlignment="1">
      <alignment horizontal="center" vertical="top"/>
    </xf>
    <xf numFmtId="49" fontId="12" fillId="3" borderId="9" xfId="0" applyNumberFormat="1" applyFont="1" applyFill="1" applyBorder="1" applyAlignment="1">
      <alignment horizontal="center" vertical="top"/>
    </xf>
    <xf numFmtId="49" fontId="12" fillId="0" borderId="9" xfId="0" applyNumberFormat="1" applyFont="1" applyBorder="1" applyAlignment="1">
      <alignment horizontal="center" vertical="top"/>
    </xf>
    <xf numFmtId="49" fontId="12" fillId="0" borderId="172" xfId="0" applyNumberFormat="1" applyFont="1" applyBorder="1" applyAlignment="1">
      <alignment horizontal="center" vertical="top"/>
    </xf>
    <xf numFmtId="49" fontId="12" fillId="0" borderId="184" xfId="0" applyNumberFormat="1" applyFont="1" applyBorder="1" applyAlignment="1">
      <alignment horizontal="center" vertical="top"/>
    </xf>
    <xf numFmtId="49" fontId="11" fillId="0" borderId="113" xfId="0" applyNumberFormat="1" applyFont="1" applyBorder="1" applyAlignment="1">
      <alignment horizontal="center" vertical="top" textRotation="90"/>
    </xf>
    <xf numFmtId="0" fontId="12" fillId="12" borderId="88" xfId="0" applyFont="1" applyFill="1" applyBorder="1" applyAlignment="1">
      <alignment horizontal="left" vertical="top" wrapText="1"/>
    </xf>
    <xf numFmtId="0" fontId="12" fillId="12" borderId="39" xfId="0" applyFont="1" applyFill="1" applyBorder="1" applyAlignment="1">
      <alignment horizontal="left" vertical="top" wrapText="1"/>
    </xf>
    <xf numFmtId="0" fontId="12" fillId="12" borderId="34" xfId="0" applyFont="1" applyFill="1" applyBorder="1" applyAlignment="1">
      <alignment horizontal="left" vertical="top" wrapText="1"/>
    </xf>
    <xf numFmtId="0" fontId="11" fillId="10" borderId="61" xfId="0" applyFont="1" applyFill="1" applyBorder="1" applyAlignment="1">
      <alignment horizontal="center" vertical="top"/>
    </xf>
    <xf numFmtId="0" fontId="11" fillId="10" borderId="8" xfId="0" applyFont="1" applyFill="1" applyBorder="1" applyAlignment="1">
      <alignment horizontal="center" vertical="top"/>
    </xf>
    <xf numFmtId="49" fontId="11" fillId="10" borderId="65" xfId="0" applyNumberFormat="1" applyFont="1" applyFill="1" applyBorder="1" applyAlignment="1">
      <alignment horizontal="center" vertical="top" textRotation="90"/>
    </xf>
    <xf numFmtId="49" fontId="11" fillId="10" borderId="53" xfId="0" applyNumberFormat="1" applyFont="1" applyFill="1" applyBorder="1" applyAlignment="1">
      <alignment horizontal="center" vertical="top" textRotation="90"/>
    </xf>
    <xf numFmtId="0" fontId="11" fillId="0" borderId="61" xfId="0" applyFont="1" applyBorder="1" applyAlignment="1">
      <alignment horizontal="center" vertical="top"/>
    </xf>
    <xf numFmtId="0" fontId="11" fillId="0" borderId="8" xfId="0" applyFont="1" applyBorder="1" applyAlignment="1">
      <alignment horizontal="center" vertical="top"/>
    </xf>
    <xf numFmtId="49" fontId="11" fillId="23" borderId="55" xfId="0" applyNumberFormat="1" applyFont="1" applyFill="1" applyBorder="1" applyAlignment="1">
      <alignment horizontal="center" vertical="top" textRotation="90"/>
    </xf>
    <xf numFmtId="49" fontId="11" fillId="23" borderId="185" xfId="0" applyNumberFormat="1" applyFont="1" applyFill="1" applyBorder="1" applyAlignment="1">
      <alignment horizontal="center" vertical="top" textRotation="90"/>
    </xf>
    <xf numFmtId="49" fontId="11" fillId="0" borderId="180" xfId="0" applyNumberFormat="1" applyFont="1" applyBorder="1" applyAlignment="1">
      <alignment horizontal="center" vertical="top"/>
    </xf>
    <xf numFmtId="0" fontId="11" fillId="0" borderId="75" xfId="0" applyFont="1" applyBorder="1" applyAlignment="1">
      <alignment horizontal="center" vertical="top"/>
    </xf>
    <xf numFmtId="0" fontId="11" fillId="23" borderId="52" xfId="0" applyFont="1" applyFill="1" applyBorder="1" applyAlignment="1">
      <alignment horizontal="center" vertical="top"/>
    </xf>
    <xf numFmtId="0" fontId="11" fillId="23" borderId="75" xfId="0" applyFont="1" applyFill="1" applyBorder="1" applyAlignment="1">
      <alignment horizontal="center" vertical="top"/>
    </xf>
    <xf numFmtId="49" fontId="11" fillId="11" borderId="35" xfId="0" applyNumberFormat="1" applyFont="1" applyFill="1" applyBorder="1" applyAlignment="1">
      <alignment horizontal="center" vertical="top" wrapText="1"/>
    </xf>
    <xf numFmtId="49" fontId="11" fillId="11" borderId="113" xfId="0" applyNumberFormat="1" applyFont="1" applyFill="1" applyBorder="1" applyAlignment="1">
      <alignment horizontal="center" vertical="top" wrapText="1"/>
    </xf>
    <xf numFmtId="49" fontId="11" fillId="11" borderId="50" xfId="0" applyNumberFormat="1" applyFont="1" applyFill="1" applyBorder="1" applyAlignment="1">
      <alignment horizontal="center" vertical="top" wrapText="1"/>
    </xf>
    <xf numFmtId="49" fontId="11" fillId="11" borderId="35" xfId="0" applyNumberFormat="1" applyFont="1" applyFill="1" applyBorder="1" applyAlignment="1">
      <alignment horizontal="center" vertical="top"/>
    </xf>
    <xf numFmtId="49" fontId="11" fillId="11" borderId="50" xfId="0" applyNumberFormat="1" applyFont="1" applyFill="1" applyBorder="1" applyAlignment="1">
      <alignment horizontal="center" vertical="top"/>
    </xf>
    <xf numFmtId="49" fontId="11" fillId="26" borderId="35" xfId="0" applyNumberFormat="1" applyFont="1" applyFill="1" applyBorder="1" applyAlignment="1">
      <alignment horizontal="center" vertical="top" wrapText="1"/>
    </xf>
    <xf numFmtId="49" fontId="11" fillId="26" borderId="50" xfId="0" applyNumberFormat="1" applyFont="1" applyFill="1" applyBorder="1" applyAlignment="1">
      <alignment horizontal="center" vertical="top"/>
    </xf>
    <xf numFmtId="49" fontId="11" fillId="11" borderId="35" xfId="0" applyNumberFormat="1" applyFont="1" applyFill="1" applyBorder="1" applyAlignment="1">
      <alignment horizontal="center" vertical="top" textRotation="90" wrapText="1"/>
    </xf>
    <xf numFmtId="49" fontId="11" fillId="11" borderId="47" xfId="0" applyNumberFormat="1" applyFont="1" applyFill="1" applyBorder="1" applyAlignment="1">
      <alignment horizontal="center" vertical="top" textRotation="90" wrapText="1"/>
    </xf>
    <xf numFmtId="0" fontId="11" fillId="6" borderId="8" xfId="0" applyFont="1" applyFill="1" applyBorder="1" applyAlignment="1">
      <alignment horizontal="left" vertical="top" wrapText="1"/>
    </xf>
    <xf numFmtId="0" fontId="12" fillId="19" borderId="88" xfId="0" applyFont="1" applyFill="1" applyBorder="1" applyAlignment="1">
      <alignment horizontal="left" vertical="top" wrapText="1"/>
    </xf>
    <xf numFmtId="0" fontId="12" fillId="19" borderId="39" xfId="0" applyFont="1" applyFill="1" applyBorder="1" applyAlignment="1">
      <alignment horizontal="left" vertical="top" wrapText="1"/>
    </xf>
    <xf numFmtId="0" fontId="12" fillId="19" borderId="34" xfId="0" applyFont="1" applyFill="1" applyBorder="1" applyAlignment="1">
      <alignment horizontal="left" vertical="top" wrapText="1"/>
    </xf>
    <xf numFmtId="49" fontId="11" fillId="11" borderId="104" xfId="0" applyNumberFormat="1" applyFont="1" applyFill="1" applyBorder="1" applyAlignment="1">
      <alignment horizontal="center" vertical="top" textRotation="90"/>
    </xf>
    <xf numFmtId="49" fontId="11" fillId="11" borderId="58" xfId="0" applyNumberFormat="1" applyFont="1" applyFill="1" applyBorder="1" applyAlignment="1">
      <alignment horizontal="center" vertical="top" textRotation="90"/>
    </xf>
    <xf numFmtId="0" fontId="11" fillId="11" borderId="61" xfId="0" applyFont="1" applyFill="1" applyBorder="1" applyAlignment="1">
      <alignment horizontal="left" vertical="top" wrapText="1"/>
    </xf>
    <xf numFmtId="0" fontId="11" fillId="11" borderId="172" xfId="0" applyFont="1" applyFill="1" applyBorder="1" applyAlignment="1">
      <alignment horizontal="left" vertical="top" wrapText="1"/>
    </xf>
    <xf numFmtId="0" fontId="11" fillId="11" borderId="184" xfId="0" applyFont="1" applyFill="1" applyBorder="1" applyAlignment="1">
      <alignment horizontal="left" vertical="top" wrapText="1"/>
    </xf>
    <xf numFmtId="0" fontId="12" fillId="18" borderId="39" xfId="0" applyFont="1" applyFill="1" applyBorder="1" applyAlignment="1">
      <alignment horizontal="left" vertical="top" wrapText="1"/>
    </xf>
    <xf numFmtId="0" fontId="12" fillId="18" borderId="97" xfId="0" applyFont="1" applyFill="1" applyBorder="1" applyAlignment="1">
      <alignment horizontal="left" vertical="top" wrapText="1"/>
    </xf>
    <xf numFmtId="0" fontId="12" fillId="18" borderId="49" xfId="0" applyFont="1" applyFill="1" applyBorder="1" applyAlignment="1">
      <alignment horizontal="left" vertical="top" wrapText="1"/>
    </xf>
    <xf numFmtId="49" fontId="12" fillId="16" borderId="114" xfId="8" applyNumberFormat="1" applyFont="1" applyFill="1" applyBorder="1" applyAlignment="1" applyProtection="1">
      <alignment horizontal="right" vertical="center"/>
    </xf>
    <xf numFmtId="49" fontId="12" fillId="16" borderId="117" xfId="8" applyNumberFormat="1" applyFont="1" applyFill="1" applyBorder="1" applyAlignment="1" applyProtection="1">
      <alignment horizontal="right" vertical="center"/>
    </xf>
    <xf numFmtId="49" fontId="12" fillId="19" borderId="52" xfId="0" applyNumberFormat="1" applyFont="1" applyFill="1" applyBorder="1" applyAlignment="1">
      <alignment horizontal="center" vertical="top"/>
    </xf>
    <xf numFmtId="49" fontId="12" fillId="19" borderId="8" xfId="0" applyNumberFormat="1" applyFont="1" applyFill="1" applyBorder="1" applyAlignment="1">
      <alignment horizontal="center" vertical="top"/>
    </xf>
    <xf numFmtId="49" fontId="12" fillId="11" borderId="114" xfId="0" applyNumberFormat="1" applyFont="1" applyFill="1" applyBorder="1" applyAlignment="1">
      <alignment horizontal="center" vertical="top"/>
    </xf>
    <xf numFmtId="49" fontId="12" fillId="11" borderId="18" xfId="0" applyNumberFormat="1" applyFont="1" applyFill="1" applyBorder="1" applyAlignment="1">
      <alignment horizontal="center" vertical="top"/>
    </xf>
    <xf numFmtId="49" fontId="12" fillId="7" borderId="111" xfId="0" applyNumberFormat="1" applyFont="1" applyFill="1" applyBorder="1" applyAlignment="1">
      <alignment vertical="top"/>
    </xf>
    <xf numFmtId="49" fontId="12" fillId="2" borderId="17" xfId="0" applyNumberFormat="1" applyFont="1" applyFill="1" applyBorder="1" applyAlignment="1">
      <alignment horizontal="center" vertical="top"/>
    </xf>
    <xf numFmtId="49" fontId="12" fillId="3" borderId="115" xfId="0" applyNumberFormat="1" applyFont="1" applyFill="1" applyBorder="1" applyAlignment="1">
      <alignment horizontal="center" vertical="top"/>
    </xf>
    <xf numFmtId="49" fontId="12" fillId="3" borderId="24" xfId="0" applyNumberFormat="1" applyFont="1" applyFill="1" applyBorder="1" applyAlignment="1">
      <alignment horizontal="center" vertical="top"/>
    </xf>
    <xf numFmtId="49" fontId="12" fillId="3" borderId="193" xfId="0" applyNumberFormat="1" applyFont="1" applyFill="1" applyBorder="1" applyAlignment="1">
      <alignment horizontal="center" vertical="top"/>
    </xf>
    <xf numFmtId="49" fontId="12" fillId="0" borderId="75" xfId="0" applyNumberFormat="1" applyFont="1" applyBorder="1" applyAlignment="1">
      <alignment horizontal="center" vertical="top"/>
    </xf>
    <xf numFmtId="0" fontId="11" fillId="0" borderId="52" xfId="0" applyFont="1" applyBorder="1" applyAlignment="1">
      <alignment horizontal="left" vertical="top" wrapText="1"/>
    </xf>
    <xf numFmtId="0" fontId="11" fillId="0" borderId="15" xfId="0" applyFont="1" applyBorder="1" applyAlignment="1">
      <alignment horizontal="left" vertical="top" wrapText="1"/>
    </xf>
    <xf numFmtId="0" fontId="11" fillId="0" borderId="184" xfId="0" applyFont="1" applyBorder="1" applyAlignment="1">
      <alignment horizontal="left" vertical="top" wrapText="1"/>
    </xf>
    <xf numFmtId="49" fontId="12" fillId="2" borderId="115" xfId="0" applyNumberFormat="1" applyFont="1" applyFill="1" applyBorder="1" applyAlignment="1">
      <alignment horizontal="center" vertical="top"/>
    </xf>
    <xf numFmtId="49" fontId="12" fillId="2" borderId="18" xfId="0" applyNumberFormat="1" applyFont="1" applyFill="1" applyBorder="1" applyAlignment="1">
      <alignment horizontal="center" vertical="top"/>
    </xf>
    <xf numFmtId="0" fontId="11" fillId="10" borderId="61" xfId="0" applyFont="1" applyFill="1" applyBorder="1" applyAlignment="1">
      <alignment horizontal="center" vertical="top" wrapText="1"/>
    </xf>
    <xf numFmtId="0" fontId="11" fillId="10" borderId="172" xfId="0" applyFont="1" applyFill="1" applyBorder="1" applyAlignment="1">
      <alignment horizontal="center" vertical="top" wrapText="1"/>
    </xf>
    <xf numFmtId="0" fontId="11" fillId="10" borderId="8" xfId="0" applyFont="1" applyFill="1" applyBorder="1" applyAlignment="1">
      <alignment horizontal="center" vertical="top" wrapText="1"/>
    </xf>
    <xf numFmtId="49" fontId="12" fillId="17" borderId="39" xfId="0" applyNumberFormat="1" applyFont="1" applyFill="1" applyBorder="1" applyAlignment="1">
      <alignment horizontal="left" vertical="top" wrapText="1"/>
    </xf>
    <xf numFmtId="49" fontId="12" fillId="17" borderId="34" xfId="0" applyNumberFormat="1" applyFont="1" applyFill="1" applyBorder="1" applyAlignment="1">
      <alignment horizontal="left" vertical="top" wrapText="1"/>
    </xf>
    <xf numFmtId="49" fontId="11" fillId="6" borderId="35" xfId="0" applyNumberFormat="1" applyFont="1" applyFill="1" applyBorder="1" applyAlignment="1">
      <alignment horizontal="center" vertical="top"/>
    </xf>
    <xf numFmtId="49" fontId="11" fillId="6" borderId="113" xfId="0" applyNumberFormat="1" applyFont="1" applyFill="1" applyBorder="1" applyAlignment="1">
      <alignment horizontal="center" vertical="top"/>
    </xf>
    <xf numFmtId="49" fontId="11" fillId="6" borderId="50" xfId="0" applyNumberFormat="1" applyFont="1" applyFill="1" applyBorder="1" applyAlignment="1">
      <alignment horizontal="center" vertical="top"/>
    </xf>
    <xf numFmtId="49" fontId="12" fillId="3" borderId="62" xfId="0" applyNumberFormat="1" applyFont="1" applyFill="1" applyBorder="1" applyAlignment="1">
      <alignment horizontal="center" vertical="top"/>
    </xf>
    <xf numFmtId="49" fontId="12" fillId="3" borderId="86" xfId="0" applyNumberFormat="1" applyFont="1" applyFill="1" applyBorder="1" applyAlignment="1">
      <alignment horizontal="center" vertical="top"/>
    </xf>
    <xf numFmtId="0" fontId="11" fillId="0" borderId="184" xfId="0" applyFont="1" applyBorder="1" applyAlignment="1">
      <alignment horizontal="center" vertical="top"/>
    </xf>
    <xf numFmtId="49" fontId="12" fillId="0" borderId="144" xfId="0" applyNumberFormat="1" applyFont="1" applyBorder="1" applyAlignment="1">
      <alignment horizontal="center" vertical="top"/>
    </xf>
    <xf numFmtId="49" fontId="12" fillId="0" borderId="145" xfId="0" applyNumberFormat="1" applyFont="1" applyBorder="1" applyAlignment="1">
      <alignment horizontal="center" vertical="top"/>
    </xf>
    <xf numFmtId="49" fontId="12" fillId="3" borderId="108" xfId="0" applyNumberFormat="1" applyFont="1" applyFill="1" applyBorder="1" applyAlignment="1">
      <alignment horizontal="center" vertical="top"/>
    </xf>
    <xf numFmtId="49" fontId="12" fillId="0" borderId="174" xfId="0" applyNumberFormat="1" applyFont="1" applyBorder="1" applyAlignment="1">
      <alignment horizontal="center" vertical="top"/>
    </xf>
    <xf numFmtId="49" fontId="12" fillId="0" borderId="68" xfId="0" applyNumberFormat="1" applyFont="1" applyBorder="1" applyAlignment="1">
      <alignment horizontal="center" vertical="top"/>
    </xf>
    <xf numFmtId="49" fontId="12" fillId="0" borderId="175" xfId="0" applyNumberFormat="1" applyFont="1" applyBorder="1" applyAlignment="1">
      <alignment horizontal="center" vertical="top"/>
    </xf>
    <xf numFmtId="49" fontId="12" fillId="0" borderId="14" xfId="0" applyNumberFormat="1" applyFont="1" applyBorder="1" applyAlignment="1">
      <alignment horizontal="center" vertical="top"/>
    </xf>
    <xf numFmtId="49" fontId="12" fillId="7" borderId="36" xfId="0" applyNumberFormat="1" applyFont="1" applyFill="1" applyBorder="1" applyAlignment="1">
      <alignment horizontal="center" vertical="top"/>
    </xf>
    <xf numFmtId="49" fontId="12" fillId="3" borderId="157" xfId="0" applyNumberFormat="1" applyFont="1" applyFill="1" applyBorder="1" applyAlignment="1">
      <alignment horizontal="center" vertical="top"/>
    </xf>
    <xf numFmtId="49" fontId="12" fillId="10" borderId="68" xfId="0" applyNumberFormat="1" applyFont="1" applyFill="1" applyBorder="1" applyAlignment="1">
      <alignment horizontal="center" vertical="top"/>
    </xf>
    <xf numFmtId="49" fontId="12" fillId="10" borderId="14" xfId="0" applyNumberFormat="1" applyFont="1" applyFill="1" applyBorder="1" applyAlignment="1">
      <alignment horizontal="center" vertical="top"/>
    </xf>
    <xf numFmtId="0" fontId="11" fillId="0" borderId="126" xfId="10" applyNumberFormat="1" applyFont="1" applyFill="1" applyBorder="1" applyAlignment="1" applyProtection="1">
      <alignment horizontal="left" vertical="top" wrapText="1"/>
    </xf>
    <xf numFmtId="0" fontId="11" fillId="0" borderId="195" xfId="10" applyNumberFormat="1" applyFont="1" applyFill="1" applyBorder="1" applyAlignment="1" applyProtection="1">
      <alignment horizontal="left" vertical="top" wrapText="1"/>
    </xf>
    <xf numFmtId="0" fontId="11" fillId="0" borderId="146" xfId="10" applyNumberFormat="1" applyFont="1" applyFill="1" applyBorder="1" applyAlignment="1" applyProtection="1">
      <alignment horizontal="left" vertical="top" wrapText="1"/>
    </xf>
    <xf numFmtId="0" fontId="11" fillId="0" borderId="194" xfId="10" applyNumberFormat="1" applyFont="1" applyFill="1" applyBorder="1" applyAlignment="1" applyProtection="1">
      <alignment horizontal="left" vertical="top" wrapText="1"/>
    </xf>
    <xf numFmtId="0" fontId="11" fillId="10" borderId="126" xfId="10" applyNumberFormat="1" applyFont="1" applyFill="1" applyBorder="1" applyAlignment="1" applyProtection="1">
      <alignment horizontal="left" vertical="top" wrapText="1"/>
    </xf>
    <xf numFmtId="0" fontId="11" fillId="10" borderId="195" xfId="10" applyNumberFormat="1" applyFont="1" applyFill="1" applyBorder="1" applyAlignment="1" applyProtection="1">
      <alignment horizontal="left" vertical="top" wrapText="1"/>
    </xf>
    <xf numFmtId="49" fontId="12" fillId="7" borderId="67" xfId="0" applyNumberFormat="1" applyFont="1" applyFill="1" applyBorder="1" applyAlignment="1">
      <alignment horizontal="center" vertical="top"/>
    </xf>
    <xf numFmtId="49" fontId="12" fillId="7" borderId="57" xfId="0" applyNumberFormat="1" applyFont="1" applyFill="1" applyBorder="1" applyAlignment="1">
      <alignment horizontal="center" vertical="top"/>
    </xf>
    <xf numFmtId="49" fontId="12" fillId="7" borderId="162" xfId="0" applyNumberFormat="1" applyFont="1" applyFill="1" applyBorder="1" applyAlignment="1">
      <alignment horizontal="center" vertical="top"/>
    </xf>
    <xf numFmtId="49" fontId="12" fillId="2" borderId="193" xfId="0" applyNumberFormat="1" applyFont="1" applyFill="1" applyBorder="1" applyAlignment="1">
      <alignment horizontal="center" vertical="top"/>
    </xf>
    <xf numFmtId="49" fontId="12" fillId="2" borderId="24" xfId="0" applyNumberFormat="1" applyFont="1" applyFill="1" applyBorder="1" applyAlignment="1">
      <alignment horizontal="center" vertical="top"/>
    </xf>
    <xf numFmtId="49" fontId="12" fillId="3" borderId="29" xfId="0" applyNumberFormat="1" applyFont="1" applyFill="1" applyBorder="1" applyAlignment="1">
      <alignment horizontal="center" vertical="top"/>
    </xf>
    <xf numFmtId="0" fontId="11" fillId="23" borderId="61" xfId="0" applyFont="1" applyFill="1" applyBorder="1" applyAlignment="1">
      <alignment horizontal="left" vertical="top" wrapText="1"/>
    </xf>
    <xf numFmtId="0" fontId="11" fillId="23" borderId="184" xfId="0" applyFont="1" applyFill="1" applyBorder="1" applyAlignment="1">
      <alignment horizontal="left" vertical="top" wrapText="1"/>
    </xf>
    <xf numFmtId="49" fontId="12" fillId="23" borderId="52" xfId="0" applyNumberFormat="1" applyFont="1" applyFill="1" applyBorder="1" applyAlignment="1">
      <alignment horizontal="center" vertical="top"/>
    </xf>
    <xf numFmtId="49" fontId="12" fillId="23" borderId="75" xfId="0" applyNumberFormat="1" applyFont="1" applyFill="1" applyBorder="1" applyAlignment="1">
      <alignment horizontal="center" vertical="top"/>
    </xf>
    <xf numFmtId="49" fontId="11" fillId="10" borderId="104" xfId="0" applyNumberFormat="1" applyFont="1" applyFill="1" applyBorder="1" applyAlignment="1">
      <alignment horizontal="center" vertical="top" textRotation="90" wrapText="1"/>
    </xf>
    <xf numFmtId="49" fontId="11" fillId="10" borderId="112" xfId="0" applyNumberFormat="1" applyFont="1" applyFill="1" applyBorder="1" applyAlignment="1">
      <alignment horizontal="center" vertical="top" textRotation="90" wrapText="1"/>
    </xf>
    <xf numFmtId="49" fontId="11" fillId="10" borderId="46" xfId="0" applyNumberFormat="1" applyFont="1" applyFill="1" applyBorder="1" applyAlignment="1">
      <alignment horizontal="center" vertical="top" textRotation="90"/>
    </xf>
    <xf numFmtId="49" fontId="11" fillId="10" borderId="180" xfId="0" applyNumberFormat="1" applyFont="1" applyFill="1" applyBorder="1" applyAlignment="1">
      <alignment horizontal="center" vertical="top" textRotation="90"/>
    </xf>
    <xf numFmtId="49" fontId="11" fillId="10" borderId="179" xfId="0" applyNumberFormat="1" applyFont="1" applyFill="1" applyBorder="1" applyAlignment="1">
      <alignment horizontal="center" vertical="top" textRotation="90"/>
    </xf>
    <xf numFmtId="49" fontId="12" fillId="7" borderId="74" xfId="0" applyNumberFormat="1" applyFont="1" applyFill="1" applyBorder="1" applyAlignment="1">
      <alignment horizontal="center" vertical="top" wrapText="1"/>
    </xf>
    <xf numFmtId="49" fontId="12" fillId="2" borderId="75" xfId="0" applyNumberFormat="1" applyFont="1" applyFill="1" applyBorder="1" applyAlignment="1">
      <alignment horizontal="center" vertical="top"/>
    </xf>
    <xf numFmtId="49" fontId="12" fillId="3" borderId="75" xfId="0" applyNumberFormat="1" applyFont="1" applyFill="1" applyBorder="1" applyAlignment="1">
      <alignment horizontal="center" vertical="top"/>
    </xf>
    <xf numFmtId="0" fontId="11" fillId="10" borderId="52" xfId="0" applyFont="1" applyFill="1" applyBorder="1" applyAlignment="1">
      <alignment horizontal="center" vertical="top"/>
    </xf>
    <xf numFmtId="0" fontId="11" fillId="10" borderId="15" xfId="0" applyFont="1" applyFill="1" applyBorder="1" applyAlignment="1">
      <alignment horizontal="center" vertical="top"/>
    </xf>
    <xf numFmtId="0" fontId="11" fillId="10" borderId="172" xfId="0" applyFont="1" applyFill="1" applyBorder="1" applyAlignment="1">
      <alignment horizontal="center" vertical="top"/>
    </xf>
    <xf numFmtId="0" fontId="11" fillId="10" borderId="184" xfId="0" applyFont="1" applyFill="1" applyBorder="1" applyAlignment="1">
      <alignment horizontal="center" vertical="top"/>
    </xf>
    <xf numFmtId="0" fontId="11" fillId="0" borderId="75" xfId="10" applyNumberFormat="1" applyFont="1" applyFill="1" applyBorder="1" applyAlignment="1" applyProtection="1">
      <alignment horizontal="left" vertical="top" wrapText="1"/>
    </xf>
    <xf numFmtId="49" fontId="12" fillId="3" borderId="121" xfId="0" applyNumberFormat="1" applyFont="1" applyFill="1" applyBorder="1" applyAlignment="1">
      <alignment horizontal="right" vertical="center"/>
    </xf>
    <xf numFmtId="49" fontId="12" fillId="3" borderId="114" xfId="0" applyNumberFormat="1" applyFont="1" applyFill="1" applyBorder="1" applyAlignment="1">
      <alignment horizontal="right" vertical="center"/>
    </xf>
    <xf numFmtId="0" fontId="11" fillId="23" borderId="52" xfId="10" applyNumberFormat="1" applyFont="1" applyFill="1" applyBorder="1" applyAlignment="1" applyProtection="1">
      <alignment horizontal="left" vertical="top" wrapText="1"/>
    </xf>
    <xf numFmtId="0" fontId="11" fillId="23" borderId="15" xfId="0" applyFont="1" applyFill="1" applyBorder="1" applyAlignment="1">
      <alignment horizontal="center" vertical="top"/>
    </xf>
    <xf numFmtId="49" fontId="12" fillId="19" borderId="87" xfId="0" applyNumberFormat="1" applyFont="1" applyFill="1" applyBorder="1" applyAlignment="1">
      <alignment horizontal="left" vertical="top"/>
    </xf>
    <xf numFmtId="49" fontId="12" fillId="19" borderId="69" xfId="0" applyNumberFormat="1" applyFont="1" applyFill="1" applyBorder="1" applyAlignment="1">
      <alignment horizontal="left" vertical="top"/>
    </xf>
    <xf numFmtId="49" fontId="11" fillId="6" borderId="58" xfId="0" applyNumberFormat="1" applyFont="1" applyFill="1" applyBorder="1" applyAlignment="1">
      <alignment horizontal="center" vertical="top" textRotation="90"/>
    </xf>
    <xf numFmtId="49" fontId="11" fillId="6" borderId="46" xfId="0" applyNumberFormat="1" applyFont="1" applyFill="1" applyBorder="1" applyAlignment="1">
      <alignment horizontal="center" vertical="top"/>
    </xf>
    <xf numFmtId="49" fontId="11" fillId="6" borderId="179" xfId="0" applyNumberFormat="1" applyFont="1" applyFill="1" applyBorder="1" applyAlignment="1">
      <alignment horizontal="center" vertical="top"/>
    </xf>
    <xf numFmtId="49" fontId="11" fillId="0" borderId="46" xfId="0" applyNumberFormat="1" applyFont="1" applyBorder="1" applyAlignment="1">
      <alignment horizontal="center" vertical="top" textRotation="90"/>
    </xf>
    <xf numFmtId="49" fontId="11" fillId="0" borderId="179" xfId="0" applyNumberFormat="1" applyFont="1" applyBorder="1" applyAlignment="1">
      <alignment horizontal="center" vertical="top" textRotation="90"/>
    </xf>
    <xf numFmtId="49" fontId="11" fillId="6" borderId="112" xfId="0" applyNumberFormat="1" applyFont="1" applyFill="1" applyBorder="1" applyAlignment="1">
      <alignment horizontal="center" vertical="top" textRotation="90"/>
    </xf>
    <xf numFmtId="49" fontId="11" fillId="6" borderId="76" xfId="0" applyNumberFormat="1" applyFont="1" applyFill="1" applyBorder="1" applyAlignment="1">
      <alignment horizontal="center" vertical="top" textRotation="90"/>
    </xf>
    <xf numFmtId="49" fontId="11" fillId="6" borderId="113" xfId="0" applyNumberFormat="1" applyFont="1" applyFill="1" applyBorder="1" applyAlignment="1">
      <alignment horizontal="center" vertical="top" textRotation="90"/>
    </xf>
    <xf numFmtId="49" fontId="11" fillId="6" borderId="50" xfId="0" applyNumberFormat="1" applyFont="1" applyFill="1" applyBorder="1" applyAlignment="1">
      <alignment horizontal="center" vertical="top" textRotation="90"/>
    </xf>
    <xf numFmtId="49" fontId="11" fillId="0" borderId="76" xfId="0" applyNumberFormat="1" applyFont="1" applyBorder="1" applyAlignment="1">
      <alignment horizontal="center" vertical="top" textRotation="90" wrapText="1"/>
    </xf>
    <xf numFmtId="0" fontId="11" fillId="0" borderId="141" xfId="0" applyFont="1" applyBorder="1" applyAlignment="1">
      <alignment horizontal="left" vertical="top" wrapText="1"/>
    </xf>
    <xf numFmtId="0" fontId="11" fillId="0" borderId="163" xfId="0" applyFont="1" applyBorder="1" applyAlignment="1">
      <alignment horizontal="left" vertical="top" wrapText="1"/>
    </xf>
    <xf numFmtId="49" fontId="12" fillId="23" borderId="15" xfId="0" applyNumberFormat="1" applyFont="1" applyFill="1" applyBorder="1" applyAlignment="1">
      <alignment horizontal="center" vertical="top"/>
    </xf>
    <xf numFmtId="49" fontId="11" fillId="10" borderId="35" xfId="0" applyNumberFormat="1" applyFont="1" applyFill="1" applyBorder="1" applyAlignment="1">
      <alignment horizontal="center" vertical="top" textRotation="90"/>
    </xf>
    <xf numFmtId="49" fontId="11" fillId="10" borderId="113" xfId="0" applyNumberFormat="1" applyFont="1" applyFill="1" applyBorder="1" applyAlignment="1">
      <alignment horizontal="center" vertical="top" textRotation="90"/>
    </xf>
    <xf numFmtId="49" fontId="11" fillId="10" borderId="50" xfId="0" applyNumberFormat="1" applyFont="1" applyFill="1" applyBorder="1" applyAlignment="1">
      <alignment horizontal="center" vertical="top" textRotation="90"/>
    </xf>
    <xf numFmtId="0" fontId="11" fillId="10" borderId="61" xfId="0" applyFont="1" applyFill="1" applyBorder="1" applyAlignment="1">
      <alignment horizontal="left" vertical="top" wrapText="1"/>
    </xf>
    <xf numFmtId="0" fontId="11" fillId="10" borderId="172" xfId="0" applyFont="1" applyFill="1" applyBorder="1" applyAlignment="1">
      <alignment horizontal="left" vertical="top" wrapText="1"/>
    </xf>
    <xf numFmtId="0" fontId="11" fillId="10" borderId="8" xfId="0" applyFont="1" applyFill="1" applyBorder="1" applyAlignment="1">
      <alignment horizontal="left" vertical="top" wrapText="1"/>
    </xf>
    <xf numFmtId="49" fontId="12" fillId="12" borderId="61" xfId="0" applyNumberFormat="1" applyFont="1" applyFill="1" applyBorder="1" applyAlignment="1">
      <alignment horizontal="center" vertical="top"/>
    </xf>
    <xf numFmtId="49" fontId="12" fillId="12" borderId="172" xfId="0" applyNumberFormat="1" applyFont="1" applyFill="1" applyBorder="1" applyAlignment="1">
      <alignment horizontal="center" vertical="top"/>
    </xf>
    <xf numFmtId="49" fontId="12" fillId="12" borderId="8" xfId="0" applyNumberFormat="1" applyFont="1" applyFill="1" applyBorder="1" applyAlignment="1">
      <alignment horizontal="center" vertical="top"/>
    </xf>
    <xf numFmtId="49" fontId="12" fillId="3" borderId="88" xfId="0" applyNumberFormat="1" applyFont="1" applyFill="1" applyBorder="1" applyAlignment="1">
      <alignment horizontal="right" vertical="top" wrapText="1"/>
    </xf>
    <xf numFmtId="49" fontId="12" fillId="3" borderId="39" xfId="0" applyNumberFormat="1" applyFont="1" applyFill="1" applyBorder="1" applyAlignment="1">
      <alignment horizontal="right" vertical="top" wrapText="1"/>
    </xf>
    <xf numFmtId="49" fontId="12" fillId="6" borderId="8" xfId="0" applyNumberFormat="1" applyFont="1" applyFill="1" applyBorder="1" applyAlignment="1">
      <alignment horizontal="center" vertical="top"/>
    </xf>
    <xf numFmtId="0" fontId="11" fillId="6" borderId="61" xfId="0" applyFont="1" applyFill="1" applyBorder="1" applyAlignment="1">
      <alignment horizontal="center" vertical="top" wrapText="1"/>
    </xf>
    <xf numFmtId="0" fontId="11" fillId="6" borderId="8" xfId="0" applyFont="1" applyFill="1" applyBorder="1" applyAlignment="1">
      <alignment horizontal="center" vertical="top" wrapText="1"/>
    </xf>
    <xf numFmtId="49" fontId="12" fillId="17" borderId="88" xfId="0" applyNumberFormat="1" applyFont="1" applyFill="1" applyBorder="1" applyAlignment="1">
      <alignment horizontal="left" vertical="top"/>
    </xf>
    <xf numFmtId="49" fontId="12" fillId="17" borderId="39" xfId="0" applyNumberFormat="1" applyFont="1" applyFill="1" applyBorder="1" applyAlignment="1">
      <alignment horizontal="left" vertical="top"/>
    </xf>
    <xf numFmtId="49" fontId="12" fillId="17" borderId="97" xfId="0" applyNumberFormat="1" applyFont="1" applyFill="1" applyBorder="1" applyAlignment="1">
      <alignment horizontal="left" vertical="top"/>
    </xf>
    <xf numFmtId="49" fontId="12" fillId="17" borderId="49" xfId="0" applyNumberFormat="1" applyFont="1" applyFill="1" applyBorder="1" applyAlignment="1">
      <alignment horizontal="left" vertical="top"/>
    </xf>
    <xf numFmtId="49" fontId="11" fillId="11" borderId="47" xfId="0" applyNumberFormat="1" applyFont="1" applyFill="1" applyBorder="1" applyAlignment="1">
      <alignment horizontal="center" vertical="top"/>
    </xf>
    <xf numFmtId="49" fontId="12" fillId="6" borderId="15" xfId="0" applyNumberFormat="1" applyFont="1" applyFill="1" applyBorder="1" applyAlignment="1">
      <alignment horizontal="center" vertical="top"/>
    </xf>
    <xf numFmtId="49" fontId="12" fillId="6" borderId="75" xfId="0" applyNumberFormat="1" applyFont="1" applyFill="1" applyBorder="1" applyAlignment="1">
      <alignment horizontal="center" vertical="top"/>
    </xf>
    <xf numFmtId="49" fontId="12" fillId="2" borderId="39" xfId="0" applyNumberFormat="1" applyFont="1" applyFill="1" applyBorder="1" applyAlignment="1">
      <alignment horizontal="right" vertical="center"/>
    </xf>
    <xf numFmtId="49" fontId="12" fillId="2" borderId="34" xfId="0" applyNumberFormat="1" applyFont="1" applyFill="1" applyBorder="1" applyAlignment="1">
      <alignment horizontal="right" vertical="center"/>
    </xf>
    <xf numFmtId="49" fontId="12" fillId="12" borderId="88" xfId="9" applyNumberFormat="1" applyFont="1" applyFill="1" applyBorder="1" applyAlignment="1" applyProtection="1">
      <alignment horizontal="right" vertical="center"/>
    </xf>
    <xf numFmtId="49" fontId="12" fillId="12" borderId="39" xfId="9" applyNumberFormat="1" applyFont="1" applyFill="1" applyBorder="1" applyAlignment="1" applyProtection="1">
      <alignment horizontal="right" vertical="center"/>
    </xf>
    <xf numFmtId="49" fontId="11" fillId="6" borderId="47" xfId="0" applyNumberFormat="1" applyFont="1" applyFill="1" applyBorder="1" applyAlignment="1">
      <alignment horizontal="center" vertical="top" textRotation="90"/>
    </xf>
    <xf numFmtId="49" fontId="11" fillId="6" borderId="47" xfId="0" applyNumberFormat="1" applyFont="1" applyFill="1" applyBorder="1" applyAlignment="1">
      <alignment horizontal="center" vertical="top"/>
    </xf>
    <xf numFmtId="49" fontId="11" fillId="10" borderId="55" xfId="0" applyNumberFormat="1" applyFont="1" applyFill="1" applyBorder="1" applyAlignment="1">
      <alignment horizontal="center" vertical="top" textRotation="90"/>
    </xf>
    <xf numFmtId="49" fontId="11" fillId="10" borderId="187" xfId="0" applyNumberFormat="1" applyFont="1" applyFill="1" applyBorder="1" applyAlignment="1">
      <alignment horizontal="center" vertical="top" textRotation="90"/>
    </xf>
    <xf numFmtId="49" fontId="11" fillId="10" borderId="58" xfId="0" applyNumberFormat="1" applyFont="1" applyFill="1" applyBorder="1" applyAlignment="1">
      <alignment horizontal="center" vertical="top" textRotation="90"/>
    </xf>
    <xf numFmtId="49" fontId="11" fillId="10" borderId="47" xfId="0" applyNumberFormat="1" applyFont="1" applyFill="1" applyBorder="1" applyAlignment="1">
      <alignment horizontal="center" vertical="top" textRotation="90"/>
    </xf>
    <xf numFmtId="0" fontId="11" fillId="6" borderId="184" xfId="0" applyFont="1" applyFill="1" applyBorder="1" applyAlignment="1">
      <alignment horizontal="center" vertical="top" wrapText="1"/>
    </xf>
    <xf numFmtId="164" fontId="12" fillId="7" borderId="70" xfId="0" applyNumberFormat="1" applyFont="1" applyFill="1" applyBorder="1" applyAlignment="1">
      <alignment horizontal="right" vertical="center"/>
    </xf>
    <xf numFmtId="164" fontId="12" fillId="7" borderId="39" xfId="0" applyNumberFormat="1" applyFont="1" applyFill="1" applyBorder="1" applyAlignment="1">
      <alignment horizontal="right" vertical="center"/>
    </xf>
    <xf numFmtId="49" fontId="11" fillId="0" borderId="50" xfId="0" applyNumberFormat="1" applyFont="1" applyBorder="1" applyAlignment="1">
      <alignment horizontal="center" vertical="top" textRotation="90" wrapText="1"/>
    </xf>
    <xf numFmtId="49" fontId="12" fillId="7" borderId="74" xfId="0" applyNumberFormat="1" applyFont="1" applyFill="1" applyBorder="1" applyAlignment="1">
      <alignment horizontal="center" vertical="top"/>
    </xf>
    <xf numFmtId="49" fontId="12" fillId="6" borderId="61" xfId="0" applyNumberFormat="1" applyFont="1" applyFill="1" applyBorder="1" applyAlignment="1">
      <alignment horizontal="center" vertical="top" wrapText="1"/>
    </xf>
    <xf numFmtId="49" fontId="12" fillId="6" borderId="172" xfId="0" applyNumberFormat="1" applyFont="1" applyFill="1" applyBorder="1" applyAlignment="1">
      <alignment horizontal="center" vertical="top" wrapText="1"/>
    </xf>
    <xf numFmtId="49" fontId="12" fillId="6" borderId="184" xfId="0" applyNumberFormat="1" applyFont="1" applyFill="1" applyBorder="1" applyAlignment="1">
      <alignment horizontal="center" vertical="top" wrapText="1"/>
    </xf>
    <xf numFmtId="49" fontId="12" fillId="2" borderId="88" xfId="8" applyNumberFormat="1" applyFont="1" applyBorder="1" applyAlignment="1" applyProtection="1">
      <alignment horizontal="right" vertical="center"/>
    </xf>
    <xf numFmtId="49" fontId="12" fillId="2" borderId="39" xfId="8" applyNumberFormat="1" applyFont="1" applyBorder="1" applyAlignment="1" applyProtection="1">
      <alignment horizontal="right" vertical="center"/>
    </xf>
    <xf numFmtId="49" fontId="12" fillId="2" borderId="34" xfId="8" applyNumberFormat="1" applyFont="1" applyBorder="1" applyAlignment="1" applyProtection="1">
      <alignment horizontal="right" vertical="center"/>
    </xf>
    <xf numFmtId="49" fontId="11" fillId="6" borderId="35" xfId="0" applyNumberFormat="1" applyFont="1" applyFill="1" applyBorder="1" applyAlignment="1">
      <alignment horizontal="center" vertical="top" textRotation="90"/>
    </xf>
    <xf numFmtId="49" fontId="11" fillId="23" borderId="46" xfId="0" applyNumberFormat="1" applyFont="1" applyFill="1" applyBorder="1" applyAlignment="1">
      <alignment horizontal="center" vertical="top"/>
    </xf>
    <xf numFmtId="49" fontId="11" fillId="23" borderId="179" xfId="0" applyNumberFormat="1" applyFont="1" applyFill="1" applyBorder="1" applyAlignment="1">
      <alignment horizontal="center" vertical="top"/>
    </xf>
    <xf numFmtId="0" fontId="11" fillId="10" borderId="52" xfId="10" applyNumberFormat="1" applyFont="1" applyFill="1" applyBorder="1" applyAlignment="1" applyProtection="1">
      <alignment horizontal="left" vertical="top" wrapText="1"/>
    </xf>
    <xf numFmtId="0" fontId="11" fillId="10" borderId="15" xfId="10" applyNumberFormat="1" applyFont="1" applyFill="1" applyBorder="1" applyAlignment="1" applyProtection="1">
      <alignment horizontal="left" vertical="top" wrapText="1"/>
    </xf>
    <xf numFmtId="49" fontId="11" fillId="0" borderId="180" xfId="0" applyNumberFormat="1" applyFont="1" applyBorder="1" applyAlignment="1">
      <alignment horizontal="center" vertical="top" textRotation="90" wrapText="1"/>
    </xf>
    <xf numFmtId="49" fontId="11" fillId="0" borderId="47" xfId="0" applyNumberFormat="1" applyFont="1" applyBorder="1" applyAlignment="1">
      <alignment horizontal="center" vertical="top" textRotation="90" wrapText="1"/>
    </xf>
    <xf numFmtId="49" fontId="11" fillId="10" borderId="46" xfId="0" applyNumberFormat="1" applyFont="1" applyFill="1" applyBorder="1" applyAlignment="1">
      <alignment horizontal="center" vertical="top"/>
    </xf>
    <xf numFmtId="49" fontId="11" fillId="10" borderId="180" xfId="0" applyNumberFormat="1" applyFont="1" applyFill="1" applyBorder="1" applyAlignment="1">
      <alignment horizontal="center" vertical="top"/>
    </xf>
    <xf numFmtId="49" fontId="11" fillId="10" borderId="179" xfId="0" applyNumberFormat="1" applyFont="1" applyFill="1" applyBorder="1" applyAlignment="1">
      <alignment horizontal="center" vertical="top"/>
    </xf>
    <xf numFmtId="0" fontId="11" fillId="10" borderId="75" xfId="10" applyNumberFormat="1" applyFont="1" applyFill="1" applyBorder="1" applyAlignment="1" applyProtection="1">
      <alignment horizontal="left" vertical="top" wrapText="1"/>
    </xf>
    <xf numFmtId="0" fontId="11" fillId="10" borderId="75" xfId="0" applyFont="1" applyFill="1" applyBorder="1" applyAlignment="1">
      <alignment horizontal="center" vertical="top"/>
    </xf>
    <xf numFmtId="49" fontId="11" fillId="10" borderId="76" xfId="0" applyNumberFormat="1" applyFont="1" applyFill="1" applyBorder="1" applyAlignment="1">
      <alignment horizontal="center" vertical="top" textRotation="90" wrapText="1"/>
    </xf>
    <xf numFmtId="0" fontId="12" fillId="19" borderId="87" xfId="0" applyFont="1" applyFill="1" applyBorder="1" applyAlignment="1">
      <alignment horizontal="left" vertical="top"/>
    </xf>
    <xf numFmtId="0" fontId="12" fillId="19" borderId="69" xfId="0" applyFont="1" applyFill="1" applyBorder="1" applyAlignment="1">
      <alignment horizontal="left" vertical="top"/>
    </xf>
    <xf numFmtId="0" fontId="11" fillId="10" borderId="184" xfId="0" applyFont="1" applyFill="1" applyBorder="1" applyAlignment="1">
      <alignment horizontal="left" vertical="top" wrapText="1"/>
    </xf>
    <xf numFmtId="49" fontId="11" fillId="10" borderId="55" xfId="0" applyNumberFormat="1" applyFont="1" applyFill="1" applyBorder="1" applyAlignment="1">
      <alignment horizontal="center" vertical="top" textRotation="90" wrapText="1"/>
    </xf>
    <xf numFmtId="49" fontId="11" fillId="10" borderId="187" xfId="0" applyNumberFormat="1" applyFont="1" applyFill="1" applyBorder="1" applyAlignment="1">
      <alignment horizontal="center" vertical="top" textRotation="90" wrapText="1"/>
    </xf>
    <xf numFmtId="49" fontId="11" fillId="10" borderId="185" xfId="0" applyNumberFormat="1" applyFont="1" applyFill="1" applyBorder="1" applyAlignment="1">
      <alignment horizontal="center" vertical="top" textRotation="90" wrapText="1"/>
    </xf>
    <xf numFmtId="49" fontId="11" fillId="23" borderId="104" xfId="0" applyNumberFormat="1" applyFont="1" applyFill="1" applyBorder="1" applyAlignment="1">
      <alignment horizontal="center" vertical="top" textRotation="90" wrapText="1"/>
    </xf>
    <xf numFmtId="49" fontId="11" fillId="23" borderId="112" xfId="0" applyNumberFormat="1" applyFont="1" applyFill="1" applyBorder="1" applyAlignment="1">
      <alignment horizontal="center" vertical="top" textRotation="90" wrapText="1"/>
    </xf>
    <xf numFmtId="49" fontId="12" fillId="0" borderId="61" xfId="0" applyNumberFormat="1" applyFont="1" applyBorder="1" applyAlignment="1">
      <alignment horizontal="center" vertical="top" wrapText="1"/>
    </xf>
    <xf numFmtId="49" fontId="12" fillId="0" borderId="172" xfId="0" applyNumberFormat="1" applyFont="1" applyBorder="1" applyAlignment="1">
      <alignment horizontal="center" vertical="top" wrapText="1"/>
    </xf>
    <xf numFmtId="49" fontId="12" fillId="0" borderId="8" xfId="0" applyNumberFormat="1" applyFont="1" applyBorder="1" applyAlignment="1">
      <alignment horizontal="center" vertical="top" wrapText="1"/>
    </xf>
    <xf numFmtId="49" fontId="12" fillId="3" borderId="40" xfId="0" applyNumberFormat="1" applyFont="1" applyFill="1" applyBorder="1" applyAlignment="1">
      <alignment horizontal="right" vertical="center"/>
    </xf>
    <xf numFmtId="49" fontId="12" fillId="3" borderId="69" xfId="0" applyNumberFormat="1" applyFont="1" applyFill="1" applyBorder="1" applyAlignment="1">
      <alignment horizontal="right" vertical="center"/>
    </xf>
    <xf numFmtId="49" fontId="12" fillId="10" borderId="61" xfId="0" applyNumberFormat="1" applyFont="1" applyFill="1" applyBorder="1" applyAlignment="1">
      <alignment horizontal="center" vertical="top"/>
    </xf>
    <xf numFmtId="49" fontId="12" fillId="10" borderId="172" xfId="0" applyNumberFormat="1" applyFont="1" applyFill="1" applyBorder="1" applyAlignment="1">
      <alignment horizontal="center" vertical="top"/>
    </xf>
    <xf numFmtId="49" fontId="12" fillId="10" borderId="8" xfId="0" applyNumberFormat="1" applyFont="1" applyFill="1" applyBorder="1" applyAlignment="1">
      <alignment horizontal="center" vertical="top"/>
    </xf>
    <xf numFmtId="49" fontId="11" fillId="0" borderId="67" xfId="0" applyNumberFormat="1" applyFont="1" applyBorder="1" applyAlignment="1">
      <alignment horizontal="center" vertical="top" wrapText="1"/>
    </xf>
    <xf numFmtId="49" fontId="11" fillId="0" borderId="178" xfId="0" applyNumberFormat="1" applyFont="1" applyBorder="1" applyAlignment="1">
      <alignment horizontal="center" vertical="top" wrapText="1"/>
    </xf>
    <xf numFmtId="49" fontId="11" fillId="0" borderId="118" xfId="0" applyNumberFormat="1" applyFont="1" applyBorder="1" applyAlignment="1">
      <alignment horizontal="center" vertical="top" wrapText="1"/>
    </xf>
    <xf numFmtId="49" fontId="11" fillId="0" borderId="179" xfId="0" applyNumberFormat="1" applyFont="1" applyBorder="1" applyAlignment="1">
      <alignment horizontal="center" vertical="top" wrapText="1"/>
    </xf>
    <xf numFmtId="0" fontId="11" fillId="0" borderId="61" xfId="0" applyFont="1" applyBorder="1" applyAlignment="1">
      <alignment horizontal="center" vertical="top" wrapText="1"/>
    </xf>
    <xf numFmtId="0" fontId="11" fillId="0" borderId="172" xfId="0" applyFont="1" applyBorder="1" applyAlignment="1">
      <alignment horizontal="center" vertical="top" wrapText="1"/>
    </xf>
    <xf numFmtId="0" fontId="11" fillId="0" borderId="184" xfId="0" applyFont="1" applyBorder="1" applyAlignment="1">
      <alignment horizontal="center" vertical="top" wrapText="1"/>
    </xf>
    <xf numFmtId="49" fontId="12" fillId="12" borderId="88" xfId="0" applyNumberFormat="1" applyFont="1" applyFill="1" applyBorder="1" applyAlignment="1">
      <alignment horizontal="left" vertical="top"/>
    </xf>
    <xf numFmtId="49" fontId="12" fillId="12" borderId="39" xfId="0" applyNumberFormat="1" applyFont="1" applyFill="1" applyBorder="1" applyAlignment="1">
      <alignment horizontal="left" vertical="top"/>
    </xf>
    <xf numFmtId="49" fontId="12" fillId="12" borderId="97" xfId="0" applyNumberFormat="1" applyFont="1" applyFill="1" applyBorder="1" applyAlignment="1">
      <alignment horizontal="left" vertical="top"/>
    </xf>
    <xf numFmtId="49" fontId="12" fillId="12" borderId="49" xfId="0" applyNumberFormat="1" applyFont="1" applyFill="1" applyBorder="1" applyAlignment="1">
      <alignment horizontal="left" vertical="top"/>
    </xf>
    <xf numFmtId="0" fontId="11" fillId="0" borderId="172" xfId="0" applyFont="1" applyBorder="1" applyAlignment="1">
      <alignment horizontal="left" vertical="top" wrapText="1"/>
    </xf>
    <xf numFmtId="49" fontId="11" fillId="10" borderId="46" xfId="0" applyNumberFormat="1" applyFont="1" applyFill="1" applyBorder="1" applyAlignment="1">
      <alignment horizontal="center" vertical="top" textRotation="90" wrapText="1"/>
    </xf>
    <xf numFmtId="49" fontId="11" fillId="10" borderId="48" xfId="0" applyNumberFormat="1" applyFont="1" applyFill="1" applyBorder="1" applyAlignment="1">
      <alignment horizontal="center" vertical="top" textRotation="90" wrapText="1"/>
    </xf>
    <xf numFmtId="49" fontId="11" fillId="10" borderId="50" xfId="0" applyNumberFormat="1" applyFont="1" applyFill="1" applyBorder="1" applyAlignment="1">
      <alignment horizontal="center" vertical="top" textRotation="90" wrapText="1"/>
    </xf>
    <xf numFmtId="49" fontId="12" fillId="2" borderId="172" xfId="0" applyNumberFormat="1" applyFont="1" applyFill="1" applyBorder="1" applyAlignment="1">
      <alignment horizontal="center" vertical="top"/>
    </xf>
    <xf numFmtId="49" fontId="11" fillId="0" borderId="187" xfId="0" applyNumberFormat="1" applyFont="1" applyBorder="1" applyAlignment="1">
      <alignment horizontal="center" vertical="top" textRotation="90"/>
    </xf>
    <xf numFmtId="49" fontId="11" fillId="0" borderId="58" xfId="0" applyNumberFormat="1" applyFont="1" applyBorder="1" applyAlignment="1">
      <alignment horizontal="center" vertical="top" textRotation="90"/>
    </xf>
    <xf numFmtId="0" fontId="11" fillId="0" borderId="8" xfId="0" applyFont="1" applyBorder="1" applyAlignment="1">
      <alignment horizontal="center" vertical="top" wrapText="1"/>
    </xf>
    <xf numFmtId="0" fontId="12" fillId="3" borderId="42" xfId="0" applyFont="1" applyFill="1" applyBorder="1" applyAlignment="1">
      <alignment horizontal="right" vertical="center"/>
    </xf>
    <xf numFmtId="0" fontId="12" fillId="3" borderId="39" xfId="0" applyFont="1" applyFill="1" applyBorder="1" applyAlignment="1">
      <alignment horizontal="right" vertical="center"/>
    </xf>
    <xf numFmtId="49" fontId="11" fillId="0" borderId="180" xfId="0" applyNumberFormat="1" applyFont="1" applyBorder="1" applyAlignment="1">
      <alignment horizontal="center" vertical="top" textRotation="90"/>
    </xf>
    <xf numFmtId="49" fontId="12" fillId="2" borderId="8" xfId="0" applyNumberFormat="1" applyFont="1" applyFill="1" applyBorder="1" applyAlignment="1">
      <alignment horizontal="center" vertical="top"/>
    </xf>
    <xf numFmtId="49" fontId="12" fillId="0" borderId="184" xfId="0" applyNumberFormat="1" applyFont="1" applyBorder="1" applyAlignment="1">
      <alignment horizontal="center" vertical="top" wrapText="1"/>
    </xf>
    <xf numFmtId="0" fontId="11" fillId="0" borderId="138" xfId="0" applyFont="1" applyBorder="1" applyAlignment="1">
      <alignment horizontal="center" vertical="center" textRotation="90" wrapText="1"/>
    </xf>
    <xf numFmtId="0" fontId="11" fillId="0" borderId="139" xfId="0" applyFont="1" applyBorder="1" applyAlignment="1">
      <alignment horizontal="center" vertical="center" textRotation="90" wrapText="1"/>
    </xf>
    <xf numFmtId="0" fontId="11" fillId="0" borderId="140" xfId="0" applyFont="1" applyBorder="1" applyAlignment="1">
      <alignment horizontal="center" vertical="center" textRotation="90" wrapText="1"/>
    </xf>
    <xf numFmtId="0" fontId="12" fillId="9" borderId="124" xfId="0" applyFont="1" applyFill="1" applyBorder="1" applyAlignment="1">
      <alignment horizontal="center" vertical="top" wrapText="1"/>
    </xf>
    <xf numFmtId="0" fontId="12" fillId="9" borderId="71" xfId="0" applyFont="1" applyFill="1" applyBorder="1" applyAlignment="1">
      <alignment horizontal="center" vertical="top" wrapText="1"/>
    </xf>
    <xf numFmtId="0" fontId="12" fillId="9" borderId="72" xfId="0" applyFont="1" applyFill="1" applyBorder="1" applyAlignment="1">
      <alignment horizontal="center" vertical="top" wrapText="1"/>
    </xf>
    <xf numFmtId="0" fontId="12" fillId="10" borderId="124" xfId="0" applyFont="1" applyFill="1" applyBorder="1" applyAlignment="1">
      <alignment horizontal="center" vertical="top" wrapText="1"/>
    </xf>
    <xf numFmtId="0" fontId="12" fillId="10" borderId="71" xfId="0" applyFont="1" applyFill="1" applyBorder="1" applyAlignment="1">
      <alignment horizontal="center" vertical="top" wrapText="1"/>
    </xf>
    <xf numFmtId="0" fontId="12" fillId="10" borderId="72" xfId="0" applyFont="1" applyFill="1" applyBorder="1" applyAlignment="1">
      <alignment horizontal="center" vertical="top" wrapText="1"/>
    </xf>
    <xf numFmtId="0" fontId="12" fillId="3" borderId="34" xfId="0" applyFont="1" applyFill="1" applyBorder="1" applyAlignment="1">
      <alignment horizontal="right" vertical="center"/>
    </xf>
    <xf numFmtId="0" fontId="11" fillId="0" borderId="9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center" vertical="top" wrapText="1"/>
    </xf>
    <xf numFmtId="49" fontId="11" fillId="0" borderId="66" xfId="0" applyNumberFormat="1" applyFont="1" applyBorder="1" applyAlignment="1">
      <alignment horizontal="center" vertical="top" textRotation="90"/>
    </xf>
    <xf numFmtId="49" fontId="11" fillId="0" borderId="106" xfId="0" applyNumberFormat="1" applyFont="1" applyBorder="1" applyAlignment="1">
      <alignment horizontal="center" vertical="top"/>
    </xf>
    <xf numFmtId="49" fontId="11" fillId="0" borderId="57" xfId="0" applyNumberFormat="1" applyFont="1" applyBorder="1" applyAlignment="1">
      <alignment horizontal="center" vertical="top"/>
    </xf>
    <xf numFmtId="0" fontId="11" fillId="0" borderId="35" xfId="0" applyFont="1" applyBorder="1" applyAlignment="1">
      <alignment horizontal="center" vertical="center" textRotation="90" wrapText="1"/>
    </xf>
    <xf numFmtId="0" fontId="11" fillId="0" borderId="113" xfId="0" applyFont="1" applyBorder="1" applyAlignment="1">
      <alignment horizontal="center" vertical="center" textRotation="90" wrapText="1"/>
    </xf>
    <xf numFmtId="0" fontId="11" fillId="0" borderId="50" xfId="0" applyFont="1" applyBorder="1" applyAlignment="1">
      <alignment horizontal="center" vertical="center" textRotation="90" wrapText="1"/>
    </xf>
    <xf numFmtId="0" fontId="12" fillId="6" borderId="0" xfId="0" applyFont="1" applyFill="1" applyAlignment="1">
      <alignment horizontal="right"/>
    </xf>
    <xf numFmtId="0" fontId="11" fillId="6" borderId="0" xfId="0" applyFont="1" applyFill="1" applyAlignment="1">
      <alignment horizontal="center" vertical="top" wrapText="1"/>
    </xf>
    <xf numFmtId="0" fontId="12" fillId="6" borderId="0" xfId="0" applyFont="1" applyFill="1" applyAlignment="1">
      <alignment horizontal="center" vertical="top" wrapText="1"/>
    </xf>
    <xf numFmtId="0" fontId="11" fillId="7" borderId="107" xfId="0" applyFont="1" applyFill="1" applyBorder="1" applyAlignment="1" applyProtection="1">
      <alignment horizontal="center" vertical="center" textRotation="90" wrapText="1"/>
      <protection locked="0"/>
    </xf>
    <xf numFmtId="0" fontId="11" fillId="7" borderId="134" xfId="0" applyFont="1" applyFill="1" applyBorder="1" applyAlignment="1" applyProtection="1">
      <alignment horizontal="center" vertical="center" textRotation="90" wrapText="1"/>
      <protection locked="0"/>
    </xf>
    <xf numFmtId="0" fontId="11" fillId="7" borderId="136" xfId="0" applyFont="1" applyFill="1" applyBorder="1" applyAlignment="1" applyProtection="1">
      <alignment horizontal="center" vertical="center" textRotation="90" wrapText="1"/>
      <protection locked="0"/>
    </xf>
    <xf numFmtId="0" fontId="11" fillId="2" borderId="133" xfId="0" applyFont="1" applyFill="1" applyBorder="1" applyAlignment="1">
      <alignment horizontal="center" vertical="center" textRotation="90" wrapText="1"/>
    </xf>
    <xf numFmtId="0" fontId="11" fillId="2" borderId="132" xfId="0" applyFont="1" applyFill="1" applyBorder="1" applyAlignment="1">
      <alignment horizontal="center" vertical="center" textRotation="90" wrapText="1"/>
    </xf>
    <xf numFmtId="0" fontId="11" fillId="2" borderId="137" xfId="0" applyFont="1" applyFill="1" applyBorder="1" applyAlignment="1">
      <alignment horizontal="center" vertical="center" textRotation="90" wrapText="1"/>
    </xf>
    <xf numFmtId="0" fontId="11" fillId="3" borderId="129" xfId="0" applyFont="1" applyFill="1" applyBorder="1" applyAlignment="1">
      <alignment horizontal="center" vertical="center" textRotation="90" wrapText="1"/>
    </xf>
    <xf numFmtId="0" fontId="11" fillId="3" borderId="89" xfId="0" applyFont="1" applyFill="1" applyBorder="1" applyAlignment="1">
      <alignment horizontal="center" vertical="center" textRotation="90" wrapText="1"/>
    </xf>
    <xf numFmtId="0" fontId="11" fillId="3" borderId="109" xfId="0" applyFont="1" applyFill="1" applyBorder="1" applyAlignment="1">
      <alignment horizontal="center" vertical="center" textRotation="90" wrapText="1"/>
    </xf>
    <xf numFmtId="0" fontId="11" fillId="0" borderId="129" xfId="0" applyFont="1" applyBorder="1" applyAlignment="1">
      <alignment horizontal="center" vertical="center" textRotation="90" wrapText="1"/>
    </xf>
    <xf numFmtId="0" fontId="11" fillId="0" borderId="89" xfId="0" applyFont="1" applyBorder="1" applyAlignment="1">
      <alignment horizontal="center" vertical="center" textRotation="90" wrapText="1"/>
    </xf>
    <xf numFmtId="0" fontId="11" fillId="0" borderId="109" xfId="0" applyFont="1" applyBorder="1" applyAlignment="1">
      <alignment horizontal="center" vertical="center" textRotation="90" wrapText="1"/>
    </xf>
    <xf numFmtId="0" fontId="11" fillId="0" borderId="129" xfId="0" applyFont="1" applyBorder="1" applyAlignment="1">
      <alignment horizontal="center" vertical="center" wrapText="1"/>
    </xf>
    <xf numFmtId="0" fontId="11" fillId="0" borderId="89" xfId="0" applyFont="1" applyBorder="1" applyAlignment="1">
      <alignment horizontal="center" vertical="center" wrapText="1"/>
    </xf>
    <xf numFmtId="0" fontId="11" fillId="0" borderId="109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top" wrapText="1"/>
    </xf>
    <xf numFmtId="0" fontId="12" fillId="0" borderId="141" xfId="0" applyFont="1" applyBorder="1" applyAlignment="1">
      <alignment horizontal="center" vertical="top" wrapText="1"/>
    </xf>
    <xf numFmtId="0" fontId="12" fillId="0" borderId="65" xfId="0" applyFont="1" applyBorder="1" applyAlignment="1">
      <alignment horizontal="center" vertical="top" wrapText="1"/>
    </xf>
    <xf numFmtId="0" fontId="12" fillId="0" borderId="124" xfId="0" applyFont="1" applyBorder="1" applyAlignment="1">
      <alignment horizontal="center" vertical="top" wrapText="1"/>
    </xf>
    <xf numFmtId="0" fontId="12" fillId="0" borderId="71" xfId="0" applyFont="1" applyBorder="1" applyAlignment="1">
      <alignment horizontal="center" vertical="top" wrapText="1"/>
    </xf>
    <xf numFmtId="0" fontId="12" fillId="0" borderId="72" xfId="0" applyFont="1" applyBorder="1" applyAlignment="1">
      <alignment horizontal="center" vertical="top" wrapText="1"/>
    </xf>
    <xf numFmtId="0" fontId="11" fillId="0" borderId="130" xfId="0" applyFont="1" applyBorder="1" applyAlignment="1">
      <alignment horizontal="center" vertical="center" textRotation="90" wrapText="1"/>
    </xf>
    <xf numFmtId="0" fontId="11" fillId="0" borderId="135" xfId="0" applyFont="1" applyBorder="1" applyAlignment="1">
      <alignment horizontal="center" vertical="center" textRotation="90" wrapText="1"/>
    </xf>
    <xf numFmtId="0" fontId="11" fillId="0" borderId="110" xfId="0" applyFont="1" applyBorder="1" applyAlignment="1">
      <alignment horizontal="center" vertical="center" textRotation="90" wrapText="1"/>
    </xf>
    <xf numFmtId="0" fontId="12" fillId="10" borderId="0" xfId="0" applyFont="1" applyFill="1" applyAlignment="1">
      <alignment horizontal="right"/>
    </xf>
    <xf numFmtId="0" fontId="11" fillId="9" borderId="181" xfId="0" applyFont="1" applyFill="1" applyBorder="1" applyAlignment="1">
      <alignment horizontal="center" vertical="center" textRotation="90" wrapText="1"/>
    </xf>
    <xf numFmtId="0" fontId="11" fillId="9" borderId="183" xfId="0" applyFont="1" applyFill="1" applyBorder="1" applyAlignment="1">
      <alignment horizontal="center" vertical="center" textRotation="90" wrapText="1"/>
    </xf>
    <xf numFmtId="0" fontId="11" fillId="9" borderId="172" xfId="0" applyFont="1" applyFill="1" applyBorder="1" applyAlignment="1">
      <alignment horizontal="center" vertical="center"/>
    </xf>
    <xf numFmtId="49" fontId="11" fillId="0" borderId="142" xfId="0" applyNumberFormat="1" applyFont="1" applyBorder="1" applyAlignment="1">
      <alignment horizontal="center" vertical="top" textRotation="90" wrapText="1"/>
    </xf>
    <xf numFmtId="49" fontId="11" fillId="0" borderId="143" xfId="0" applyNumberFormat="1" applyFont="1" applyBorder="1" applyAlignment="1">
      <alignment horizontal="center" vertical="top" textRotation="90" wrapText="1"/>
    </xf>
    <xf numFmtId="49" fontId="11" fillId="0" borderId="140" xfId="0" applyNumberFormat="1" applyFont="1" applyBorder="1" applyAlignment="1">
      <alignment horizontal="center" vertical="top" textRotation="90" wrapText="1"/>
    </xf>
    <xf numFmtId="49" fontId="11" fillId="0" borderId="142" xfId="0" applyNumberFormat="1" applyFont="1" applyBorder="1" applyAlignment="1">
      <alignment horizontal="center" vertical="top" wrapText="1"/>
    </xf>
    <xf numFmtId="49" fontId="11" fillId="0" borderId="143" xfId="0" applyNumberFormat="1" applyFont="1" applyBorder="1" applyAlignment="1">
      <alignment horizontal="center" vertical="top" wrapText="1"/>
    </xf>
    <xf numFmtId="49" fontId="11" fillId="0" borderId="140" xfId="0" applyNumberFormat="1" applyFont="1" applyBorder="1" applyAlignment="1">
      <alignment horizontal="center" vertical="top" wrapText="1"/>
    </xf>
    <xf numFmtId="49" fontId="11" fillId="0" borderId="48" xfId="0" applyNumberFormat="1" applyFont="1" applyBorder="1" applyAlignment="1">
      <alignment horizontal="center" vertical="top" textRotation="90"/>
    </xf>
    <xf numFmtId="49" fontId="11" fillId="23" borderId="46" xfId="0" applyNumberFormat="1" applyFont="1" applyFill="1" applyBorder="1" applyAlignment="1">
      <alignment horizontal="center" vertical="top" textRotation="90" wrapText="1"/>
    </xf>
    <xf numFmtId="49" fontId="11" fillId="23" borderId="179" xfId="0" applyNumberFormat="1" applyFont="1" applyFill="1" applyBorder="1" applyAlignment="1">
      <alignment horizontal="center" vertical="top" textRotation="90" wrapText="1"/>
    </xf>
    <xf numFmtId="49" fontId="12" fillId="2" borderId="9" xfId="0" applyNumberFormat="1" applyFont="1" applyFill="1" applyBorder="1" applyAlignment="1">
      <alignment horizontal="center" vertical="top"/>
    </xf>
    <xf numFmtId="49" fontId="11" fillId="0" borderId="142" xfId="0" applyNumberFormat="1" applyFont="1" applyBorder="1" applyAlignment="1">
      <alignment horizontal="center" vertical="top" textRotation="90"/>
    </xf>
    <xf numFmtId="49" fontId="11" fillId="0" borderId="143" xfId="0" applyNumberFormat="1" applyFont="1" applyBorder="1" applyAlignment="1">
      <alignment horizontal="center" vertical="top" textRotation="90"/>
    </xf>
    <xf numFmtId="49" fontId="11" fillId="0" borderId="140" xfId="0" applyNumberFormat="1" applyFont="1" applyBorder="1" applyAlignment="1">
      <alignment horizontal="center" vertical="top" textRotation="90"/>
    </xf>
    <xf numFmtId="49" fontId="11" fillId="0" borderId="53" xfId="0" applyNumberFormat="1" applyFont="1" applyBorder="1" applyAlignment="1">
      <alignment horizontal="center" vertical="top" textRotation="90"/>
    </xf>
    <xf numFmtId="49" fontId="11" fillId="10" borderId="179" xfId="0" applyNumberFormat="1" applyFont="1" applyFill="1" applyBorder="1" applyAlignment="1">
      <alignment horizontal="center" vertical="top" textRotation="90" wrapText="1"/>
    </xf>
    <xf numFmtId="49" fontId="11" fillId="23" borderId="35" xfId="0" applyNumberFormat="1" applyFont="1" applyFill="1" applyBorder="1" applyAlignment="1">
      <alignment horizontal="center" vertical="top" textRotation="90"/>
    </xf>
    <xf numFmtId="49" fontId="11" fillId="23" borderId="113" xfId="0" applyNumberFormat="1" applyFont="1" applyFill="1" applyBorder="1" applyAlignment="1">
      <alignment horizontal="center" vertical="top" textRotation="90"/>
    </xf>
    <xf numFmtId="49" fontId="11" fillId="23" borderId="50" xfId="0" applyNumberFormat="1" applyFont="1" applyFill="1" applyBorder="1" applyAlignment="1">
      <alignment horizontal="center" vertical="top" textRotation="90"/>
    </xf>
    <xf numFmtId="0" fontId="11" fillId="6" borderId="13" xfId="0" applyFont="1" applyFill="1" applyBorder="1" applyAlignment="1">
      <alignment horizontal="center" vertical="top" wrapText="1"/>
    </xf>
    <xf numFmtId="0" fontId="11" fillId="11" borderId="119" xfId="0" applyFont="1" applyFill="1" applyBorder="1" applyAlignment="1">
      <alignment horizontal="center" vertical="top"/>
    </xf>
    <xf numFmtId="0" fontId="11" fillId="11" borderId="14" xfId="0" applyFont="1" applyFill="1" applyBorder="1" applyAlignment="1">
      <alignment horizontal="center" vertical="top"/>
    </xf>
    <xf numFmtId="0" fontId="12" fillId="12" borderId="88" xfId="0" applyFont="1" applyFill="1" applyBorder="1" applyAlignment="1">
      <alignment horizontal="right" vertical="center" wrapText="1"/>
    </xf>
    <xf numFmtId="0" fontId="12" fillId="12" borderId="39" xfId="0" applyFont="1" applyFill="1" applyBorder="1" applyAlignment="1">
      <alignment horizontal="right" vertical="center" wrapText="1"/>
    </xf>
    <xf numFmtId="0" fontId="12" fillId="12" borderId="34" xfId="0" applyFont="1" applyFill="1" applyBorder="1" applyAlignment="1">
      <alignment horizontal="right" vertical="center" wrapText="1"/>
    </xf>
    <xf numFmtId="49" fontId="12" fillId="2" borderId="88" xfId="0" applyNumberFormat="1" applyFont="1" applyFill="1" applyBorder="1" applyAlignment="1">
      <alignment horizontal="right" vertical="center"/>
    </xf>
    <xf numFmtId="49" fontId="12" fillId="19" borderId="88" xfId="0" applyNumberFormat="1" applyFont="1" applyFill="1" applyBorder="1" applyAlignment="1">
      <alignment horizontal="left" vertical="top"/>
    </xf>
    <xf numFmtId="49" fontId="12" fillId="19" borderId="39" xfId="0" applyNumberFormat="1" applyFont="1" applyFill="1" applyBorder="1" applyAlignment="1">
      <alignment horizontal="left" vertical="top"/>
    </xf>
    <xf numFmtId="49" fontId="12" fillId="19" borderId="97" xfId="0" applyNumberFormat="1" applyFont="1" applyFill="1" applyBorder="1" applyAlignment="1">
      <alignment horizontal="left" vertical="top"/>
    </xf>
    <xf numFmtId="49" fontId="12" fillId="19" borderId="49" xfId="0" applyNumberFormat="1" applyFont="1" applyFill="1" applyBorder="1" applyAlignment="1">
      <alignment horizontal="left" vertical="top"/>
    </xf>
    <xf numFmtId="49" fontId="12" fillId="13" borderId="97" xfId="0" applyNumberFormat="1" applyFont="1" applyFill="1" applyBorder="1" applyAlignment="1">
      <alignment horizontal="left" vertical="top"/>
    </xf>
    <xf numFmtId="49" fontId="12" fillId="13" borderId="49" xfId="0" applyNumberFormat="1" applyFont="1" applyFill="1" applyBorder="1" applyAlignment="1">
      <alignment horizontal="left" vertical="top"/>
    </xf>
    <xf numFmtId="0" fontId="11" fillId="6" borderId="161" xfId="0" applyFont="1" applyFill="1" applyBorder="1" applyAlignment="1">
      <alignment horizontal="center" vertical="top" wrapText="1"/>
    </xf>
    <xf numFmtId="49" fontId="12" fillId="6" borderId="8" xfId="0" applyNumberFormat="1" applyFont="1" applyFill="1" applyBorder="1" applyAlignment="1">
      <alignment horizontal="center" vertical="top" wrapText="1"/>
    </xf>
    <xf numFmtId="0" fontId="11" fillId="6" borderId="172" xfId="0" applyFont="1" applyFill="1" applyBorder="1" applyAlignment="1">
      <alignment horizontal="center" vertical="top" wrapText="1"/>
    </xf>
    <xf numFmtId="49" fontId="12" fillId="7" borderId="103" xfId="0" applyNumberFormat="1" applyFont="1" applyFill="1" applyBorder="1" applyAlignment="1">
      <alignment horizontal="center" vertical="top"/>
    </xf>
    <xf numFmtId="49" fontId="12" fillId="3" borderId="114" xfId="0" applyNumberFormat="1" applyFont="1" applyFill="1" applyBorder="1" applyAlignment="1">
      <alignment horizontal="center" vertical="top"/>
    </xf>
    <xf numFmtId="49" fontId="12" fillId="3" borderId="98" xfId="0" applyNumberFormat="1" applyFont="1" applyFill="1" applyBorder="1" applyAlignment="1">
      <alignment horizontal="center" vertical="top"/>
    </xf>
    <xf numFmtId="49" fontId="12" fillId="6" borderId="32" xfId="0" applyNumberFormat="1" applyFont="1" applyFill="1" applyBorder="1" applyAlignment="1">
      <alignment horizontal="center" vertical="top"/>
    </xf>
    <xf numFmtId="49" fontId="12" fillId="6" borderId="44" xfId="0" applyNumberFormat="1" applyFont="1" applyFill="1" applyBorder="1" applyAlignment="1">
      <alignment horizontal="center" vertical="top"/>
    </xf>
    <xf numFmtId="0" fontId="11" fillId="6" borderId="32" xfId="0" applyFont="1" applyFill="1" applyBorder="1" applyAlignment="1">
      <alignment horizontal="left" vertical="top" wrapText="1"/>
    </xf>
    <xf numFmtId="0" fontId="11" fillId="6" borderId="44" xfId="0" applyFont="1" applyFill="1" applyBorder="1" applyAlignment="1">
      <alignment horizontal="left" vertical="top" wrapText="1"/>
    </xf>
    <xf numFmtId="0" fontId="11" fillId="6" borderId="32" xfId="0" applyFont="1" applyFill="1" applyBorder="1" applyAlignment="1">
      <alignment horizontal="center" vertical="top"/>
    </xf>
    <xf numFmtId="0" fontId="11" fillId="6" borderId="44" xfId="0" applyFont="1" applyFill="1" applyBorder="1" applyAlignment="1">
      <alignment horizontal="center" vertical="top"/>
    </xf>
    <xf numFmtId="49" fontId="11" fillId="6" borderId="33" xfId="0" applyNumberFormat="1" applyFont="1" applyFill="1" applyBorder="1" applyAlignment="1">
      <alignment horizontal="center" vertical="top" textRotation="90"/>
    </xf>
    <xf numFmtId="49" fontId="11" fillId="6" borderId="45" xfId="0" applyNumberFormat="1" applyFont="1" applyFill="1" applyBorder="1" applyAlignment="1">
      <alignment horizontal="center" vertical="top" textRotation="90"/>
    </xf>
    <xf numFmtId="49" fontId="11" fillId="6" borderId="93" xfId="0" applyNumberFormat="1" applyFont="1" applyFill="1" applyBorder="1" applyAlignment="1">
      <alignment horizontal="center" vertical="top" textRotation="90"/>
    </xf>
    <xf numFmtId="49" fontId="11" fillId="6" borderId="106" xfId="0" applyNumberFormat="1" applyFont="1" applyFill="1" applyBorder="1" applyAlignment="1">
      <alignment horizontal="center" vertical="top"/>
    </xf>
    <xf numFmtId="49" fontId="11" fillId="6" borderId="57" xfId="0" applyNumberFormat="1" applyFont="1" applyFill="1" applyBorder="1" applyAlignment="1">
      <alignment horizontal="center" vertical="top"/>
    </xf>
    <xf numFmtId="49" fontId="12" fillId="6" borderId="29" xfId="0" applyNumberFormat="1" applyFont="1" applyFill="1" applyBorder="1" applyAlignment="1">
      <alignment horizontal="center" vertical="top"/>
    </xf>
    <xf numFmtId="0" fontId="11" fillId="6" borderId="29" xfId="0" applyFont="1" applyFill="1" applyBorder="1" applyAlignment="1">
      <alignment horizontal="center" vertical="top"/>
    </xf>
    <xf numFmtId="0" fontId="11" fillId="6" borderId="29" xfId="0" applyFont="1" applyFill="1" applyBorder="1" applyAlignment="1">
      <alignment horizontal="left" vertical="top" wrapText="1"/>
    </xf>
    <xf numFmtId="49" fontId="12" fillId="2" borderId="114" xfId="0" applyNumberFormat="1" applyFont="1" applyFill="1" applyBorder="1" applyAlignment="1">
      <alignment horizontal="right" vertical="center"/>
    </xf>
    <xf numFmtId="49" fontId="12" fillId="2" borderId="117" xfId="0" applyNumberFormat="1" applyFont="1" applyFill="1" applyBorder="1" applyAlignment="1">
      <alignment horizontal="right" vertical="center"/>
    </xf>
    <xf numFmtId="49" fontId="12" fillId="7" borderId="103" xfId="0" applyNumberFormat="1" applyFont="1" applyFill="1" applyBorder="1" applyAlignment="1">
      <alignment vertical="top"/>
    </xf>
    <xf numFmtId="0" fontId="11" fillId="0" borderId="97" xfId="0" applyFont="1" applyBorder="1" applyAlignment="1">
      <alignment horizontal="left" vertical="top" wrapText="1"/>
    </xf>
    <xf numFmtId="49" fontId="12" fillId="2" borderId="98" xfId="0" applyNumberFormat="1" applyFont="1" applyFill="1" applyBorder="1" applyAlignment="1">
      <alignment horizontal="center" vertical="top"/>
    </xf>
    <xf numFmtId="49" fontId="12" fillId="3" borderId="34" xfId="0" applyNumberFormat="1" applyFont="1" applyFill="1" applyBorder="1" applyAlignment="1">
      <alignment horizontal="right" vertical="center"/>
    </xf>
    <xf numFmtId="49" fontId="12" fillId="0" borderId="77" xfId="0" applyNumberFormat="1" applyFont="1" applyBorder="1" applyAlignment="1">
      <alignment horizontal="center" vertical="top"/>
    </xf>
    <xf numFmtId="0" fontId="11" fillId="0" borderId="61" xfId="0" applyFont="1" applyBorder="1" applyAlignment="1">
      <alignment horizontal="center" vertical="top" textRotation="90"/>
    </xf>
    <xf numFmtId="0" fontId="11" fillId="0" borderId="75" xfId="0" applyFont="1" applyBorder="1" applyAlignment="1">
      <alignment horizontal="center" vertical="top" textRotation="90"/>
    </xf>
    <xf numFmtId="49" fontId="12" fillId="13" borderId="24" xfId="0" applyNumberFormat="1" applyFont="1" applyFill="1" applyBorder="1" applyAlignment="1">
      <alignment horizontal="left" vertical="top"/>
    </xf>
    <xf numFmtId="49" fontId="12" fillId="13" borderId="0" xfId="0" applyNumberFormat="1" applyFont="1" applyFill="1" applyAlignment="1">
      <alignment horizontal="left" vertical="top"/>
    </xf>
    <xf numFmtId="49" fontId="12" fillId="13" borderId="54" xfId="0" applyNumberFormat="1" applyFont="1" applyFill="1" applyBorder="1" applyAlignment="1">
      <alignment horizontal="left" vertical="top"/>
    </xf>
    <xf numFmtId="49" fontId="12" fillId="2" borderId="114" xfId="8" applyNumberFormat="1" applyFont="1" applyBorder="1" applyAlignment="1" applyProtection="1">
      <alignment horizontal="right" vertical="center"/>
    </xf>
    <xf numFmtId="49" fontId="12" fillId="2" borderId="117" xfId="8" applyNumberFormat="1" applyFont="1" applyBorder="1" applyAlignment="1" applyProtection="1">
      <alignment horizontal="right" vertical="center"/>
    </xf>
    <xf numFmtId="49" fontId="12" fillId="2" borderId="122" xfId="8" applyNumberFormat="1" applyFont="1" applyBorder="1" applyAlignment="1" applyProtection="1">
      <alignment horizontal="right" vertical="center"/>
    </xf>
    <xf numFmtId="49" fontId="12" fillId="18" borderId="30" xfId="0" applyNumberFormat="1" applyFont="1" applyFill="1" applyBorder="1" applyAlignment="1">
      <alignment horizontal="left" vertical="top"/>
    </xf>
    <xf numFmtId="49" fontId="12" fillId="18" borderId="39" xfId="0" applyNumberFormat="1" applyFont="1" applyFill="1" applyBorder="1" applyAlignment="1">
      <alignment horizontal="left" vertical="top"/>
    </xf>
    <xf numFmtId="49" fontId="12" fillId="18" borderId="34" xfId="0" applyNumberFormat="1" applyFont="1" applyFill="1" applyBorder="1" applyAlignment="1">
      <alignment horizontal="left" vertical="top"/>
    </xf>
    <xf numFmtId="49" fontId="11" fillId="0" borderId="49" xfId="0" applyNumberFormat="1" applyFont="1" applyBorder="1" applyAlignment="1">
      <alignment horizontal="center" vertical="top" textRotation="90"/>
    </xf>
    <xf numFmtId="49" fontId="12" fillId="2" borderId="88" xfId="0" applyNumberFormat="1" applyFont="1" applyFill="1" applyBorder="1" applyAlignment="1">
      <alignment horizontal="right" vertical="center" wrapText="1"/>
    </xf>
    <xf numFmtId="49" fontId="12" fillId="2" borderId="39" xfId="0" applyNumberFormat="1" applyFont="1" applyFill="1" applyBorder="1" applyAlignment="1">
      <alignment horizontal="right" vertical="center" wrapText="1"/>
    </xf>
    <xf numFmtId="49" fontId="12" fillId="2" borderId="34" xfId="0" applyNumberFormat="1" applyFont="1" applyFill="1" applyBorder="1" applyAlignment="1">
      <alignment horizontal="right" vertical="center" wrapText="1"/>
    </xf>
    <xf numFmtId="0" fontId="11" fillId="6" borderId="15" xfId="0" applyFont="1" applyFill="1" applyBorder="1" applyAlignment="1">
      <alignment horizontal="left" vertical="top" wrapText="1"/>
    </xf>
    <xf numFmtId="0" fontId="11" fillId="6" borderId="75" xfId="0" applyFont="1" applyFill="1" applyBorder="1" applyAlignment="1">
      <alignment horizontal="left" vertical="top" wrapText="1"/>
    </xf>
    <xf numFmtId="49" fontId="12" fillId="17" borderId="34" xfId="0" applyNumberFormat="1" applyFont="1" applyFill="1" applyBorder="1" applyAlignment="1">
      <alignment horizontal="left" vertical="top"/>
    </xf>
    <xf numFmtId="49" fontId="12" fillId="2" borderId="88" xfId="0" applyNumberFormat="1" applyFont="1" applyFill="1" applyBorder="1" applyAlignment="1">
      <alignment horizontal="right" vertical="top" wrapText="1"/>
    </xf>
    <xf numFmtId="49" fontId="12" fillId="2" borderId="39" xfId="0" applyNumberFormat="1" applyFont="1" applyFill="1" applyBorder="1" applyAlignment="1">
      <alignment horizontal="right" vertical="top" wrapText="1"/>
    </xf>
    <xf numFmtId="49" fontId="12" fillId="2" borderId="34" xfId="0" applyNumberFormat="1" applyFont="1" applyFill="1" applyBorder="1" applyAlignment="1">
      <alignment horizontal="right" vertical="top" wrapText="1"/>
    </xf>
    <xf numFmtId="49" fontId="11" fillId="6" borderId="67" xfId="0" applyNumberFormat="1" applyFont="1" applyFill="1" applyBorder="1" applyAlignment="1">
      <alignment horizontal="center" vertical="top"/>
    </xf>
    <xf numFmtId="0" fontId="12" fillId="13" borderId="117" xfId="0" applyFont="1" applyFill="1" applyBorder="1" applyAlignment="1">
      <alignment horizontal="left" vertical="top" wrapText="1"/>
    </xf>
    <xf numFmtId="0" fontId="12" fillId="13" borderId="122" xfId="0" applyFont="1" applyFill="1" applyBorder="1" applyAlignment="1">
      <alignment horizontal="left" vertical="top" wrapText="1"/>
    </xf>
    <xf numFmtId="0" fontId="11" fillId="6" borderId="15" xfId="0" applyFont="1" applyFill="1" applyBorder="1" applyAlignment="1">
      <alignment horizontal="center" vertical="top" wrapText="1"/>
    </xf>
    <xf numFmtId="0" fontId="11" fillId="6" borderId="75" xfId="0" applyFont="1" applyFill="1" applyBorder="1" applyAlignment="1">
      <alignment horizontal="center" vertical="top" wrapText="1"/>
    </xf>
    <xf numFmtId="0" fontId="11" fillId="0" borderId="148" xfId="10" applyNumberFormat="1" applyFont="1" applyFill="1" applyBorder="1" applyAlignment="1" applyProtection="1">
      <alignment horizontal="left" vertical="top" wrapText="1"/>
    </xf>
    <xf numFmtId="0" fontId="11" fillId="0" borderId="197" xfId="10" applyNumberFormat="1" applyFont="1" applyFill="1" applyBorder="1" applyAlignment="1" applyProtection="1">
      <alignment horizontal="left" vertical="top" wrapText="1"/>
    </xf>
    <xf numFmtId="0" fontId="12" fillId="18" borderId="88" xfId="0" applyFont="1" applyFill="1" applyBorder="1" applyAlignment="1">
      <alignment horizontal="left" vertical="top" wrapText="1"/>
    </xf>
    <xf numFmtId="49" fontId="11" fillId="10" borderId="58" xfId="0" applyNumberFormat="1" applyFont="1" applyFill="1" applyBorder="1" applyAlignment="1">
      <alignment horizontal="center" vertical="top" textRotation="90" wrapText="1"/>
    </xf>
    <xf numFmtId="49" fontId="11" fillId="10" borderId="180" xfId="0" applyNumberFormat="1" applyFont="1" applyFill="1" applyBorder="1" applyAlignment="1">
      <alignment horizontal="center" vertical="top" textRotation="90" wrapText="1"/>
    </xf>
    <xf numFmtId="49" fontId="11" fillId="10" borderId="35" xfId="0" applyNumberFormat="1" applyFont="1" applyFill="1" applyBorder="1" applyAlignment="1">
      <alignment horizontal="center" vertical="top" wrapText="1"/>
    </xf>
    <xf numFmtId="49" fontId="11" fillId="10" borderId="113" xfId="0" applyNumberFormat="1" applyFont="1" applyFill="1" applyBorder="1" applyAlignment="1">
      <alignment horizontal="center" vertical="top" wrapText="1"/>
    </xf>
    <xf numFmtId="49" fontId="11" fillId="10" borderId="50" xfId="0" applyNumberFormat="1" applyFont="1" applyFill="1" applyBorder="1" applyAlignment="1">
      <alignment horizontal="center" vertical="top" wrapText="1"/>
    </xf>
    <xf numFmtId="49" fontId="11" fillId="0" borderId="54" xfId="0" applyNumberFormat="1" applyFont="1" applyBorder="1" applyAlignment="1">
      <alignment horizontal="center" vertical="top" textRotation="90"/>
    </xf>
    <xf numFmtId="49" fontId="11" fillId="0" borderId="46" xfId="0" applyNumberFormat="1" applyFont="1" applyBorder="1" applyAlignment="1">
      <alignment horizontal="center" vertical="top" wrapText="1"/>
    </xf>
    <xf numFmtId="49" fontId="11" fillId="0" borderId="180" xfId="0" applyNumberFormat="1" applyFont="1" applyBorder="1" applyAlignment="1">
      <alignment horizontal="center" vertical="top" wrapText="1"/>
    </xf>
    <xf numFmtId="49" fontId="12" fillId="2" borderId="127" xfId="0" applyNumberFormat="1" applyFont="1" applyFill="1" applyBorder="1" applyAlignment="1">
      <alignment horizontal="center" vertical="top"/>
    </xf>
    <xf numFmtId="49" fontId="12" fillId="2" borderId="29" xfId="0" applyNumberFormat="1" applyFont="1" applyFill="1" applyBorder="1" applyAlignment="1">
      <alignment horizontal="center" vertical="top"/>
    </xf>
    <xf numFmtId="49" fontId="12" fillId="2" borderId="196" xfId="0" applyNumberFormat="1" applyFont="1" applyFill="1" applyBorder="1" applyAlignment="1">
      <alignment horizontal="center" vertical="top"/>
    </xf>
    <xf numFmtId="49" fontId="12" fillId="0" borderId="17" xfId="0" applyNumberFormat="1" applyFont="1" applyBorder="1" applyAlignment="1">
      <alignment horizontal="center" vertical="top"/>
    </xf>
    <xf numFmtId="0" fontId="15" fillId="0" borderId="117" xfId="0" applyFont="1" applyBorder="1" applyAlignment="1">
      <alignment horizontal="left"/>
    </xf>
    <xf numFmtId="0" fontId="14" fillId="0" borderId="0" xfId="0" applyFont="1" applyAlignment="1" applyProtection="1">
      <alignment horizontal="right"/>
      <protection locked="0"/>
    </xf>
    <xf numFmtId="0" fontId="12" fillId="0" borderId="94" xfId="0" applyFont="1" applyBorder="1" applyAlignment="1" applyProtection="1">
      <alignment horizontal="center" vertical="top" wrapText="1"/>
      <protection locked="0"/>
    </xf>
    <xf numFmtId="0" fontId="12" fillId="0" borderId="79" xfId="0" applyFont="1" applyBorder="1" applyAlignment="1" applyProtection="1">
      <alignment horizontal="center" vertical="top" wrapText="1"/>
      <protection locked="0"/>
    </xf>
    <xf numFmtId="0" fontId="12" fillId="0" borderId="80" xfId="0" applyFont="1" applyBorder="1" applyAlignment="1" applyProtection="1">
      <alignment horizontal="center" vertical="top" wrapText="1"/>
      <protection locked="0"/>
    </xf>
    <xf numFmtId="0" fontId="11" fillId="0" borderId="91" xfId="0" applyFont="1" applyBorder="1" applyAlignment="1" applyProtection="1">
      <alignment horizontal="center" vertical="center"/>
      <protection locked="0"/>
    </xf>
    <xf numFmtId="0" fontId="11" fillId="0" borderId="92" xfId="0" applyFont="1" applyBorder="1" applyAlignment="1" applyProtection="1">
      <alignment horizontal="center" vertical="center"/>
      <protection locked="0"/>
    </xf>
    <xf numFmtId="0" fontId="11" fillId="0" borderId="60" xfId="0" applyFont="1" applyBorder="1" applyAlignment="1" applyProtection="1">
      <alignment horizontal="center" vertical="center" textRotation="90" wrapText="1"/>
      <protection locked="0"/>
    </xf>
    <xf numFmtId="0" fontId="11" fillId="0" borderId="45" xfId="0" applyFont="1" applyBorder="1" applyAlignment="1" applyProtection="1">
      <alignment horizontal="center" vertical="center" textRotation="90" wrapText="1"/>
      <protection locked="0"/>
    </xf>
    <xf numFmtId="0" fontId="12" fillId="0" borderId="94" xfId="0" applyFont="1" applyBorder="1" applyAlignment="1" applyProtection="1">
      <alignment horizontal="center" vertical="top"/>
      <protection locked="0"/>
    </xf>
    <xf numFmtId="0" fontId="12" fillId="0" borderId="79" xfId="0" applyFont="1" applyBorder="1" applyAlignment="1" applyProtection="1">
      <alignment horizontal="center" vertical="top"/>
      <protection locked="0"/>
    </xf>
    <xf numFmtId="0" fontId="12" fillId="0" borderId="80" xfId="0" applyFont="1" applyBorder="1" applyAlignment="1" applyProtection="1">
      <alignment horizontal="center" vertical="top"/>
      <protection locked="0"/>
    </xf>
    <xf numFmtId="0" fontId="11" fillId="0" borderId="59" xfId="0" applyFont="1" applyBorder="1" applyAlignment="1" applyProtection="1">
      <alignment horizontal="center" vertical="center" textRotation="90" wrapText="1"/>
      <protection locked="0"/>
    </xf>
    <xf numFmtId="0" fontId="11" fillId="0" borderId="43" xfId="0" applyFont="1" applyBorder="1" applyAlignment="1" applyProtection="1">
      <alignment horizontal="center" vertical="center" textRotation="90" wrapText="1"/>
      <protection locked="0"/>
    </xf>
    <xf numFmtId="0" fontId="12" fillId="20" borderId="70" xfId="0" applyFont="1" applyFill="1" applyBorder="1" applyAlignment="1">
      <alignment horizontal="right" vertical="top"/>
    </xf>
    <xf numFmtId="0" fontId="12" fillId="20" borderId="39" xfId="0" applyFont="1" applyFill="1" applyBorder="1" applyAlignment="1">
      <alignment horizontal="right" vertical="top"/>
    </xf>
    <xf numFmtId="0" fontId="12" fillId="20" borderId="34" xfId="0" applyFont="1" applyFill="1" applyBorder="1" applyAlignment="1">
      <alignment horizontal="right" vertical="top"/>
    </xf>
    <xf numFmtId="0" fontId="11" fillId="0" borderId="59" xfId="0" applyFont="1" applyBorder="1" applyAlignment="1" applyProtection="1">
      <alignment horizontal="center" vertical="center" textRotation="90"/>
      <protection locked="0"/>
    </xf>
    <xf numFmtId="0" fontId="11" fillId="0" borderId="43" xfId="0" applyFont="1" applyBorder="1" applyAlignment="1" applyProtection="1">
      <alignment horizontal="center" vertical="center" textRotation="90"/>
      <protection locked="0"/>
    </xf>
    <xf numFmtId="0" fontId="11" fillId="0" borderId="31" xfId="0" applyFont="1" applyBorder="1" applyAlignment="1" applyProtection="1">
      <alignment horizontal="center" vertical="center" textRotation="90"/>
      <protection locked="0"/>
    </xf>
    <xf numFmtId="0" fontId="11" fillId="0" borderId="82" xfId="0" applyFont="1" applyBorder="1" applyAlignment="1" applyProtection="1">
      <alignment horizontal="center" vertical="center" textRotation="90"/>
      <protection locked="0"/>
    </xf>
    <xf numFmtId="0" fontId="11" fillId="0" borderId="32" xfId="0" applyFont="1" applyBorder="1" applyAlignment="1" applyProtection="1">
      <alignment horizontal="center" vertical="center" textRotation="90"/>
      <protection locked="0"/>
    </xf>
    <xf numFmtId="0" fontId="11" fillId="0" borderId="29" xfId="0" applyFont="1" applyBorder="1" applyAlignment="1" applyProtection="1">
      <alignment horizontal="center" vertical="center" textRotation="90"/>
      <protection locked="0"/>
    </xf>
    <xf numFmtId="0" fontId="11" fillId="0" borderId="44" xfId="0" applyFont="1" applyBorder="1" applyAlignment="1" applyProtection="1">
      <alignment horizontal="center" vertical="center" textRotation="90"/>
      <protection locked="0"/>
    </xf>
    <xf numFmtId="0" fontId="11" fillId="0" borderId="33" xfId="0" applyFont="1" applyBorder="1" applyAlignment="1" applyProtection="1">
      <alignment horizontal="center" vertical="center" textRotation="90"/>
      <protection locked="0"/>
    </xf>
    <xf numFmtId="0" fontId="11" fillId="0" borderId="93" xfId="0" applyFont="1" applyBorder="1" applyAlignment="1" applyProtection="1">
      <alignment horizontal="center" vertical="center" textRotation="90"/>
      <protection locked="0"/>
    </xf>
    <xf numFmtId="0" fontId="11" fillId="0" borderId="45" xfId="0" applyFont="1" applyBorder="1" applyAlignment="1" applyProtection="1">
      <alignment horizontal="center" vertical="center" textRotation="90"/>
      <protection locked="0"/>
    </xf>
    <xf numFmtId="0" fontId="12" fillId="8" borderId="200" xfId="0" applyFont="1" applyFill="1" applyBorder="1" applyAlignment="1" applyProtection="1">
      <alignment horizontal="center" vertical="center" wrapText="1"/>
      <protection locked="0"/>
    </xf>
    <xf numFmtId="0" fontId="12" fillId="8" borderId="203" xfId="0" applyFont="1" applyFill="1" applyBorder="1" applyAlignment="1" applyProtection="1">
      <alignment horizontal="center" vertical="center" wrapText="1"/>
      <protection locked="0"/>
    </xf>
    <xf numFmtId="0" fontId="12" fillId="8" borderId="208" xfId="0" applyFont="1" applyFill="1" applyBorder="1" applyAlignment="1" applyProtection="1">
      <alignment horizontal="center" vertical="center" wrapText="1"/>
      <protection locked="0"/>
    </xf>
    <xf numFmtId="0" fontId="12" fillId="8" borderId="200" xfId="0" applyFont="1" applyFill="1" applyBorder="1" applyAlignment="1" applyProtection="1">
      <alignment horizontal="center" vertical="center" textRotation="90" wrapText="1"/>
      <protection locked="0"/>
    </xf>
    <xf numFmtId="0" fontId="12" fillId="8" borderId="203" xfId="0" applyFont="1" applyFill="1" applyBorder="1" applyAlignment="1" applyProtection="1">
      <alignment horizontal="center" vertical="center" textRotation="90" wrapText="1"/>
      <protection locked="0"/>
    </xf>
    <xf numFmtId="0" fontId="12" fillId="8" borderId="208" xfId="0" applyFont="1" applyFill="1" applyBorder="1" applyAlignment="1" applyProtection="1">
      <alignment horizontal="center" vertical="center" textRotation="90" wrapText="1"/>
      <protection locked="0"/>
    </xf>
    <xf numFmtId="0" fontId="12" fillId="8" borderId="201" xfId="0" applyFont="1" applyFill="1" applyBorder="1" applyAlignment="1" applyProtection="1">
      <alignment horizontal="center" vertical="center" wrapText="1"/>
      <protection locked="0"/>
    </xf>
    <xf numFmtId="0" fontId="12" fillId="8" borderId="202" xfId="0" applyFont="1" applyFill="1" applyBorder="1" applyAlignment="1" applyProtection="1">
      <alignment horizontal="center" vertical="center" wrapText="1"/>
      <protection locked="0"/>
    </xf>
    <xf numFmtId="0" fontId="12" fillId="8" borderId="204" xfId="0" applyFont="1" applyFill="1" applyBorder="1" applyAlignment="1" applyProtection="1">
      <alignment horizontal="center" vertical="center" wrapText="1"/>
      <protection locked="0"/>
    </xf>
    <xf numFmtId="0" fontId="12" fillId="8" borderId="90" xfId="0" applyFont="1" applyFill="1" applyBorder="1" applyAlignment="1" applyProtection="1">
      <alignment horizontal="center" vertical="center" wrapText="1"/>
      <protection locked="0"/>
    </xf>
    <xf numFmtId="0" fontId="12" fillId="8" borderId="35" xfId="0" applyFont="1" applyFill="1" applyBorder="1" applyAlignment="1" applyProtection="1">
      <alignment horizontal="center" vertical="center" textRotation="90" wrapText="1"/>
      <protection locked="0"/>
    </xf>
    <xf numFmtId="0" fontId="12" fillId="8" borderId="113" xfId="0" applyFont="1" applyFill="1" applyBorder="1" applyAlignment="1" applyProtection="1">
      <alignment horizontal="center" vertical="center" textRotation="90" wrapText="1"/>
      <protection locked="0"/>
    </xf>
    <xf numFmtId="0" fontId="12" fillId="8" borderId="212" xfId="0" applyFont="1" applyFill="1" applyBorder="1" applyAlignment="1" applyProtection="1">
      <alignment horizontal="center" vertical="center" textRotation="90" wrapText="1"/>
      <protection locked="0"/>
    </xf>
    <xf numFmtId="0" fontId="14" fillId="8" borderId="205" xfId="0" applyFont="1" applyFill="1" applyBorder="1" applyAlignment="1" applyProtection="1">
      <alignment horizontal="center" vertical="top" wrapText="1"/>
      <protection locked="0"/>
    </xf>
    <xf numFmtId="0" fontId="14" fillId="8" borderId="206" xfId="0" applyFont="1" applyFill="1" applyBorder="1" applyAlignment="1" applyProtection="1">
      <alignment horizontal="center" vertical="top" wrapText="1"/>
      <protection locked="0"/>
    </xf>
    <xf numFmtId="0" fontId="14" fillId="8" borderId="209" xfId="0" applyFont="1" applyFill="1" applyBorder="1" applyAlignment="1" applyProtection="1">
      <alignment horizontal="center" vertical="top" wrapText="1"/>
      <protection locked="0"/>
    </xf>
    <xf numFmtId="0" fontId="14" fillId="8" borderId="157" xfId="0" applyFont="1" applyFill="1" applyBorder="1" applyAlignment="1" applyProtection="1">
      <alignment horizontal="center" vertical="top" wrapText="1"/>
      <protection locked="0"/>
    </xf>
    <xf numFmtId="0" fontId="14" fillId="8" borderId="29" xfId="0" applyFont="1" applyFill="1" applyBorder="1" applyAlignment="1" applyProtection="1">
      <alignment horizontal="center" vertical="top" wrapText="1"/>
      <protection locked="0"/>
    </xf>
    <xf numFmtId="0" fontId="14" fillId="8" borderId="210" xfId="0" applyFont="1" applyFill="1" applyBorder="1" applyAlignment="1" applyProtection="1">
      <alignment horizontal="center" vertical="top" wrapText="1"/>
      <protection locked="0"/>
    </xf>
    <xf numFmtId="0" fontId="14" fillId="8" borderId="191" xfId="0" applyFont="1" applyFill="1" applyBorder="1" applyAlignment="1" applyProtection="1">
      <alignment horizontal="center" vertical="top" wrapText="1"/>
      <protection locked="0"/>
    </xf>
    <xf numFmtId="0" fontId="14" fillId="8" borderId="207" xfId="0" applyFont="1" applyFill="1" applyBorder="1" applyAlignment="1" applyProtection="1">
      <alignment horizontal="center" vertical="top" wrapText="1"/>
      <protection locked="0"/>
    </xf>
    <xf numFmtId="0" fontId="14" fillId="8" borderId="211" xfId="0" applyFont="1" applyFill="1" applyBorder="1" applyAlignment="1" applyProtection="1">
      <alignment horizontal="center" vertical="top" wrapText="1"/>
      <protection locked="0"/>
    </xf>
    <xf numFmtId="0" fontId="14" fillId="20" borderId="57" xfId="0" applyFont="1" applyFill="1" applyBorder="1" applyAlignment="1">
      <alignment horizontal="left"/>
    </xf>
    <xf numFmtId="0" fontId="14" fillId="20" borderId="0" xfId="0" applyFont="1" applyFill="1" applyAlignment="1">
      <alignment horizontal="left"/>
    </xf>
    <xf numFmtId="0" fontId="14" fillId="20" borderId="54" xfId="0" applyFont="1" applyFill="1" applyBorder="1" applyAlignment="1">
      <alignment horizontal="left"/>
    </xf>
    <xf numFmtId="0" fontId="14" fillId="0" borderId="0" xfId="0" applyFont="1" applyAlignment="1">
      <alignment horizontal="left"/>
    </xf>
    <xf numFmtId="0" fontId="14" fillId="25" borderId="99" xfId="0" applyFont="1" applyFill="1" applyBorder="1" applyAlignment="1">
      <alignment horizontal="center" vertical="top"/>
    </xf>
    <xf numFmtId="0" fontId="14" fillId="25" borderId="120" xfId="0" applyFont="1" applyFill="1" applyBorder="1" applyAlignment="1">
      <alignment horizontal="center" vertical="top"/>
    </xf>
    <xf numFmtId="0" fontId="14" fillId="25" borderId="79" xfId="0" applyFont="1" applyFill="1" applyBorder="1" applyAlignment="1">
      <alignment horizontal="center" vertical="top"/>
    </xf>
    <xf numFmtId="0" fontId="14" fillId="25" borderId="231" xfId="0" applyFont="1" applyFill="1" applyBorder="1" applyAlignment="1">
      <alignment horizontal="center" vertical="top"/>
    </xf>
    <xf numFmtId="0" fontId="14" fillId="25" borderId="64" xfId="0" applyFont="1" applyFill="1" applyBorder="1" applyAlignment="1">
      <alignment horizontal="center"/>
    </xf>
    <xf numFmtId="0" fontId="14" fillId="25" borderId="62" xfId="0" applyFont="1" applyFill="1" applyBorder="1" applyAlignment="1">
      <alignment horizontal="center"/>
    </xf>
    <xf numFmtId="0" fontId="14" fillId="25" borderId="63" xfId="0" applyFont="1" applyFill="1" applyBorder="1" applyAlignment="1">
      <alignment horizontal="center"/>
    </xf>
    <xf numFmtId="0" fontId="14" fillId="25" borderId="80" xfId="0" applyFont="1" applyFill="1" applyBorder="1" applyAlignment="1">
      <alignment horizontal="center" vertical="top" wrapText="1"/>
    </xf>
    <xf numFmtId="0" fontId="14" fillId="25" borderId="233" xfId="0" applyFont="1" applyFill="1" applyBorder="1" applyAlignment="1">
      <alignment horizontal="center" vertical="top" wrapText="1"/>
    </xf>
    <xf numFmtId="0" fontId="11" fillId="10" borderId="9" xfId="0" applyFont="1" applyFill="1" applyBorder="1" applyAlignment="1">
      <alignment horizontal="left" vertical="top" wrapText="1"/>
    </xf>
    <xf numFmtId="0" fontId="11" fillId="10" borderId="9" xfId="0" applyFont="1" applyFill="1" applyBorder="1" applyAlignment="1">
      <alignment horizontal="center" vertical="top"/>
    </xf>
    <xf numFmtId="49" fontId="11" fillId="10" borderId="66" xfId="0" applyNumberFormat="1" applyFont="1" applyFill="1" applyBorder="1" applyAlignment="1">
      <alignment horizontal="center" vertical="top" textRotation="90" wrapText="1"/>
    </xf>
    <xf numFmtId="49" fontId="11" fillId="10" borderId="48" xfId="0" applyNumberFormat="1" applyFont="1" applyFill="1" applyBorder="1" applyAlignment="1">
      <alignment horizontal="center" vertical="top" textRotation="90"/>
    </xf>
    <xf numFmtId="49" fontId="11" fillId="10" borderId="48" xfId="0" applyNumberFormat="1" applyFont="1" applyFill="1" applyBorder="1" applyAlignment="1">
      <alignment horizontal="center" vertical="top"/>
    </xf>
    <xf numFmtId="0" fontId="11" fillId="23" borderId="35" xfId="0" applyFont="1" applyFill="1" applyBorder="1" applyAlignment="1">
      <alignment horizontal="center" vertical="center" wrapText="1"/>
    </xf>
    <xf numFmtId="164" fontId="11" fillId="23" borderId="111" xfId="0" applyNumberFormat="1" applyFont="1" applyFill="1" applyBorder="1" applyAlignment="1">
      <alignment horizontal="center" vertical="center"/>
    </xf>
    <xf numFmtId="164" fontId="11" fillId="23" borderId="15" xfId="0" applyNumberFormat="1" applyFont="1" applyFill="1" applyBorder="1" applyAlignment="1">
      <alignment horizontal="center" vertical="center" wrapText="1"/>
    </xf>
    <xf numFmtId="164" fontId="11" fillId="23" borderId="112" xfId="0" applyNumberFormat="1" applyFont="1" applyFill="1" applyBorder="1" applyAlignment="1">
      <alignment horizontal="center" vertical="center" wrapText="1"/>
    </xf>
    <xf numFmtId="164" fontId="11" fillId="23" borderId="15" xfId="0" applyNumberFormat="1" applyFont="1" applyFill="1" applyBorder="1" applyAlignment="1">
      <alignment horizontal="center" vertical="center"/>
    </xf>
    <xf numFmtId="164" fontId="11" fillId="23" borderId="17" xfId="0" applyNumberFormat="1" applyFont="1" applyFill="1" applyBorder="1" applyAlignment="1">
      <alignment horizontal="center" vertical="center"/>
    </xf>
    <xf numFmtId="164" fontId="11" fillId="23" borderId="112" xfId="0" applyNumberFormat="1" applyFont="1" applyFill="1" applyBorder="1" applyAlignment="1">
      <alignment horizontal="center" vertical="center"/>
    </xf>
    <xf numFmtId="164" fontId="11" fillId="23" borderId="111" xfId="0" applyNumberFormat="1" applyFont="1" applyFill="1" applyBorder="1" applyAlignment="1">
      <alignment horizontal="center" vertical="center" wrapText="1"/>
    </xf>
    <xf numFmtId="164" fontId="11" fillId="23" borderId="17" xfId="0" applyNumberFormat="1" applyFont="1" applyFill="1" applyBorder="1" applyAlignment="1">
      <alignment horizontal="center" vertical="center" wrapText="1"/>
    </xf>
    <xf numFmtId="0" fontId="12" fillId="23" borderId="23" xfId="0" applyFont="1" applyFill="1" applyBorder="1" applyAlignment="1">
      <alignment horizontal="center" vertical="top" wrapText="1"/>
    </xf>
    <xf numFmtId="164" fontId="12" fillId="23" borderId="70" xfId="0" applyNumberFormat="1" applyFont="1" applyFill="1" applyBorder="1" applyAlignment="1">
      <alignment horizontal="center" vertical="top"/>
    </xf>
    <xf numFmtId="164" fontId="12" fillId="23" borderId="26" xfId="0" applyNumberFormat="1" applyFont="1" applyFill="1" applyBorder="1" applyAlignment="1">
      <alignment horizontal="center" vertical="top"/>
    </xf>
    <xf numFmtId="164" fontId="12" fillId="23" borderId="34" xfId="0" applyNumberFormat="1" applyFont="1" applyFill="1" applyBorder="1" applyAlignment="1">
      <alignment horizontal="center" vertical="top"/>
    </xf>
    <xf numFmtId="0" fontId="11" fillId="11" borderId="61" xfId="0" applyFont="1" applyFill="1" applyBorder="1" applyAlignment="1">
      <alignment horizontal="center" vertical="top"/>
    </xf>
    <xf numFmtId="49" fontId="11" fillId="11" borderId="55" xfId="0" applyNumberFormat="1" applyFont="1" applyFill="1" applyBorder="1" applyAlignment="1">
      <alignment horizontal="center" vertical="top" textRotation="90" wrapText="1"/>
    </xf>
    <xf numFmtId="49" fontId="11" fillId="11" borderId="46" xfId="0" applyNumberFormat="1" applyFont="1" applyFill="1" applyBorder="1" applyAlignment="1">
      <alignment horizontal="center" vertical="top" textRotation="90"/>
    </xf>
    <xf numFmtId="49" fontId="11" fillId="11" borderId="46" xfId="0" applyNumberFormat="1" applyFont="1" applyFill="1" applyBorder="1" applyAlignment="1">
      <alignment horizontal="center" vertical="top" wrapText="1"/>
    </xf>
    <xf numFmtId="0" fontId="11" fillId="11" borderId="46" xfId="0" applyFont="1" applyFill="1" applyBorder="1" applyAlignment="1">
      <alignment horizontal="center" vertical="center" wrapText="1"/>
    </xf>
    <xf numFmtId="164" fontId="11" fillId="11" borderId="128" xfId="0" applyNumberFormat="1" applyFont="1" applyFill="1" applyBorder="1" applyAlignment="1">
      <alignment horizontal="center" vertical="center"/>
    </xf>
    <xf numFmtId="0" fontId="11" fillId="11" borderId="172" xfId="0" applyFont="1" applyFill="1" applyBorder="1" applyAlignment="1">
      <alignment horizontal="center" vertical="top"/>
    </xf>
    <xf numFmtId="49" fontId="11" fillId="11" borderId="187" xfId="0" applyNumberFormat="1" applyFont="1" applyFill="1" applyBorder="1" applyAlignment="1">
      <alignment horizontal="center" vertical="top" textRotation="90" wrapText="1"/>
    </xf>
    <xf numFmtId="49" fontId="11" fillId="11" borderId="180" xfId="0" applyNumberFormat="1" applyFont="1" applyFill="1" applyBorder="1" applyAlignment="1">
      <alignment horizontal="center" vertical="top" textRotation="90"/>
    </xf>
    <xf numFmtId="49" fontId="11" fillId="11" borderId="180" xfId="0" applyNumberFormat="1" applyFont="1" applyFill="1" applyBorder="1" applyAlignment="1">
      <alignment horizontal="center" vertical="top" wrapText="1"/>
    </xf>
    <xf numFmtId="0" fontId="11" fillId="11" borderId="47" xfId="0" applyFont="1" applyFill="1" applyBorder="1" applyAlignment="1">
      <alignment horizontal="center" vertical="center" wrapText="1"/>
    </xf>
    <xf numFmtId="164" fontId="11" fillId="11" borderId="118" xfId="0" applyNumberFormat="1" applyFont="1" applyFill="1" applyBorder="1" applyAlignment="1">
      <alignment horizontal="center" vertical="center"/>
    </xf>
    <xf numFmtId="0" fontId="11" fillId="11" borderId="184" xfId="0" applyFont="1" applyFill="1" applyBorder="1" applyAlignment="1">
      <alignment horizontal="center" vertical="top"/>
    </xf>
    <xf numFmtId="49" fontId="11" fillId="11" borderId="185" xfId="0" applyNumberFormat="1" applyFont="1" applyFill="1" applyBorder="1" applyAlignment="1">
      <alignment horizontal="center" vertical="top" textRotation="90" wrapText="1"/>
    </xf>
    <xf numFmtId="49" fontId="11" fillId="11" borderId="179" xfId="0" applyNumberFormat="1" applyFont="1" applyFill="1" applyBorder="1" applyAlignment="1">
      <alignment horizontal="center" vertical="top" textRotation="90"/>
    </xf>
    <xf numFmtId="49" fontId="11" fillId="11" borderId="179" xfId="0" applyNumberFormat="1" applyFont="1" applyFill="1" applyBorder="1" applyAlignment="1">
      <alignment horizontal="center" vertical="top" wrapText="1"/>
    </xf>
    <xf numFmtId="0" fontId="16" fillId="23" borderId="227" xfId="0" applyFont="1" applyFill="1" applyBorder="1" applyAlignment="1">
      <alignment horizontal="center"/>
    </xf>
    <xf numFmtId="0" fontId="16" fillId="23" borderId="173" xfId="0" applyFont="1" applyFill="1" applyBorder="1" applyAlignment="1">
      <alignment horizontal="center"/>
    </xf>
    <xf numFmtId="0" fontId="16" fillId="23" borderId="232" xfId="0" applyFont="1" applyFill="1" applyBorder="1" applyAlignment="1">
      <alignment horizontal="center"/>
    </xf>
    <xf numFmtId="0" fontId="16" fillId="10" borderId="99" xfId="0" applyFont="1" applyFill="1" applyBorder="1" applyAlignment="1">
      <alignment horizontal="center" vertical="top"/>
    </xf>
    <xf numFmtId="0" fontId="16" fillId="10" borderId="99" xfId="0" applyFont="1" applyFill="1" applyBorder="1" applyAlignment="1">
      <alignment vertical="top" wrapText="1"/>
    </xf>
    <xf numFmtId="0" fontId="16" fillId="10" borderId="64" xfId="0" applyFont="1" applyFill="1" applyBorder="1" applyAlignment="1">
      <alignment horizontal="center" vertical="top"/>
    </xf>
    <xf numFmtId="0" fontId="16" fillId="10" borderId="62" xfId="0" applyFont="1" applyFill="1" applyBorder="1" applyAlignment="1">
      <alignment horizontal="center" vertical="top"/>
    </xf>
    <xf numFmtId="0" fontId="16" fillId="10" borderId="63" xfId="0" applyFont="1" applyFill="1" applyBorder="1" applyAlignment="1">
      <alignment horizontal="center" vertical="top"/>
    </xf>
    <xf numFmtId="0" fontId="16" fillId="10" borderId="220" xfId="0" applyFont="1" applyFill="1" applyBorder="1" applyAlignment="1">
      <alignment horizontal="center" vertical="top"/>
    </xf>
    <xf numFmtId="0" fontId="16" fillId="10" borderId="220" xfId="0" applyFont="1" applyFill="1" applyBorder="1" applyAlignment="1">
      <alignment vertical="top"/>
    </xf>
    <xf numFmtId="0" fontId="16" fillId="10" borderId="227" xfId="0" applyFont="1" applyFill="1" applyBorder="1" applyAlignment="1">
      <alignment horizontal="center" vertical="top"/>
    </xf>
    <xf numFmtId="0" fontId="16" fillId="10" borderId="173" xfId="0" applyFont="1" applyFill="1" applyBorder="1" applyAlignment="1">
      <alignment horizontal="center" vertical="top"/>
    </xf>
    <xf numFmtId="0" fontId="16" fillId="10" borderId="232" xfId="0" applyFont="1" applyFill="1" applyBorder="1" applyAlignment="1">
      <alignment horizontal="center" vertical="top"/>
    </xf>
    <xf numFmtId="0" fontId="16" fillId="10" borderId="120" xfId="0" applyFont="1" applyFill="1" applyBorder="1" applyAlignment="1">
      <alignment horizontal="center" vertical="top"/>
    </xf>
    <xf numFmtId="0" fontId="16" fillId="10" borderId="120" xfId="0" applyFont="1" applyFill="1" applyBorder="1" applyAlignment="1">
      <alignment vertical="top" wrapText="1"/>
    </xf>
    <xf numFmtId="0" fontId="16" fillId="10" borderId="85" xfId="0" applyFont="1" applyFill="1" applyBorder="1" applyAlignment="1">
      <alignment horizontal="center" vertical="top"/>
    </xf>
    <xf numFmtId="0" fontId="16" fillId="10" borderId="86" xfId="0" applyFont="1" applyFill="1" applyBorder="1" applyAlignment="1">
      <alignment horizontal="center" vertical="top"/>
    </xf>
    <xf numFmtId="0" fontId="16" fillId="10" borderId="123" xfId="0" applyFont="1" applyFill="1" applyBorder="1" applyAlignment="1">
      <alignment horizontal="center" vertical="top"/>
    </xf>
  </cellXfs>
  <cellStyles count="28">
    <cellStyle name="1 antraštė" xfId="1" builtinId="16" customBuiltin="1"/>
    <cellStyle name="2 antraštė" xfId="2" builtinId="17" customBuiltin="1"/>
    <cellStyle name="20% – paryškinimas 3 2" xfId="3" xr:uid="{00000000-0005-0000-0000-000002000000}"/>
    <cellStyle name="20% – paryškinimas 5 2" xfId="4" xr:uid="{00000000-0005-0000-0000-000003000000}"/>
    <cellStyle name="3 antraštė" xfId="5" builtinId="18" customBuiltin="1"/>
    <cellStyle name="4 antraštė" xfId="6" builtinId="19" customBuiltin="1"/>
    <cellStyle name="Aiškinamasis tekstas" xfId="7" builtinId="53" customBuiltin="1"/>
    <cellStyle name="Excel_BuiltIn_20% – paryškinimas 3" xfId="8" xr:uid="{00000000-0005-0000-0000-000007000000}"/>
    <cellStyle name="Excel_BuiltIn_20% – paryškinimas 5" xfId="9" xr:uid="{00000000-0005-0000-0000-000008000000}"/>
    <cellStyle name="Excel_BuiltIn_Pastaba" xfId="10" xr:uid="{00000000-0005-0000-0000-000009000000}"/>
    <cellStyle name="Explanatory Text" xfId="11" xr:uid="{00000000-0005-0000-0000-00000A000000}"/>
    <cellStyle name="Geras" xfId="12" builtinId="26" customBuiltin="1"/>
    <cellStyle name="Good 1" xfId="13" xr:uid="{00000000-0005-0000-0000-00000C000000}"/>
    <cellStyle name="Heading 1 1" xfId="14" xr:uid="{00000000-0005-0000-0000-00000D000000}"/>
    <cellStyle name="Heading 2 1" xfId="15" xr:uid="{00000000-0005-0000-0000-00000E000000}"/>
    <cellStyle name="Heading 3" xfId="16" xr:uid="{00000000-0005-0000-0000-00000F000000}"/>
    <cellStyle name="Heading 4" xfId="17" xr:uid="{00000000-0005-0000-0000-000010000000}"/>
    <cellStyle name="Įprastas" xfId="0" builtinId="0"/>
    <cellStyle name="Įspėjimo tekstas" xfId="18" builtinId="11" customBuiltin="1"/>
    <cellStyle name="Išvestis" xfId="19" builtinId="21" customBuiltin="1"/>
    <cellStyle name="Output" xfId="20" xr:uid="{00000000-0005-0000-0000-000014000000}"/>
    <cellStyle name="Paprastas_Lapas1" xfId="21" xr:uid="{00000000-0005-0000-0000-000015000000}"/>
    <cellStyle name="Pastaba 2" xfId="22" xr:uid="{00000000-0005-0000-0000-000016000000}"/>
    <cellStyle name="Pavadinimas" xfId="23" builtinId="15" customBuiltin="1"/>
    <cellStyle name="Suma" xfId="24" builtinId="25" customBuiltin="1"/>
    <cellStyle name="Title" xfId="25" xr:uid="{00000000-0005-0000-0000-000019000000}"/>
    <cellStyle name="Total" xfId="26" xr:uid="{00000000-0005-0000-0000-00001A000000}"/>
    <cellStyle name="Warning Text" xfId="27" xr:uid="{00000000-0005-0000-0000-00001B000000}"/>
  </cellStyles>
  <dxfs count="0"/>
  <tableStyles count="0" defaultTableStyle="TableStyleMedium2" defaultPivotStyle="PivotStyleLight16"/>
  <colors>
    <mruColors>
      <color rgb="FFCCFFCC"/>
      <color rgb="FFCCFFFF"/>
      <color rgb="FFFF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letra_AS\Documents\2024%20SVP\01%20programa%20(2024%20m.%20poreikis).xlsx" TargetMode="External"/><Relationship Id="rId1" Type="http://schemas.openxmlformats.org/officeDocument/2006/relationships/externalLinkPath" Target="/Users/Pletra_AS/Documents/2024%20SVP/01%20programa%20(2024%20m.%20poreiki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1 Programa"/>
      <sheetName val="01 Išlaidų suvestinė"/>
      <sheetName val="01 Šaltiniai"/>
      <sheetName val="01 Bendros lėšos"/>
    </sheetNames>
    <sheetDataSet>
      <sheetData sheetId="0"/>
      <sheetData sheetId="1"/>
      <sheetData sheetId="2">
        <row r="4">
          <cell r="B4">
            <v>17280.8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</row>
        <row r="15">
          <cell r="C15">
            <v>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369"/>
  <sheetViews>
    <sheetView tabSelected="1" zoomScale="80" zoomScaleNormal="80" zoomScaleSheetLayoutView="80" workbookViewId="0">
      <pane ySplit="13" topLeftCell="A224" activePane="bottomLeft" state="frozen"/>
      <selection pane="bottomLeft" activeCell="X131" sqref="X131:AA131"/>
    </sheetView>
  </sheetViews>
  <sheetFormatPr defaultRowHeight="12.75" x14ac:dyDescent="0.2"/>
  <cols>
    <col min="1" max="1" width="3.28515625" style="29" customWidth="1"/>
    <col min="2" max="2" width="3.7109375" style="30" customWidth="1"/>
    <col min="3" max="3" width="3.140625" style="30" customWidth="1"/>
    <col min="4" max="4" width="3.42578125" style="30" customWidth="1"/>
    <col min="5" max="5" width="27.85546875" style="30" customWidth="1"/>
    <col min="6" max="6" width="5" style="30" customWidth="1"/>
    <col min="7" max="7" width="7.28515625" style="30" customWidth="1"/>
    <col min="8" max="8" width="6.140625" style="30" customWidth="1"/>
    <col min="9" max="9" width="5.28515625" style="30" customWidth="1"/>
    <col min="10" max="10" width="10.85546875" style="30" customWidth="1"/>
    <col min="11" max="11" width="8.5703125" style="30" customWidth="1"/>
    <col min="12" max="12" width="10.28515625" style="30" customWidth="1"/>
    <col min="13" max="13" width="9" style="30" customWidth="1"/>
    <col min="14" max="14" width="8.85546875" style="30" customWidth="1"/>
    <col min="15" max="15" width="9.42578125" style="30" customWidth="1"/>
    <col min="16" max="17" width="9.5703125" style="30" customWidth="1"/>
    <col min="18" max="19" width="9.42578125" style="30" customWidth="1"/>
    <col min="20" max="20" width="9.28515625" style="30" customWidth="1"/>
    <col min="21" max="22" width="9.42578125" style="30" customWidth="1"/>
    <col min="23" max="23" width="8.85546875" style="30" customWidth="1"/>
    <col min="24" max="24" width="9.42578125" style="30" customWidth="1"/>
    <col min="25" max="25" width="9.140625" style="30" customWidth="1"/>
    <col min="26" max="26" width="9.28515625" style="30" customWidth="1"/>
    <col min="27" max="27" width="9.7109375" style="30" customWidth="1"/>
    <col min="28" max="41" width="9" style="30" hidden="1" customWidth="1"/>
    <col min="42" max="16384" width="9.140625" style="29"/>
  </cols>
  <sheetData>
    <row r="1" spans="1:41" ht="0.75" customHeight="1" x14ac:dyDescent="0.2">
      <c r="B1" s="1113" t="s">
        <v>0</v>
      </c>
      <c r="C1" s="1113"/>
      <c r="D1" s="1113"/>
      <c r="E1" s="1113"/>
      <c r="F1" s="1113"/>
      <c r="G1" s="1113"/>
      <c r="H1" s="1113"/>
      <c r="I1" s="1113"/>
      <c r="J1" s="1113"/>
      <c r="K1" s="1113"/>
      <c r="L1" s="1113"/>
      <c r="M1" s="1113"/>
      <c r="N1" s="1113"/>
      <c r="O1" s="1113"/>
      <c r="P1" s="1113"/>
      <c r="Q1" s="1113"/>
      <c r="R1" s="1113"/>
      <c r="S1" s="1113"/>
      <c r="T1" s="1113"/>
      <c r="U1" s="1113"/>
      <c r="V1" s="1113"/>
      <c r="W1" s="1113"/>
      <c r="X1" s="1113"/>
      <c r="Y1" s="1113"/>
      <c r="Z1" s="1113"/>
      <c r="AA1" s="1113"/>
    </row>
    <row r="2" spans="1:41" ht="12.75" customHeight="1" x14ac:dyDescent="0.2"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V2" s="799" t="s">
        <v>166</v>
      </c>
      <c r="W2" s="799"/>
      <c r="X2" s="799"/>
      <c r="Y2" s="799"/>
      <c r="Z2" s="799"/>
      <c r="AA2" s="799"/>
    </row>
    <row r="3" spans="1:41" ht="12.75" customHeight="1" x14ac:dyDescent="0.2"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  <c r="S3" s="267"/>
      <c r="T3" s="267"/>
      <c r="V3" s="799" t="s">
        <v>196</v>
      </c>
      <c r="W3" s="799"/>
      <c r="X3" s="799"/>
      <c r="Y3" s="799"/>
      <c r="Z3" s="799"/>
      <c r="AA3" s="799"/>
    </row>
    <row r="4" spans="1:41" ht="12.75" customHeight="1" x14ac:dyDescent="0.2"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  <c r="Q4" s="267"/>
      <c r="R4" s="267"/>
      <c r="S4" s="267"/>
      <c r="T4" s="267"/>
      <c r="V4" s="799" t="s">
        <v>259</v>
      </c>
      <c r="W4" s="799"/>
      <c r="X4" s="799"/>
      <c r="Y4" s="799"/>
      <c r="Z4" s="799"/>
      <c r="AA4" s="799"/>
    </row>
    <row r="5" spans="1:41" ht="12.75" customHeight="1" x14ac:dyDescent="0.2">
      <c r="B5" s="267"/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67"/>
      <c r="P5" s="267"/>
      <c r="Q5" s="267"/>
      <c r="R5" s="267"/>
      <c r="S5" s="267"/>
      <c r="T5" s="267"/>
      <c r="V5" s="799" t="s">
        <v>260</v>
      </c>
      <c r="W5" s="799"/>
      <c r="X5" s="799"/>
      <c r="Y5" s="799"/>
      <c r="Z5" s="799"/>
      <c r="AA5" s="799"/>
    </row>
    <row r="6" spans="1:41" ht="12.75" customHeight="1" x14ac:dyDescent="0.2">
      <c r="B6" s="267"/>
      <c r="C6" s="267"/>
      <c r="D6" s="267"/>
      <c r="E6" s="267"/>
      <c r="F6" s="267"/>
      <c r="G6" s="267"/>
      <c r="H6" s="267"/>
      <c r="I6" s="267"/>
      <c r="J6" s="267"/>
      <c r="K6" s="267"/>
      <c r="L6" s="267"/>
      <c r="M6" s="267"/>
      <c r="N6" s="267"/>
      <c r="O6" s="267"/>
      <c r="P6" s="267"/>
      <c r="Q6" s="267"/>
      <c r="R6" s="267"/>
      <c r="S6" s="267"/>
      <c r="T6" s="267"/>
      <c r="V6" s="799" t="s">
        <v>261</v>
      </c>
      <c r="W6" s="799"/>
      <c r="X6" s="799"/>
      <c r="Y6" s="799"/>
      <c r="Z6" s="799"/>
      <c r="AA6" s="799"/>
    </row>
    <row r="7" spans="1:41" ht="12" customHeight="1" x14ac:dyDescent="0.2">
      <c r="B7" s="1114" t="s">
        <v>197</v>
      </c>
      <c r="C7" s="1114"/>
      <c r="D7" s="1114"/>
      <c r="E7" s="1114"/>
      <c r="F7" s="1114"/>
      <c r="G7" s="1114"/>
      <c r="H7" s="1114"/>
      <c r="I7" s="1114"/>
      <c r="J7" s="1114"/>
      <c r="K7" s="1114"/>
      <c r="L7" s="1114"/>
      <c r="M7" s="1114"/>
      <c r="N7" s="1114"/>
      <c r="O7" s="1114"/>
      <c r="P7" s="1114"/>
      <c r="Q7" s="1114"/>
      <c r="R7" s="1114"/>
      <c r="S7" s="1114"/>
      <c r="T7" s="1114"/>
      <c r="U7" s="1114"/>
      <c r="V7" s="1114"/>
      <c r="W7" s="1114"/>
      <c r="X7" s="1114"/>
      <c r="Y7" s="1114"/>
      <c r="Z7" s="1114"/>
      <c r="AA7" s="1114"/>
    </row>
    <row r="8" spans="1:41" ht="12.75" customHeight="1" x14ac:dyDescent="0.2">
      <c r="B8" s="1115" t="s">
        <v>195</v>
      </c>
      <c r="C8" s="1115"/>
      <c r="D8" s="1115"/>
      <c r="E8" s="1115"/>
      <c r="F8" s="1115"/>
      <c r="G8" s="1115"/>
      <c r="H8" s="1115"/>
      <c r="I8" s="1115"/>
      <c r="J8" s="1115"/>
      <c r="K8" s="1115"/>
      <c r="L8" s="1115"/>
      <c r="M8" s="1115"/>
      <c r="N8" s="1115"/>
      <c r="O8" s="1115"/>
      <c r="P8" s="1115"/>
      <c r="Q8" s="1115"/>
      <c r="R8" s="1115"/>
      <c r="S8" s="1115"/>
      <c r="T8" s="1115"/>
      <c r="U8" s="1115"/>
      <c r="V8" s="1115"/>
      <c r="W8" s="1115"/>
      <c r="X8" s="1115"/>
      <c r="Y8" s="1115"/>
      <c r="Z8" s="1115"/>
      <c r="AA8" s="1115"/>
    </row>
    <row r="9" spans="1:41" ht="12.75" customHeight="1" x14ac:dyDescent="0.2">
      <c r="B9" s="1114" t="s">
        <v>253</v>
      </c>
      <c r="C9" s="1114"/>
      <c r="D9" s="1114"/>
      <c r="E9" s="1114"/>
      <c r="F9" s="1114"/>
      <c r="G9" s="1114"/>
      <c r="H9" s="1114"/>
      <c r="I9" s="1114"/>
      <c r="J9" s="1114"/>
      <c r="K9" s="1114"/>
      <c r="L9" s="1114"/>
      <c r="M9" s="1114"/>
      <c r="N9" s="1114"/>
      <c r="O9" s="1114"/>
      <c r="P9" s="1114"/>
      <c r="Q9" s="1114"/>
      <c r="R9" s="1114"/>
      <c r="S9" s="1114"/>
      <c r="T9" s="1114"/>
      <c r="U9" s="1114"/>
      <c r="V9" s="1114"/>
      <c r="W9" s="1114"/>
      <c r="X9" s="1114"/>
      <c r="Y9" s="1114"/>
      <c r="Z9" s="1114"/>
      <c r="AA9" s="1114"/>
    </row>
    <row r="10" spans="1:41" ht="16.5" customHeight="1" thickBot="1" x14ac:dyDescent="0.25"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1140" t="s">
        <v>126</v>
      </c>
      <c r="Z10" s="1140"/>
      <c r="AA10" s="1140"/>
    </row>
    <row r="11" spans="1:41" ht="21.75" customHeight="1" thickBot="1" x14ac:dyDescent="0.25">
      <c r="A11" s="1116" t="s">
        <v>1</v>
      </c>
      <c r="B11" s="1119" t="s">
        <v>2</v>
      </c>
      <c r="C11" s="1122" t="s">
        <v>3</v>
      </c>
      <c r="D11" s="1125" t="s">
        <v>4</v>
      </c>
      <c r="E11" s="1128" t="s">
        <v>5</v>
      </c>
      <c r="F11" s="1125" t="s">
        <v>6</v>
      </c>
      <c r="G11" s="1137" t="s">
        <v>7</v>
      </c>
      <c r="H11" s="1095" t="s">
        <v>8</v>
      </c>
      <c r="I11" s="1095" t="s">
        <v>9</v>
      </c>
      <c r="J11" s="1110" t="s">
        <v>198</v>
      </c>
      <c r="K11" s="1095" t="s">
        <v>10</v>
      </c>
      <c r="L11" s="1098" t="s">
        <v>199</v>
      </c>
      <c r="M11" s="1099"/>
      <c r="N11" s="1099"/>
      <c r="O11" s="1100"/>
      <c r="P11" s="1101" t="s">
        <v>200</v>
      </c>
      <c r="Q11" s="1102"/>
      <c r="R11" s="1102"/>
      <c r="S11" s="1103"/>
      <c r="T11" s="1131" t="s">
        <v>201</v>
      </c>
      <c r="U11" s="1132"/>
      <c r="V11" s="1132"/>
      <c r="W11" s="1133"/>
      <c r="X11" s="1134" t="s">
        <v>202</v>
      </c>
      <c r="Y11" s="1135"/>
      <c r="Z11" s="1135"/>
      <c r="AA11" s="1136"/>
    </row>
    <row r="12" spans="1:41" ht="13.15" customHeight="1" thickBot="1" x14ac:dyDescent="0.25">
      <c r="A12" s="1117"/>
      <c r="B12" s="1120"/>
      <c r="C12" s="1123"/>
      <c r="D12" s="1126"/>
      <c r="E12" s="1129"/>
      <c r="F12" s="1126"/>
      <c r="G12" s="1138"/>
      <c r="H12" s="1096"/>
      <c r="I12" s="1096"/>
      <c r="J12" s="1111"/>
      <c r="K12" s="1096"/>
      <c r="L12" s="1141" t="s">
        <v>11</v>
      </c>
      <c r="M12" s="1143" t="s">
        <v>12</v>
      </c>
      <c r="N12" s="1143"/>
      <c r="O12" s="863" t="s">
        <v>113</v>
      </c>
      <c r="P12" s="1141" t="s">
        <v>11</v>
      </c>
      <c r="Q12" s="1143" t="s">
        <v>12</v>
      </c>
      <c r="R12" s="1143"/>
      <c r="S12" s="863" t="s">
        <v>113</v>
      </c>
      <c r="T12" s="855" t="s">
        <v>11</v>
      </c>
      <c r="U12" s="852" t="s">
        <v>12</v>
      </c>
      <c r="V12" s="852"/>
      <c r="W12" s="853" t="s">
        <v>113</v>
      </c>
      <c r="X12" s="855" t="s">
        <v>11</v>
      </c>
      <c r="Y12" s="852" t="s">
        <v>12</v>
      </c>
      <c r="Z12" s="852"/>
      <c r="AA12" s="853" t="s">
        <v>113</v>
      </c>
    </row>
    <row r="13" spans="1:41" ht="127.5" customHeight="1" thickBot="1" x14ac:dyDescent="0.25">
      <c r="A13" s="1118"/>
      <c r="B13" s="1121"/>
      <c r="C13" s="1124"/>
      <c r="D13" s="1127"/>
      <c r="E13" s="1130"/>
      <c r="F13" s="1127"/>
      <c r="G13" s="1139"/>
      <c r="H13" s="1097"/>
      <c r="I13" s="1097"/>
      <c r="J13" s="1112"/>
      <c r="K13" s="1097"/>
      <c r="L13" s="1142"/>
      <c r="M13" s="316" t="s">
        <v>11</v>
      </c>
      <c r="N13" s="316" t="s">
        <v>87</v>
      </c>
      <c r="O13" s="864"/>
      <c r="P13" s="1142"/>
      <c r="Q13" s="316" t="s">
        <v>11</v>
      </c>
      <c r="R13" s="316" t="s">
        <v>87</v>
      </c>
      <c r="S13" s="864"/>
      <c r="T13" s="856"/>
      <c r="U13" s="317" t="s">
        <v>11</v>
      </c>
      <c r="V13" s="317" t="s">
        <v>87</v>
      </c>
      <c r="W13" s="854"/>
      <c r="X13" s="856"/>
      <c r="Y13" s="317" t="s">
        <v>11</v>
      </c>
      <c r="Z13" s="317" t="s">
        <v>87</v>
      </c>
      <c r="AA13" s="854"/>
    </row>
    <row r="14" spans="1:41" ht="21" customHeight="1" thickBot="1" x14ac:dyDescent="0.25">
      <c r="A14" s="860" t="s">
        <v>13</v>
      </c>
      <c r="B14" s="861"/>
      <c r="C14" s="861"/>
      <c r="D14" s="861"/>
      <c r="E14" s="861"/>
      <c r="F14" s="861"/>
      <c r="G14" s="861"/>
      <c r="H14" s="861"/>
      <c r="I14" s="861"/>
      <c r="J14" s="861"/>
      <c r="K14" s="861"/>
      <c r="L14" s="861"/>
      <c r="M14" s="861"/>
      <c r="N14" s="861"/>
      <c r="O14" s="861"/>
      <c r="P14" s="861"/>
      <c r="Q14" s="861"/>
      <c r="R14" s="861"/>
      <c r="S14" s="861"/>
      <c r="T14" s="861"/>
      <c r="U14" s="861"/>
      <c r="V14" s="861"/>
      <c r="W14" s="861"/>
      <c r="X14" s="861"/>
      <c r="Y14" s="861"/>
      <c r="Z14" s="861"/>
      <c r="AA14" s="862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</row>
    <row r="15" spans="1:41" ht="20.25" customHeight="1" thickBot="1" x14ac:dyDescent="0.25">
      <c r="A15" s="843" t="s">
        <v>14</v>
      </c>
      <c r="B15" s="844"/>
      <c r="C15" s="844"/>
      <c r="D15" s="844"/>
      <c r="E15" s="844"/>
      <c r="F15" s="844"/>
      <c r="G15" s="844"/>
      <c r="H15" s="844"/>
      <c r="I15" s="844"/>
      <c r="J15" s="844"/>
      <c r="K15" s="844"/>
      <c r="L15" s="844"/>
      <c r="M15" s="844"/>
      <c r="N15" s="844"/>
      <c r="O15" s="844"/>
      <c r="P15" s="844"/>
      <c r="Q15" s="844"/>
      <c r="R15" s="844"/>
      <c r="S15" s="844"/>
      <c r="T15" s="844"/>
      <c r="U15" s="844"/>
      <c r="V15" s="844"/>
      <c r="W15" s="844"/>
      <c r="X15" s="844"/>
      <c r="Y15" s="844"/>
      <c r="Z15" s="844"/>
      <c r="AA15" s="845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</row>
    <row r="16" spans="1:41" ht="19.5" customHeight="1" thickBot="1" x14ac:dyDescent="0.25">
      <c r="A16" s="28" t="s">
        <v>15</v>
      </c>
      <c r="B16" s="254" t="s">
        <v>16</v>
      </c>
      <c r="C16" s="849" t="s">
        <v>17</v>
      </c>
      <c r="D16" s="850"/>
      <c r="E16" s="850"/>
      <c r="F16" s="850"/>
      <c r="G16" s="850"/>
      <c r="H16" s="850"/>
      <c r="I16" s="850"/>
      <c r="J16" s="850"/>
      <c r="K16" s="850"/>
      <c r="L16" s="850"/>
      <c r="M16" s="850"/>
      <c r="N16" s="850"/>
      <c r="O16" s="850"/>
      <c r="P16" s="850"/>
      <c r="Q16" s="850"/>
      <c r="R16" s="850"/>
      <c r="S16" s="850"/>
      <c r="T16" s="850"/>
      <c r="U16" s="850"/>
      <c r="V16" s="850"/>
      <c r="W16" s="850"/>
      <c r="X16" s="850"/>
      <c r="Y16" s="850"/>
      <c r="Z16" s="850"/>
      <c r="AA16" s="85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</row>
    <row r="17" spans="1:41" ht="19.5" customHeight="1" thickBot="1" x14ac:dyDescent="0.25">
      <c r="A17" s="162" t="s">
        <v>15</v>
      </c>
      <c r="B17" s="255" t="s">
        <v>16</v>
      </c>
      <c r="C17" s="846" t="s">
        <v>175</v>
      </c>
      <c r="D17" s="847"/>
      <c r="E17" s="847"/>
      <c r="F17" s="847"/>
      <c r="G17" s="847"/>
      <c r="H17" s="847"/>
      <c r="I17" s="847"/>
      <c r="J17" s="847"/>
      <c r="K17" s="847"/>
      <c r="L17" s="847"/>
      <c r="M17" s="847"/>
      <c r="N17" s="847"/>
      <c r="O17" s="847"/>
      <c r="P17" s="847"/>
      <c r="Q17" s="847"/>
      <c r="R17" s="847"/>
      <c r="S17" s="847"/>
      <c r="T17" s="847"/>
      <c r="U17" s="847"/>
      <c r="V17" s="847"/>
      <c r="W17" s="847"/>
      <c r="X17" s="847"/>
      <c r="Y17" s="847"/>
      <c r="Z17" s="847"/>
      <c r="AA17" s="848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</row>
    <row r="18" spans="1:41" ht="21" customHeight="1" thickBot="1" x14ac:dyDescent="0.25">
      <c r="A18" s="28" t="s">
        <v>15</v>
      </c>
      <c r="B18" s="256" t="s">
        <v>16</v>
      </c>
      <c r="C18" s="177" t="s">
        <v>16</v>
      </c>
      <c r="D18" s="819" t="s">
        <v>18</v>
      </c>
      <c r="E18" s="820"/>
      <c r="F18" s="820"/>
      <c r="G18" s="820"/>
      <c r="H18" s="820"/>
      <c r="I18" s="820"/>
      <c r="J18" s="820"/>
      <c r="K18" s="820"/>
      <c r="L18" s="820"/>
      <c r="M18" s="820"/>
      <c r="N18" s="820"/>
      <c r="O18" s="820"/>
      <c r="P18" s="820"/>
      <c r="Q18" s="820"/>
      <c r="R18" s="820"/>
      <c r="S18" s="820"/>
      <c r="T18" s="820"/>
      <c r="U18" s="820"/>
      <c r="V18" s="820"/>
      <c r="W18" s="820"/>
      <c r="X18" s="820"/>
      <c r="Y18" s="820"/>
      <c r="Z18" s="820"/>
      <c r="AA18" s="857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</row>
    <row r="19" spans="1:41" ht="33.75" customHeight="1" thickBot="1" x14ac:dyDescent="0.25">
      <c r="A19" s="730" t="s">
        <v>15</v>
      </c>
      <c r="B19" s="733" t="s">
        <v>16</v>
      </c>
      <c r="C19" s="736" t="s">
        <v>16</v>
      </c>
      <c r="D19" s="868" t="s">
        <v>16</v>
      </c>
      <c r="E19" s="858" t="s">
        <v>229</v>
      </c>
      <c r="F19" s="1075" t="s">
        <v>215</v>
      </c>
      <c r="G19" s="829" t="s">
        <v>19</v>
      </c>
      <c r="H19" s="990" t="s">
        <v>20</v>
      </c>
      <c r="I19" s="817" t="s">
        <v>37</v>
      </c>
      <c r="J19" s="817" t="s">
        <v>222</v>
      </c>
      <c r="K19" s="61" t="s">
        <v>21</v>
      </c>
      <c r="L19" s="373">
        <f>SUM(M19,O19)</f>
        <v>94</v>
      </c>
      <c r="M19" s="374">
        <v>94</v>
      </c>
      <c r="N19" s="375">
        <v>0</v>
      </c>
      <c r="O19" s="376">
        <v>0</v>
      </c>
      <c r="P19" s="377">
        <f>SUM(Q19,S19)</f>
        <v>215</v>
      </c>
      <c r="Q19" s="378">
        <v>215</v>
      </c>
      <c r="R19" s="378">
        <v>0</v>
      </c>
      <c r="S19" s="379">
        <v>0</v>
      </c>
      <c r="T19" s="380">
        <f>U19+W19</f>
        <v>215</v>
      </c>
      <c r="U19" s="381">
        <v>215</v>
      </c>
      <c r="V19" s="378">
        <v>0</v>
      </c>
      <c r="W19" s="379">
        <v>0</v>
      </c>
      <c r="X19" s="373">
        <f>Y19+AA19</f>
        <v>215</v>
      </c>
      <c r="Y19" s="375">
        <v>215</v>
      </c>
      <c r="Z19" s="375">
        <v>0</v>
      </c>
      <c r="AA19" s="382">
        <v>0</v>
      </c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</row>
    <row r="20" spans="1:41" ht="30.75" customHeight="1" thickBot="1" x14ac:dyDescent="0.25">
      <c r="A20" s="865"/>
      <c r="B20" s="866"/>
      <c r="C20" s="867"/>
      <c r="D20" s="869"/>
      <c r="E20" s="859"/>
      <c r="F20" s="1089"/>
      <c r="G20" s="1088"/>
      <c r="H20" s="991"/>
      <c r="I20" s="818"/>
      <c r="J20" s="818"/>
      <c r="K20" s="47" t="s">
        <v>11</v>
      </c>
      <c r="L20" s="52">
        <f>SUM(L19)</f>
        <v>94</v>
      </c>
      <c r="M20" s="41">
        <f>SUM(M19:M19)</f>
        <v>94</v>
      </c>
      <c r="N20" s="41">
        <f>SUM(N19)</f>
        <v>0</v>
      </c>
      <c r="O20" s="54">
        <f>SUM(O19)</f>
        <v>0</v>
      </c>
      <c r="P20" s="52">
        <f>SUM(P19)</f>
        <v>215</v>
      </c>
      <c r="Q20" s="41">
        <f>SUM(Q19:Q19)</f>
        <v>215</v>
      </c>
      <c r="R20" s="41">
        <v>0</v>
      </c>
      <c r="S20" s="352">
        <v>0</v>
      </c>
      <c r="T20" s="48">
        <f>SUM(T19)</f>
        <v>215</v>
      </c>
      <c r="U20" s="49">
        <f t="shared" ref="U20:AA20" si="0">SUM(U19)</f>
        <v>215</v>
      </c>
      <c r="V20" s="49">
        <f t="shared" si="0"/>
        <v>0</v>
      </c>
      <c r="W20" s="50">
        <f t="shared" si="0"/>
        <v>0</v>
      </c>
      <c r="X20" s="48">
        <f t="shared" si="0"/>
        <v>215</v>
      </c>
      <c r="Y20" s="49">
        <f t="shared" si="0"/>
        <v>215</v>
      </c>
      <c r="Z20" s="49">
        <f t="shared" si="0"/>
        <v>0</v>
      </c>
      <c r="AA20" s="50">
        <f t="shared" si="0"/>
        <v>0</v>
      </c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</row>
    <row r="21" spans="1:41" ht="23.25" customHeight="1" thickBot="1" x14ac:dyDescent="0.25">
      <c r="A21" s="28" t="s">
        <v>15</v>
      </c>
      <c r="B21" s="4" t="s">
        <v>16</v>
      </c>
      <c r="C21" s="5" t="s">
        <v>16</v>
      </c>
      <c r="D21" s="163"/>
      <c r="E21" s="1090" t="s">
        <v>203</v>
      </c>
      <c r="F21" s="1090"/>
      <c r="G21" s="1090"/>
      <c r="H21" s="1090"/>
      <c r="I21" s="1090"/>
      <c r="J21" s="1091"/>
      <c r="K21" s="1104"/>
      <c r="L21" s="6">
        <f t="shared" ref="L21:R21" si="1">L20</f>
        <v>94</v>
      </c>
      <c r="M21" s="7">
        <f t="shared" si="1"/>
        <v>94</v>
      </c>
      <c r="N21" s="7">
        <f t="shared" si="1"/>
        <v>0</v>
      </c>
      <c r="O21" s="164">
        <f t="shared" si="1"/>
        <v>0</v>
      </c>
      <c r="P21" s="21">
        <f t="shared" si="1"/>
        <v>215</v>
      </c>
      <c r="Q21" s="7">
        <f t="shared" si="1"/>
        <v>215</v>
      </c>
      <c r="R21" s="7">
        <f t="shared" si="1"/>
        <v>0</v>
      </c>
      <c r="S21" s="164">
        <v>0</v>
      </c>
      <c r="T21" s="27">
        <f>T20</f>
        <v>215</v>
      </c>
      <c r="U21" s="228">
        <f>U20</f>
        <v>215</v>
      </c>
      <c r="V21" s="353">
        <v>0</v>
      </c>
      <c r="W21" s="354">
        <v>0</v>
      </c>
      <c r="X21" s="27">
        <f>X20</f>
        <v>215</v>
      </c>
      <c r="Y21" s="353">
        <f>Y20</f>
        <v>215</v>
      </c>
      <c r="Z21" s="353">
        <v>0</v>
      </c>
      <c r="AA21" s="354">
        <v>0</v>
      </c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</row>
    <row r="22" spans="1:41" ht="23.25" customHeight="1" thickBot="1" x14ac:dyDescent="0.25">
      <c r="A22" s="28" t="s">
        <v>15</v>
      </c>
      <c r="B22" s="4" t="s">
        <v>16</v>
      </c>
      <c r="C22" s="5" t="s">
        <v>22</v>
      </c>
      <c r="D22" s="877" t="s">
        <v>140</v>
      </c>
      <c r="E22" s="878"/>
      <c r="F22" s="878"/>
      <c r="G22" s="878"/>
      <c r="H22" s="878"/>
      <c r="I22" s="878"/>
      <c r="J22" s="878"/>
      <c r="K22" s="878"/>
      <c r="L22" s="878"/>
      <c r="M22" s="878"/>
      <c r="N22" s="878"/>
      <c r="O22" s="878"/>
      <c r="P22" s="878"/>
      <c r="Q22" s="878"/>
      <c r="R22" s="878"/>
      <c r="S22" s="878"/>
      <c r="T22" s="878"/>
      <c r="U22" s="878"/>
      <c r="V22" s="878"/>
      <c r="W22" s="878"/>
      <c r="X22" s="878"/>
      <c r="Y22" s="878"/>
      <c r="Z22" s="878"/>
      <c r="AA22" s="879"/>
    </row>
    <row r="23" spans="1:41" ht="20.25" customHeight="1" x14ac:dyDescent="0.2">
      <c r="A23" s="730" t="s">
        <v>15</v>
      </c>
      <c r="B23" s="733" t="s">
        <v>16</v>
      </c>
      <c r="C23" s="736" t="s">
        <v>22</v>
      </c>
      <c r="D23" s="868" t="s">
        <v>16</v>
      </c>
      <c r="E23" s="858" t="s">
        <v>230</v>
      </c>
      <c r="F23" s="1075" t="s">
        <v>215</v>
      </c>
      <c r="G23" s="829" t="s">
        <v>141</v>
      </c>
      <c r="H23" s="813" t="s">
        <v>27</v>
      </c>
      <c r="I23" s="817" t="s">
        <v>254</v>
      </c>
      <c r="J23" s="817" t="s">
        <v>216</v>
      </c>
      <c r="K23" s="68" t="s">
        <v>41</v>
      </c>
      <c r="L23" s="383">
        <f>M23+O23</f>
        <v>717.2</v>
      </c>
      <c r="M23" s="384">
        <v>717.2</v>
      </c>
      <c r="N23" s="384">
        <v>689.5</v>
      </c>
      <c r="O23" s="385">
        <v>0</v>
      </c>
      <c r="P23" s="386">
        <f>SUM(Q23,S23)</f>
        <v>747.5</v>
      </c>
      <c r="Q23" s="387">
        <v>747.5</v>
      </c>
      <c r="R23" s="387">
        <v>719</v>
      </c>
      <c r="S23" s="388">
        <v>0</v>
      </c>
      <c r="T23" s="95">
        <f>U23+W23</f>
        <v>821.8</v>
      </c>
      <c r="U23" s="389">
        <v>821.8</v>
      </c>
      <c r="V23" s="389">
        <v>790.9</v>
      </c>
      <c r="W23" s="97">
        <v>0</v>
      </c>
      <c r="X23" s="390">
        <f>+Y23+AA23</f>
        <v>904.4</v>
      </c>
      <c r="Y23" s="384">
        <v>904.4</v>
      </c>
      <c r="Z23" s="384">
        <v>870</v>
      </c>
      <c r="AA23" s="385">
        <v>0</v>
      </c>
    </row>
    <row r="24" spans="1:41" ht="19.5" customHeight="1" x14ac:dyDescent="0.2">
      <c r="A24" s="870"/>
      <c r="B24" s="871"/>
      <c r="C24" s="872"/>
      <c r="D24" s="873"/>
      <c r="E24" s="1105"/>
      <c r="F24" s="1106"/>
      <c r="G24" s="1107"/>
      <c r="H24" s="876"/>
      <c r="I24" s="823"/>
      <c r="J24" s="823"/>
      <c r="K24" s="55" t="s">
        <v>43</v>
      </c>
      <c r="L24" s="75">
        <f>M24+O24</f>
        <v>39</v>
      </c>
      <c r="M24" s="57">
        <v>39</v>
      </c>
      <c r="N24" s="57">
        <v>38.4</v>
      </c>
      <c r="O24" s="58">
        <v>0</v>
      </c>
      <c r="P24" s="172">
        <f>Q24+S24</f>
        <v>36.700000000000003</v>
      </c>
      <c r="Q24" s="365">
        <v>36.700000000000003</v>
      </c>
      <c r="R24" s="365">
        <v>35.4</v>
      </c>
      <c r="S24" s="238">
        <v>0</v>
      </c>
      <c r="T24" s="171">
        <f>U24+W24</f>
        <v>40.299999999999997</v>
      </c>
      <c r="U24" s="365">
        <v>40.299999999999997</v>
      </c>
      <c r="V24" s="365">
        <v>38.9</v>
      </c>
      <c r="W24" s="371">
        <v>0</v>
      </c>
      <c r="X24" s="291">
        <f>Y24+AA24</f>
        <v>44.3</v>
      </c>
      <c r="Y24" s="57">
        <v>44.3</v>
      </c>
      <c r="Z24" s="57">
        <v>42.8</v>
      </c>
      <c r="AA24" s="58">
        <v>0</v>
      </c>
    </row>
    <row r="25" spans="1:41" ht="20.25" customHeight="1" thickBot="1" x14ac:dyDescent="0.25">
      <c r="A25" s="731"/>
      <c r="B25" s="734"/>
      <c r="C25" s="737"/>
      <c r="D25" s="874"/>
      <c r="E25" s="1082"/>
      <c r="F25" s="1076"/>
      <c r="G25" s="1087"/>
      <c r="H25" s="876"/>
      <c r="I25" s="823"/>
      <c r="J25" s="823"/>
      <c r="K25" s="62" t="s">
        <v>24</v>
      </c>
      <c r="L25" s="166">
        <f>+M25+O25</f>
        <v>55.3</v>
      </c>
      <c r="M25" s="45">
        <v>55.3</v>
      </c>
      <c r="N25" s="45">
        <v>27.8</v>
      </c>
      <c r="O25" s="167">
        <v>0</v>
      </c>
      <c r="P25" s="391">
        <f>Q25+S25</f>
        <v>60.8</v>
      </c>
      <c r="Q25" s="392">
        <v>60.8</v>
      </c>
      <c r="R25" s="392">
        <v>30.2</v>
      </c>
      <c r="S25" s="393">
        <v>0</v>
      </c>
      <c r="T25" s="394">
        <f>+U25+W25</f>
        <v>66.3</v>
      </c>
      <c r="U25" s="395">
        <v>66.3</v>
      </c>
      <c r="V25" s="395">
        <v>33.200000000000003</v>
      </c>
      <c r="W25" s="396">
        <v>0</v>
      </c>
      <c r="X25" s="109">
        <f>+Y25+AA25</f>
        <v>72.3</v>
      </c>
      <c r="Y25" s="45">
        <v>72.3</v>
      </c>
      <c r="Z25" s="45">
        <v>36.5</v>
      </c>
      <c r="AA25" s="167">
        <v>0</v>
      </c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</row>
    <row r="26" spans="1:41" ht="22.5" customHeight="1" thickBot="1" x14ac:dyDescent="0.25">
      <c r="A26" s="732"/>
      <c r="B26" s="735"/>
      <c r="C26" s="738"/>
      <c r="D26" s="875"/>
      <c r="E26" s="927"/>
      <c r="F26" s="1077"/>
      <c r="G26" s="827"/>
      <c r="H26" s="814"/>
      <c r="I26" s="818"/>
      <c r="J26" s="818"/>
      <c r="K26" s="47" t="s">
        <v>11</v>
      </c>
      <c r="L26" s="48">
        <f>SUM(L23:L25)</f>
        <v>811.5</v>
      </c>
      <c r="M26" s="49">
        <f>SUM(M23:M25)</f>
        <v>811.5</v>
      </c>
      <c r="N26" s="49">
        <f>SUM(N23:N25)</f>
        <v>755.69999999999993</v>
      </c>
      <c r="O26" s="53">
        <f>SUM(O23:O25)</f>
        <v>0</v>
      </c>
      <c r="P26" s="48">
        <f t="shared" ref="P26:AA26" si="2">SUM(P23:P25)</f>
        <v>845</v>
      </c>
      <c r="Q26" s="49">
        <f t="shared" si="2"/>
        <v>845</v>
      </c>
      <c r="R26" s="49">
        <f t="shared" si="2"/>
        <v>784.6</v>
      </c>
      <c r="S26" s="50">
        <f t="shared" si="2"/>
        <v>0</v>
      </c>
      <c r="T26" s="48">
        <f t="shared" si="2"/>
        <v>928.39999999999986</v>
      </c>
      <c r="U26" s="49">
        <f t="shared" si="2"/>
        <v>928.39999999999986</v>
      </c>
      <c r="V26" s="49">
        <f t="shared" si="2"/>
        <v>863</v>
      </c>
      <c r="W26" s="50">
        <f t="shared" si="2"/>
        <v>0</v>
      </c>
      <c r="X26" s="48">
        <f t="shared" si="2"/>
        <v>1020.9999999999999</v>
      </c>
      <c r="Y26" s="49">
        <f t="shared" si="2"/>
        <v>1020.9999999999999</v>
      </c>
      <c r="Z26" s="49">
        <f t="shared" si="2"/>
        <v>949.3</v>
      </c>
      <c r="AA26" s="50">
        <f t="shared" si="2"/>
        <v>0</v>
      </c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</row>
    <row r="27" spans="1:41" ht="19.5" customHeight="1" x14ac:dyDescent="0.2">
      <c r="A27" s="730" t="s">
        <v>15</v>
      </c>
      <c r="B27" s="763" t="s">
        <v>16</v>
      </c>
      <c r="C27" s="736" t="s">
        <v>22</v>
      </c>
      <c r="D27" s="868" t="s">
        <v>15</v>
      </c>
      <c r="E27" s="858" t="s">
        <v>130</v>
      </c>
      <c r="F27" s="1075" t="s">
        <v>215</v>
      </c>
      <c r="G27" s="829" t="s">
        <v>141</v>
      </c>
      <c r="H27" s="813" t="s">
        <v>27</v>
      </c>
      <c r="I27" s="1108" t="s">
        <v>254</v>
      </c>
      <c r="J27" s="817" t="s">
        <v>216</v>
      </c>
      <c r="K27" s="68" t="s">
        <v>21</v>
      </c>
      <c r="L27" s="390">
        <f>M27+O27</f>
        <v>218.5</v>
      </c>
      <c r="M27" s="397">
        <v>218.5</v>
      </c>
      <c r="N27" s="397">
        <v>197.3</v>
      </c>
      <c r="O27" s="398">
        <v>0</v>
      </c>
      <c r="P27" s="92">
        <f>SUM(Q27,S27)</f>
        <v>346.4</v>
      </c>
      <c r="Q27" s="399">
        <v>346.4</v>
      </c>
      <c r="R27" s="399">
        <v>321</v>
      </c>
      <c r="S27" s="400">
        <v>0</v>
      </c>
      <c r="T27" s="401">
        <f>+U27</f>
        <v>381</v>
      </c>
      <c r="U27" s="231">
        <v>381</v>
      </c>
      <c r="V27" s="231">
        <v>353.1</v>
      </c>
      <c r="W27" s="402">
        <v>0</v>
      </c>
      <c r="X27" s="390">
        <f>+Y27+AA27</f>
        <v>418.9</v>
      </c>
      <c r="Y27" s="384">
        <v>418.9</v>
      </c>
      <c r="Z27" s="384">
        <v>388.4</v>
      </c>
      <c r="AA27" s="385">
        <v>0</v>
      </c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</row>
    <row r="28" spans="1:41" ht="20.25" customHeight="1" x14ac:dyDescent="0.2">
      <c r="A28" s="731"/>
      <c r="B28" s="1086"/>
      <c r="C28" s="737"/>
      <c r="D28" s="874"/>
      <c r="E28" s="1082"/>
      <c r="F28" s="1076"/>
      <c r="G28" s="1087"/>
      <c r="H28" s="876"/>
      <c r="I28" s="1109"/>
      <c r="J28" s="823"/>
      <c r="K28" s="62" t="s">
        <v>115</v>
      </c>
      <c r="L28" s="82">
        <f>+M28</f>
        <v>8.1999999999999993</v>
      </c>
      <c r="M28" s="296">
        <v>8.1999999999999993</v>
      </c>
      <c r="N28" s="296">
        <v>0</v>
      </c>
      <c r="O28" s="284">
        <v>0</v>
      </c>
      <c r="P28" s="180">
        <f>SUM(Q28,S28)</f>
        <v>12.6</v>
      </c>
      <c r="Q28" s="214">
        <v>12.6</v>
      </c>
      <c r="R28" s="214">
        <v>0</v>
      </c>
      <c r="S28" s="230">
        <v>0</v>
      </c>
      <c r="T28" s="403">
        <f>+U28</f>
        <v>13.2</v>
      </c>
      <c r="U28" s="404">
        <v>13.2</v>
      </c>
      <c r="V28" s="404">
        <v>0</v>
      </c>
      <c r="W28" s="405">
        <v>0</v>
      </c>
      <c r="X28" s="291">
        <f>+Y28</f>
        <v>13.9</v>
      </c>
      <c r="Y28" s="57">
        <v>13.9</v>
      </c>
      <c r="Z28" s="57">
        <v>0</v>
      </c>
      <c r="AA28" s="58">
        <v>0</v>
      </c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</row>
    <row r="29" spans="1:41" ht="19.5" customHeight="1" thickBot="1" x14ac:dyDescent="0.25">
      <c r="A29" s="865"/>
      <c r="B29" s="1093"/>
      <c r="C29" s="867"/>
      <c r="D29" s="869"/>
      <c r="E29" s="859"/>
      <c r="F29" s="1089"/>
      <c r="G29" s="1088"/>
      <c r="H29" s="876"/>
      <c r="I29" s="1109"/>
      <c r="J29" s="823"/>
      <c r="K29" s="216" t="s">
        <v>33</v>
      </c>
      <c r="L29" s="318">
        <f>M29+O29</f>
        <v>0</v>
      </c>
      <c r="M29" s="319">
        <v>0</v>
      </c>
      <c r="N29" s="319">
        <v>0</v>
      </c>
      <c r="O29" s="320">
        <v>0</v>
      </c>
      <c r="P29" s="286">
        <f>Q29+S29</f>
        <v>0</v>
      </c>
      <c r="Q29" s="288">
        <v>0</v>
      </c>
      <c r="R29" s="288">
        <v>0</v>
      </c>
      <c r="S29" s="287">
        <v>0</v>
      </c>
      <c r="T29" s="321">
        <f>U29+W29</f>
        <v>0</v>
      </c>
      <c r="U29" s="288">
        <v>0</v>
      </c>
      <c r="V29" s="288">
        <v>0</v>
      </c>
      <c r="W29" s="322">
        <v>0</v>
      </c>
      <c r="X29" s="318">
        <f>Y29+AA29</f>
        <v>0</v>
      </c>
      <c r="Y29" s="323">
        <v>0</v>
      </c>
      <c r="Z29" s="323">
        <v>0</v>
      </c>
      <c r="AA29" s="324">
        <v>0</v>
      </c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</row>
    <row r="30" spans="1:41" ht="24" customHeight="1" thickBot="1" x14ac:dyDescent="0.25">
      <c r="A30" s="732"/>
      <c r="B30" s="765"/>
      <c r="C30" s="738"/>
      <c r="D30" s="875"/>
      <c r="E30" s="927"/>
      <c r="F30" s="1077"/>
      <c r="G30" s="827"/>
      <c r="H30" s="814"/>
      <c r="I30" s="818"/>
      <c r="J30" s="818"/>
      <c r="K30" s="220" t="s">
        <v>11</v>
      </c>
      <c r="L30" s="48">
        <f>SUM(L27:L29)</f>
        <v>226.7</v>
      </c>
      <c r="M30" s="49">
        <f t="shared" ref="M30:AA30" si="3">SUM(M27:M29)</f>
        <v>226.7</v>
      </c>
      <c r="N30" s="49">
        <f t="shared" si="3"/>
        <v>197.3</v>
      </c>
      <c r="O30" s="50">
        <f t="shared" si="3"/>
        <v>0</v>
      </c>
      <c r="P30" s="48">
        <f t="shared" si="3"/>
        <v>359</v>
      </c>
      <c r="Q30" s="49">
        <f t="shared" si="3"/>
        <v>359</v>
      </c>
      <c r="R30" s="49">
        <f t="shared" si="3"/>
        <v>321</v>
      </c>
      <c r="S30" s="50">
        <f t="shared" si="3"/>
        <v>0</v>
      </c>
      <c r="T30" s="48">
        <f t="shared" si="3"/>
        <v>394.2</v>
      </c>
      <c r="U30" s="49">
        <f t="shared" si="3"/>
        <v>394.2</v>
      </c>
      <c r="V30" s="49">
        <f t="shared" si="3"/>
        <v>353.1</v>
      </c>
      <c r="W30" s="50">
        <f t="shared" si="3"/>
        <v>0</v>
      </c>
      <c r="X30" s="48">
        <f t="shared" si="3"/>
        <v>432.79999999999995</v>
      </c>
      <c r="Y30" s="49">
        <f t="shared" si="3"/>
        <v>432.79999999999995</v>
      </c>
      <c r="Z30" s="49">
        <f t="shared" si="3"/>
        <v>388.4</v>
      </c>
      <c r="AA30" s="50">
        <f t="shared" si="3"/>
        <v>0</v>
      </c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</row>
    <row r="31" spans="1:41" ht="20.25" customHeight="1" thickBot="1" x14ac:dyDescent="0.25">
      <c r="A31" s="730" t="s">
        <v>15</v>
      </c>
      <c r="B31" s="763" t="s">
        <v>16</v>
      </c>
      <c r="C31" s="736" t="s">
        <v>22</v>
      </c>
      <c r="D31" s="1063" t="s">
        <v>28</v>
      </c>
      <c r="E31" s="858" t="s">
        <v>176</v>
      </c>
      <c r="F31" s="1075" t="s">
        <v>215</v>
      </c>
      <c r="G31" s="829" t="s">
        <v>132</v>
      </c>
      <c r="H31" s="1144" t="s">
        <v>210</v>
      </c>
      <c r="I31" s="1147" t="s">
        <v>254</v>
      </c>
      <c r="J31" s="840" t="s">
        <v>216</v>
      </c>
      <c r="K31" s="165" t="s">
        <v>41</v>
      </c>
      <c r="L31" s="119">
        <f>+M31</f>
        <v>350</v>
      </c>
      <c r="M31" s="406">
        <v>350</v>
      </c>
      <c r="N31" s="406">
        <v>0</v>
      </c>
      <c r="O31" s="407">
        <v>0</v>
      </c>
      <c r="P31" s="147">
        <f>SUM(Q31,S31)</f>
        <v>1000</v>
      </c>
      <c r="Q31" s="408">
        <v>1000</v>
      </c>
      <c r="R31" s="231">
        <v>0</v>
      </c>
      <c r="S31" s="232">
        <v>0</v>
      </c>
      <c r="T31" s="151">
        <f>+U31</f>
        <v>1000</v>
      </c>
      <c r="U31" s="149">
        <v>1000</v>
      </c>
      <c r="V31" s="149">
        <v>0</v>
      </c>
      <c r="W31" s="150">
        <v>0</v>
      </c>
      <c r="X31" s="119">
        <f>+Y31+AA31</f>
        <v>1000</v>
      </c>
      <c r="Y31" s="409">
        <v>1000</v>
      </c>
      <c r="Z31" s="409">
        <v>0</v>
      </c>
      <c r="AA31" s="410">
        <v>0</v>
      </c>
      <c r="AB31" s="29" t="s">
        <v>29</v>
      </c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</row>
    <row r="32" spans="1:41" ht="20.25" customHeight="1" thickBot="1" x14ac:dyDescent="0.25">
      <c r="A32" s="731"/>
      <c r="B32" s="1086"/>
      <c r="C32" s="737"/>
      <c r="D32" s="1064"/>
      <c r="E32" s="1082"/>
      <c r="F32" s="1076"/>
      <c r="G32" s="1087"/>
      <c r="H32" s="1145"/>
      <c r="I32" s="1148"/>
      <c r="J32" s="841"/>
      <c r="K32" s="328" t="s">
        <v>43</v>
      </c>
      <c r="L32" s="325">
        <f>M32+O32</f>
        <v>0</v>
      </c>
      <c r="M32" s="411">
        <v>0</v>
      </c>
      <c r="N32" s="411">
        <v>0</v>
      </c>
      <c r="O32" s="412">
        <v>0</v>
      </c>
      <c r="P32" s="413">
        <f>SUM(Q32,S32)</f>
        <v>0</v>
      </c>
      <c r="Q32" s="414">
        <v>0</v>
      </c>
      <c r="R32" s="414">
        <v>0</v>
      </c>
      <c r="S32" s="415">
        <v>0</v>
      </c>
      <c r="T32" s="413">
        <f>U32+W32</f>
        <v>0</v>
      </c>
      <c r="U32" s="414">
        <v>0</v>
      </c>
      <c r="V32" s="414">
        <v>0</v>
      </c>
      <c r="W32" s="416">
        <v>0</v>
      </c>
      <c r="X32" s="325">
        <f>+Y32+AA32</f>
        <v>0</v>
      </c>
      <c r="Y32" s="326">
        <v>0</v>
      </c>
      <c r="Z32" s="326">
        <v>0</v>
      </c>
      <c r="AA32" s="327">
        <v>0</v>
      </c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</row>
    <row r="33" spans="1:43" ht="19.5" customHeight="1" thickBot="1" x14ac:dyDescent="0.25">
      <c r="A33" s="731"/>
      <c r="B33" s="1086"/>
      <c r="C33" s="737"/>
      <c r="D33" s="1064"/>
      <c r="E33" s="1082"/>
      <c r="F33" s="1076"/>
      <c r="G33" s="1087"/>
      <c r="H33" s="1145"/>
      <c r="I33" s="1148"/>
      <c r="J33" s="841"/>
      <c r="K33" s="328" t="s">
        <v>21</v>
      </c>
      <c r="L33" s="325">
        <f>M33+O33</f>
        <v>270.60000000000002</v>
      </c>
      <c r="M33" s="411">
        <v>270.60000000000002</v>
      </c>
      <c r="N33" s="411">
        <v>266.3</v>
      </c>
      <c r="O33" s="412">
        <v>0</v>
      </c>
      <c r="P33" s="413">
        <f>SUM(Q33,S33)</f>
        <v>128</v>
      </c>
      <c r="Q33" s="414">
        <v>128</v>
      </c>
      <c r="R33" s="417">
        <v>120.1</v>
      </c>
      <c r="S33" s="415">
        <v>0</v>
      </c>
      <c r="T33" s="413">
        <f>U33+W33</f>
        <v>140.9</v>
      </c>
      <c r="U33" s="414">
        <v>140.9</v>
      </c>
      <c r="V33" s="414">
        <v>132.19999999999999</v>
      </c>
      <c r="W33" s="416">
        <v>0</v>
      </c>
      <c r="X33" s="325">
        <f>+Y33+AA33</f>
        <v>154.9</v>
      </c>
      <c r="Y33" s="326">
        <v>154.9</v>
      </c>
      <c r="Z33" s="326">
        <v>145.4</v>
      </c>
      <c r="AA33" s="327">
        <v>0</v>
      </c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</row>
    <row r="34" spans="1:43" ht="18.75" customHeight="1" thickBot="1" x14ac:dyDescent="0.25">
      <c r="A34" s="731"/>
      <c r="B34" s="1086"/>
      <c r="C34" s="737"/>
      <c r="D34" s="1064"/>
      <c r="E34" s="1082"/>
      <c r="F34" s="1076"/>
      <c r="G34" s="1087"/>
      <c r="H34" s="1145"/>
      <c r="I34" s="1148"/>
      <c r="J34" s="841"/>
      <c r="K34" s="62" t="s">
        <v>115</v>
      </c>
      <c r="L34" s="109">
        <f>M34+O34</f>
        <v>71.400000000000006</v>
      </c>
      <c r="M34" s="418">
        <v>71.400000000000006</v>
      </c>
      <c r="N34" s="418">
        <v>56</v>
      </c>
      <c r="O34" s="419">
        <v>0</v>
      </c>
      <c r="P34" s="180">
        <f>SUM(Q34,S34)</f>
        <v>85.7</v>
      </c>
      <c r="Q34" s="420">
        <v>85.7</v>
      </c>
      <c r="R34" s="214">
        <v>61.9</v>
      </c>
      <c r="S34" s="215">
        <v>0</v>
      </c>
      <c r="T34" s="180">
        <f>U34+W34</f>
        <v>90</v>
      </c>
      <c r="U34" s="420">
        <v>90</v>
      </c>
      <c r="V34" s="420">
        <v>65</v>
      </c>
      <c r="W34" s="421">
        <v>0</v>
      </c>
      <c r="X34" s="109">
        <f>+Y34+AA34</f>
        <v>94.5</v>
      </c>
      <c r="Y34" s="45">
        <v>94.5</v>
      </c>
      <c r="Z34" s="45">
        <v>68.3</v>
      </c>
      <c r="AA34" s="168">
        <v>0</v>
      </c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</row>
    <row r="35" spans="1:43" ht="22.5" customHeight="1" thickBot="1" x14ac:dyDescent="0.25">
      <c r="A35" s="732"/>
      <c r="B35" s="765"/>
      <c r="C35" s="738"/>
      <c r="D35" s="1094"/>
      <c r="E35" s="927"/>
      <c r="F35" s="1077"/>
      <c r="G35" s="827"/>
      <c r="H35" s="1146"/>
      <c r="I35" s="1149"/>
      <c r="J35" s="842"/>
      <c r="K35" s="47" t="s">
        <v>11</v>
      </c>
      <c r="L35" s="52">
        <f>L34+L33+L31+L32</f>
        <v>692</v>
      </c>
      <c r="M35" s="40">
        <f>M34+M33+M31+M32</f>
        <v>692</v>
      </c>
      <c r="N35" s="40">
        <f>N34+N33+N31+N32</f>
        <v>322.3</v>
      </c>
      <c r="O35" s="53">
        <f>O34+O33+O31+O32</f>
        <v>0</v>
      </c>
      <c r="P35" s="52">
        <f t="shared" ref="P35:AA35" si="4">P34+P33+P31+P32</f>
        <v>1213.7</v>
      </c>
      <c r="Q35" s="40">
        <f t="shared" si="4"/>
        <v>1213.7</v>
      </c>
      <c r="R35" s="40">
        <f t="shared" si="4"/>
        <v>182</v>
      </c>
      <c r="S35" s="53">
        <f t="shared" si="4"/>
        <v>0</v>
      </c>
      <c r="T35" s="52">
        <f t="shared" si="4"/>
        <v>1230.9000000000001</v>
      </c>
      <c r="U35" s="40">
        <f t="shared" si="4"/>
        <v>1230.9000000000001</v>
      </c>
      <c r="V35" s="40">
        <f t="shared" si="4"/>
        <v>197.2</v>
      </c>
      <c r="W35" s="53">
        <f t="shared" si="4"/>
        <v>0</v>
      </c>
      <c r="X35" s="52">
        <f t="shared" si="4"/>
        <v>1249.4000000000001</v>
      </c>
      <c r="Y35" s="40">
        <f t="shared" si="4"/>
        <v>1249.4000000000001</v>
      </c>
      <c r="Z35" s="40">
        <f t="shared" si="4"/>
        <v>213.7</v>
      </c>
      <c r="AA35" s="53">
        <f t="shared" si="4"/>
        <v>0</v>
      </c>
      <c r="AB35" s="29" t="s">
        <v>31</v>
      </c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</row>
    <row r="36" spans="1:43" ht="18" customHeight="1" thickBot="1" x14ac:dyDescent="0.25">
      <c r="A36" s="730" t="s">
        <v>15</v>
      </c>
      <c r="B36" s="763" t="s">
        <v>16</v>
      </c>
      <c r="C36" s="736" t="s">
        <v>22</v>
      </c>
      <c r="D36" s="868" t="s">
        <v>35</v>
      </c>
      <c r="E36" s="858" t="s">
        <v>142</v>
      </c>
      <c r="F36" s="1075" t="s">
        <v>215</v>
      </c>
      <c r="G36" s="829" t="s">
        <v>132</v>
      </c>
      <c r="H36" s="1154" t="s">
        <v>27</v>
      </c>
      <c r="I36" s="817" t="s">
        <v>254</v>
      </c>
      <c r="J36" s="817" t="s">
        <v>216</v>
      </c>
      <c r="K36" s="165" t="s">
        <v>21</v>
      </c>
      <c r="L36" s="119">
        <f>+M36</f>
        <v>52.9</v>
      </c>
      <c r="M36" s="60">
        <v>52.9</v>
      </c>
      <c r="N36" s="60">
        <v>44.6</v>
      </c>
      <c r="O36" s="120">
        <v>0</v>
      </c>
      <c r="P36" s="147">
        <f>SUM(Q36,S36)</f>
        <v>62.5</v>
      </c>
      <c r="Q36" s="231">
        <v>62.5</v>
      </c>
      <c r="R36" s="231">
        <v>52</v>
      </c>
      <c r="S36" s="232">
        <v>0</v>
      </c>
      <c r="T36" s="147">
        <f>+U36</f>
        <v>68.8</v>
      </c>
      <c r="U36" s="231">
        <v>68.8</v>
      </c>
      <c r="V36" s="231">
        <v>57.2</v>
      </c>
      <c r="W36" s="232">
        <v>0</v>
      </c>
      <c r="X36" s="119">
        <f>+Y36+AA36</f>
        <v>75.5</v>
      </c>
      <c r="Y36" s="409">
        <v>75.5</v>
      </c>
      <c r="Z36" s="409">
        <v>62.9</v>
      </c>
      <c r="AA36" s="422">
        <v>0</v>
      </c>
      <c r="AB36" s="29" t="s">
        <v>36</v>
      </c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</row>
    <row r="37" spans="1:43" ht="21" customHeight="1" thickBot="1" x14ac:dyDescent="0.25">
      <c r="A37" s="731"/>
      <c r="B37" s="1086"/>
      <c r="C37" s="737"/>
      <c r="D37" s="874"/>
      <c r="E37" s="1082"/>
      <c r="F37" s="1076"/>
      <c r="G37" s="1087"/>
      <c r="H37" s="1155"/>
      <c r="I37" s="823"/>
      <c r="J37" s="823"/>
      <c r="K37" s="62" t="s">
        <v>115</v>
      </c>
      <c r="L37" s="109">
        <f>+M37</f>
        <v>11.6</v>
      </c>
      <c r="M37" s="161">
        <v>11.6</v>
      </c>
      <c r="N37" s="161">
        <v>8.3000000000000007</v>
      </c>
      <c r="O37" s="110">
        <v>0</v>
      </c>
      <c r="P37" s="180">
        <f>SUM(Q37,S37)</f>
        <v>13.9</v>
      </c>
      <c r="Q37" s="214">
        <v>13.9</v>
      </c>
      <c r="R37" s="214">
        <v>8.9</v>
      </c>
      <c r="S37" s="230">
        <v>0</v>
      </c>
      <c r="T37" s="180">
        <f>+U37</f>
        <v>14.6</v>
      </c>
      <c r="U37" s="214">
        <v>14.6</v>
      </c>
      <c r="V37" s="214">
        <v>9.4</v>
      </c>
      <c r="W37" s="215">
        <v>0</v>
      </c>
      <c r="X37" s="109">
        <f>+Y37+AA37</f>
        <v>15.3</v>
      </c>
      <c r="Y37" s="45">
        <v>15.3</v>
      </c>
      <c r="Z37" s="45">
        <v>9.8000000000000007</v>
      </c>
      <c r="AA37" s="167">
        <v>0</v>
      </c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</row>
    <row r="38" spans="1:43" ht="24.75" customHeight="1" thickBot="1" x14ac:dyDescent="0.25">
      <c r="A38" s="732"/>
      <c r="B38" s="765"/>
      <c r="C38" s="738"/>
      <c r="D38" s="875"/>
      <c r="E38" s="927"/>
      <c r="F38" s="1077"/>
      <c r="G38" s="827"/>
      <c r="H38" s="1156"/>
      <c r="I38" s="818"/>
      <c r="J38" s="818"/>
      <c r="K38" s="47" t="s">
        <v>11</v>
      </c>
      <c r="L38" s="52">
        <f>SUM(L36:L37)</f>
        <v>64.5</v>
      </c>
      <c r="M38" s="40">
        <f>SUM(M36:M37)</f>
        <v>64.5</v>
      </c>
      <c r="N38" s="40">
        <f>SUM(N36:N37)</f>
        <v>52.900000000000006</v>
      </c>
      <c r="O38" s="53">
        <f>SUM(O36:O37)</f>
        <v>0</v>
      </c>
      <c r="P38" s="51">
        <f>P36+P37</f>
        <v>76.400000000000006</v>
      </c>
      <c r="Q38" s="41">
        <f>Q36+Q37</f>
        <v>76.400000000000006</v>
      </c>
      <c r="R38" s="41">
        <f>R36+R37</f>
        <v>60.9</v>
      </c>
      <c r="S38" s="351">
        <f>S36+S37</f>
        <v>0</v>
      </c>
      <c r="T38" s="48">
        <f>SUM(T36:T37)</f>
        <v>83.399999999999991</v>
      </c>
      <c r="U38" s="49">
        <f t="shared" ref="U38:AA38" si="5">SUM(U36:U37)</f>
        <v>83.399999999999991</v>
      </c>
      <c r="V38" s="49">
        <f t="shared" si="5"/>
        <v>66.600000000000009</v>
      </c>
      <c r="W38" s="50">
        <f t="shared" si="5"/>
        <v>0</v>
      </c>
      <c r="X38" s="48">
        <f t="shared" si="5"/>
        <v>90.8</v>
      </c>
      <c r="Y38" s="49">
        <f t="shared" si="5"/>
        <v>90.8</v>
      </c>
      <c r="Z38" s="49">
        <f t="shared" si="5"/>
        <v>72.7</v>
      </c>
      <c r="AA38" s="50">
        <f t="shared" si="5"/>
        <v>0</v>
      </c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</row>
    <row r="39" spans="1:43" ht="19.5" customHeight="1" x14ac:dyDescent="0.2">
      <c r="A39" s="730" t="s">
        <v>15</v>
      </c>
      <c r="B39" s="763" t="s">
        <v>16</v>
      </c>
      <c r="C39" s="736" t="s">
        <v>22</v>
      </c>
      <c r="D39" s="868" t="s">
        <v>37</v>
      </c>
      <c r="E39" s="858" t="s">
        <v>38</v>
      </c>
      <c r="F39" s="1075" t="s">
        <v>215</v>
      </c>
      <c r="G39" s="829" t="s">
        <v>132</v>
      </c>
      <c r="H39" s="990" t="s">
        <v>27</v>
      </c>
      <c r="I39" s="817" t="s">
        <v>254</v>
      </c>
      <c r="J39" s="817" t="s">
        <v>216</v>
      </c>
      <c r="K39" s="165" t="s">
        <v>21</v>
      </c>
      <c r="L39" s="119">
        <f>+M39</f>
        <v>382.1</v>
      </c>
      <c r="M39" s="60">
        <v>382.1</v>
      </c>
      <c r="N39" s="60">
        <v>373</v>
      </c>
      <c r="O39" s="120">
        <v>0</v>
      </c>
      <c r="P39" s="147">
        <f>SUM(Q39,S39)</f>
        <v>427.7</v>
      </c>
      <c r="Q39" s="231">
        <v>427.7</v>
      </c>
      <c r="R39" s="231">
        <v>416.4</v>
      </c>
      <c r="S39" s="232">
        <v>0</v>
      </c>
      <c r="T39" s="147">
        <f>+U39</f>
        <v>470.5</v>
      </c>
      <c r="U39" s="231">
        <v>470.5</v>
      </c>
      <c r="V39" s="231">
        <v>458</v>
      </c>
      <c r="W39" s="232">
        <v>0</v>
      </c>
      <c r="X39" s="119">
        <f>+Y39+AA39</f>
        <v>517.4</v>
      </c>
      <c r="Y39" s="409">
        <v>517.4</v>
      </c>
      <c r="Z39" s="409">
        <v>503.8</v>
      </c>
      <c r="AA39" s="422">
        <v>0</v>
      </c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</row>
    <row r="40" spans="1:43" ht="17.25" customHeight="1" x14ac:dyDescent="0.2">
      <c r="A40" s="870"/>
      <c r="B40" s="1153"/>
      <c r="C40" s="872"/>
      <c r="D40" s="873"/>
      <c r="E40" s="1105"/>
      <c r="F40" s="1106"/>
      <c r="G40" s="1107"/>
      <c r="H40" s="1150"/>
      <c r="I40" s="823"/>
      <c r="J40" s="823"/>
      <c r="K40" s="55" t="s">
        <v>30</v>
      </c>
      <c r="L40" s="279">
        <f>M40+O40</f>
        <v>0</v>
      </c>
      <c r="M40" s="329">
        <v>0</v>
      </c>
      <c r="N40" s="329">
        <v>0</v>
      </c>
      <c r="O40" s="330">
        <v>0</v>
      </c>
      <c r="P40" s="278">
        <f>Q40+S40</f>
        <v>0</v>
      </c>
      <c r="Q40" s="331">
        <v>0</v>
      </c>
      <c r="R40" s="331">
        <v>0</v>
      </c>
      <c r="S40" s="332">
        <v>0</v>
      </c>
      <c r="T40" s="278">
        <f>U40+W40</f>
        <v>0</v>
      </c>
      <c r="U40" s="331">
        <v>0</v>
      </c>
      <c r="V40" s="331">
        <v>0</v>
      </c>
      <c r="W40" s="333">
        <v>0</v>
      </c>
      <c r="X40" s="279">
        <f>Y40+AA40</f>
        <v>0</v>
      </c>
      <c r="Y40" s="280">
        <v>0</v>
      </c>
      <c r="Z40" s="57">
        <v>0</v>
      </c>
      <c r="AA40" s="58">
        <v>0</v>
      </c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Q40" s="42"/>
    </row>
    <row r="41" spans="1:43" ht="20.25" customHeight="1" thickBot="1" x14ac:dyDescent="0.25">
      <c r="A41" s="731"/>
      <c r="B41" s="1086"/>
      <c r="C41" s="737"/>
      <c r="D41" s="874"/>
      <c r="E41" s="1082"/>
      <c r="F41" s="1076"/>
      <c r="G41" s="1087"/>
      <c r="H41" s="1150"/>
      <c r="I41" s="823"/>
      <c r="J41" s="823"/>
      <c r="K41" s="62" t="s">
        <v>115</v>
      </c>
      <c r="L41" s="291">
        <f>M41+O41</f>
        <v>62.4</v>
      </c>
      <c r="M41" s="296">
        <v>62.4</v>
      </c>
      <c r="N41" s="296">
        <v>45.9</v>
      </c>
      <c r="O41" s="284">
        <v>0</v>
      </c>
      <c r="P41" s="172">
        <f>SUM(Q41,S41)</f>
        <v>83.2</v>
      </c>
      <c r="Q41" s="404">
        <v>83.2</v>
      </c>
      <c r="R41" s="404">
        <v>66.3</v>
      </c>
      <c r="S41" s="423">
        <v>0</v>
      </c>
      <c r="T41" s="172">
        <f>+U41</f>
        <v>87.3</v>
      </c>
      <c r="U41" s="404">
        <v>87.3</v>
      </c>
      <c r="V41" s="404">
        <v>69.7</v>
      </c>
      <c r="W41" s="424">
        <v>0</v>
      </c>
      <c r="X41" s="291">
        <f>+Y41+AA41</f>
        <v>91.7</v>
      </c>
      <c r="Y41" s="57">
        <v>91.7</v>
      </c>
      <c r="Z41" s="45">
        <v>73.2</v>
      </c>
      <c r="AA41" s="167">
        <v>0</v>
      </c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Q41" s="42"/>
    </row>
    <row r="42" spans="1:43" ht="20.25" customHeight="1" thickBot="1" x14ac:dyDescent="0.25">
      <c r="A42" s="732"/>
      <c r="B42" s="765"/>
      <c r="C42" s="738"/>
      <c r="D42" s="875"/>
      <c r="E42" s="927"/>
      <c r="F42" s="1077"/>
      <c r="G42" s="827"/>
      <c r="H42" s="814"/>
      <c r="I42" s="818"/>
      <c r="J42" s="818"/>
      <c r="K42" s="47" t="s">
        <v>11</v>
      </c>
      <c r="L42" s="48">
        <f>SUM(L39:L41)</f>
        <v>444.5</v>
      </c>
      <c r="M42" s="49">
        <f t="shared" ref="M42:AA42" si="6">SUM(M39:M41)</f>
        <v>444.5</v>
      </c>
      <c r="N42" s="49">
        <f t="shared" si="6"/>
        <v>418.9</v>
      </c>
      <c r="O42" s="50">
        <f t="shared" si="6"/>
        <v>0</v>
      </c>
      <c r="P42" s="48">
        <f t="shared" si="6"/>
        <v>510.9</v>
      </c>
      <c r="Q42" s="49">
        <f t="shared" si="6"/>
        <v>510.9</v>
      </c>
      <c r="R42" s="49">
        <f t="shared" si="6"/>
        <v>482.7</v>
      </c>
      <c r="S42" s="50">
        <f t="shared" si="6"/>
        <v>0</v>
      </c>
      <c r="T42" s="48">
        <f t="shared" si="6"/>
        <v>557.79999999999995</v>
      </c>
      <c r="U42" s="49">
        <f t="shared" si="6"/>
        <v>557.79999999999995</v>
      </c>
      <c r="V42" s="49">
        <f t="shared" si="6"/>
        <v>527.70000000000005</v>
      </c>
      <c r="W42" s="50">
        <f t="shared" si="6"/>
        <v>0</v>
      </c>
      <c r="X42" s="48">
        <f t="shared" si="6"/>
        <v>609.1</v>
      </c>
      <c r="Y42" s="49">
        <f t="shared" si="6"/>
        <v>609.1</v>
      </c>
      <c r="Z42" s="49">
        <f t="shared" si="6"/>
        <v>577</v>
      </c>
      <c r="AA42" s="50">
        <f t="shared" si="6"/>
        <v>0</v>
      </c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Q42" s="42"/>
    </row>
    <row r="43" spans="1:43" ht="19.5" customHeight="1" x14ac:dyDescent="0.2">
      <c r="A43" s="730" t="s">
        <v>15</v>
      </c>
      <c r="B43" s="763" t="s">
        <v>16</v>
      </c>
      <c r="C43" s="736" t="s">
        <v>22</v>
      </c>
      <c r="D43" s="868" t="s">
        <v>48</v>
      </c>
      <c r="E43" s="858" t="s">
        <v>131</v>
      </c>
      <c r="F43" s="1075" t="s">
        <v>215</v>
      </c>
      <c r="G43" s="829" t="s">
        <v>49</v>
      </c>
      <c r="H43" s="990" t="s">
        <v>27</v>
      </c>
      <c r="I43" s="817" t="s">
        <v>254</v>
      </c>
      <c r="J43" s="817" t="s">
        <v>218</v>
      </c>
      <c r="K43" s="68" t="s">
        <v>21</v>
      </c>
      <c r="L43" s="390">
        <f>M43+O43</f>
        <v>261.89999999999998</v>
      </c>
      <c r="M43" s="397">
        <v>261.89999999999998</v>
      </c>
      <c r="N43" s="397">
        <v>241.9</v>
      </c>
      <c r="O43" s="398">
        <v>0</v>
      </c>
      <c r="P43" s="92">
        <f>SUM(Q43,S43)</f>
        <v>307.2</v>
      </c>
      <c r="Q43" s="399">
        <v>307.2</v>
      </c>
      <c r="R43" s="399">
        <v>282.5</v>
      </c>
      <c r="S43" s="400">
        <v>0</v>
      </c>
      <c r="T43" s="92">
        <f>+U43</f>
        <v>338.4</v>
      </c>
      <c r="U43" s="399">
        <v>338.4</v>
      </c>
      <c r="V43" s="399">
        <v>310.7</v>
      </c>
      <c r="W43" s="400">
        <v>0</v>
      </c>
      <c r="X43" s="390">
        <f>+Y43+AA43</f>
        <v>372</v>
      </c>
      <c r="Y43" s="384">
        <v>372</v>
      </c>
      <c r="Z43" s="384">
        <v>341.7</v>
      </c>
      <c r="AA43" s="385">
        <v>0</v>
      </c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</row>
    <row r="44" spans="1:43" ht="20.25" customHeight="1" thickBot="1" x14ac:dyDescent="0.25">
      <c r="A44" s="731"/>
      <c r="B44" s="1086"/>
      <c r="C44" s="737"/>
      <c r="D44" s="874"/>
      <c r="E44" s="1082"/>
      <c r="F44" s="1076"/>
      <c r="G44" s="1087"/>
      <c r="H44" s="1150"/>
      <c r="I44" s="823"/>
      <c r="J44" s="823"/>
      <c r="K44" s="62" t="s">
        <v>41</v>
      </c>
      <c r="L44" s="291">
        <f>M44+O44</f>
        <v>0</v>
      </c>
      <c r="M44" s="161">
        <v>0</v>
      </c>
      <c r="N44" s="161">
        <v>0</v>
      </c>
      <c r="O44" s="110">
        <v>0</v>
      </c>
      <c r="P44" s="180">
        <f>SUM(Q44,S44)</f>
        <v>0</v>
      </c>
      <c r="Q44" s="214">
        <v>0</v>
      </c>
      <c r="R44" s="214">
        <v>0</v>
      </c>
      <c r="S44" s="230">
        <v>0</v>
      </c>
      <c r="T44" s="172">
        <f>+U44</f>
        <v>0</v>
      </c>
      <c r="U44" s="214">
        <v>0</v>
      </c>
      <c r="V44" s="214">
        <v>0</v>
      </c>
      <c r="W44" s="215">
        <v>0</v>
      </c>
      <c r="X44" s="109">
        <f>+Y44+AA44</f>
        <v>0</v>
      </c>
      <c r="Y44" s="45">
        <v>0</v>
      </c>
      <c r="Z44" s="45">
        <v>0</v>
      </c>
      <c r="AA44" s="167">
        <v>0</v>
      </c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</row>
    <row r="45" spans="1:43" ht="20.25" customHeight="1" thickBot="1" x14ac:dyDescent="0.25">
      <c r="A45" s="865"/>
      <c r="B45" s="1093"/>
      <c r="C45" s="867"/>
      <c r="D45" s="869"/>
      <c r="E45" s="859"/>
      <c r="F45" s="1089"/>
      <c r="G45" s="1088"/>
      <c r="H45" s="814"/>
      <c r="I45" s="818"/>
      <c r="J45" s="818"/>
      <c r="K45" s="47" t="s">
        <v>11</v>
      </c>
      <c r="L45" s="63">
        <f>SUM(L43:L44)</f>
        <v>261.89999999999998</v>
      </c>
      <c r="M45" s="64">
        <f>SUM(M43:M44)</f>
        <v>261.89999999999998</v>
      </c>
      <c r="N45" s="65">
        <f>SUM(N43:N44)</f>
        <v>241.9</v>
      </c>
      <c r="O45" s="66">
        <f>SUM(O43:O44)</f>
        <v>0</v>
      </c>
      <c r="P45" s="63">
        <f>P43+P44</f>
        <v>307.2</v>
      </c>
      <c r="Q45" s="65">
        <f>Q43+Q44</f>
        <v>307.2</v>
      </c>
      <c r="R45" s="65">
        <f>R43+R44</f>
        <v>282.5</v>
      </c>
      <c r="S45" s="65">
        <f>S43+S44</f>
        <v>0</v>
      </c>
      <c r="T45" s="48">
        <f>SUM(T43:T44)</f>
        <v>338.4</v>
      </c>
      <c r="U45" s="49">
        <f t="shared" ref="U45:AA45" si="7">SUM(U43:U44)</f>
        <v>338.4</v>
      </c>
      <c r="V45" s="49">
        <f t="shared" si="7"/>
        <v>310.7</v>
      </c>
      <c r="W45" s="50">
        <f t="shared" si="7"/>
        <v>0</v>
      </c>
      <c r="X45" s="48">
        <f t="shared" si="7"/>
        <v>372</v>
      </c>
      <c r="Y45" s="49">
        <f t="shared" si="7"/>
        <v>372</v>
      </c>
      <c r="Z45" s="49">
        <f t="shared" si="7"/>
        <v>341.7</v>
      </c>
      <c r="AA45" s="50">
        <f t="shared" si="7"/>
        <v>0</v>
      </c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</row>
    <row r="46" spans="1:43" ht="18.75" customHeight="1" x14ac:dyDescent="0.2">
      <c r="A46" s="730" t="s">
        <v>15</v>
      </c>
      <c r="B46" s="763" t="s">
        <v>16</v>
      </c>
      <c r="C46" s="736" t="s">
        <v>22</v>
      </c>
      <c r="D46" s="1068" t="s">
        <v>148</v>
      </c>
      <c r="E46" s="1003" t="s">
        <v>149</v>
      </c>
      <c r="F46" s="930" t="s">
        <v>215</v>
      </c>
      <c r="G46" s="1027" t="s">
        <v>132</v>
      </c>
      <c r="H46" s="1083" t="s">
        <v>210</v>
      </c>
      <c r="I46" s="834" t="s">
        <v>254</v>
      </c>
      <c r="J46" s="834" t="s">
        <v>216</v>
      </c>
      <c r="K46" s="178" t="s">
        <v>41</v>
      </c>
      <c r="L46" s="92">
        <f>+M46</f>
        <v>176.8</v>
      </c>
      <c r="M46" s="399">
        <v>176.8</v>
      </c>
      <c r="N46" s="399">
        <v>174.4</v>
      </c>
      <c r="O46" s="400">
        <v>0</v>
      </c>
      <c r="P46" s="92">
        <f>SUM(Q46,S46)</f>
        <v>200</v>
      </c>
      <c r="Q46" s="399">
        <v>200</v>
      </c>
      <c r="R46" s="399">
        <v>194.5</v>
      </c>
      <c r="S46" s="400">
        <v>0</v>
      </c>
      <c r="T46" s="147">
        <f>+U46</f>
        <v>200</v>
      </c>
      <c r="U46" s="231">
        <v>200</v>
      </c>
      <c r="V46" s="231">
        <v>194.5</v>
      </c>
      <c r="W46" s="232">
        <v>0</v>
      </c>
      <c r="X46" s="147">
        <f>+Y46+AA46</f>
        <v>200</v>
      </c>
      <c r="Y46" s="425">
        <v>200</v>
      </c>
      <c r="Z46" s="425">
        <v>194.5</v>
      </c>
      <c r="AA46" s="153">
        <v>0</v>
      </c>
      <c r="AB46" s="29" t="s">
        <v>39</v>
      </c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</row>
    <row r="47" spans="1:43" ht="19.5" customHeight="1" thickBot="1" x14ac:dyDescent="0.25">
      <c r="A47" s="731"/>
      <c r="B47" s="1086"/>
      <c r="C47" s="737"/>
      <c r="D47" s="1069"/>
      <c r="E47" s="1004"/>
      <c r="F47" s="931"/>
      <c r="G47" s="1028"/>
      <c r="H47" s="1084"/>
      <c r="I47" s="835"/>
      <c r="J47" s="835"/>
      <c r="K47" s="213" t="s">
        <v>115</v>
      </c>
      <c r="L47" s="172">
        <f>M47+O47</f>
        <v>6.4</v>
      </c>
      <c r="M47" s="214">
        <v>6.4</v>
      </c>
      <c r="N47" s="214">
        <v>0</v>
      </c>
      <c r="O47" s="215">
        <v>0</v>
      </c>
      <c r="P47" s="180">
        <f>SUM(Q47,S47)</f>
        <v>10.1</v>
      </c>
      <c r="Q47" s="214">
        <v>10.1</v>
      </c>
      <c r="R47" s="214">
        <v>0</v>
      </c>
      <c r="S47" s="230">
        <v>0</v>
      </c>
      <c r="T47" s="172">
        <f>+U47</f>
        <v>10.6</v>
      </c>
      <c r="U47" s="214">
        <v>10.6</v>
      </c>
      <c r="V47" s="214">
        <v>0</v>
      </c>
      <c r="W47" s="215">
        <v>0</v>
      </c>
      <c r="X47" s="180">
        <f>+Y47+AA47</f>
        <v>11.1</v>
      </c>
      <c r="Y47" s="395">
        <v>11.1</v>
      </c>
      <c r="Z47" s="395">
        <v>0</v>
      </c>
      <c r="AA47" s="396">
        <v>0</v>
      </c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</row>
    <row r="48" spans="1:43" ht="23.25" customHeight="1" thickBot="1" x14ac:dyDescent="0.25">
      <c r="A48" s="865"/>
      <c r="B48" s="1093"/>
      <c r="C48" s="867"/>
      <c r="D48" s="1070"/>
      <c r="E48" s="1005"/>
      <c r="F48" s="932"/>
      <c r="G48" s="1029"/>
      <c r="H48" s="1085"/>
      <c r="I48" s="836"/>
      <c r="J48" s="836"/>
      <c r="K48" s="47" t="s">
        <v>11</v>
      </c>
      <c r="L48" s="63">
        <f>SUM(L46:L47)</f>
        <v>183.20000000000002</v>
      </c>
      <c r="M48" s="64">
        <f>SUM(M46:M47)</f>
        <v>183.20000000000002</v>
      </c>
      <c r="N48" s="65">
        <f>SUM(N46:N47)</f>
        <v>174.4</v>
      </c>
      <c r="O48" s="66">
        <f>SUM(O46:O47)</f>
        <v>0</v>
      </c>
      <c r="P48" s="63">
        <f>P46+P47</f>
        <v>210.1</v>
      </c>
      <c r="Q48" s="65">
        <f>Q46+Q47</f>
        <v>210.1</v>
      </c>
      <c r="R48" s="65">
        <f>R46+R47</f>
        <v>194.5</v>
      </c>
      <c r="S48" s="65">
        <f>S46+S47</f>
        <v>0</v>
      </c>
      <c r="T48" s="48">
        <f>SUM(T46:T47)</f>
        <v>210.6</v>
      </c>
      <c r="U48" s="49">
        <f t="shared" ref="U48:AA48" si="8">SUM(U46:U47)</f>
        <v>210.6</v>
      </c>
      <c r="V48" s="49">
        <f t="shared" si="8"/>
        <v>194.5</v>
      </c>
      <c r="W48" s="50">
        <f t="shared" si="8"/>
        <v>0</v>
      </c>
      <c r="X48" s="48">
        <f t="shared" si="8"/>
        <v>211.1</v>
      </c>
      <c r="Y48" s="49">
        <f t="shared" si="8"/>
        <v>211.1</v>
      </c>
      <c r="Z48" s="49">
        <f t="shared" si="8"/>
        <v>194.5</v>
      </c>
      <c r="AA48" s="50">
        <f t="shared" si="8"/>
        <v>0</v>
      </c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</row>
    <row r="49" spans="1:41" ht="25.5" customHeight="1" thickBot="1" x14ac:dyDescent="0.25">
      <c r="A49" s="28" t="s">
        <v>15</v>
      </c>
      <c r="B49" s="4" t="s">
        <v>16</v>
      </c>
      <c r="C49" s="5" t="s">
        <v>22</v>
      </c>
      <c r="D49" s="163"/>
      <c r="E49" s="1090" t="s">
        <v>203</v>
      </c>
      <c r="F49" s="1090"/>
      <c r="G49" s="1090"/>
      <c r="H49" s="1090"/>
      <c r="I49" s="1090"/>
      <c r="J49" s="1091"/>
      <c r="K49" s="1091"/>
      <c r="L49" s="8">
        <f>L26+L30+L35+L38+L48+L42+L45</f>
        <v>2684.3</v>
      </c>
      <c r="M49" s="9">
        <f t="shared" ref="M49:AA49" si="9">M26+M30+M35+M38+M48+M42+M45</f>
        <v>2684.3</v>
      </c>
      <c r="N49" s="9">
        <f t="shared" si="9"/>
        <v>2163.4</v>
      </c>
      <c r="O49" s="10">
        <f t="shared" si="9"/>
        <v>0</v>
      </c>
      <c r="P49" s="8">
        <f t="shared" si="9"/>
        <v>3522.2999999999997</v>
      </c>
      <c r="Q49" s="9">
        <f t="shared" si="9"/>
        <v>3522.2999999999997</v>
      </c>
      <c r="R49" s="9">
        <f t="shared" si="9"/>
        <v>2308.1999999999998</v>
      </c>
      <c r="S49" s="10">
        <f t="shared" si="9"/>
        <v>0</v>
      </c>
      <c r="T49" s="221">
        <f t="shared" si="9"/>
        <v>3743.7000000000003</v>
      </c>
      <c r="U49" s="222">
        <f t="shared" si="9"/>
        <v>3743.7000000000003</v>
      </c>
      <c r="V49" s="222">
        <f t="shared" si="9"/>
        <v>2512.7999999999997</v>
      </c>
      <c r="W49" s="223">
        <f t="shared" si="9"/>
        <v>0</v>
      </c>
      <c r="X49" s="221">
        <f t="shared" si="9"/>
        <v>3986.2</v>
      </c>
      <c r="Y49" s="222">
        <f t="shared" si="9"/>
        <v>3986.2</v>
      </c>
      <c r="Z49" s="222">
        <f t="shared" si="9"/>
        <v>2737.2999999999997</v>
      </c>
      <c r="AA49" s="223">
        <f t="shared" si="9"/>
        <v>0</v>
      </c>
    </row>
    <row r="50" spans="1:41" ht="25.5" customHeight="1" thickBot="1" x14ac:dyDescent="0.25">
      <c r="A50" s="28" t="s">
        <v>15</v>
      </c>
      <c r="B50" s="4" t="s">
        <v>16</v>
      </c>
      <c r="C50" s="5" t="s">
        <v>25</v>
      </c>
      <c r="D50" s="1078" t="s">
        <v>139</v>
      </c>
      <c r="E50" s="1079"/>
      <c r="F50" s="1079"/>
      <c r="G50" s="1079"/>
      <c r="H50" s="1079"/>
      <c r="I50" s="1079"/>
      <c r="J50" s="1079"/>
      <c r="K50" s="1079"/>
      <c r="L50" s="1080"/>
      <c r="M50" s="1080"/>
      <c r="N50" s="1080"/>
      <c r="O50" s="1080"/>
      <c r="P50" s="1080"/>
      <c r="Q50" s="1080"/>
      <c r="R50" s="1080"/>
      <c r="S50" s="1080"/>
      <c r="T50" s="1080"/>
      <c r="U50" s="1080"/>
      <c r="V50" s="1080"/>
      <c r="W50" s="1080"/>
      <c r="X50" s="1080"/>
      <c r="Y50" s="1080"/>
      <c r="Z50" s="1080"/>
      <c r="AA50" s="1081"/>
    </row>
    <row r="51" spans="1:41" ht="21.75" customHeight="1" x14ac:dyDescent="0.2">
      <c r="A51" s="730" t="s">
        <v>15</v>
      </c>
      <c r="B51" s="763" t="s">
        <v>16</v>
      </c>
      <c r="C51" s="736" t="s">
        <v>25</v>
      </c>
      <c r="D51" s="868" t="s">
        <v>16</v>
      </c>
      <c r="E51" s="858" t="s">
        <v>231</v>
      </c>
      <c r="F51" s="1075" t="s">
        <v>215</v>
      </c>
      <c r="G51" s="829" t="s">
        <v>19</v>
      </c>
      <c r="H51" s="990" t="s">
        <v>20</v>
      </c>
      <c r="I51" s="817" t="s">
        <v>37</v>
      </c>
      <c r="J51" s="817" t="s">
        <v>217</v>
      </c>
      <c r="K51" s="68" t="s">
        <v>40</v>
      </c>
      <c r="L51" s="383">
        <f>M51+O51</f>
        <v>527.5</v>
      </c>
      <c r="M51" s="384">
        <v>527.5</v>
      </c>
      <c r="N51" s="384">
        <v>0</v>
      </c>
      <c r="O51" s="385">
        <v>0</v>
      </c>
      <c r="P51" s="390">
        <f>SUM(Q51,S51)</f>
        <v>1200</v>
      </c>
      <c r="Q51" s="384">
        <v>1200</v>
      </c>
      <c r="R51" s="384">
        <v>0</v>
      </c>
      <c r="S51" s="385">
        <v>0</v>
      </c>
      <c r="T51" s="95">
        <f>U51+W51</f>
        <v>1200</v>
      </c>
      <c r="U51" s="389">
        <v>1200</v>
      </c>
      <c r="V51" s="389">
        <v>0</v>
      </c>
      <c r="W51" s="97">
        <v>0</v>
      </c>
      <c r="X51" s="390">
        <f>Y51+AA51</f>
        <v>1200</v>
      </c>
      <c r="Y51" s="384">
        <v>1200</v>
      </c>
      <c r="Z51" s="384">
        <v>0</v>
      </c>
      <c r="AA51" s="385">
        <v>0</v>
      </c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</row>
    <row r="52" spans="1:41" ht="22.5" customHeight="1" thickBot="1" x14ac:dyDescent="0.25">
      <c r="A52" s="731"/>
      <c r="B52" s="1086"/>
      <c r="C52" s="737"/>
      <c r="D52" s="874"/>
      <c r="E52" s="1082"/>
      <c r="F52" s="1076"/>
      <c r="G52" s="1087"/>
      <c r="H52" s="1092"/>
      <c r="I52" s="823"/>
      <c r="J52" s="823"/>
      <c r="K52" s="62" t="s">
        <v>21</v>
      </c>
      <c r="L52" s="166">
        <f>M52+O52</f>
        <v>198</v>
      </c>
      <c r="M52" s="45">
        <v>198</v>
      </c>
      <c r="N52" s="45">
        <v>0</v>
      </c>
      <c r="O52" s="167">
        <v>0</v>
      </c>
      <c r="P52" s="180">
        <f>SUM(Q52,S52)</f>
        <v>214</v>
      </c>
      <c r="Q52" s="395">
        <v>214</v>
      </c>
      <c r="R52" s="395">
        <v>0</v>
      </c>
      <c r="S52" s="426">
        <v>0</v>
      </c>
      <c r="T52" s="394">
        <f>U52+W52</f>
        <v>214</v>
      </c>
      <c r="U52" s="395">
        <v>214</v>
      </c>
      <c r="V52" s="395">
        <v>0</v>
      </c>
      <c r="W52" s="396">
        <v>0</v>
      </c>
      <c r="X52" s="109">
        <f>Y52+AA52</f>
        <v>214</v>
      </c>
      <c r="Y52" s="45">
        <v>214</v>
      </c>
      <c r="Z52" s="45">
        <v>0</v>
      </c>
      <c r="AA52" s="167">
        <v>0</v>
      </c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</row>
    <row r="53" spans="1:41" ht="26.25" customHeight="1" thickBot="1" x14ac:dyDescent="0.25">
      <c r="A53" s="732"/>
      <c r="B53" s="765"/>
      <c r="C53" s="738"/>
      <c r="D53" s="875"/>
      <c r="E53" s="927"/>
      <c r="F53" s="1077"/>
      <c r="G53" s="827"/>
      <c r="H53" s="991"/>
      <c r="I53" s="818"/>
      <c r="J53" s="818"/>
      <c r="K53" s="47" t="s">
        <v>11</v>
      </c>
      <c r="L53" s="48">
        <f>SUM(L51:L52)</f>
        <v>725.5</v>
      </c>
      <c r="M53" s="49">
        <f>SUM(M51:M52)</f>
        <v>725.5</v>
      </c>
      <c r="N53" s="49">
        <f>SUM(N51:N52)</f>
        <v>0</v>
      </c>
      <c r="O53" s="50">
        <f>SUM(O51:O52)</f>
        <v>0</v>
      </c>
      <c r="P53" s="48">
        <f t="shared" ref="P53:AA53" si="10">SUM(P51:P52)</f>
        <v>1414</v>
      </c>
      <c r="Q53" s="49">
        <f t="shared" si="10"/>
        <v>1414</v>
      </c>
      <c r="R53" s="49">
        <f t="shared" si="10"/>
        <v>0</v>
      </c>
      <c r="S53" s="355">
        <f t="shared" si="10"/>
        <v>0</v>
      </c>
      <c r="T53" s="48">
        <f t="shared" si="10"/>
        <v>1414</v>
      </c>
      <c r="U53" s="49">
        <f t="shared" si="10"/>
        <v>1414</v>
      </c>
      <c r="V53" s="49">
        <f t="shared" si="10"/>
        <v>0</v>
      </c>
      <c r="W53" s="50">
        <f t="shared" si="10"/>
        <v>0</v>
      </c>
      <c r="X53" s="48">
        <f t="shared" si="10"/>
        <v>1414</v>
      </c>
      <c r="Y53" s="49">
        <f t="shared" si="10"/>
        <v>1414</v>
      </c>
      <c r="Z53" s="49">
        <f t="shared" si="10"/>
        <v>0</v>
      </c>
      <c r="AA53" s="50">
        <f t="shared" si="10"/>
        <v>0</v>
      </c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</row>
    <row r="54" spans="1:41" ht="30.75" customHeight="1" thickBot="1" x14ac:dyDescent="0.25">
      <c r="A54" s="730" t="s">
        <v>15</v>
      </c>
      <c r="B54" s="763" t="s">
        <v>16</v>
      </c>
      <c r="C54" s="736" t="s">
        <v>25</v>
      </c>
      <c r="D54" s="868" t="s">
        <v>22</v>
      </c>
      <c r="E54" s="858" t="s">
        <v>232</v>
      </c>
      <c r="F54" s="1075" t="s">
        <v>215</v>
      </c>
      <c r="G54" s="829" t="s">
        <v>19</v>
      </c>
      <c r="H54" s="990" t="s">
        <v>20</v>
      </c>
      <c r="I54" s="817" t="s">
        <v>37</v>
      </c>
      <c r="J54" s="817" t="s">
        <v>217</v>
      </c>
      <c r="K54" s="55" t="s">
        <v>40</v>
      </c>
      <c r="L54" s="427">
        <f>M54+O54</f>
        <v>32</v>
      </c>
      <c r="M54" s="428">
        <v>32</v>
      </c>
      <c r="N54" s="428">
        <v>31.5</v>
      </c>
      <c r="O54" s="429">
        <v>0</v>
      </c>
      <c r="P54" s="430">
        <f>SUM(Q54,S54)</f>
        <v>77</v>
      </c>
      <c r="Q54" s="69">
        <v>77</v>
      </c>
      <c r="R54" s="69">
        <v>75.900000000000006</v>
      </c>
      <c r="S54" s="146">
        <v>0</v>
      </c>
      <c r="T54" s="268">
        <f>U54+W54</f>
        <v>77</v>
      </c>
      <c r="U54" s="237">
        <v>77</v>
      </c>
      <c r="V54" s="237">
        <v>75.900000000000006</v>
      </c>
      <c r="W54" s="269">
        <v>0</v>
      </c>
      <c r="X54" s="430">
        <f>Y54+AA54</f>
        <v>77</v>
      </c>
      <c r="Y54" s="69">
        <v>77</v>
      </c>
      <c r="Z54" s="69">
        <v>75.900000000000006</v>
      </c>
      <c r="AA54" s="146">
        <v>0</v>
      </c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</row>
    <row r="55" spans="1:41" ht="38.25" customHeight="1" thickBot="1" x14ac:dyDescent="0.25">
      <c r="A55" s="732"/>
      <c r="B55" s="765"/>
      <c r="C55" s="738"/>
      <c r="D55" s="875"/>
      <c r="E55" s="927"/>
      <c r="F55" s="1077"/>
      <c r="G55" s="827"/>
      <c r="H55" s="991"/>
      <c r="I55" s="818"/>
      <c r="J55" s="818"/>
      <c r="K55" s="47" t="s">
        <v>11</v>
      </c>
      <c r="L55" s="48">
        <f>SUM(L54:L54)</f>
        <v>32</v>
      </c>
      <c r="M55" s="49">
        <f>SUM(M54:M54)</f>
        <v>32</v>
      </c>
      <c r="N55" s="49">
        <f>SUM(N54:N54)</f>
        <v>31.5</v>
      </c>
      <c r="O55" s="50">
        <f>SUM(O54:O54)</f>
        <v>0</v>
      </c>
      <c r="P55" s="48">
        <f t="shared" ref="P55:AA55" si="11">SUM(P54:P54)</f>
        <v>77</v>
      </c>
      <c r="Q55" s="49">
        <f t="shared" si="11"/>
        <v>77</v>
      </c>
      <c r="R55" s="49">
        <f t="shared" si="11"/>
        <v>75.900000000000006</v>
      </c>
      <c r="S55" s="355">
        <f t="shared" si="11"/>
        <v>0</v>
      </c>
      <c r="T55" s="48">
        <f t="shared" si="11"/>
        <v>77</v>
      </c>
      <c r="U55" s="49">
        <f t="shared" si="11"/>
        <v>77</v>
      </c>
      <c r="V55" s="49">
        <f t="shared" si="11"/>
        <v>75.900000000000006</v>
      </c>
      <c r="W55" s="50">
        <f t="shared" si="11"/>
        <v>0</v>
      </c>
      <c r="X55" s="48">
        <f t="shared" si="11"/>
        <v>77</v>
      </c>
      <c r="Y55" s="49">
        <f t="shared" si="11"/>
        <v>77</v>
      </c>
      <c r="Z55" s="49">
        <f t="shared" si="11"/>
        <v>75.900000000000006</v>
      </c>
      <c r="AA55" s="50">
        <f t="shared" si="11"/>
        <v>0</v>
      </c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</row>
    <row r="56" spans="1:41" ht="21" customHeight="1" x14ac:dyDescent="0.2">
      <c r="A56" s="730" t="s">
        <v>15</v>
      </c>
      <c r="B56" s="733" t="s">
        <v>16</v>
      </c>
      <c r="C56" s="736" t="s">
        <v>25</v>
      </c>
      <c r="D56" s="1063" t="s">
        <v>25</v>
      </c>
      <c r="E56" s="858" t="s">
        <v>143</v>
      </c>
      <c r="F56" s="1075" t="s">
        <v>215</v>
      </c>
      <c r="G56" s="829" t="s">
        <v>19</v>
      </c>
      <c r="H56" s="824" t="s">
        <v>211</v>
      </c>
      <c r="I56" s="1071" t="s">
        <v>255</v>
      </c>
      <c r="J56" s="840" t="s">
        <v>217</v>
      </c>
      <c r="K56" s="68" t="s">
        <v>41</v>
      </c>
      <c r="L56" s="383">
        <f>M56+O56</f>
        <v>150</v>
      </c>
      <c r="M56" s="431">
        <v>150</v>
      </c>
      <c r="N56" s="431">
        <v>0</v>
      </c>
      <c r="O56" s="432">
        <v>0</v>
      </c>
      <c r="P56" s="390">
        <f>SUM(Q56,S56)</f>
        <v>320</v>
      </c>
      <c r="Q56" s="431">
        <v>320</v>
      </c>
      <c r="R56" s="384">
        <v>0</v>
      </c>
      <c r="S56" s="385">
        <v>0</v>
      </c>
      <c r="T56" s="151">
        <f>U56+W56</f>
        <v>320</v>
      </c>
      <c r="U56" s="149">
        <v>320</v>
      </c>
      <c r="V56" s="149">
        <v>0</v>
      </c>
      <c r="W56" s="150">
        <v>0</v>
      </c>
      <c r="X56" s="119">
        <f>Y56+AA56</f>
        <v>320</v>
      </c>
      <c r="Y56" s="409">
        <v>320</v>
      </c>
      <c r="Z56" s="409">
        <v>0</v>
      </c>
      <c r="AA56" s="410">
        <v>0</v>
      </c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</row>
    <row r="57" spans="1:41" ht="16.5" customHeight="1" x14ac:dyDescent="0.2">
      <c r="A57" s="731"/>
      <c r="B57" s="734"/>
      <c r="C57" s="737"/>
      <c r="D57" s="1064"/>
      <c r="E57" s="1082"/>
      <c r="F57" s="1076"/>
      <c r="G57" s="1087"/>
      <c r="H57" s="1047"/>
      <c r="I57" s="1072"/>
      <c r="J57" s="841"/>
      <c r="K57" s="328" t="s">
        <v>21</v>
      </c>
      <c r="L57" s="433">
        <f>M57+O57</f>
        <v>623.79999999999995</v>
      </c>
      <c r="M57" s="434">
        <v>623.79999999999995</v>
      </c>
      <c r="N57" s="434">
        <v>514.1</v>
      </c>
      <c r="O57" s="435">
        <v>0</v>
      </c>
      <c r="P57" s="413">
        <f>SUM(Q57,S57)</f>
        <v>685.8</v>
      </c>
      <c r="Q57" s="436">
        <v>685.8</v>
      </c>
      <c r="R57" s="437">
        <v>574.70000000000005</v>
      </c>
      <c r="S57" s="438">
        <v>0</v>
      </c>
      <c r="T57" s="151">
        <f>U57+W57</f>
        <v>720.1</v>
      </c>
      <c r="U57" s="436">
        <v>720.1</v>
      </c>
      <c r="V57" s="436">
        <v>603.4</v>
      </c>
      <c r="W57" s="439">
        <v>0</v>
      </c>
      <c r="X57" s="325">
        <f>Y57+AA57</f>
        <v>754.3</v>
      </c>
      <c r="Y57" s="326">
        <v>754.3</v>
      </c>
      <c r="Z57" s="326">
        <v>632.1</v>
      </c>
      <c r="AA57" s="327">
        <v>0</v>
      </c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</row>
    <row r="58" spans="1:41" ht="18" customHeight="1" x14ac:dyDescent="0.2">
      <c r="A58" s="731"/>
      <c r="B58" s="734"/>
      <c r="C58" s="737"/>
      <c r="D58" s="1064"/>
      <c r="E58" s="1082"/>
      <c r="F58" s="1076"/>
      <c r="G58" s="1087"/>
      <c r="H58" s="1047"/>
      <c r="I58" s="1072"/>
      <c r="J58" s="841"/>
      <c r="K58" s="281" t="s">
        <v>115</v>
      </c>
      <c r="L58" s="440">
        <f>M58+O58</f>
        <v>390</v>
      </c>
      <c r="M58" s="441">
        <v>390</v>
      </c>
      <c r="N58" s="441">
        <v>300.8</v>
      </c>
      <c r="O58" s="442">
        <v>0</v>
      </c>
      <c r="P58" s="278">
        <f>SUM(Q58,S58)</f>
        <v>484.6</v>
      </c>
      <c r="Q58" s="443">
        <v>484.6</v>
      </c>
      <c r="R58" s="444">
        <v>330.6</v>
      </c>
      <c r="S58" s="445">
        <v>0</v>
      </c>
      <c r="T58" s="446">
        <f>U58+W58</f>
        <v>508.5</v>
      </c>
      <c r="U58" s="443">
        <v>508.5</v>
      </c>
      <c r="V58" s="443">
        <v>347.1</v>
      </c>
      <c r="W58" s="447">
        <v>0</v>
      </c>
      <c r="X58" s="279">
        <f>Y58+AA58</f>
        <v>533.1</v>
      </c>
      <c r="Y58" s="280">
        <v>533.1</v>
      </c>
      <c r="Z58" s="280">
        <v>363.6</v>
      </c>
      <c r="AA58" s="448">
        <v>0</v>
      </c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</row>
    <row r="59" spans="1:41" ht="18" customHeight="1" x14ac:dyDescent="0.2">
      <c r="A59" s="865"/>
      <c r="B59" s="866"/>
      <c r="C59" s="867"/>
      <c r="D59" s="1065"/>
      <c r="E59" s="859"/>
      <c r="F59" s="1089"/>
      <c r="G59" s="1088"/>
      <c r="H59" s="1048"/>
      <c r="I59" s="1073"/>
      <c r="J59" s="841"/>
      <c r="K59" s="55" t="s">
        <v>43</v>
      </c>
      <c r="L59" s="357">
        <f>M59+O59</f>
        <v>15.5</v>
      </c>
      <c r="M59" s="358">
        <v>15.5</v>
      </c>
      <c r="N59" s="358">
        <v>15.3</v>
      </c>
      <c r="O59" s="84">
        <v>0</v>
      </c>
      <c r="P59" s="99">
        <f>Q59+S59</f>
        <v>0</v>
      </c>
      <c r="Q59" s="359">
        <v>0</v>
      </c>
      <c r="R59" s="360">
        <v>0</v>
      </c>
      <c r="S59" s="238">
        <v>0</v>
      </c>
      <c r="T59" s="361">
        <f>U59+W59</f>
        <v>0</v>
      </c>
      <c r="U59" s="359">
        <v>0</v>
      </c>
      <c r="V59" s="359">
        <v>0</v>
      </c>
      <c r="W59" s="236">
        <v>0</v>
      </c>
      <c r="X59" s="82">
        <f>Y59+AA59</f>
        <v>0</v>
      </c>
      <c r="Y59" s="362">
        <v>0</v>
      </c>
      <c r="Z59" s="362">
        <v>0</v>
      </c>
      <c r="AA59" s="246">
        <v>0</v>
      </c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</row>
    <row r="60" spans="1:41" ht="18" customHeight="1" thickBot="1" x14ac:dyDescent="0.25">
      <c r="A60" s="865"/>
      <c r="B60" s="866"/>
      <c r="C60" s="867"/>
      <c r="D60" s="1065"/>
      <c r="E60" s="859"/>
      <c r="F60" s="1089"/>
      <c r="G60" s="1088"/>
      <c r="H60" s="1048"/>
      <c r="I60" s="1073"/>
      <c r="J60" s="841"/>
      <c r="K60" s="216" t="s">
        <v>33</v>
      </c>
      <c r="L60" s="334">
        <f>M60+O60</f>
        <v>0</v>
      </c>
      <c r="M60" s="335">
        <v>0</v>
      </c>
      <c r="N60" s="335">
        <v>0</v>
      </c>
      <c r="O60" s="336">
        <v>0</v>
      </c>
      <c r="P60" s="286">
        <f>Q60+S60</f>
        <v>0</v>
      </c>
      <c r="Q60" s="337">
        <v>0</v>
      </c>
      <c r="R60" s="338">
        <v>0</v>
      </c>
      <c r="S60" s="339">
        <v>0</v>
      </c>
      <c r="T60" s="340">
        <f>U60+W60</f>
        <v>0</v>
      </c>
      <c r="U60" s="337">
        <v>0</v>
      </c>
      <c r="V60" s="337">
        <v>0</v>
      </c>
      <c r="W60" s="341">
        <v>0</v>
      </c>
      <c r="X60" s="318">
        <f>Y60+AA60</f>
        <v>0</v>
      </c>
      <c r="Y60" s="323">
        <v>0</v>
      </c>
      <c r="Z60" s="323">
        <v>0</v>
      </c>
      <c r="AA60" s="324">
        <v>0</v>
      </c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</row>
    <row r="61" spans="1:41" ht="23.25" customHeight="1" thickBot="1" x14ac:dyDescent="0.25">
      <c r="A61" s="865"/>
      <c r="B61" s="866"/>
      <c r="C61" s="867"/>
      <c r="D61" s="1065"/>
      <c r="E61" s="859"/>
      <c r="F61" s="1089"/>
      <c r="G61" s="1088"/>
      <c r="H61" s="825"/>
      <c r="I61" s="1074"/>
      <c r="J61" s="842"/>
      <c r="K61" s="220" t="s">
        <v>11</v>
      </c>
      <c r="L61" s="48">
        <f>SUM(L56:L60)</f>
        <v>1179.3</v>
      </c>
      <c r="M61" s="49">
        <f t="shared" ref="M61:AA61" si="12">SUM(M56:M60)</f>
        <v>1179.3</v>
      </c>
      <c r="N61" s="49">
        <f t="shared" si="12"/>
        <v>830.2</v>
      </c>
      <c r="O61" s="50">
        <f t="shared" si="12"/>
        <v>0</v>
      </c>
      <c r="P61" s="48">
        <f t="shared" si="12"/>
        <v>1490.4</v>
      </c>
      <c r="Q61" s="49">
        <f t="shared" si="12"/>
        <v>1490.4</v>
      </c>
      <c r="R61" s="49">
        <f t="shared" si="12"/>
        <v>905.30000000000007</v>
      </c>
      <c r="S61" s="50">
        <f t="shared" si="12"/>
        <v>0</v>
      </c>
      <c r="T61" s="48">
        <f t="shared" si="12"/>
        <v>1548.6</v>
      </c>
      <c r="U61" s="49">
        <f t="shared" si="12"/>
        <v>1548.6</v>
      </c>
      <c r="V61" s="49">
        <f t="shared" si="12"/>
        <v>950.5</v>
      </c>
      <c r="W61" s="50">
        <f t="shared" si="12"/>
        <v>0</v>
      </c>
      <c r="X61" s="48">
        <f t="shared" si="12"/>
        <v>1607.4</v>
      </c>
      <c r="Y61" s="49">
        <f t="shared" si="12"/>
        <v>1607.4</v>
      </c>
      <c r="Z61" s="49">
        <f t="shared" si="12"/>
        <v>995.7</v>
      </c>
      <c r="AA61" s="50">
        <f t="shared" si="12"/>
        <v>0</v>
      </c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</row>
    <row r="62" spans="1:41" ht="24" customHeight="1" thickBot="1" x14ac:dyDescent="0.25">
      <c r="A62" s="28" t="s">
        <v>15</v>
      </c>
      <c r="B62" s="4" t="s">
        <v>16</v>
      </c>
      <c r="C62" s="5" t="s">
        <v>25</v>
      </c>
      <c r="D62" s="1066" t="s">
        <v>203</v>
      </c>
      <c r="E62" s="1066"/>
      <c r="F62" s="1066"/>
      <c r="G62" s="1066"/>
      <c r="H62" s="1066"/>
      <c r="I62" s="1066"/>
      <c r="J62" s="725"/>
      <c r="K62" s="1067"/>
      <c r="L62" s="221">
        <f>L53+L55+L61</f>
        <v>1936.8</v>
      </c>
      <c r="M62" s="222">
        <f t="shared" ref="M62:AA62" si="13">M53+M55+M61</f>
        <v>1936.8</v>
      </c>
      <c r="N62" s="222">
        <f t="shared" si="13"/>
        <v>861.7</v>
      </c>
      <c r="O62" s="223">
        <f t="shared" si="13"/>
        <v>0</v>
      </c>
      <c r="P62" s="221">
        <f t="shared" si="13"/>
        <v>2981.4</v>
      </c>
      <c r="Q62" s="222">
        <f t="shared" si="13"/>
        <v>2981.4</v>
      </c>
      <c r="R62" s="222">
        <f t="shared" si="13"/>
        <v>981.2</v>
      </c>
      <c r="S62" s="223">
        <f t="shared" si="13"/>
        <v>0</v>
      </c>
      <c r="T62" s="221">
        <f t="shared" si="13"/>
        <v>3039.6</v>
      </c>
      <c r="U62" s="222">
        <f t="shared" si="13"/>
        <v>3039.6</v>
      </c>
      <c r="V62" s="222">
        <f t="shared" si="13"/>
        <v>1026.4000000000001</v>
      </c>
      <c r="W62" s="223">
        <f t="shared" si="13"/>
        <v>0</v>
      </c>
      <c r="X62" s="221">
        <f t="shared" si="13"/>
        <v>3098.4</v>
      </c>
      <c r="Y62" s="222">
        <f t="shared" si="13"/>
        <v>3098.4</v>
      </c>
      <c r="Z62" s="222">
        <f t="shared" si="13"/>
        <v>1071.6000000000001</v>
      </c>
      <c r="AA62" s="223">
        <f t="shared" si="13"/>
        <v>0</v>
      </c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</row>
    <row r="63" spans="1:41" ht="25.5" customHeight="1" thickBot="1" x14ac:dyDescent="0.25">
      <c r="A63" s="28" t="s">
        <v>15</v>
      </c>
      <c r="B63" s="4" t="s">
        <v>16</v>
      </c>
      <c r="C63" s="5" t="s">
        <v>15</v>
      </c>
      <c r="D63" s="1055" t="s">
        <v>106</v>
      </c>
      <c r="E63" s="1055"/>
      <c r="F63" s="1055"/>
      <c r="G63" s="1055"/>
      <c r="H63" s="1055"/>
      <c r="I63" s="1055"/>
      <c r="J63" s="1055"/>
      <c r="K63" s="1055"/>
      <c r="L63" s="1055"/>
      <c r="M63" s="1055"/>
      <c r="N63" s="1055"/>
      <c r="O63" s="1055"/>
      <c r="P63" s="1055"/>
      <c r="Q63" s="1055"/>
      <c r="R63" s="1055"/>
      <c r="S63" s="1055"/>
      <c r="T63" s="1055"/>
      <c r="U63" s="1055"/>
      <c r="V63" s="1055"/>
      <c r="W63" s="1055"/>
      <c r="X63" s="1055"/>
      <c r="Y63" s="1055"/>
      <c r="Z63" s="1055"/>
      <c r="AA63" s="1056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</row>
    <row r="64" spans="1:41" ht="20.25" customHeight="1" x14ac:dyDescent="0.2">
      <c r="A64" s="730" t="s">
        <v>15</v>
      </c>
      <c r="B64" s="733" t="s">
        <v>16</v>
      </c>
      <c r="C64" s="736" t="s">
        <v>15</v>
      </c>
      <c r="D64" s="868" t="s">
        <v>16</v>
      </c>
      <c r="E64" s="1003" t="s">
        <v>233</v>
      </c>
      <c r="F64" s="880" t="s">
        <v>215</v>
      </c>
      <c r="G64" s="1058" t="s">
        <v>144</v>
      </c>
      <c r="H64" s="970" t="s">
        <v>20</v>
      </c>
      <c r="I64" s="1049" t="s">
        <v>37</v>
      </c>
      <c r="J64" s="834" t="s">
        <v>221</v>
      </c>
      <c r="K64" s="178" t="s">
        <v>21</v>
      </c>
      <c r="L64" s="95">
        <f>M64+O64</f>
        <v>71</v>
      </c>
      <c r="M64" s="93">
        <v>71</v>
      </c>
      <c r="N64" s="93">
        <v>0</v>
      </c>
      <c r="O64" s="94">
        <v>0</v>
      </c>
      <c r="P64" s="92">
        <f>SUM(Q64,S64)</f>
        <v>96</v>
      </c>
      <c r="Q64" s="93">
        <v>96</v>
      </c>
      <c r="R64" s="389">
        <v>0</v>
      </c>
      <c r="S64" s="97">
        <v>0</v>
      </c>
      <c r="T64" s="95">
        <f>U64+W64</f>
        <v>96</v>
      </c>
      <c r="U64" s="93">
        <v>96</v>
      </c>
      <c r="V64" s="93">
        <v>0</v>
      </c>
      <c r="W64" s="94">
        <v>0</v>
      </c>
      <c r="X64" s="92">
        <f>Y64+AA64</f>
        <v>96</v>
      </c>
      <c r="Y64" s="389">
        <v>96</v>
      </c>
      <c r="Z64" s="389">
        <v>0</v>
      </c>
      <c r="AA64" s="98">
        <v>0</v>
      </c>
    </row>
    <row r="65" spans="1:41" ht="20.25" customHeight="1" x14ac:dyDescent="0.2">
      <c r="A65" s="870"/>
      <c r="B65" s="871"/>
      <c r="C65" s="872"/>
      <c r="D65" s="873"/>
      <c r="E65" s="1305"/>
      <c r="F65" s="1306"/>
      <c r="G65" s="1307"/>
      <c r="H65" s="1308"/>
      <c r="I65" s="1309"/>
      <c r="J65" s="835"/>
      <c r="K65" s="179" t="s">
        <v>422</v>
      </c>
      <c r="L65" s="151">
        <f>M65+O65</f>
        <v>0</v>
      </c>
      <c r="M65" s="366">
        <v>0</v>
      </c>
      <c r="N65" s="366">
        <v>0</v>
      </c>
      <c r="O65" s="367">
        <v>0</v>
      </c>
      <c r="P65" s="147">
        <f>Q65+S65</f>
        <v>0</v>
      </c>
      <c r="Q65" s="366">
        <v>0</v>
      </c>
      <c r="R65" s="365">
        <v>0</v>
      </c>
      <c r="S65" s="371">
        <v>0</v>
      </c>
      <c r="T65" s="171">
        <f>U65+W65</f>
        <v>0</v>
      </c>
      <c r="U65" s="366">
        <v>0</v>
      </c>
      <c r="V65" s="366">
        <v>0</v>
      </c>
      <c r="W65" s="367">
        <v>0</v>
      </c>
      <c r="X65" s="172">
        <f>Y65+AA65</f>
        <v>0</v>
      </c>
      <c r="Y65" s="365">
        <v>0</v>
      </c>
      <c r="Z65" s="365">
        <v>0</v>
      </c>
      <c r="AA65" s="238">
        <v>0</v>
      </c>
    </row>
    <row r="66" spans="1:41" ht="26.25" customHeight="1" thickBot="1" x14ac:dyDescent="0.25">
      <c r="A66" s="731"/>
      <c r="B66" s="734"/>
      <c r="C66" s="737"/>
      <c r="D66" s="874"/>
      <c r="E66" s="1004"/>
      <c r="F66" s="978"/>
      <c r="G66" s="1059"/>
      <c r="H66" s="971"/>
      <c r="I66" s="1050"/>
      <c r="J66" s="835"/>
      <c r="K66" s="213" t="s">
        <v>41</v>
      </c>
      <c r="L66" s="449">
        <f>M66+O66</f>
        <v>144.80000000000001</v>
      </c>
      <c r="M66" s="181">
        <v>144.80000000000001</v>
      </c>
      <c r="N66" s="181">
        <v>2.8</v>
      </c>
      <c r="O66" s="182">
        <v>0</v>
      </c>
      <c r="P66" s="413">
        <f>Q66+S66</f>
        <v>153</v>
      </c>
      <c r="Q66" s="181">
        <v>153</v>
      </c>
      <c r="R66" s="395">
        <v>3</v>
      </c>
      <c r="S66" s="396">
        <v>0</v>
      </c>
      <c r="T66" s="394">
        <f>U66+W66</f>
        <v>153</v>
      </c>
      <c r="U66" s="181">
        <v>153</v>
      </c>
      <c r="V66" s="181">
        <v>3</v>
      </c>
      <c r="W66" s="182">
        <v>0</v>
      </c>
      <c r="X66" s="394">
        <f>Y66+AA66</f>
        <v>153</v>
      </c>
      <c r="Y66" s="395">
        <v>153</v>
      </c>
      <c r="Z66" s="395">
        <v>3</v>
      </c>
      <c r="AA66" s="426">
        <v>0</v>
      </c>
    </row>
    <row r="67" spans="1:41" ht="26.25" customHeight="1" thickBot="1" x14ac:dyDescent="0.25">
      <c r="A67" s="732"/>
      <c r="B67" s="735"/>
      <c r="C67" s="738"/>
      <c r="D67" s="875"/>
      <c r="E67" s="1057"/>
      <c r="F67" s="979"/>
      <c r="G67" s="1060"/>
      <c r="H67" s="972"/>
      <c r="I67" s="1051"/>
      <c r="J67" s="836"/>
      <c r="K67" s="47" t="s">
        <v>11</v>
      </c>
      <c r="L67" s="52">
        <f>SUM(L64:L66)</f>
        <v>215.8</v>
      </c>
      <c r="M67" s="40">
        <f>SUM(M64:M66)</f>
        <v>215.8</v>
      </c>
      <c r="N67" s="40">
        <f>SUM(N64:N66)</f>
        <v>2.8</v>
      </c>
      <c r="O67" s="53">
        <f>SUM(O64:O66)</f>
        <v>0</v>
      </c>
      <c r="P67" s="52">
        <f t="shared" ref="P67:AA67" si="14">SUM(P64:P66)</f>
        <v>249</v>
      </c>
      <c r="Q67" s="40">
        <f t="shared" si="14"/>
        <v>249</v>
      </c>
      <c r="R67" s="40">
        <f t="shared" si="14"/>
        <v>3</v>
      </c>
      <c r="S67" s="53">
        <f t="shared" si="14"/>
        <v>0</v>
      </c>
      <c r="T67" s="52">
        <f t="shared" si="14"/>
        <v>249</v>
      </c>
      <c r="U67" s="40">
        <f t="shared" si="14"/>
        <v>249</v>
      </c>
      <c r="V67" s="40">
        <f t="shared" si="14"/>
        <v>3</v>
      </c>
      <c r="W67" s="53">
        <f t="shared" si="14"/>
        <v>0</v>
      </c>
      <c r="X67" s="52">
        <f t="shared" si="14"/>
        <v>249</v>
      </c>
      <c r="Y67" s="40">
        <f t="shared" si="14"/>
        <v>249</v>
      </c>
      <c r="Z67" s="40">
        <f t="shared" si="14"/>
        <v>3</v>
      </c>
      <c r="AA67" s="53">
        <f t="shared" si="14"/>
        <v>0</v>
      </c>
    </row>
    <row r="68" spans="1:41" ht="20.25" customHeight="1" x14ac:dyDescent="0.2">
      <c r="A68" s="800" t="s">
        <v>15</v>
      </c>
      <c r="B68" s="802" t="s">
        <v>16</v>
      </c>
      <c r="C68" s="803" t="s">
        <v>15</v>
      </c>
      <c r="D68" s="805" t="s">
        <v>22</v>
      </c>
      <c r="E68" s="1045" t="s">
        <v>190</v>
      </c>
      <c r="F68" s="976" t="s">
        <v>219</v>
      </c>
      <c r="G68" s="968" t="s">
        <v>42</v>
      </c>
      <c r="H68" s="1000" t="s">
        <v>20</v>
      </c>
      <c r="I68" s="1049" t="s">
        <v>37</v>
      </c>
      <c r="J68" s="834" t="s">
        <v>217</v>
      </c>
      <c r="K68" s="347" t="s">
        <v>24</v>
      </c>
      <c r="L68" s="233">
        <f>M68+O68</f>
        <v>46</v>
      </c>
      <c r="M68" s="234">
        <v>46</v>
      </c>
      <c r="N68" s="234">
        <v>0</v>
      </c>
      <c r="O68" s="235">
        <v>0</v>
      </c>
      <c r="P68" s="233">
        <f>Q68+S68</f>
        <v>37</v>
      </c>
      <c r="Q68" s="234">
        <v>37</v>
      </c>
      <c r="R68" s="234">
        <v>0</v>
      </c>
      <c r="S68" s="235">
        <v>0</v>
      </c>
      <c r="T68" s="233">
        <f>U68+W68</f>
        <v>37</v>
      </c>
      <c r="U68" s="234">
        <v>37</v>
      </c>
      <c r="V68" s="234">
        <v>0</v>
      </c>
      <c r="W68" s="235">
        <v>0</v>
      </c>
      <c r="X68" s="233">
        <f>Y68+AA68</f>
        <v>37</v>
      </c>
      <c r="Y68" s="234">
        <v>37</v>
      </c>
      <c r="Z68" s="234">
        <v>0</v>
      </c>
      <c r="AA68" s="235">
        <v>0</v>
      </c>
    </row>
    <row r="69" spans="1:41" ht="24" customHeight="1" thickBot="1" x14ac:dyDescent="0.25">
      <c r="A69" s="801"/>
      <c r="B69" s="764"/>
      <c r="C69" s="804"/>
      <c r="D69" s="806"/>
      <c r="E69" s="1046"/>
      <c r="F69" s="977"/>
      <c r="G69" s="969"/>
      <c r="H69" s="1001"/>
      <c r="I69" s="1050"/>
      <c r="J69" s="835"/>
      <c r="K69" s="179" t="s">
        <v>41</v>
      </c>
      <c r="L69" s="171">
        <f>M69+O69</f>
        <v>0</v>
      </c>
      <c r="M69" s="366">
        <v>0</v>
      </c>
      <c r="N69" s="366">
        <v>0</v>
      </c>
      <c r="O69" s="367">
        <v>0</v>
      </c>
      <c r="P69" s="171">
        <f>SUM(Q69,S69)</f>
        <v>80.400000000000006</v>
      </c>
      <c r="Q69" s="365">
        <v>80.400000000000006</v>
      </c>
      <c r="R69" s="366">
        <v>2.4</v>
      </c>
      <c r="S69" s="367">
        <v>0</v>
      </c>
      <c r="T69" s="171">
        <f>U69+W69</f>
        <v>80.400000000000006</v>
      </c>
      <c r="U69" s="366">
        <v>80.400000000000006</v>
      </c>
      <c r="V69" s="366">
        <v>2.4</v>
      </c>
      <c r="W69" s="367">
        <v>0</v>
      </c>
      <c r="X69" s="171">
        <f>Y69+AA69</f>
        <v>80.400000000000006</v>
      </c>
      <c r="Y69" s="366">
        <v>80.400000000000006</v>
      </c>
      <c r="Z69" s="366">
        <v>2.4</v>
      </c>
      <c r="AA69" s="367">
        <v>0</v>
      </c>
    </row>
    <row r="70" spans="1:41" ht="24" customHeight="1" thickBot="1" x14ac:dyDescent="0.25">
      <c r="A70" s="973"/>
      <c r="B70" s="974"/>
      <c r="C70" s="975"/>
      <c r="D70" s="924"/>
      <c r="E70" s="1052"/>
      <c r="F70" s="1053"/>
      <c r="G70" s="1054"/>
      <c r="H70" s="1002"/>
      <c r="I70" s="1051"/>
      <c r="J70" s="836"/>
      <c r="K70" s="76" t="s">
        <v>11</v>
      </c>
      <c r="L70" s="77">
        <f>SUM(L69+L68)</f>
        <v>46</v>
      </c>
      <c r="M70" s="78">
        <f t="shared" ref="M70:AA70" si="15">SUM(M69+M68)</f>
        <v>46</v>
      </c>
      <c r="N70" s="78">
        <f t="shared" si="15"/>
        <v>0</v>
      </c>
      <c r="O70" s="79">
        <f t="shared" si="15"/>
        <v>0</v>
      </c>
      <c r="P70" s="77">
        <f t="shared" si="15"/>
        <v>117.4</v>
      </c>
      <c r="Q70" s="78">
        <f t="shared" si="15"/>
        <v>117.4</v>
      </c>
      <c r="R70" s="78">
        <f t="shared" si="15"/>
        <v>2.4</v>
      </c>
      <c r="S70" s="79">
        <f t="shared" si="15"/>
        <v>0</v>
      </c>
      <c r="T70" s="77">
        <f t="shared" si="15"/>
        <v>117.4</v>
      </c>
      <c r="U70" s="78">
        <f t="shared" si="15"/>
        <v>117.4</v>
      </c>
      <c r="V70" s="78">
        <f t="shared" si="15"/>
        <v>2.4</v>
      </c>
      <c r="W70" s="79">
        <f t="shared" si="15"/>
        <v>0</v>
      </c>
      <c r="X70" s="77">
        <f t="shared" si="15"/>
        <v>117.4</v>
      </c>
      <c r="Y70" s="78">
        <f t="shared" si="15"/>
        <v>117.4</v>
      </c>
      <c r="Z70" s="78">
        <f t="shared" si="15"/>
        <v>2.4</v>
      </c>
      <c r="AA70" s="79">
        <f t="shared" si="15"/>
        <v>0</v>
      </c>
    </row>
    <row r="71" spans="1:41" ht="19.5" customHeight="1" x14ac:dyDescent="0.2">
      <c r="A71" s="800" t="s">
        <v>15</v>
      </c>
      <c r="B71" s="802" t="s">
        <v>16</v>
      </c>
      <c r="C71" s="803" t="s">
        <v>15</v>
      </c>
      <c r="D71" s="805" t="s">
        <v>15</v>
      </c>
      <c r="E71" s="807" t="s">
        <v>133</v>
      </c>
      <c r="F71" s="809" t="s">
        <v>219</v>
      </c>
      <c r="G71" s="811" t="s">
        <v>132</v>
      </c>
      <c r="H71" s="813" t="s">
        <v>20</v>
      </c>
      <c r="I71" s="815" t="s">
        <v>37</v>
      </c>
      <c r="J71" s="817" t="s">
        <v>216</v>
      </c>
      <c r="K71" s="71" t="s">
        <v>24</v>
      </c>
      <c r="L71" s="72">
        <f>M71+O71</f>
        <v>0</v>
      </c>
      <c r="M71" s="73">
        <v>0</v>
      </c>
      <c r="N71" s="73">
        <v>0</v>
      </c>
      <c r="O71" s="74">
        <v>0</v>
      </c>
      <c r="P71" s="233">
        <f>Q71+S71</f>
        <v>0</v>
      </c>
      <c r="Q71" s="234">
        <v>0</v>
      </c>
      <c r="R71" s="234">
        <v>0</v>
      </c>
      <c r="S71" s="235">
        <v>0</v>
      </c>
      <c r="T71" s="233">
        <f>U71+W71</f>
        <v>0</v>
      </c>
      <c r="U71" s="234">
        <v>0</v>
      </c>
      <c r="V71" s="234">
        <v>0</v>
      </c>
      <c r="W71" s="235">
        <v>0</v>
      </c>
      <c r="X71" s="72">
        <f>Y71+AA71</f>
        <v>0</v>
      </c>
      <c r="Y71" s="73">
        <v>0</v>
      </c>
      <c r="Z71" s="73">
        <v>0</v>
      </c>
      <c r="AA71" s="74">
        <v>0</v>
      </c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</row>
    <row r="72" spans="1:41" ht="22.5" customHeight="1" thickBot="1" x14ac:dyDescent="0.25">
      <c r="A72" s="801"/>
      <c r="B72" s="764"/>
      <c r="C72" s="804"/>
      <c r="D72" s="806"/>
      <c r="E72" s="808"/>
      <c r="F72" s="810"/>
      <c r="G72" s="812"/>
      <c r="H72" s="876"/>
      <c r="I72" s="888"/>
      <c r="J72" s="823"/>
      <c r="K72" s="55" t="s">
        <v>30</v>
      </c>
      <c r="L72" s="75">
        <f>M72+O72</f>
        <v>10.1</v>
      </c>
      <c r="M72" s="363">
        <v>10.1</v>
      </c>
      <c r="N72" s="363">
        <v>0</v>
      </c>
      <c r="O72" s="364">
        <v>0</v>
      </c>
      <c r="P72" s="171">
        <f>SUM(Q72,S72)</f>
        <v>0</v>
      </c>
      <c r="Q72" s="365">
        <v>0</v>
      </c>
      <c r="R72" s="366">
        <v>0</v>
      </c>
      <c r="S72" s="367">
        <v>0</v>
      </c>
      <c r="T72" s="171">
        <f>U72+W72</f>
        <v>0</v>
      </c>
      <c r="U72" s="366">
        <v>0</v>
      </c>
      <c r="V72" s="366">
        <v>0</v>
      </c>
      <c r="W72" s="367">
        <v>0</v>
      </c>
      <c r="X72" s="75">
        <v>0</v>
      </c>
      <c r="Y72" s="363">
        <v>0</v>
      </c>
      <c r="Z72" s="363">
        <v>0</v>
      </c>
      <c r="AA72" s="364">
        <v>0</v>
      </c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</row>
    <row r="73" spans="1:41" ht="30" customHeight="1" thickBot="1" x14ac:dyDescent="0.25">
      <c r="A73" s="973"/>
      <c r="B73" s="974"/>
      <c r="C73" s="975"/>
      <c r="D73" s="924"/>
      <c r="E73" s="980"/>
      <c r="F73" s="889"/>
      <c r="G73" s="996"/>
      <c r="H73" s="814"/>
      <c r="I73" s="816"/>
      <c r="J73" s="818"/>
      <c r="K73" s="76" t="s">
        <v>11</v>
      </c>
      <c r="L73" s="77">
        <f>SUM(L72+L71)</f>
        <v>10.1</v>
      </c>
      <c r="M73" s="78">
        <f t="shared" ref="M73:AA73" si="16">SUM(M72+M71)</f>
        <v>10.1</v>
      </c>
      <c r="N73" s="78">
        <f t="shared" si="16"/>
        <v>0</v>
      </c>
      <c r="O73" s="79">
        <f t="shared" si="16"/>
        <v>0</v>
      </c>
      <c r="P73" s="77">
        <f t="shared" si="16"/>
        <v>0</v>
      </c>
      <c r="Q73" s="78">
        <f t="shared" si="16"/>
        <v>0</v>
      </c>
      <c r="R73" s="78">
        <f t="shared" si="16"/>
        <v>0</v>
      </c>
      <c r="S73" s="79">
        <f t="shared" si="16"/>
        <v>0</v>
      </c>
      <c r="T73" s="77">
        <f t="shared" si="16"/>
        <v>0</v>
      </c>
      <c r="U73" s="78">
        <f t="shared" si="16"/>
        <v>0</v>
      </c>
      <c r="V73" s="78">
        <f t="shared" si="16"/>
        <v>0</v>
      </c>
      <c r="W73" s="79">
        <f t="shared" si="16"/>
        <v>0</v>
      </c>
      <c r="X73" s="77">
        <f t="shared" si="16"/>
        <v>0</v>
      </c>
      <c r="Y73" s="78">
        <f t="shared" si="16"/>
        <v>0</v>
      </c>
      <c r="Z73" s="78">
        <f t="shared" si="16"/>
        <v>0</v>
      </c>
      <c r="AA73" s="79">
        <f t="shared" si="16"/>
        <v>0</v>
      </c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</row>
    <row r="74" spans="1:41" ht="27.75" customHeight="1" thickBot="1" x14ac:dyDescent="0.25">
      <c r="A74" s="800" t="s">
        <v>15</v>
      </c>
      <c r="B74" s="802" t="s">
        <v>16</v>
      </c>
      <c r="C74" s="803" t="s">
        <v>15</v>
      </c>
      <c r="D74" s="805" t="s">
        <v>28</v>
      </c>
      <c r="E74" s="807" t="s">
        <v>189</v>
      </c>
      <c r="F74" s="809" t="s">
        <v>219</v>
      </c>
      <c r="G74" s="811" t="s">
        <v>23</v>
      </c>
      <c r="H74" s="813" t="s">
        <v>20</v>
      </c>
      <c r="I74" s="815" t="s">
        <v>37</v>
      </c>
      <c r="J74" s="817" t="s">
        <v>217</v>
      </c>
      <c r="K74" s="55" t="s">
        <v>30</v>
      </c>
      <c r="L74" s="145">
        <f>M74+O74</f>
        <v>0</v>
      </c>
      <c r="M74" s="69">
        <v>0</v>
      </c>
      <c r="N74" s="69">
        <v>0</v>
      </c>
      <c r="O74" s="146">
        <v>0</v>
      </c>
      <c r="P74" s="145">
        <f>Q74+S74</f>
        <v>0</v>
      </c>
      <c r="Q74" s="69">
        <v>0</v>
      </c>
      <c r="R74" s="69">
        <v>0</v>
      </c>
      <c r="S74" s="146">
        <v>0</v>
      </c>
      <c r="T74" s="268">
        <f>U74+W74</f>
        <v>0</v>
      </c>
      <c r="U74" s="237">
        <v>0</v>
      </c>
      <c r="V74" s="237">
        <v>0</v>
      </c>
      <c r="W74" s="269">
        <v>0</v>
      </c>
      <c r="X74" s="145">
        <f>Y74+AA74</f>
        <v>0</v>
      </c>
      <c r="Y74" s="69">
        <v>0</v>
      </c>
      <c r="Z74" s="69">
        <v>0</v>
      </c>
      <c r="AA74" s="146">
        <v>0</v>
      </c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</row>
    <row r="75" spans="1:41" ht="34.5" customHeight="1" thickBot="1" x14ac:dyDescent="0.25">
      <c r="A75" s="801"/>
      <c r="B75" s="764"/>
      <c r="C75" s="804"/>
      <c r="D75" s="806"/>
      <c r="E75" s="808"/>
      <c r="F75" s="810"/>
      <c r="G75" s="812"/>
      <c r="H75" s="814"/>
      <c r="I75" s="816"/>
      <c r="J75" s="818"/>
      <c r="K75" s="76" t="s">
        <v>11</v>
      </c>
      <c r="L75" s="77">
        <f>SUM(L74)</f>
        <v>0</v>
      </c>
      <c r="M75" s="78">
        <f t="shared" ref="M75:AA75" si="17">SUM(M74)</f>
        <v>0</v>
      </c>
      <c r="N75" s="78">
        <f t="shared" si="17"/>
        <v>0</v>
      </c>
      <c r="O75" s="79">
        <f t="shared" si="17"/>
        <v>0</v>
      </c>
      <c r="P75" s="77">
        <f t="shared" si="17"/>
        <v>0</v>
      </c>
      <c r="Q75" s="78">
        <f t="shared" si="17"/>
        <v>0</v>
      </c>
      <c r="R75" s="78">
        <f t="shared" si="17"/>
        <v>0</v>
      </c>
      <c r="S75" s="79">
        <f t="shared" si="17"/>
        <v>0</v>
      </c>
      <c r="T75" s="77">
        <f t="shared" si="17"/>
        <v>0</v>
      </c>
      <c r="U75" s="78">
        <f t="shared" si="17"/>
        <v>0</v>
      </c>
      <c r="V75" s="78">
        <f t="shared" si="17"/>
        <v>0</v>
      </c>
      <c r="W75" s="79">
        <f t="shared" si="17"/>
        <v>0</v>
      </c>
      <c r="X75" s="77">
        <f t="shared" si="17"/>
        <v>0</v>
      </c>
      <c r="Y75" s="78">
        <f t="shared" si="17"/>
        <v>0</v>
      </c>
      <c r="Z75" s="78">
        <f t="shared" si="17"/>
        <v>0</v>
      </c>
      <c r="AA75" s="79">
        <f t="shared" si="17"/>
        <v>0</v>
      </c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</row>
    <row r="76" spans="1:41" ht="20.25" customHeight="1" x14ac:dyDescent="0.2">
      <c r="A76" s="800" t="s">
        <v>15</v>
      </c>
      <c r="B76" s="802" t="s">
        <v>16</v>
      </c>
      <c r="C76" s="803" t="s">
        <v>15</v>
      </c>
      <c r="D76" s="805" t="s">
        <v>47</v>
      </c>
      <c r="E76" s="1045" t="s">
        <v>191</v>
      </c>
      <c r="F76" s="976" t="s">
        <v>215</v>
      </c>
      <c r="G76" s="968" t="s">
        <v>26</v>
      </c>
      <c r="H76" s="1000" t="s">
        <v>20</v>
      </c>
      <c r="I76" s="1049" t="s">
        <v>37</v>
      </c>
      <c r="J76" s="834" t="s">
        <v>216</v>
      </c>
      <c r="K76" s="347" t="s">
        <v>24</v>
      </c>
      <c r="L76" s="233">
        <f>M76+O76</f>
        <v>17</v>
      </c>
      <c r="M76" s="234">
        <v>17</v>
      </c>
      <c r="N76" s="234">
        <v>0</v>
      </c>
      <c r="O76" s="235">
        <v>0</v>
      </c>
      <c r="P76" s="233">
        <f>Q76+S76</f>
        <v>20</v>
      </c>
      <c r="Q76" s="234">
        <v>20</v>
      </c>
      <c r="R76" s="234">
        <v>0</v>
      </c>
      <c r="S76" s="235">
        <v>0</v>
      </c>
      <c r="T76" s="233">
        <f>U76+W76</f>
        <v>20</v>
      </c>
      <c r="U76" s="234">
        <v>20</v>
      </c>
      <c r="V76" s="234">
        <v>0</v>
      </c>
      <c r="W76" s="235">
        <v>0</v>
      </c>
      <c r="X76" s="233">
        <f>Y76+AA76</f>
        <v>20</v>
      </c>
      <c r="Y76" s="234">
        <v>20</v>
      </c>
      <c r="Z76" s="234">
        <v>0</v>
      </c>
      <c r="AA76" s="235">
        <v>0</v>
      </c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</row>
    <row r="77" spans="1:41" ht="20.25" customHeight="1" x14ac:dyDescent="0.2">
      <c r="A77" s="801"/>
      <c r="B77" s="764"/>
      <c r="C77" s="804"/>
      <c r="D77" s="806"/>
      <c r="E77" s="1046"/>
      <c r="F77" s="977"/>
      <c r="G77" s="969"/>
      <c r="H77" s="1001"/>
      <c r="I77" s="835"/>
      <c r="J77" s="835"/>
      <c r="K77" s="349" t="s">
        <v>30</v>
      </c>
      <c r="L77" s="270">
        <f>M77+O77</f>
        <v>0</v>
      </c>
      <c r="M77" s="271">
        <v>0</v>
      </c>
      <c r="N77" s="271">
        <v>0</v>
      </c>
      <c r="O77" s="272">
        <v>0</v>
      </c>
      <c r="P77" s="270">
        <f>Q77+S77</f>
        <v>0</v>
      </c>
      <c r="Q77" s="271">
        <v>0</v>
      </c>
      <c r="R77" s="271">
        <v>0</v>
      </c>
      <c r="S77" s="272">
        <v>0</v>
      </c>
      <c r="T77" s="270">
        <f>U77+W77</f>
        <v>0</v>
      </c>
      <c r="U77" s="271">
        <v>0</v>
      </c>
      <c r="V77" s="271">
        <v>0</v>
      </c>
      <c r="W77" s="272">
        <v>0</v>
      </c>
      <c r="X77" s="270">
        <f>Y77+AA77</f>
        <v>0</v>
      </c>
      <c r="Y77" s="271">
        <v>0</v>
      </c>
      <c r="Z77" s="271">
        <v>0</v>
      </c>
      <c r="AA77" s="272">
        <v>0</v>
      </c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</row>
    <row r="78" spans="1:41" ht="20.25" customHeight="1" thickBot="1" x14ac:dyDescent="0.25">
      <c r="A78" s="801"/>
      <c r="B78" s="764"/>
      <c r="C78" s="804"/>
      <c r="D78" s="806"/>
      <c r="E78" s="1046"/>
      <c r="F78" s="977"/>
      <c r="G78" s="969"/>
      <c r="H78" s="1001"/>
      <c r="I78" s="835"/>
      <c r="J78" s="835"/>
      <c r="K78" s="179" t="s">
        <v>43</v>
      </c>
      <c r="L78" s="268">
        <f>M78+O78</f>
        <v>0</v>
      </c>
      <c r="M78" s="237">
        <v>0</v>
      </c>
      <c r="N78" s="237">
        <v>0</v>
      </c>
      <c r="O78" s="269">
        <v>0</v>
      </c>
      <c r="P78" s="268">
        <f>Q78+S78</f>
        <v>0</v>
      </c>
      <c r="Q78" s="237">
        <v>0</v>
      </c>
      <c r="R78" s="237">
        <v>0</v>
      </c>
      <c r="S78" s="269">
        <v>0</v>
      </c>
      <c r="T78" s="268">
        <f>U78+W78</f>
        <v>0</v>
      </c>
      <c r="U78" s="237">
        <v>0</v>
      </c>
      <c r="V78" s="237">
        <v>0</v>
      </c>
      <c r="W78" s="269">
        <v>0</v>
      </c>
      <c r="X78" s="268">
        <f>Y78+AA78</f>
        <v>0</v>
      </c>
      <c r="Y78" s="237">
        <v>0</v>
      </c>
      <c r="Z78" s="237">
        <v>0</v>
      </c>
      <c r="AA78" s="269">
        <v>0</v>
      </c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</row>
    <row r="79" spans="1:41" ht="24" customHeight="1" thickBot="1" x14ac:dyDescent="0.25">
      <c r="A79" s="801"/>
      <c r="B79" s="764"/>
      <c r="C79" s="804"/>
      <c r="D79" s="806"/>
      <c r="E79" s="1046"/>
      <c r="F79" s="977"/>
      <c r="G79" s="969"/>
      <c r="H79" s="1002"/>
      <c r="I79" s="1051"/>
      <c r="J79" s="836"/>
      <c r="K79" s="348" t="s">
        <v>11</v>
      </c>
      <c r="L79" s="77">
        <f>SUM(L76:L78)</f>
        <v>17</v>
      </c>
      <c r="M79" s="78">
        <f t="shared" ref="M79:AA79" si="18">SUM(M76:M78)</f>
        <v>17</v>
      </c>
      <c r="N79" s="78">
        <f t="shared" si="18"/>
        <v>0</v>
      </c>
      <c r="O79" s="79">
        <f t="shared" si="18"/>
        <v>0</v>
      </c>
      <c r="P79" s="77">
        <f t="shared" si="18"/>
        <v>20</v>
      </c>
      <c r="Q79" s="78">
        <f t="shared" si="18"/>
        <v>20</v>
      </c>
      <c r="R79" s="78">
        <f t="shared" si="18"/>
        <v>0</v>
      </c>
      <c r="S79" s="79">
        <f t="shared" si="18"/>
        <v>0</v>
      </c>
      <c r="T79" s="77">
        <f t="shared" si="18"/>
        <v>20</v>
      </c>
      <c r="U79" s="78">
        <f t="shared" si="18"/>
        <v>20</v>
      </c>
      <c r="V79" s="78">
        <f t="shared" si="18"/>
        <v>0</v>
      </c>
      <c r="W79" s="79">
        <f t="shared" si="18"/>
        <v>0</v>
      </c>
      <c r="X79" s="77">
        <f t="shared" si="18"/>
        <v>20</v>
      </c>
      <c r="Y79" s="78">
        <f t="shared" si="18"/>
        <v>20</v>
      </c>
      <c r="Z79" s="78">
        <f t="shared" si="18"/>
        <v>0</v>
      </c>
      <c r="AA79" s="79">
        <f t="shared" si="18"/>
        <v>0</v>
      </c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</row>
    <row r="80" spans="1:41" ht="31.5" customHeight="1" thickBot="1" x14ac:dyDescent="0.25">
      <c r="A80" s="800" t="s">
        <v>15</v>
      </c>
      <c r="B80" s="802" t="s">
        <v>16</v>
      </c>
      <c r="C80" s="803" t="s">
        <v>15</v>
      </c>
      <c r="D80" s="805" t="s">
        <v>32</v>
      </c>
      <c r="E80" s="807" t="s">
        <v>159</v>
      </c>
      <c r="F80" s="809" t="s">
        <v>215</v>
      </c>
      <c r="G80" s="811" t="s">
        <v>42</v>
      </c>
      <c r="H80" s="813" t="s">
        <v>20</v>
      </c>
      <c r="I80" s="815" t="s">
        <v>37</v>
      </c>
      <c r="J80" s="817" t="s">
        <v>216</v>
      </c>
      <c r="K80" s="144" t="s">
        <v>41</v>
      </c>
      <c r="L80" s="145">
        <f>M80+O80</f>
        <v>3.5</v>
      </c>
      <c r="M80" s="69">
        <v>3.5</v>
      </c>
      <c r="N80" s="69">
        <v>3.5</v>
      </c>
      <c r="O80" s="146">
        <v>0</v>
      </c>
      <c r="P80" s="145">
        <f>Q80+S80</f>
        <v>4</v>
      </c>
      <c r="Q80" s="69">
        <v>4</v>
      </c>
      <c r="R80" s="69">
        <v>3.9</v>
      </c>
      <c r="S80" s="146">
        <v>0</v>
      </c>
      <c r="T80" s="268">
        <f>U80+W80</f>
        <v>4</v>
      </c>
      <c r="U80" s="237">
        <v>4</v>
      </c>
      <c r="V80" s="237">
        <v>3.9</v>
      </c>
      <c r="W80" s="269">
        <v>0</v>
      </c>
      <c r="X80" s="145">
        <f>Y80+AA80</f>
        <v>4</v>
      </c>
      <c r="Y80" s="69">
        <v>4</v>
      </c>
      <c r="Z80" s="69">
        <v>3.9</v>
      </c>
      <c r="AA80" s="146">
        <v>0</v>
      </c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</row>
    <row r="81" spans="1:42" ht="32.25" customHeight="1" thickBot="1" x14ac:dyDescent="0.25">
      <c r="A81" s="801"/>
      <c r="B81" s="764"/>
      <c r="C81" s="804"/>
      <c r="D81" s="806"/>
      <c r="E81" s="808"/>
      <c r="F81" s="810"/>
      <c r="G81" s="812"/>
      <c r="H81" s="814"/>
      <c r="I81" s="816"/>
      <c r="J81" s="818"/>
      <c r="K81" s="342" t="s">
        <v>11</v>
      </c>
      <c r="L81" s="85">
        <f>SUM(L80)</f>
        <v>3.5</v>
      </c>
      <c r="M81" s="86">
        <f t="shared" ref="M81:AA81" si="19">SUM(M80)</f>
        <v>3.5</v>
      </c>
      <c r="N81" s="86">
        <f t="shared" si="19"/>
        <v>3.5</v>
      </c>
      <c r="O81" s="87">
        <f t="shared" si="19"/>
        <v>0</v>
      </c>
      <c r="P81" s="85">
        <f t="shared" si="19"/>
        <v>4</v>
      </c>
      <c r="Q81" s="86">
        <f t="shared" si="19"/>
        <v>4</v>
      </c>
      <c r="R81" s="86">
        <f t="shared" si="19"/>
        <v>3.9</v>
      </c>
      <c r="S81" s="87">
        <f t="shared" si="19"/>
        <v>0</v>
      </c>
      <c r="T81" s="85">
        <f t="shared" si="19"/>
        <v>4</v>
      </c>
      <c r="U81" s="86">
        <f t="shared" si="19"/>
        <v>4</v>
      </c>
      <c r="V81" s="86">
        <f t="shared" si="19"/>
        <v>3.9</v>
      </c>
      <c r="W81" s="87">
        <f t="shared" si="19"/>
        <v>0</v>
      </c>
      <c r="X81" s="85">
        <f t="shared" si="19"/>
        <v>4</v>
      </c>
      <c r="Y81" s="86">
        <f t="shared" si="19"/>
        <v>4</v>
      </c>
      <c r="Z81" s="86">
        <f t="shared" si="19"/>
        <v>3.9</v>
      </c>
      <c r="AA81" s="87">
        <f t="shared" si="19"/>
        <v>0</v>
      </c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</row>
    <row r="82" spans="1:42" ht="21.75" customHeight="1" x14ac:dyDescent="0.2">
      <c r="A82" s="800" t="s">
        <v>15</v>
      </c>
      <c r="B82" s="802" t="s">
        <v>16</v>
      </c>
      <c r="C82" s="803" t="s">
        <v>15</v>
      </c>
      <c r="D82" s="966" t="s">
        <v>34</v>
      </c>
      <c r="E82" s="983" t="s">
        <v>262</v>
      </c>
      <c r="F82" s="890" t="s">
        <v>215</v>
      </c>
      <c r="G82" s="1061" t="s">
        <v>42</v>
      </c>
      <c r="H82" s="1159" t="s">
        <v>20</v>
      </c>
      <c r="I82" s="1043" t="s">
        <v>37</v>
      </c>
      <c r="J82" s="837" t="s">
        <v>216</v>
      </c>
      <c r="K82" s="588" t="s">
        <v>30</v>
      </c>
      <c r="L82" s="589">
        <f>M82+O82</f>
        <v>0</v>
      </c>
      <c r="M82" s="590">
        <v>0</v>
      </c>
      <c r="N82" s="590">
        <v>0</v>
      </c>
      <c r="O82" s="591">
        <v>0</v>
      </c>
      <c r="P82" s="589">
        <f>Q82+S82</f>
        <v>30.7</v>
      </c>
      <c r="Q82" s="590">
        <v>30.7</v>
      </c>
      <c r="R82" s="590">
        <v>26.3</v>
      </c>
      <c r="S82" s="591">
        <v>0</v>
      </c>
      <c r="T82" s="589">
        <f>U82+W82</f>
        <v>38.299999999999997</v>
      </c>
      <c r="U82" s="590">
        <v>38.299999999999997</v>
      </c>
      <c r="V82" s="590">
        <v>32.799999999999997</v>
      </c>
      <c r="W82" s="591">
        <v>0</v>
      </c>
      <c r="X82" s="589">
        <f>Y82+AA82</f>
        <v>38.299999999999997</v>
      </c>
      <c r="Y82" s="590">
        <v>38.299999999999997</v>
      </c>
      <c r="Z82" s="590">
        <v>32.799999999999997</v>
      </c>
      <c r="AA82" s="591">
        <v>0</v>
      </c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</row>
    <row r="83" spans="1:42" ht="21" customHeight="1" thickBot="1" x14ac:dyDescent="0.25">
      <c r="A83" s="801"/>
      <c r="B83" s="764"/>
      <c r="C83" s="804"/>
      <c r="D83" s="999"/>
      <c r="E83" s="773"/>
      <c r="F83" s="984"/>
      <c r="G83" s="1062"/>
      <c r="H83" s="1160"/>
      <c r="I83" s="838"/>
      <c r="J83" s="838"/>
      <c r="K83" s="592" t="s">
        <v>24</v>
      </c>
      <c r="L83" s="593">
        <f>M83+O83</f>
        <v>0</v>
      </c>
      <c r="M83" s="594">
        <v>0</v>
      </c>
      <c r="N83" s="594">
        <v>0</v>
      </c>
      <c r="O83" s="595">
        <v>0</v>
      </c>
      <c r="P83" s="593">
        <f>Q83+S83</f>
        <v>0</v>
      </c>
      <c r="Q83" s="594">
        <v>0</v>
      </c>
      <c r="R83" s="594">
        <v>0</v>
      </c>
      <c r="S83" s="595">
        <v>0</v>
      </c>
      <c r="T83" s="593">
        <f>U83+W83</f>
        <v>0</v>
      </c>
      <c r="U83" s="594">
        <v>0</v>
      </c>
      <c r="V83" s="594">
        <v>0</v>
      </c>
      <c r="W83" s="595">
        <v>0</v>
      </c>
      <c r="X83" s="593">
        <f>Y83+AA83</f>
        <v>0</v>
      </c>
      <c r="Y83" s="594">
        <v>0</v>
      </c>
      <c r="Z83" s="594">
        <v>0</v>
      </c>
      <c r="AA83" s="595">
        <v>0</v>
      </c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</row>
    <row r="84" spans="1:42" ht="27" customHeight="1" thickBot="1" x14ac:dyDescent="0.25">
      <c r="A84" s="801"/>
      <c r="B84" s="764"/>
      <c r="C84" s="804"/>
      <c r="D84" s="999"/>
      <c r="E84" s="773"/>
      <c r="F84" s="984"/>
      <c r="G84" s="1062"/>
      <c r="H84" s="1161"/>
      <c r="I84" s="1044"/>
      <c r="J84" s="839"/>
      <c r="K84" s="596" t="s">
        <v>11</v>
      </c>
      <c r="L84" s="597">
        <f>SUM(L82:L83)</f>
        <v>0</v>
      </c>
      <c r="M84" s="598">
        <f t="shared" ref="M84:AA84" si="20">SUM(M82:M83)</f>
        <v>0</v>
      </c>
      <c r="N84" s="598">
        <f t="shared" si="20"/>
        <v>0</v>
      </c>
      <c r="O84" s="599">
        <f t="shared" si="20"/>
        <v>0</v>
      </c>
      <c r="P84" s="597">
        <f t="shared" si="20"/>
        <v>30.7</v>
      </c>
      <c r="Q84" s="598">
        <f t="shared" si="20"/>
        <v>30.7</v>
      </c>
      <c r="R84" s="598">
        <f t="shared" si="20"/>
        <v>26.3</v>
      </c>
      <c r="S84" s="599">
        <f t="shared" si="20"/>
        <v>0</v>
      </c>
      <c r="T84" s="597">
        <f t="shared" si="20"/>
        <v>38.299999999999997</v>
      </c>
      <c r="U84" s="598">
        <f t="shared" si="20"/>
        <v>38.299999999999997</v>
      </c>
      <c r="V84" s="598">
        <f t="shared" si="20"/>
        <v>32.799999999999997</v>
      </c>
      <c r="W84" s="599">
        <f t="shared" si="20"/>
        <v>0</v>
      </c>
      <c r="X84" s="597">
        <f t="shared" si="20"/>
        <v>38.299999999999997</v>
      </c>
      <c r="Y84" s="598">
        <f t="shared" si="20"/>
        <v>38.299999999999997</v>
      </c>
      <c r="Z84" s="598">
        <f t="shared" si="20"/>
        <v>32.799999999999997</v>
      </c>
      <c r="AA84" s="599">
        <f t="shared" si="20"/>
        <v>0</v>
      </c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</row>
    <row r="85" spans="1:42" ht="24" customHeight="1" thickBot="1" x14ac:dyDescent="0.25">
      <c r="A85" s="304" t="s">
        <v>15</v>
      </c>
      <c r="B85" s="170" t="s">
        <v>16</v>
      </c>
      <c r="C85" s="289" t="s">
        <v>15</v>
      </c>
      <c r="D85" s="981" t="s">
        <v>203</v>
      </c>
      <c r="E85" s="981"/>
      <c r="F85" s="981"/>
      <c r="G85" s="981"/>
      <c r="H85" s="981"/>
      <c r="I85" s="981"/>
      <c r="J85" s="982"/>
      <c r="K85" s="982"/>
      <c r="L85" s="8">
        <f>L67+L73+L84+L79+L70+L75+L81</f>
        <v>292.39999999999998</v>
      </c>
      <c r="M85" s="9">
        <f t="shared" ref="M85:AA85" si="21">M67+M73+M84+M79+M70+M75+M81</f>
        <v>292.39999999999998</v>
      </c>
      <c r="N85" s="9">
        <f t="shared" si="21"/>
        <v>6.3</v>
      </c>
      <c r="O85" s="10">
        <f t="shared" si="21"/>
        <v>0</v>
      </c>
      <c r="P85" s="8">
        <f t="shared" si="21"/>
        <v>421.1</v>
      </c>
      <c r="Q85" s="9">
        <f t="shared" si="21"/>
        <v>421.1</v>
      </c>
      <c r="R85" s="9">
        <f t="shared" si="21"/>
        <v>35.6</v>
      </c>
      <c r="S85" s="10">
        <f t="shared" si="21"/>
        <v>0</v>
      </c>
      <c r="T85" s="8">
        <f t="shared" si="21"/>
        <v>428.70000000000005</v>
      </c>
      <c r="U85" s="9">
        <f t="shared" si="21"/>
        <v>428.70000000000005</v>
      </c>
      <c r="V85" s="9">
        <f t="shared" si="21"/>
        <v>42.099999999999994</v>
      </c>
      <c r="W85" s="10">
        <f t="shared" si="21"/>
        <v>0</v>
      </c>
      <c r="X85" s="8">
        <f t="shared" si="21"/>
        <v>428.70000000000005</v>
      </c>
      <c r="Y85" s="9">
        <f t="shared" si="21"/>
        <v>428.70000000000005</v>
      </c>
      <c r="Z85" s="9">
        <f t="shared" si="21"/>
        <v>42.099999999999994</v>
      </c>
      <c r="AA85" s="10">
        <f t="shared" si="21"/>
        <v>0</v>
      </c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</row>
    <row r="86" spans="1:42" ht="21.75" customHeight="1" thickBot="1" x14ac:dyDescent="0.25">
      <c r="A86" s="28" t="s">
        <v>15</v>
      </c>
      <c r="B86" s="4" t="s">
        <v>16</v>
      </c>
      <c r="C86" s="5" t="s">
        <v>28</v>
      </c>
      <c r="D86" s="1169" t="s">
        <v>44</v>
      </c>
      <c r="E86" s="1170"/>
      <c r="F86" s="1170"/>
      <c r="G86" s="1170"/>
      <c r="H86" s="1170"/>
      <c r="I86" s="1170"/>
      <c r="J86" s="1170"/>
      <c r="K86" s="1170"/>
      <c r="L86" s="1171"/>
      <c r="M86" s="1171"/>
      <c r="N86" s="1171"/>
      <c r="O86" s="1171"/>
      <c r="P86" s="1171"/>
      <c r="Q86" s="1171"/>
      <c r="R86" s="1171"/>
      <c r="S86" s="1171"/>
      <c r="T86" s="1171"/>
      <c r="U86" s="1171"/>
      <c r="V86" s="1171"/>
      <c r="W86" s="1171"/>
      <c r="X86" s="1171"/>
      <c r="Y86" s="1171"/>
      <c r="Z86" s="1171"/>
      <c r="AA86" s="1172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</row>
    <row r="87" spans="1:42" ht="30.75" customHeight="1" thickBot="1" x14ac:dyDescent="0.25">
      <c r="A87" s="760" t="s">
        <v>15</v>
      </c>
      <c r="B87" s="763" t="s">
        <v>16</v>
      </c>
      <c r="C87" s="736" t="s">
        <v>28</v>
      </c>
      <c r="D87" s="805" t="s">
        <v>16</v>
      </c>
      <c r="E87" s="858" t="s">
        <v>107</v>
      </c>
      <c r="F87" s="809" t="s">
        <v>215</v>
      </c>
      <c r="G87" s="829" t="s">
        <v>45</v>
      </c>
      <c r="H87" s="824" t="s">
        <v>20</v>
      </c>
      <c r="I87" s="817" t="s">
        <v>37</v>
      </c>
      <c r="J87" s="817" t="s">
        <v>218</v>
      </c>
      <c r="K87" s="81" t="s">
        <v>43</v>
      </c>
      <c r="L87" s="450">
        <f>M87+O87</f>
        <v>9642.2999999999993</v>
      </c>
      <c r="M87" s="451">
        <v>9642.2999999999993</v>
      </c>
      <c r="N87" s="451">
        <v>0</v>
      </c>
      <c r="O87" s="452">
        <v>0</v>
      </c>
      <c r="P87" s="377">
        <f>SUM(Q87,S87)</f>
        <v>9924.7000000000007</v>
      </c>
      <c r="Q87" s="453">
        <v>9924.7000000000007</v>
      </c>
      <c r="R87" s="453">
        <v>0</v>
      </c>
      <c r="S87" s="454">
        <v>0</v>
      </c>
      <c r="T87" s="380">
        <f>U87+W87</f>
        <v>9781.5</v>
      </c>
      <c r="U87" s="453">
        <v>9781.5</v>
      </c>
      <c r="V87" s="453">
        <v>0</v>
      </c>
      <c r="W87" s="454">
        <v>0</v>
      </c>
      <c r="X87" s="373">
        <f>Y87+AA87</f>
        <v>9781.5</v>
      </c>
      <c r="Y87" s="451">
        <v>9781.5</v>
      </c>
      <c r="Z87" s="451">
        <v>0</v>
      </c>
      <c r="AA87" s="452">
        <v>0</v>
      </c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</row>
    <row r="88" spans="1:42" ht="34.5" customHeight="1" thickBot="1" x14ac:dyDescent="0.25">
      <c r="A88" s="762"/>
      <c r="B88" s="765"/>
      <c r="C88" s="738"/>
      <c r="D88" s="924"/>
      <c r="E88" s="927"/>
      <c r="F88" s="889"/>
      <c r="G88" s="827"/>
      <c r="H88" s="825"/>
      <c r="I88" s="818"/>
      <c r="J88" s="818"/>
      <c r="K88" s="47" t="s">
        <v>11</v>
      </c>
      <c r="L88" s="51">
        <f>SUM(L87)</f>
        <v>9642.2999999999993</v>
      </c>
      <c r="M88" s="49">
        <f>SUM(M87)</f>
        <v>9642.2999999999993</v>
      </c>
      <c r="N88" s="49">
        <f>SUM(N87)</f>
        <v>0</v>
      </c>
      <c r="O88" s="53">
        <f>SUM(O87)</f>
        <v>0</v>
      </c>
      <c r="P88" s="51">
        <f t="shared" ref="P88:AA88" si="22">SUM(P87)</f>
        <v>9924.7000000000007</v>
      </c>
      <c r="Q88" s="49">
        <f t="shared" si="22"/>
        <v>9924.7000000000007</v>
      </c>
      <c r="R88" s="49">
        <f t="shared" si="22"/>
        <v>0</v>
      </c>
      <c r="S88" s="53">
        <f t="shared" si="22"/>
        <v>0</v>
      </c>
      <c r="T88" s="51">
        <f t="shared" si="22"/>
        <v>9781.5</v>
      </c>
      <c r="U88" s="49">
        <f t="shared" si="22"/>
        <v>9781.5</v>
      </c>
      <c r="V88" s="49">
        <f t="shared" si="22"/>
        <v>0</v>
      </c>
      <c r="W88" s="53">
        <f t="shared" si="22"/>
        <v>0</v>
      </c>
      <c r="X88" s="51">
        <f t="shared" si="22"/>
        <v>9781.5</v>
      </c>
      <c r="Y88" s="49">
        <f t="shared" si="22"/>
        <v>9781.5</v>
      </c>
      <c r="Z88" s="49">
        <f t="shared" si="22"/>
        <v>0</v>
      </c>
      <c r="AA88" s="53">
        <f t="shared" si="22"/>
        <v>0</v>
      </c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</row>
    <row r="89" spans="1:42" ht="27.75" customHeight="1" thickBot="1" x14ac:dyDescent="0.25">
      <c r="A89" s="760" t="s">
        <v>15</v>
      </c>
      <c r="B89" s="763" t="s">
        <v>16</v>
      </c>
      <c r="C89" s="736" t="s">
        <v>28</v>
      </c>
      <c r="D89" s="805" t="s">
        <v>22</v>
      </c>
      <c r="E89" s="858" t="s">
        <v>108</v>
      </c>
      <c r="F89" s="809" t="s">
        <v>215</v>
      </c>
      <c r="G89" s="829" t="s">
        <v>45</v>
      </c>
      <c r="H89" s="824" t="s">
        <v>20</v>
      </c>
      <c r="I89" s="817" t="s">
        <v>37</v>
      </c>
      <c r="J89" s="817" t="s">
        <v>218</v>
      </c>
      <c r="K89" s="55" t="s">
        <v>43</v>
      </c>
      <c r="L89" s="82">
        <f>M89+O89</f>
        <v>67.5</v>
      </c>
      <c r="M89" s="83">
        <v>66.5</v>
      </c>
      <c r="N89" s="83">
        <v>55.9</v>
      </c>
      <c r="O89" s="84">
        <v>1</v>
      </c>
      <c r="P89" s="99">
        <f>SUM(Q89,S89)</f>
        <v>69.5</v>
      </c>
      <c r="Q89" s="88">
        <v>69.5</v>
      </c>
      <c r="R89" s="88">
        <v>65</v>
      </c>
      <c r="S89" s="236">
        <v>0</v>
      </c>
      <c r="T89" s="99">
        <f>U89+W89</f>
        <v>68.5</v>
      </c>
      <c r="U89" s="88">
        <v>68.5</v>
      </c>
      <c r="V89" s="88">
        <v>64</v>
      </c>
      <c r="W89" s="236">
        <v>0</v>
      </c>
      <c r="X89" s="82">
        <f>Y89+AA89</f>
        <v>68.5</v>
      </c>
      <c r="Y89" s="83">
        <v>68.5</v>
      </c>
      <c r="Z89" s="83">
        <v>64</v>
      </c>
      <c r="AA89" s="84">
        <v>0</v>
      </c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42"/>
    </row>
    <row r="90" spans="1:42" ht="35.25" customHeight="1" thickBot="1" x14ac:dyDescent="0.25">
      <c r="A90" s="762"/>
      <c r="B90" s="765"/>
      <c r="C90" s="738"/>
      <c r="D90" s="924"/>
      <c r="E90" s="927"/>
      <c r="F90" s="889"/>
      <c r="G90" s="827"/>
      <c r="H90" s="825"/>
      <c r="I90" s="818"/>
      <c r="J90" s="818"/>
      <c r="K90" s="47" t="s">
        <v>11</v>
      </c>
      <c r="L90" s="51">
        <f>SUM(L89)</f>
        <v>67.5</v>
      </c>
      <c r="M90" s="49">
        <f>SUM(M89)</f>
        <v>66.5</v>
      </c>
      <c r="N90" s="49">
        <f>SUM(N89)</f>
        <v>55.9</v>
      </c>
      <c r="O90" s="53">
        <f>SUM(O89)</f>
        <v>1</v>
      </c>
      <c r="P90" s="51">
        <f t="shared" ref="P90:AA90" si="23">SUM(P89)</f>
        <v>69.5</v>
      </c>
      <c r="Q90" s="49">
        <f t="shared" si="23"/>
        <v>69.5</v>
      </c>
      <c r="R90" s="49">
        <f t="shared" si="23"/>
        <v>65</v>
      </c>
      <c r="S90" s="53">
        <f t="shared" si="23"/>
        <v>0</v>
      </c>
      <c r="T90" s="51">
        <f t="shared" si="23"/>
        <v>68.5</v>
      </c>
      <c r="U90" s="49">
        <f t="shared" si="23"/>
        <v>68.5</v>
      </c>
      <c r="V90" s="49">
        <f t="shared" si="23"/>
        <v>64</v>
      </c>
      <c r="W90" s="53">
        <f t="shared" si="23"/>
        <v>0</v>
      </c>
      <c r="X90" s="51">
        <f t="shared" si="23"/>
        <v>68.5</v>
      </c>
      <c r="Y90" s="49">
        <f t="shared" si="23"/>
        <v>68.5</v>
      </c>
      <c r="Z90" s="49">
        <f t="shared" si="23"/>
        <v>64</v>
      </c>
      <c r="AA90" s="53">
        <f t="shared" si="23"/>
        <v>0</v>
      </c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</row>
    <row r="91" spans="1:42" ht="27.75" customHeight="1" thickBot="1" x14ac:dyDescent="0.25">
      <c r="A91" s="760" t="s">
        <v>15</v>
      </c>
      <c r="B91" s="763" t="s">
        <v>16</v>
      </c>
      <c r="C91" s="736" t="s">
        <v>28</v>
      </c>
      <c r="D91" s="966" t="s">
        <v>25</v>
      </c>
      <c r="E91" s="964" t="s">
        <v>302</v>
      </c>
      <c r="F91" s="890" t="s">
        <v>215</v>
      </c>
      <c r="G91" s="886" t="s">
        <v>134</v>
      </c>
      <c r="H91" s="1151" t="s">
        <v>20</v>
      </c>
      <c r="I91" s="837" t="s">
        <v>37</v>
      </c>
      <c r="J91" s="837" t="s">
        <v>218</v>
      </c>
      <c r="K91" s="602" t="s">
        <v>43</v>
      </c>
      <c r="L91" s="603">
        <f>M91+O91</f>
        <v>5245.6</v>
      </c>
      <c r="M91" s="604">
        <v>5245.6</v>
      </c>
      <c r="N91" s="604">
        <v>0</v>
      </c>
      <c r="O91" s="605">
        <v>0</v>
      </c>
      <c r="P91" s="603">
        <f>SUM(Q91,S91)</f>
        <v>5820.9</v>
      </c>
      <c r="Q91" s="604">
        <v>5820.9</v>
      </c>
      <c r="R91" s="604">
        <v>0</v>
      </c>
      <c r="S91" s="605">
        <v>0</v>
      </c>
      <c r="T91" s="603">
        <f>U91+W91</f>
        <v>5739.7</v>
      </c>
      <c r="U91" s="604">
        <v>5739.7</v>
      </c>
      <c r="V91" s="604">
        <v>0</v>
      </c>
      <c r="W91" s="605">
        <v>0</v>
      </c>
      <c r="X91" s="603">
        <f>Y91+AA91</f>
        <v>5739.7</v>
      </c>
      <c r="Y91" s="604">
        <v>5739.7</v>
      </c>
      <c r="Z91" s="604">
        <v>0</v>
      </c>
      <c r="AA91" s="605">
        <v>0</v>
      </c>
    </row>
    <row r="92" spans="1:42" s="33" customFormat="1" ht="36" customHeight="1" thickBot="1" x14ac:dyDescent="0.25">
      <c r="A92" s="762"/>
      <c r="B92" s="765"/>
      <c r="C92" s="738"/>
      <c r="D92" s="967"/>
      <c r="E92" s="965"/>
      <c r="F92" s="891"/>
      <c r="G92" s="887"/>
      <c r="H92" s="1152"/>
      <c r="I92" s="839"/>
      <c r="J92" s="839"/>
      <c r="K92" s="606" t="s">
        <v>11</v>
      </c>
      <c r="L92" s="607">
        <f>L91</f>
        <v>5245.6</v>
      </c>
      <c r="M92" s="608">
        <f>M91</f>
        <v>5245.6</v>
      </c>
      <c r="N92" s="608">
        <v>0</v>
      </c>
      <c r="O92" s="609">
        <v>0</v>
      </c>
      <c r="P92" s="610">
        <f>SUM(P91)</f>
        <v>5820.9</v>
      </c>
      <c r="Q92" s="611">
        <f>SUM(Q91)</f>
        <v>5820.9</v>
      </c>
      <c r="R92" s="611">
        <v>0</v>
      </c>
      <c r="S92" s="612">
        <v>0</v>
      </c>
      <c r="T92" s="613">
        <f>T91</f>
        <v>5739.7</v>
      </c>
      <c r="U92" s="608">
        <f t="shared" ref="U92:AA92" si="24">U91</f>
        <v>5739.7</v>
      </c>
      <c r="V92" s="608">
        <f t="shared" si="24"/>
        <v>0</v>
      </c>
      <c r="W92" s="614">
        <f t="shared" si="24"/>
        <v>0</v>
      </c>
      <c r="X92" s="613">
        <f t="shared" si="24"/>
        <v>5739.7</v>
      </c>
      <c r="Y92" s="608">
        <f t="shared" si="24"/>
        <v>5739.7</v>
      </c>
      <c r="Z92" s="608">
        <f t="shared" si="24"/>
        <v>0</v>
      </c>
      <c r="AA92" s="614">
        <f t="shared" si="24"/>
        <v>0</v>
      </c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</row>
    <row r="93" spans="1:42" s="33" customFormat="1" ht="33" customHeight="1" thickBot="1" x14ac:dyDescent="0.25">
      <c r="A93" s="760" t="s">
        <v>15</v>
      </c>
      <c r="B93" s="763" t="s">
        <v>16</v>
      </c>
      <c r="C93" s="736" t="s">
        <v>28</v>
      </c>
      <c r="D93" s="966" t="s">
        <v>15</v>
      </c>
      <c r="E93" s="964" t="s">
        <v>330</v>
      </c>
      <c r="F93" s="890" t="s">
        <v>215</v>
      </c>
      <c r="G93" s="886" t="s">
        <v>134</v>
      </c>
      <c r="H93" s="1151" t="s">
        <v>20</v>
      </c>
      <c r="I93" s="837" t="s">
        <v>37</v>
      </c>
      <c r="J93" s="837" t="s">
        <v>218</v>
      </c>
      <c r="K93" s="602" t="s">
        <v>43</v>
      </c>
      <c r="L93" s="603">
        <f>M93+O93</f>
        <v>209.8</v>
      </c>
      <c r="M93" s="604">
        <v>207.8</v>
      </c>
      <c r="N93" s="604">
        <v>148</v>
      </c>
      <c r="O93" s="605">
        <v>2</v>
      </c>
      <c r="P93" s="603">
        <f>SUM(Q93,S93)</f>
        <v>222.8</v>
      </c>
      <c r="Q93" s="604">
        <v>222.8</v>
      </c>
      <c r="R93" s="604">
        <v>168.8</v>
      </c>
      <c r="S93" s="605">
        <v>0</v>
      </c>
      <c r="T93" s="603">
        <f>U93+W93</f>
        <v>229.6</v>
      </c>
      <c r="U93" s="604">
        <v>229.6</v>
      </c>
      <c r="V93" s="604">
        <v>169.6</v>
      </c>
      <c r="W93" s="605">
        <v>0</v>
      </c>
      <c r="X93" s="603">
        <f>Y93+AA93</f>
        <v>229.6</v>
      </c>
      <c r="Y93" s="604">
        <v>229.6</v>
      </c>
      <c r="Z93" s="604">
        <v>169.6</v>
      </c>
      <c r="AA93" s="605">
        <v>0</v>
      </c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</row>
    <row r="94" spans="1:42" s="33" customFormat="1" ht="32.25" customHeight="1" thickBot="1" x14ac:dyDescent="0.25">
      <c r="A94" s="762"/>
      <c r="B94" s="765"/>
      <c r="C94" s="738"/>
      <c r="D94" s="967"/>
      <c r="E94" s="965"/>
      <c r="F94" s="891"/>
      <c r="G94" s="887"/>
      <c r="H94" s="1152"/>
      <c r="I94" s="839"/>
      <c r="J94" s="839"/>
      <c r="K94" s="619" t="s">
        <v>11</v>
      </c>
      <c r="L94" s="620">
        <f>L93</f>
        <v>209.8</v>
      </c>
      <c r="M94" s="611">
        <f t="shared" ref="M94:O94" si="25">M93</f>
        <v>207.8</v>
      </c>
      <c r="N94" s="611">
        <f t="shared" si="25"/>
        <v>148</v>
      </c>
      <c r="O94" s="621">
        <f t="shared" si="25"/>
        <v>2</v>
      </c>
      <c r="P94" s="612">
        <f>SUM(P93)</f>
        <v>222.8</v>
      </c>
      <c r="Q94" s="611">
        <f>SUM(Q93)</f>
        <v>222.8</v>
      </c>
      <c r="R94" s="611">
        <f>SUM(R93)</f>
        <v>168.8</v>
      </c>
      <c r="S94" s="622">
        <f>SUM(S93)</f>
        <v>0</v>
      </c>
      <c r="T94" s="610">
        <f>T93</f>
        <v>229.6</v>
      </c>
      <c r="U94" s="611">
        <f>U93</f>
        <v>229.6</v>
      </c>
      <c r="V94" s="611">
        <f>V93</f>
        <v>169.6</v>
      </c>
      <c r="W94" s="622">
        <v>0</v>
      </c>
      <c r="X94" s="610">
        <f t="shared" ref="X94:AA94" si="26">SUM(X93)</f>
        <v>229.6</v>
      </c>
      <c r="Y94" s="611">
        <f t="shared" si="26"/>
        <v>229.6</v>
      </c>
      <c r="Z94" s="611">
        <f t="shared" si="26"/>
        <v>169.6</v>
      </c>
      <c r="AA94" s="622">
        <f t="shared" si="26"/>
        <v>0</v>
      </c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</row>
    <row r="95" spans="1:42" s="33" customFormat="1" ht="32.25" customHeight="1" thickBot="1" x14ac:dyDescent="0.25">
      <c r="A95" s="760" t="s">
        <v>15</v>
      </c>
      <c r="B95" s="763" t="s">
        <v>16</v>
      </c>
      <c r="C95" s="736" t="s">
        <v>28</v>
      </c>
      <c r="D95" s="805" t="s">
        <v>28</v>
      </c>
      <c r="E95" s="858" t="s">
        <v>109</v>
      </c>
      <c r="F95" s="809" t="s">
        <v>215</v>
      </c>
      <c r="G95" s="829" t="s">
        <v>46</v>
      </c>
      <c r="H95" s="824" t="s">
        <v>20</v>
      </c>
      <c r="I95" s="817" t="s">
        <v>37</v>
      </c>
      <c r="J95" s="817" t="s">
        <v>218</v>
      </c>
      <c r="K95" s="55" t="s">
        <v>41</v>
      </c>
      <c r="L95" s="99">
        <f>M95+O95</f>
        <v>291</v>
      </c>
      <c r="M95" s="88">
        <v>291</v>
      </c>
      <c r="N95" s="88">
        <v>0</v>
      </c>
      <c r="O95" s="236">
        <v>0</v>
      </c>
      <c r="P95" s="82">
        <f>SUM(Q95,S95)</f>
        <v>330</v>
      </c>
      <c r="Q95" s="83">
        <v>330</v>
      </c>
      <c r="R95" s="83">
        <v>0</v>
      </c>
      <c r="S95" s="84">
        <v>0</v>
      </c>
      <c r="T95" s="99">
        <f>U95+W95</f>
        <v>330</v>
      </c>
      <c r="U95" s="88">
        <v>330</v>
      </c>
      <c r="V95" s="88">
        <v>0</v>
      </c>
      <c r="W95" s="236">
        <v>0</v>
      </c>
      <c r="X95" s="82">
        <f>Y95+AA95</f>
        <v>330</v>
      </c>
      <c r="Y95" s="83">
        <v>330</v>
      </c>
      <c r="Z95" s="83">
        <v>0</v>
      </c>
      <c r="AA95" s="84">
        <v>0</v>
      </c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</row>
    <row r="96" spans="1:42" s="33" customFormat="1" ht="29.25" customHeight="1" thickBot="1" x14ac:dyDescent="0.25">
      <c r="A96" s="762"/>
      <c r="B96" s="765"/>
      <c r="C96" s="738"/>
      <c r="D96" s="924"/>
      <c r="E96" s="927"/>
      <c r="F96" s="889"/>
      <c r="G96" s="827"/>
      <c r="H96" s="825"/>
      <c r="I96" s="818"/>
      <c r="J96" s="818"/>
      <c r="K96" s="47" t="s">
        <v>11</v>
      </c>
      <c r="L96" s="51">
        <f>L95</f>
        <v>291</v>
      </c>
      <c r="M96" s="49">
        <f>M95</f>
        <v>291</v>
      </c>
      <c r="N96" s="49">
        <v>0</v>
      </c>
      <c r="O96" s="53">
        <v>0</v>
      </c>
      <c r="P96" s="51">
        <f>SUM(P95)</f>
        <v>330</v>
      </c>
      <c r="Q96" s="49">
        <f>SUM(Q95)</f>
        <v>330</v>
      </c>
      <c r="R96" s="49">
        <f>SUM(R95)</f>
        <v>0</v>
      </c>
      <c r="S96" s="53">
        <f>SUM(S95)</f>
        <v>0</v>
      </c>
      <c r="T96" s="51">
        <f>T95</f>
        <v>330</v>
      </c>
      <c r="U96" s="49">
        <f>U95</f>
        <v>330</v>
      </c>
      <c r="V96" s="49">
        <v>0</v>
      </c>
      <c r="W96" s="53">
        <v>0</v>
      </c>
      <c r="X96" s="51">
        <f t="shared" ref="X96:AA96" si="27">SUM(X95)</f>
        <v>330</v>
      </c>
      <c r="Y96" s="49">
        <f t="shared" si="27"/>
        <v>330</v>
      </c>
      <c r="Z96" s="49">
        <f t="shared" si="27"/>
        <v>0</v>
      </c>
      <c r="AA96" s="53">
        <f t="shared" si="27"/>
        <v>0</v>
      </c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</row>
    <row r="97" spans="1:41" s="33" customFormat="1" ht="27.75" customHeight="1" thickBot="1" x14ac:dyDescent="0.25">
      <c r="A97" s="760" t="s">
        <v>15</v>
      </c>
      <c r="B97" s="763" t="s">
        <v>16</v>
      </c>
      <c r="C97" s="736" t="s">
        <v>28</v>
      </c>
      <c r="D97" s="805" t="s">
        <v>47</v>
      </c>
      <c r="E97" s="858" t="s">
        <v>110</v>
      </c>
      <c r="F97" s="809" t="s">
        <v>215</v>
      </c>
      <c r="G97" s="829" t="s">
        <v>45</v>
      </c>
      <c r="H97" s="824" t="s">
        <v>20</v>
      </c>
      <c r="I97" s="817" t="s">
        <v>37</v>
      </c>
      <c r="J97" s="817" t="s">
        <v>218</v>
      </c>
      <c r="K97" s="55" t="s">
        <v>41</v>
      </c>
      <c r="L97" s="82">
        <f>M97+O97</f>
        <v>664</v>
      </c>
      <c r="M97" s="83">
        <v>664</v>
      </c>
      <c r="N97" s="83">
        <v>0</v>
      </c>
      <c r="O97" s="84">
        <v>0</v>
      </c>
      <c r="P97" s="82">
        <f>SUM(Q97,S97)</f>
        <v>840</v>
      </c>
      <c r="Q97" s="83">
        <v>840</v>
      </c>
      <c r="R97" s="83">
        <v>0</v>
      </c>
      <c r="S97" s="84">
        <v>0</v>
      </c>
      <c r="T97" s="99">
        <f>U97+W97</f>
        <v>840</v>
      </c>
      <c r="U97" s="88">
        <v>840</v>
      </c>
      <c r="V97" s="88">
        <v>0</v>
      </c>
      <c r="W97" s="236">
        <v>0</v>
      </c>
      <c r="X97" s="82">
        <f>Y97+AA97</f>
        <v>840</v>
      </c>
      <c r="Y97" s="83">
        <v>840</v>
      </c>
      <c r="Z97" s="83">
        <v>0</v>
      </c>
      <c r="AA97" s="84">
        <v>0</v>
      </c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</row>
    <row r="98" spans="1:41" s="33" customFormat="1" ht="34.5" customHeight="1" thickBot="1" x14ac:dyDescent="0.25">
      <c r="A98" s="762"/>
      <c r="B98" s="765"/>
      <c r="C98" s="738"/>
      <c r="D98" s="924"/>
      <c r="E98" s="927"/>
      <c r="F98" s="889"/>
      <c r="G98" s="827"/>
      <c r="H98" s="825"/>
      <c r="I98" s="818"/>
      <c r="J98" s="818"/>
      <c r="K98" s="47" t="s">
        <v>11</v>
      </c>
      <c r="L98" s="51">
        <f>L97</f>
        <v>664</v>
      </c>
      <c r="M98" s="49">
        <f>M97</f>
        <v>664</v>
      </c>
      <c r="N98" s="49">
        <v>0</v>
      </c>
      <c r="O98" s="53">
        <v>0</v>
      </c>
      <c r="P98" s="51">
        <f>SUM(P97)</f>
        <v>840</v>
      </c>
      <c r="Q98" s="49">
        <f>SUM(Q97)</f>
        <v>840</v>
      </c>
      <c r="R98" s="49">
        <f>SUM(R97)</f>
        <v>0</v>
      </c>
      <c r="S98" s="53">
        <f>SUM(S97)</f>
        <v>0</v>
      </c>
      <c r="T98" s="51">
        <f>T97</f>
        <v>840</v>
      </c>
      <c r="U98" s="49">
        <f>U97</f>
        <v>840</v>
      </c>
      <c r="V98" s="49">
        <v>0</v>
      </c>
      <c r="W98" s="53">
        <v>0</v>
      </c>
      <c r="X98" s="51">
        <f t="shared" ref="X98:AA98" si="28">SUM(X97)</f>
        <v>840</v>
      </c>
      <c r="Y98" s="49">
        <f t="shared" si="28"/>
        <v>840</v>
      </c>
      <c r="Z98" s="49">
        <f t="shared" si="28"/>
        <v>0</v>
      </c>
      <c r="AA98" s="53">
        <f t="shared" si="28"/>
        <v>0</v>
      </c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</row>
    <row r="99" spans="1:41" s="33" customFormat="1" ht="27.75" customHeight="1" thickBot="1" x14ac:dyDescent="0.25">
      <c r="A99" s="760" t="s">
        <v>15</v>
      </c>
      <c r="B99" s="763" t="s">
        <v>16</v>
      </c>
      <c r="C99" s="736" t="s">
        <v>28</v>
      </c>
      <c r="D99" s="805" t="s">
        <v>32</v>
      </c>
      <c r="E99" s="858" t="s">
        <v>111</v>
      </c>
      <c r="F99" s="809" t="s">
        <v>215</v>
      </c>
      <c r="G99" s="829" t="s">
        <v>45</v>
      </c>
      <c r="H99" s="824" t="s">
        <v>20</v>
      </c>
      <c r="I99" s="817" t="s">
        <v>37</v>
      </c>
      <c r="J99" s="817" t="s">
        <v>218</v>
      </c>
      <c r="K99" s="61" t="s">
        <v>41</v>
      </c>
      <c r="L99" s="455">
        <f>M99+O99</f>
        <v>31</v>
      </c>
      <c r="M99" s="456">
        <v>31</v>
      </c>
      <c r="N99" s="456">
        <v>30.5</v>
      </c>
      <c r="O99" s="457">
        <v>0</v>
      </c>
      <c r="P99" s="455">
        <f>SUM(Q99,S99)</f>
        <v>40</v>
      </c>
      <c r="Q99" s="456">
        <v>40</v>
      </c>
      <c r="R99" s="458">
        <v>39.4</v>
      </c>
      <c r="S99" s="457">
        <v>0</v>
      </c>
      <c r="T99" s="459">
        <f>U99+W99</f>
        <v>40</v>
      </c>
      <c r="U99" s="458">
        <v>40</v>
      </c>
      <c r="V99" s="458">
        <v>39.4</v>
      </c>
      <c r="W99" s="460">
        <v>0</v>
      </c>
      <c r="X99" s="455">
        <f>Y99+AA99</f>
        <v>40</v>
      </c>
      <c r="Y99" s="456">
        <v>40</v>
      </c>
      <c r="Z99" s="456">
        <v>39.4</v>
      </c>
      <c r="AA99" s="457">
        <v>0</v>
      </c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</row>
    <row r="100" spans="1:41" s="33" customFormat="1" ht="33" customHeight="1" thickBot="1" x14ac:dyDescent="0.25">
      <c r="A100" s="762"/>
      <c r="B100" s="765"/>
      <c r="C100" s="738"/>
      <c r="D100" s="924"/>
      <c r="E100" s="927"/>
      <c r="F100" s="889"/>
      <c r="G100" s="827"/>
      <c r="H100" s="825"/>
      <c r="I100" s="818"/>
      <c r="J100" s="818"/>
      <c r="K100" s="47" t="s">
        <v>11</v>
      </c>
      <c r="L100" s="51">
        <f>L99</f>
        <v>31</v>
      </c>
      <c r="M100" s="49">
        <f>M99</f>
        <v>31</v>
      </c>
      <c r="N100" s="49">
        <f>SUM(N99)</f>
        <v>30.5</v>
      </c>
      <c r="O100" s="53">
        <v>0</v>
      </c>
      <c r="P100" s="51">
        <f>SUM(P99)</f>
        <v>40</v>
      </c>
      <c r="Q100" s="49">
        <f>SUM(Q99)</f>
        <v>40</v>
      </c>
      <c r="R100" s="49">
        <f>SUM(R99)</f>
        <v>39.4</v>
      </c>
      <c r="S100" s="53">
        <f>SUM(S99)</f>
        <v>0</v>
      </c>
      <c r="T100" s="51">
        <f>T99</f>
        <v>40</v>
      </c>
      <c r="U100" s="49">
        <f>U99</f>
        <v>40</v>
      </c>
      <c r="V100" s="49">
        <f>SUM(V99)</f>
        <v>39.4</v>
      </c>
      <c r="W100" s="53">
        <v>0</v>
      </c>
      <c r="X100" s="51">
        <f t="shared" ref="X100:AA100" si="29">SUM(X99)</f>
        <v>40</v>
      </c>
      <c r="Y100" s="49">
        <f t="shared" si="29"/>
        <v>40</v>
      </c>
      <c r="Z100" s="49">
        <f t="shared" si="29"/>
        <v>39.4</v>
      </c>
      <c r="AA100" s="53">
        <f t="shared" si="29"/>
        <v>0</v>
      </c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</row>
    <row r="101" spans="1:41" s="33" customFormat="1" ht="30.75" customHeight="1" thickBot="1" x14ac:dyDescent="0.25">
      <c r="A101" s="760" t="s">
        <v>15</v>
      </c>
      <c r="B101" s="763" t="s">
        <v>16</v>
      </c>
      <c r="C101" s="736" t="s">
        <v>28</v>
      </c>
      <c r="D101" s="805" t="s">
        <v>34</v>
      </c>
      <c r="E101" s="858" t="s">
        <v>112</v>
      </c>
      <c r="F101" s="809" t="s">
        <v>215</v>
      </c>
      <c r="G101" s="829" t="s">
        <v>45</v>
      </c>
      <c r="H101" s="824" t="s">
        <v>20</v>
      </c>
      <c r="I101" s="817" t="s">
        <v>37</v>
      </c>
      <c r="J101" s="817" t="s">
        <v>218</v>
      </c>
      <c r="K101" s="55" t="s">
        <v>41</v>
      </c>
      <c r="L101" s="82">
        <f>M101+O101</f>
        <v>95.2</v>
      </c>
      <c r="M101" s="83">
        <v>95.2</v>
      </c>
      <c r="N101" s="83">
        <v>0</v>
      </c>
      <c r="O101" s="84">
        <v>0</v>
      </c>
      <c r="P101" s="82">
        <f>SUM(Q101,S101)</f>
        <v>112</v>
      </c>
      <c r="Q101" s="83">
        <v>112</v>
      </c>
      <c r="R101" s="83">
        <v>0</v>
      </c>
      <c r="S101" s="84">
        <v>0</v>
      </c>
      <c r="T101" s="99">
        <f>U101+W101</f>
        <v>112</v>
      </c>
      <c r="U101" s="88">
        <v>112</v>
      </c>
      <c r="V101" s="88">
        <v>0</v>
      </c>
      <c r="W101" s="236">
        <v>0</v>
      </c>
      <c r="X101" s="82">
        <f>Y101+AA101</f>
        <v>112</v>
      </c>
      <c r="Y101" s="83">
        <v>112</v>
      </c>
      <c r="Z101" s="83">
        <v>0</v>
      </c>
      <c r="AA101" s="84">
        <v>0</v>
      </c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</row>
    <row r="102" spans="1:41" s="33" customFormat="1" ht="31.5" customHeight="1" thickBot="1" x14ac:dyDescent="0.25">
      <c r="A102" s="762"/>
      <c r="B102" s="765"/>
      <c r="C102" s="738"/>
      <c r="D102" s="924"/>
      <c r="E102" s="927"/>
      <c r="F102" s="889"/>
      <c r="G102" s="827"/>
      <c r="H102" s="825"/>
      <c r="I102" s="818"/>
      <c r="J102" s="818"/>
      <c r="K102" s="47" t="s">
        <v>11</v>
      </c>
      <c r="L102" s="51">
        <f>L101</f>
        <v>95.2</v>
      </c>
      <c r="M102" s="49">
        <f>M101</f>
        <v>95.2</v>
      </c>
      <c r="N102" s="49">
        <v>0</v>
      </c>
      <c r="O102" s="53">
        <v>0</v>
      </c>
      <c r="P102" s="51">
        <f>SUM(P101)</f>
        <v>112</v>
      </c>
      <c r="Q102" s="49">
        <f>SUM(Q101)</f>
        <v>112</v>
      </c>
      <c r="R102" s="49">
        <f>SUM(R101)</f>
        <v>0</v>
      </c>
      <c r="S102" s="53">
        <f>SUM(S101)</f>
        <v>0</v>
      </c>
      <c r="T102" s="51">
        <f>T101</f>
        <v>112</v>
      </c>
      <c r="U102" s="49">
        <f>U101</f>
        <v>112</v>
      </c>
      <c r="V102" s="49">
        <v>0</v>
      </c>
      <c r="W102" s="53">
        <v>0</v>
      </c>
      <c r="X102" s="51">
        <f t="shared" ref="X102:AA102" si="30">SUM(X101)</f>
        <v>112</v>
      </c>
      <c r="Y102" s="49">
        <f t="shared" si="30"/>
        <v>112</v>
      </c>
      <c r="Z102" s="49">
        <f t="shared" si="30"/>
        <v>0</v>
      </c>
      <c r="AA102" s="53">
        <f t="shared" si="30"/>
        <v>0</v>
      </c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</row>
    <row r="103" spans="1:41" s="33" customFormat="1" ht="31.5" customHeight="1" thickBot="1" x14ac:dyDescent="0.25">
      <c r="A103" s="760" t="s">
        <v>15</v>
      </c>
      <c r="B103" s="763" t="s">
        <v>16</v>
      </c>
      <c r="C103" s="736" t="s">
        <v>28</v>
      </c>
      <c r="D103" s="966" t="s">
        <v>35</v>
      </c>
      <c r="E103" s="964" t="s">
        <v>423</v>
      </c>
      <c r="F103" s="890" t="s">
        <v>215</v>
      </c>
      <c r="G103" s="886" t="s">
        <v>26</v>
      </c>
      <c r="H103" s="1151" t="s">
        <v>20</v>
      </c>
      <c r="I103" s="837" t="s">
        <v>37</v>
      </c>
      <c r="J103" s="837" t="s">
        <v>218</v>
      </c>
      <c r="K103" s="1310" t="s">
        <v>24</v>
      </c>
      <c r="L103" s="1311">
        <f>M103+O103</f>
        <v>180</v>
      </c>
      <c r="M103" s="1312">
        <v>180</v>
      </c>
      <c r="N103" s="1312">
        <v>0</v>
      </c>
      <c r="O103" s="1313">
        <v>0</v>
      </c>
      <c r="P103" s="1311">
        <f>SUM(Q103,S103)</f>
        <v>170</v>
      </c>
      <c r="Q103" s="1314">
        <v>170</v>
      </c>
      <c r="R103" s="1315">
        <v>0</v>
      </c>
      <c r="S103" s="1316">
        <v>0</v>
      </c>
      <c r="T103" s="1311">
        <f>U103+W103</f>
        <v>170</v>
      </c>
      <c r="U103" s="1312">
        <v>170</v>
      </c>
      <c r="V103" s="1312">
        <v>0</v>
      </c>
      <c r="W103" s="1313">
        <v>0</v>
      </c>
      <c r="X103" s="1317">
        <f>Y103+AA103</f>
        <v>170</v>
      </c>
      <c r="Y103" s="1318">
        <v>170</v>
      </c>
      <c r="Z103" s="1312">
        <v>0</v>
      </c>
      <c r="AA103" s="1313">
        <v>0</v>
      </c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</row>
    <row r="104" spans="1:41" s="33" customFormat="1" ht="39" customHeight="1" thickBot="1" x14ac:dyDescent="0.25">
      <c r="A104" s="762"/>
      <c r="B104" s="765"/>
      <c r="C104" s="738"/>
      <c r="D104" s="967"/>
      <c r="E104" s="965"/>
      <c r="F104" s="891"/>
      <c r="G104" s="887"/>
      <c r="H104" s="1152"/>
      <c r="I104" s="839"/>
      <c r="J104" s="839"/>
      <c r="K104" s="1319" t="s">
        <v>11</v>
      </c>
      <c r="L104" s="1320">
        <f>L103</f>
        <v>180</v>
      </c>
      <c r="M104" s="1321">
        <f>M103</f>
        <v>180</v>
      </c>
      <c r="N104" s="1321">
        <v>0</v>
      </c>
      <c r="O104" s="1322">
        <v>0</v>
      </c>
      <c r="P104" s="1320">
        <f>SUM(P103)</f>
        <v>170</v>
      </c>
      <c r="Q104" s="1321">
        <f>SUM(Q103)</f>
        <v>170</v>
      </c>
      <c r="R104" s="1321">
        <f>SUM(R103)</f>
        <v>0</v>
      </c>
      <c r="S104" s="1322">
        <f>SUM(S103)</f>
        <v>0</v>
      </c>
      <c r="T104" s="1320">
        <f>T103</f>
        <v>170</v>
      </c>
      <c r="U104" s="1321">
        <f>U103</f>
        <v>170</v>
      </c>
      <c r="V104" s="1321">
        <v>0</v>
      </c>
      <c r="W104" s="1322">
        <v>0</v>
      </c>
      <c r="X104" s="1320">
        <f t="shared" ref="X104:AA104" si="31">SUM(X103)</f>
        <v>170</v>
      </c>
      <c r="Y104" s="1321">
        <f t="shared" si="31"/>
        <v>170</v>
      </c>
      <c r="Z104" s="1321">
        <f t="shared" si="31"/>
        <v>0</v>
      </c>
      <c r="AA104" s="1322">
        <f t="shared" si="31"/>
        <v>0</v>
      </c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</row>
    <row r="105" spans="1:41" s="33" customFormat="1" ht="39" customHeight="1" thickBot="1" x14ac:dyDescent="0.25">
      <c r="A105" s="760" t="s">
        <v>15</v>
      </c>
      <c r="B105" s="763" t="s">
        <v>16</v>
      </c>
      <c r="C105" s="736" t="s">
        <v>28</v>
      </c>
      <c r="D105" s="966" t="s">
        <v>37</v>
      </c>
      <c r="E105" s="964" t="s">
        <v>424</v>
      </c>
      <c r="F105" s="890" t="s">
        <v>215</v>
      </c>
      <c r="G105" s="886" t="s">
        <v>45</v>
      </c>
      <c r="H105" s="1151" t="s">
        <v>20</v>
      </c>
      <c r="I105" s="837" t="s">
        <v>37</v>
      </c>
      <c r="J105" s="837" t="s">
        <v>218</v>
      </c>
      <c r="K105" s="602" t="s">
        <v>24</v>
      </c>
      <c r="L105" s="603">
        <f>M105+O105</f>
        <v>0</v>
      </c>
      <c r="M105" s="604">
        <v>0</v>
      </c>
      <c r="N105" s="604">
        <v>0</v>
      </c>
      <c r="O105" s="605">
        <v>0</v>
      </c>
      <c r="P105" s="603">
        <f>SUM(Q105,S105)</f>
        <v>115</v>
      </c>
      <c r="Q105" s="604">
        <v>115</v>
      </c>
      <c r="R105" s="604">
        <v>0</v>
      </c>
      <c r="S105" s="605">
        <v>0</v>
      </c>
      <c r="T105" s="603">
        <f>U105+W105</f>
        <v>0</v>
      </c>
      <c r="U105" s="604">
        <v>0</v>
      </c>
      <c r="V105" s="604">
        <v>0</v>
      </c>
      <c r="W105" s="605">
        <v>0</v>
      </c>
      <c r="X105" s="603">
        <f>Y105+AA105</f>
        <v>0</v>
      </c>
      <c r="Y105" s="604">
        <v>0</v>
      </c>
      <c r="Z105" s="604">
        <v>0</v>
      </c>
      <c r="AA105" s="605">
        <v>0</v>
      </c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</row>
    <row r="106" spans="1:41" s="33" customFormat="1" ht="39" customHeight="1" thickBot="1" x14ac:dyDescent="0.25">
      <c r="A106" s="762"/>
      <c r="B106" s="765"/>
      <c r="C106" s="738"/>
      <c r="D106" s="967"/>
      <c r="E106" s="965"/>
      <c r="F106" s="891"/>
      <c r="G106" s="887"/>
      <c r="H106" s="1152"/>
      <c r="I106" s="839"/>
      <c r="J106" s="839"/>
      <c r="K106" s="606" t="s">
        <v>11</v>
      </c>
      <c r="L106" s="610">
        <f>L105</f>
        <v>0</v>
      </c>
      <c r="M106" s="611">
        <f>M105</f>
        <v>0</v>
      </c>
      <c r="N106" s="611">
        <f>N105</f>
        <v>0</v>
      </c>
      <c r="O106" s="622">
        <v>0</v>
      </c>
      <c r="P106" s="610">
        <f>SUM(P105)</f>
        <v>115</v>
      </c>
      <c r="Q106" s="611">
        <f>SUM(Q105)</f>
        <v>115</v>
      </c>
      <c r="R106" s="611">
        <f>SUM(R105)</f>
        <v>0</v>
      </c>
      <c r="S106" s="622">
        <f>SUM(S105)</f>
        <v>0</v>
      </c>
      <c r="T106" s="610">
        <f>T105</f>
        <v>0</v>
      </c>
      <c r="U106" s="611">
        <f>U105</f>
        <v>0</v>
      </c>
      <c r="V106" s="611">
        <f>V105</f>
        <v>0</v>
      </c>
      <c r="W106" s="622">
        <v>0</v>
      </c>
      <c r="X106" s="610">
        <f t="shared" ref="X106:AA106" si="32">SUM(X105)</f>
        <v>0</v>
      </c>
      <c r="Y106" s="611">
        <f t="shared" si="32"/>
        <v>0</v>
      </c>
      <c r="Z106" s="611">
        <f t="shared" si="32"/>
        <v>0</v>
      </c>
      <c r="AA106" s="622">
        <f t="shared" si="32"/>
        <v>0</v>
      </c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</row>
    <row r="107" spans="1:41" s="33" customFormat="1" ht="30.75" customHeight="1" thickBot="1" x14ac:dyDescent="0.25">
      <c r="A107" s="760" t="s">
        <v>15</v>
      </c>
      <c r="B107" s="763" t="s">
        <v>16</v>
      </c>
      <c r="C107" s="736" t="s">
        <v>28</v>
      </c>
      <c r="D107" s="805" t="s">
        <v>48</v>
      </c>
      <c r="E107" s="858" t="s">
        <v>114</v>
      </c>
      <c r="F107" s="809" t="s">
        <v>215</v>
      </c>
      <c r="G107" s="829" t="s">
        <v>49</v>
      </c>
      <c r="H107" s="824" t="s">
        <v>20</v>
      </c>
      <c r="I107" s="817" t="s">
        <v>37</v>
      </c>
      <c r="J107" s="817" t="s">
        <v>218</v>
      </c>
      <c r="K107" s="55" t="s">
        <v>41</v>
      </c>
      <c r="L107" s="82">
        <f>M107+O107</f>
        <v>8.8000000000000007</v>
      </c>
      <c r="M107" s="83">
        <v>8.8000000000000007</v>
      </c>
      <c r="N107" s="83">
        <v>6.2</v>
      </c>
      <c r="O107" s="84">
        <v>0</v>
      </c>
      <c r="P107" s="82">
        <f>SUM(Q107,S107)</f>
        <v>10</v>
      </c>
      <c r="Q107" s="83">
        <v>10</v>
      </c>
      <c r="R107" s="83">
        <v>7.9</v>
      </c>
      <c r="S107" s="84">
        <v>0</v>
      </c>
      <c r="T107" s="99">
        <f>U107+W107</f>
        <v>10</v>
      </c>
      <c r="U107" s="88">
        <v>10</v>
      </c>
      <c r="V107" s="88">
        <v>7.9</v>
      </c>
      <c r="W107" s="236">
        <v>0</v>
      </c>
      <c r="X107" s="82">
        <f>Y107+AA107</f>
        <v>10</v>
      </c>
      <c r="Y107" s="83">
        <v>10</v>
      </c>
      <c r="Z107" s="83">
        <v>7.9</v>
      </c>
      <c r="AA107" s="84">
        <v>0</v>
      </c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</row>
    <row r="108" spans="1:41" s="33" customFormat="1" ht="37.5" customHeight="1" thickBot="1" x14ac:dyDescent="0.25">
      <c r="A108" s="762"/>
      <c r="B108" s="765"/>
      <c r="C108" s="738"/>
      <c r="D108" s="924"/>
      <c r="E108" s="927"/>
      <c r="F108" s="889"/>
      <c r="G108" s="827"/>
      <c r="H108" s="825"/>
      <c r="I108" s="818"/>
      <c r="J108" s="818"/>
      <c r="K108" s="47" t="s">
        <v>11</v>
      </c>
      <c r="L108" s="51">
        <f>L107</f>
        <v>8.8000000000000007</v>
      </c>
      <c r="M108" s="49">
        <f>M107</f>
        <v>8.8000000000000007</v>
      </c>
      <c r="N108" s="49">
        <f>N107</f>
        <v>6.2</v>
      </c>
      <c r="O108" s="53">
        <v>0</v>
      </c>
      <c r="P108" s="51">
        <f>SUM(P107)</f>
        <v>10</v>
      </c>
      <c r="Q108" s="49">
        <f>SUM(Q107)</f>
        <v>10</v>
      </c>
      <c r="R108" s="49">
        <f>SUM(R107)</f>
        <v>7.9</v>
      </c>
      <c r="S108" s="53">
        <f>SUM(S107)</f>
        <v>0</v>
      </c>
      <c r="T108" s="51">
        <f>T107</f>
        <v>10</v>
      </c>
      <c r="U108" s="49">
        <f>U107</f>
        <v>10</v>
      </c>
      <c r="V108" s="49">
        <f>V107</f>
        <v>7.9</v>
      </c>
      <c r="W108" s="53">
        <v>0</v>
      </c>
      <c r="X108" s="51">
        <f t="shared" ref="X108:AA108" si="33">SUM(X107)</f>
        <v>10</v>
      </c>
      <c r="Y108" s="49">
        <f t="shared" si="33"/>
        <v>10</v>
      </c>
      <c r="Z108" s="49">
        <f t="shared" si="33"/>
        <v>7.9</v>
      </c>
      <c r="AA108" s="53">
        <f t="shared" si="33"/>
        <v>0</v>
      </c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</row>
    <row r="109" spans="1:41" s="33" customFormat="1" ht="21" customHeight="1" thickBot="1" x14ac:dyDescent="0.25">
      <c r="A109" s="760" t="s">
        <v>15</v>
      </c>
      <c r="B109" s="763" t="s">
        <v>16</v>
      </c>
      <c r="C109" s="943" t="s">
        <v>28</v>
      </c>
      <c r="D109" s="805" t="s">
        <v>50</v>
      </c>
      <c r="E109" s="925" t="s">
        <v>167</v>
      </c>
      <c r="F109" s="809" t="s">
        <v>215</v>
      </c>
      <c r="G109" s="829" t="s">
        <v>26</v>
      </c>
      <c r="H109" s="824" t="s">
        <v>20</v>
      </c>
      <c r="I109" s="817" t="s">
        <v>37</v>
      </c>
      <c r="J109" s="817" t="s">
        <v>218</v>
      </c>
      <c r="K109" s="71" t="s">
        <v>24</v>
      </c>
      <c r="L109" s="463">
        <f>M109+O109</f>
        <v>1700</v>
      </c>
      <c r="M109" s="464">
        <v>1700</v>
      </c>
      <c r="N109" s="464">
        <v>0</v>
      </c>
      <c r="O109" s="465">
        <v>0</v>
      </c>
      <c r="P109" s="466">
        <f>SUM(Q109,S109)</f>
        <v>2000</v>
      </c>
      <c r="Q109" s="467">
        <v>2000</v>
      </c>
      <c r="R109" s="467">
        <v>0</v>
      </c>
      <c r="S109" s="468">
        <v>0</v>
      </c>
      <c r="T109" s="466">
        <f>U109+W109</f>
        <v>2000</v>
      </c>
      <c r="U109" s="467">
        <v>2000</v>
      </c>
      <c r="V109" s="467">
        <v>0</v>
      </c>
      <c r="W109" s="468">
        <v>0</v>
      </c>
      <c r="X109" s="463">
        <f>Y109+AA109</f>
        <v>2000</v>
      </c>
      <c r="Y109" s="464">
        <v>2000</v>
      </c>
      <c r="Z109" s="464">
        <v>0</v>
      </c>
      <c r="AA109" s="465">
        <v>0</v>
      </c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</row>
    <row r="110" spans="1:41" s="33" customFormat="1" ht="21.75" customHeight="1" thickBot="1" x14ac:dyDescent="0.25">
      <c r="A110" s="761"/>
      <c r="B110" s="764"/>
      <c r="C110" s="804"/>
      <c r="D110" s="806"/>
      <c r="E110" s="926"/>
      <c r="F110" s="810"/>
      <c r="G110" s="830"/>
      <c r="H110" s="828"/>
      <c r="I110" s="823"/>
      <c r="J110" s="823"/>
      <c r="K110" s="55" t="s">
        <v>41</v>
      </c>
      <c r="L110" s="82">
        <f>M110+O110</f>
        <v>0</v>
      </c>
      <c r="M110" s="83">
        <v>0</v>
      </c>
      <c r="N110" s="83">
        <v>0</v>
      </c>
      <c r="O110" s="84">
        <v>0</v>
      </c>
      <c r="P110" s="99">
        <f>Q110+S110</f>
        <v>0</v>
      </c>
      <c r="Q110" s="88">
        <v>0</v>
      </c>
      <c r="R110" s="88">
        <v>0</v>
      </c>
      <c r="S110" s="236">
        <v>0</v>
      </c>
      <c r="T110" s="99">
        <f>U110+W110</f>
        <v>0</v>
      </c>
      <c r="U110" s="88">
        <v>0</v>
      </c>
      <c r="V110" s="88">
        <v>0</v>
      </c>
      <c r="W110" s="236">
        <v>0</v>
      </c>
      <c r="X110" s="82">
        <f>Y1049+AA110</f>
        <v>0</v>
      </c>
      <c r="Y110" s="83">
        <v>0</v>
      </c>
      <c r="Z110" s="83">
        <v>0</v>
      </c>
      <c r="AA110" s="84">
        <v>0</v>
      </c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</row>
    <row r="111" spans="1:41" s="33" customFormat="1" ht="25.5" customHeight="1" thickBot="1" x14ac:dyDescent="0.25">
      <c r="A111" s="762"/>
      <c r="B111" s="765"/>
      <c r="C111" s="738"/>
      <c r="D111" s="924"/>
      <c r="E111" s="927"/>
      <c r="F111" s="889"/>
      <c r="G111" s="827"/>
      <c r="H111" s="825"/>
      <c r="I111" s="818"/>
      <c r="J111" s="818"/>
      <c r="K111" s="264" t="s">
        <v>11</v>
      </c>
      <c r="L111" s="48">
        <f>SUM(L109:L110)</f>
        <v>1700</v>
      </c>
      <c r="M111" s="49">
        <f t="shared" ref="M111:AA111" si="34">SUM(M109:M110)</f>
        <v>1700</v>
      </c>
      <c r="N111" s="49">
        <f t="shared" si="34"/>
        <v>0</v>
      </c>
      <c r="O111" s="50">
        <f t="shared" si="34"/>
        <v>0</v>
      </c>
      <c r="P111" s="48">
        <f t="shared" si="34"/>
        <v>2000</v>
      </c>
      <c r="Q111" s="49">
        <f t="shared" si="34"/>
        <v>2000</v>
      </c>
      <c r="R111" s="49">
        <f t="shared" si="34"/>
        <v>0</v>
      </c>
      <c r="S111" s="50">
        <f t="shared" si="34"/>
        <v>0</v>
      </c>
      <c r="T111" s="48">
        <f t="shared" si="34"/>
        <v>2000</v>
      </c>
      <c r="U111" s="49">
        <f t="shared" si="34"/>
        <v>2000</v>
      </c>
      <c r="V111" s="49">
        <f t="shared" si="34"/>
        <v>0</v>
      </c>
      <c r="W111" s="50">
        <f t="shared" si="34"/>
        <v>0</v>
      </c>
      <c r="X111" s="48">
        <f t="shared" si="34"/>
        <v>2000</v>
      </c>
      <c r="Y111" s="49">
        <f t="shared" si="34"/>
        <v>2000</v>
      </c>
      <c r="Z111" s="49">
        <f t="shared" si="34"/>
        <v>0</v>
      </c>
      <c r="AA111" s="50">
        <f t="shared" si="34"/>
        <v>0</v>
      </c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34"/>
      <c r="AM111" s="34"/>
      <c r="AN111" s="34"/>
      <c r="AO111" s="34"/>
    </row>
    <row r="112" spans="1:41" s="33" customFormat="1" ht="33" customHeight="1" thickBot="1" x14ac:dyDescent="0.25">
      <c r="A112" s="760" t="s">
        <v>15</v>
      </c>
      <c r="B112" s="928" t="s">
        <v>16</v>
      </c>
      <c r="C112" s="938" t="s">
        <v>28</v>
      </c>
      <c r="D112" s="941" t="s">
        <v>51</v>
      </c>
      <c r="E112" s="858" t="s">
        <v>145</v>
      </c>
      <c r="F112" s="809" t="s">
        <v>215</v>
      </c>
      <c r="G112" s="826" t="s">
        <v>52</v>
      </c>
      <c r="H112" s="833" t="str">
        <f>H109</f>
        <v>188723322</v>
      </c>
      <c r="I112" s="817" t="s">
        <v>37</v>
      </c>
      <c r="J112" s="817" t="s">
        <v>218</v>
      </c>
      <c r="K112" s="61" t="str">
        <f>K109</f>
        <v>SB</v>
      </c>
      <c r="L112" s="99">
        <f>M112+O112</f>
        <v>15</v>
      </c>
      <c r="M112" s="88">
        <v>15</v>
      </c>
      <c r="N112" s="88">
        <f>N109</f>
        <v>0</v>
      </c>
      <c r="O112" s="236">
        <f>O109</f>
        <v>0</v>
      </c>
      <c r="P112" s="99">
        <f>SUM(Q112,S112)</f>
        <v>21</v>
      </c>
      <c r="Q112" s="237">
        <v>21</v>
      </c>
      <c r="R112" s="237">
        <f>R109</f>
        <v>0</v>
      </c>
      <c r="S112" s="238">
        <f>S109</f>
        <v>0</v>
      </c>
      <c r="T112" s="99">
        <f>U112+W112</f>
        <v>21</v>
      </c>
      <c r="U112" s="88">
        <v>21</v>
      </c>
      <c r="V112" s="88">
        <f t="shared" ref="V112:AA112" si="35">V109</f>
        <v>0</v>
      </c>
      <c r="W112" s="236">
        <f t="shared" si="35"/>
        <v>0</v>
      </c>
      <c r="X112" s="90">
        <f>Y112+AA112</f>
        <v>21</v>
      </c>
      <c r="Y112" s="83">
        <v>21</v>
      </c>
      <c r="Z112" s="83">
        <f t="shared" si="35"/>
        <v>0</v>
      </c>
      <c r="AA112" s="84">
        <f t="shared" si="35"/>
        <v>0</v>
      </c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5"/>
    </row>
    <row r="113" spans="1:41" s="33" customFormat="1" ht="37.5" customHeight="1" thickBot="1" x14ac:dyDescent="0.25">
      <c r="A113" s="762"/>
      <c r="B113" s="961"/>
      <c r="C113" s="939"/>
      <c r="D113" s="942"/>
      <c r="E113" s="927"/>
      <c r="F113" s="940"/>
      <c r="G113" s="827"/>
      <c r="H113" s="825"/>
      <c r="I113" s="818"/>
      <c r="J113" s="818"/>
      <c r="K113" s="47" t="str">
        <f>K111</f>
        <v>Iš viso</v>
      </c>
      <c r="L113" s="51">
        <f>SUM(L112)</f>
        <v>15</v>
      </c>
      <c r="M113" s="49">
        <f>SUM(M112)</f>
        <v>15</v>
      </c>
      <c r="N113" s="49">
        <f>SUM(N112)</f>
        <v>0</v>
      </c>
      <c r="O113" s="53">
        <f>SUM(O112)</f>
        <v>0</v>
      </c>
      <c r="P113" s="51">
        <f t="shared" ref="P113:AA113" si="36">SUM(P112)</f>
        <v>21</v>
      </c>
      <c r="Q113" s="49">
        <f t="shared" si="36"/>
        <v>21</v>
      </c>
      <c r="R113" s="49">
        <f t="shared" si="36"/>
        <v>0</v>
      </c>
      <c r="S113" s="53">
        <f t="shared" si="36"/>
        <v>0</v>
      </c>
      <c r="T113" s="51">
        <f t="shared" si="36"/>
        <v>21</v>
      </c>
      <c r="U113" s="49">
        <f t="shared" si="36"/>
        <v>21</v>
      </c>
      <c r="V113" s="49">
        <f t="shared" si="36"/>
        <v>0</v>
      </c>
      <c r="W113" s="53">
        <f t="shared" si="36"/>
        <v>0</v>
      </c>
      <c r="X113" s="51">
        <f t="shared" si="36"/>
        <v>21</v>
      </c>
      <c r="Y113" s="49">
        <f t="shared" si="36"/>
        <v>21</v>
      </c>
      <c r="Z113" s="49">
        <f t="shared" si="36"/>
        <v>0</v>
      </c>
      <c r="AA113" s="53">
        <f t="shared" si="36"/>
        <v>0</v>
      </c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</row>
    <row r="114" spans="1:41" s="33" customFormat="1" ht="20.25" customHeight="1" thickBot="1" x14ac:dyDescent="0.25">
      <c r="A114" s="760" t="s">
        <v>15</v>
      </c>
      <c r="B114" s="928" t="s">
        <v>16</v>
      </c>
      <c r="C114" s="938" t="s">
        <v>28</v>
      </c>
      <c r="D114" s="941" t="s">
        <v>53</v>
      </c>
      <c r="E114" s="858" t="s">
        <v>137</v>
      </c>
      <c r="F114" s="809" t="s">
        <v>215</v>
      </c>
      <c r="G114" s="829" t="s">
        <v>52</v>
      </c>
      <c r="H114" s="824" t="s">
        <v>20</v>
      </c>
      <c r="I114" s="817" t="s">
        <v>37</v>
      </c>
      <c r="J114" s="817" t="s">
        <v>218</v>
      </c>
      <c r="K114" s="71" t="s">
        <v>24</v>
      </c>
      <c r="L114" s="466">
        <f>M114+O114</f>
        <v>1000</v>
      </c>
      <c r="M114" s="467">
        <v>1000</v>
      </c>
      <c r="N114" s="467">
        <v>0</v>
      </c>
      <c r="O114" s="468">
        <v>0</v>
      </c>
      <c r="P114" s="466">
        <f>SUM(Q114,S114)</f>
        <v>1571</v>
      </c>
      <c r="Q114" s="234">
        <v>1571</v>
      </c>
      <c r="R114" s="234">
        <v>0</v>
      </c>
      <c r="S114" s="469">
        <v>0</v>
      </c>
      <c r="T114" s="466">
        <f>U114+W114</f>
        <v>1571</v>
      </c>
      <c r="U114" s="467">
        <v>1571</v>
      </c>
      <c r="V114" s="467">
        <v>0</v>
      </c>
      <c r="W114" s="468">
        <v>0</v>
      </c>
      <c r="X114" s="470">
        <f>Y114+AA114</f>
        <v>1571</v>
      </c>
      <c r="Y114" s="464">
        <v>1571</v>
      </c>
      <c r="Z114" s="464">
        <v>0</v>
      </c>
      <c r="AA114" s="465">
        <v>0</v>
      </c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  <c r="AM114" s="35"/>
      <c r="AN114" s="35"/>
      <c r="AO114" s="35"/>
    </row>
    <row r="115" spans="1:41" s="33" customFormat="1" ht="21.75" customHeight="1" thickBot="1" x14ac:dyDescent="0.25">
      <c r="A115" s="761"/>
      <c r="B115" s="962"/>
      <c r="C115" s="963"/>
      <c r="D115" s="944"/>
      <c r="E115" s="926"/>
      <c r="F115" s="810"/>
      <c r="G115" s="830"/>
      <c r="H115" s="828"/>
      <c r="I115" s="823"/>
      <c r="J115" s="823"/>
      <c r="K115" s="55" t="s">
        <v>41</v>
      </c>
      <c r="L115" s="99">
        <f>M115+O115</f>
        <v>0</v>
      </c>
      <c r="M115" s="88">
        <v>0</v>
      </c>
      <c r="N115" s="88">
        <v>0</v>
      </c>
      <c r="O115" s="236">
        <v>0</v>
      </c>
      <c r="P115" s="99">
        <f>Q115+S115</f>
        <v>0</v>
      </c>
      <c r="Q115" s="237">
        <v>0</v>
      </c>
      <c r="R115" s="237">
        <v>0</v>
      </c>
      <c r="S115" s="238">
        <v>0</v>
      </c>
      <c r="T115" s="99">
        <f>U115+W115</f>
        <v>0</v>
      </c>
      <c r="U115" s="88">
        <v>0</v>
      </c>
      <c r="V115" s="88">
        <v>0</v>
      </c>
      <c r="W115" s="236">
        <v>0</v>
      </c>
      <c r="X115" s="90">
        <f>Y115+AA115</f>
        <v>0</v>
      </c>
      <c r="Y115" s="83">
        <v>0</v>
      </c>
      <c r="Z115" s="83">
        <v>0</v>
      </c>
      <c r="AA115" s="84">
        <v>0</v>
      </c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35"/>
      <c r="AM115" s="35"/>
      <c r="AN115" s="35"/>
      <c r="AO115" s="35"/>
    </row>
    <row r="116" spans="1:41" s="33" customFormat="1" ht="29.25" customHeight="1" thickBot="1" x14ac:dyDescent="0.25">
      <c r="A116" s="762"/>
      <c r="B116" s="961"/>
      <c r="C116" s="939"/>
      <c r="D116" s="942"/>
      <c r="E116" s="927"/>
      <c r="F116" s="889"/>
      <c r="G116" s="827"/>
      <c r="H116" s="825"/>
      <c r="I116" s="818"/>
      <c r="J116" s="818"/>
      <c r="K116" s="264" t="s">
        <v>11</v>
      </c>
      <c r="L116" s="48">
        <f>SUM(L114:L115)</f>
        <v>1000</v>
      </c>
      <c r="M116" s="49">
        <f t="shared" ref="M116:AA116" si="37">SUM(M114:M115)</f>
        <v>1000</v>
      </c>
      <c r="N116" s="49">
        <f t="shared" si="37"/>
        <v>0</v>
      </c>
      <c r="O116" s="50">
        <f t="shared" si="37"/>
        <v>0</v>
      </c>
      <c r="P116" s="48">
        <f t="shared" si="37"/>
        <v>1571</v>
      </c>
      <c r="Q116" s="49">
        <f t="shared" si="37"/>
        <v>1571</v>
      </c>
      <c r="R116" s="49">
        <f t="shared" si="37"/>
        <v>0</v>
      </c>
      <c r="S116" s="50">
        <f t="shared" si="37"/>
        <v>0</v>
      </c>
      <c r="T116" s="48">
        <f t="shared" si="37"/>
        <v>1571</v>
      </c>
      <c r="U116" s="49">
        <f t="shared" si="37"/>
        <v>1571</v>
      </c>
      <c r="V116" s="49">
        <f t="shared" si="37"/>
        <v>0</v>
      </c>
      <c r="W116" s="50">
        <f t="shared" si="37"/>
        <v>0</v>
      </c>
      <c r="X116" s="48">
        <f t="shared" si="37"/>
        <v>1571</v>
      </c>
      <c r="Y116" s="49">
        <f t="shared" si="37"/>
        <v>1571</v>
      </c>
      <c r="Z116" s="49">
        <f t="shared" si="37"/>
        <v>0</v>
      </c>
      <c r="AA116" s="50">
        <f t="shared" si="37"/>
        <v>0</v>
      </c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34"/>
      <c r="AM116" s="34"/>
      <c r="AN116" s="34"/>
      <c r="AO116" s="34"/>
    </row>
    <row r="117" spans="1:41" s="33" customFormat="1" ht="33.75" customHeight="1" thickBot="1" x14ac:dyDescent="0.25">
      <c r="A117" s="760" t="s">
        <v>15</v>
      </c>
      <c r="B117" s="928" t="s">
        <v>16</v>
      </c>
      <c r="C117" s="938" t="s">
        <v>28</v>
      </c>
      <c r="D117" s="945" t="s">
        <v>54</v>
      </c>
      <c r="E117" s="997" t="s">
        <v>146</v>
      </c>
      <c r="F117" s="884" t="s">
        <v>215</v>
      </c>
      <c r="G117" s="831" t="s">
        <v>52</v>
      </c>
      <c r="H117" s="824" t="s">
        <v>20</v>
      </c>
      <c r="I117" s="817" t="s">
        <v>37</v>
      </c>
      <c r="J117" s="817" t="s">
        <v>218</v>
      </c>
      <c r="K117" s="91" t="s">
        <v>24</v>
      </c>
      <c r="L117" s="82">
        <f>M117+O117</f>
        <v>20</v>
      </c>
      <c r="M117" s="83">
        <v>20</v>
      </c>
      <c r="N117" s="83">
        <v>0</v>
      </c>
      <c r="O117" s="84">
        <v>0</v>
      </c>
      <c r="P117" s="99">
        <f>SUM(Q117,S117)</f>
        <v>28</v>
      </c>
      <c r="Q117" s="237">
        <v>28</v>
      </c>
      <c r="R117" s="237">
        <v>0</v>
      </c>
      <c r="S117" s="238">
        <v>0</v>
      </c>
      <c r="T117" s="99">
        <f>U117+W117</f>
        <v>28</v>
      </c>
      <c r="U117" s="88">
        <v>28</v>
      </c>
      <c r="V117" s="88">
        <v>0</v>
      </c>
      <c r="W117" s="236">
        <v>0</v>
      </c>
      <c r="X117" s="90">
        <f>Y117+AA117</f>
        <v>28</v>
      </c>
      <c r="Y117" s="83">
        <v>28</v>
      </c>
      <c r="Z117" s="83">
        <v>0</v>
      </c>
      <c r="AA117" s="84">
        <v>0</v>
      </c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</row>
    <row r="118" spans="1:41" ht="34.5" customHeight="1" thickBot="1" x14ac:dyDescent="0.25">
      <c r="A118" s="762"/>
      <c r="B118" s="961"/>
      <c r="C118" s="939"/>
      <c r="D118" s="946"/>
      <c r="E118" s="998"/>
      <c r="F118" s="940"/>
      <c r="G118" s="832"/>
      <c r="H118" s="825"/>
      <c r="I118" s="818"/>
      <c r="J118" s="818"/>
      <c r="K118" s="47" t="s">
        <v>11</v>
      </c>
      <c r="L118" s="51">
        <f>SUM(L117)</f>
        <v>20</v>
      </c>
      <c r="M118" s="49">
        <f>SUM(M117)</f>
        <v>20</v>
      </c>
      <c r="N118" s="49">
        <f>SUM(N117)</f>
        <v>0</v>
      </c>
      <c r="O118" s="53">
        <f>SUM(O117)</f>
        <v>0</v>
      </c>
      <c r="P118" s="51">
        <f t="shared" ref="P118:AA118" si="38">SUM(P117)</f>
        <v>28</v>
      </c>
      <c r="Q118" s="49">
        <f t="shared" si="38"/>
        <v>28</v>
      </c>
      <c r="R118" s="49">
        <f t="shared" si="38"/>
        <v>0</v>
      </c>
      <c r="S118" s="53">
        <f t="shared" si="38"/>
        <v>0</v>
      </c>
      <c r="T118" s="51">
        <f t="shared" si="38"/>
        <v>28</v>
      </c>
      <c r="U118" s="49">
        <f t="shared" si="38"/>
        <v>28</v>
      </c>
      <c r="V118" s="49">
        <f t="shared" si="38"/>
        <v>0</v>
      </c>
      <c r="W118" s="53">
        <f t="shared" si="38"/>
        <v>0</v>
      </c>
      <c r="X118" s="51">
        <f t="shared" si="38"/>
        <v>28</v>
      </c>
      <c r="Y118" s="49">
        <f t="shared" si="38"/>
        <v>28</v>
      </c>
      <c r="Z118" s="49">
        <f t="shared" si="38"/>
        <v>0</v>
      </c>
      <c r="AA118" s="53">
        <f t="shared" si="38"/>
        <v>0</v>
      </c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</row>
    <row r="119" spans="1:41" ht="30.75" customHeight="1" thickBot="1" x14ac:dyDescent="0.25">
      <c r="A119" s="760" t="s">
        <v>15</v>
      </c>
      <c r="B119" s="928" t="s">
        <v>16</v>
      </c>
      <c r="C119" s="938" t="s">
        <v>28</v>
      </c>
      <c r="D119" s="945" t="s">
        <v>55</v>
      </c>
      <c r="E119" s="954" t="s">
        <v>56</v>
      </c>
      <c r="F119" s="884" t="s">
        <v>215</v>
      </c>
      <c r="G119" s="831" t="s">
        <v>83</v>
      </c>
      <c r="H119" s="824" t="s">
        <v>20</v>
      </c>
      <c r="I119" s="817" t="s">
        <v>37</v>
      </c>
      <c r="J119" s="817" t="s">
        <v>218</v>
      </c>
      <c r="K119" s="55" t="s">
        <v>41</v>
      </c>
      <c r="L119" s="291">
        <f>M119+O119</f>
        <v>7.9</v>
      </c>
      <c r="M119" s="363">
        <v>7.9</v>
      </c>
      <c r="N119" s="462">
        <v>7.2</v>
      </c>
      <c r="O119" s="364">
        <v>0</v>
      </c>
      <c r="P119" s="291">
        <f>SUM(Q119,S119)</f>
        <v>8.3000000000000007</v>
      </c>
      <c r="Q119" s="56">
        <v>8.3000000000000007</v>
      </c>
      <c r="R119" s="370">
        <v>7.5</v>
      </c>
      <c r="S119" s="58">
        <v>0</v>
      </c>
      <c r="T119" s="172">
        <f>U119+W119</f>
        <v>8.3000000000000007</v>
      </c>
      <c r="U119" s="366">
        <v>8.3000000000000007</v>
      </c>
      <c r="V119" s="368">
        <v>7.5</v>
      </c>
      <c r="W119" s="367">
        <v>0</v>
      </c>
      <c r="X119" s="461">
        <f>Y119+AA119</f>
        <v>8.3000000000000007</v>
      </c>
      <c r="Y119" s="462">
        <v>8.3000000000000007</v>
      </c>
      <c r="Z119" s="363">
        <v>7.5</v>
      </c>
      <c r="AA119" s="364">
        <v>0</v>
      </c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</row>
    <row r="120" spans="1:41" ht="30.75" customHeight="1" thickBot="1" x14ac:dyDescent="0.25">
      <c r="A120" s="762"/>
      <c r="B120" s="961"/>
      <c r="C120" s="939"/>
      <c r="D120" s="946"/>
      <c r="E120" s="955"/>
      <c r="F120" s="940"/>
      <c r="G120" s="832"/>
      <c r="H120" s="825"/>
      <c r="I120" s="818"/>
      <c r="J120" s="818"/>
      <c r="K120" s="47" t="s">
        <v>11</v>
      </c>
      <c r="L120" s="48">
        <f>L119</f>
        <v>7.9</v>
      </c>
      <c r="M120" s="49">
        <f>M119</f>
        <v>7.9</v>
      </c>
      <c r="N120" s="49">
        <f>SUM(N119)</f>
        <v>7.2</v>
      </c>
      <c r="O120" s="50">
        <v>0</v>
      </c>
      <c r="P120" s="48">
        <f>SUM(P119)</f>
        <v>8.3000000000000007</v>
      </c>
      <c r="Q120" s="49">
        <f>SUM(Q119)</f>
        <v>8.3000000000000007</v>
      </c>
      <c r="R120" s="49">
        <f>SUM(R119)</f>
        <v>7.5</v>
      </c>
      <c r="S120" s="50">
        <f>SUM(S119)</f>
        <v>0</v>
      </c>
      <c r="T120" s="48">
        <f>T119</f>
        <v>8.3000000000000007</v>
      </c>
      <c r="U120" s="49">
        <f t="shared" ref="U120:W120" si="39">U119</f>
        <v>8.3000000000000007</v>
      </c>
      <c r="V120" s="49">
        <f t="shared" si="39"/>
        <v>7.5</v>
      </c>
      <c r="W120" s="50">
        <f t="shared" si="39"/>
        <v>0</v>
      </c>
      <c r="X120" s="48">
        <f t="shared" ref="X120:AA120" si="40">SUM(X119)</f>
        <v>8.3000000000000007</v>
      </c>
      <c r="Y120" s="49">
        <f t="shared" si="40"/>
        <v>8.3000000000000007</v>
      </c>
      <c r="Z120" s="49">
        <f t="shared" si="40"/>
        <v>7.5</v>
      </c>
      <c r="AA120" s="50">
        <f t="shared" si="40"/>
        <v>0</v>
      </c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</row>
    <row r="121" spans="1:41" ht="34.5" customHeight="1" thickBot="1" x14ac:dyDescent="0.25">
      <c r="A121" s="760" t="s">
        <v>15</v>
      </c>
      <c r="B121" s="928" t="s">
        <v>16</v>
      </c>
      <c r="C121" s="938" t="s">
        <v>28</v>
      </c>
      <c r="D121" s="945" t="s">
        <v>103</v>
      </c>
      <c r="E121" s="952" t="s">
        <v>104</v>
      </c>
      <c r="F121" s="884" t="s">
        <v>215</v>
      </c>
      <c r="G121" s="831" t="s">
        <v>45</v>
      </c>
      <c r="H121" s="824" t="s">
        <v>20</v>
      </c>
      <c r="I121" s="817" t="s">
        <v>37</v>
      </c>
      <c r="J121" s="817" t="s">
        <v>218</v>
      </c>
      <c r="K121" s="55" t="s">
        <v>41</v>
      </c>
      <c r="L121" s="291">
        <f>M121+O121</f>
        <v>16</v>
      </c>
      <c r="M121" s="363">
        <v>16</v>
      </c>
      <c r="N121" s="462">
        <v>0</v>
      </c>
      <c r="O121" s="364">
        <v>0</v>
      </c>
      <c r="P121" s="172">
        <f>SUM(Q121,S121)</f>
        <v>60</v>
      </c>
      <c r="Q121" s="369">
        <v>60</v>
      </c>
      <c r="R121" s="370">
        <v>0</v>
      </c>
      <c r="S121" s="371">
        <v>0</v>
      </c>
      <c r="T121" s="172">
        <f>U121+W121</f>
        <v>60</v>
      </c>
      <c r="U121" s="366">
        <v>60</v>
      </c>
      <c r="V121" s="368">
        <v>0</v>
      </c>
      <c r="W121" s="367">
        <v>0</v>
      </c>
      <c r="X121" s="461">
        <f>Y121+AA121</f>
        <v>60</v>
      </c>
      <c r="Y121" s="462">
        <v>60</v>
      </c>
      <c r="Z121" s="363">
        <v>0</v>
      </c>
      <c r="AA121" s="364">
        <v>0</v>
      </c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</row>
    <row r="122" spans="1:41" ht="34.5" customHeight="1" thickBot="1" x14ac:dyDescent="0.25">
      <c r="A122" s="948"/>
      <c r="B122" s="929"/>
      <c r="C122" s="949"/>
      <c r="D122" s="947"/>
      <c r="E122" s="953"/>
      <c r="F122" s="885"/>
      <c r="G122" s="1157"/>
      <c r="H122" s="825"/>
      <c r="I122" s="818"/>
      <c r="J122" s="818"/>
      <c r="K122" s="47" t="s">
        <v>11</v>
      </c>
      <c r="L122" s="48">
        <f>L121</f>
        <v>16</v>
      </c>
      <c r="M122" s="49">
        <f>M121</f>
        <v>16</v>
      </c>
      <c r="N122" s="49">
        <v>0</v>
      </c>
      <c r="O122" s="50">
        <v>0</v>
      </c>
      <c r="P122" s="48">
        <f>SUM(P121)</f>
        <v>60</v>
      </c>
      <c r="Q122" s="49">
        <f>SUM(Q121)</f>
        <v>60</v>
      </c>
      <c r="R122" s="49">
        <f>SUM(R121)</f>
        <v>0</v>
      </c>
      <c r="S122" s="50">
        <f>SUM(S121)</f>
        <v>0</v>
      </c>
      <c r="T122" s="48">
        <f>T121</f>
        <v>60</v>
      </c>
      <c r="U122" s="49">
        <f>U121</f>
        <v>60</v>
      </c>
      <c r="V122" s="49">
        <v>0</v>
      </c>
      <c r="W122" s="50">
        <v>0</v>
      </c>
      <c r="X122" s="48">
        <f t="shared" ref="X122:AA122" si="41">SUM(X121)</f>
        <v>60</v>
      </c>
      <c r="Y122" s="49">
        <f t="shared" si="41"/>
        <v>60</v>
      </c>
      <c r="Z122" s="49">
        <f t="shared" si="41"/>
        <v>0</v>
      </c>
      <c r="AA122" s="50">
        <f t="shared" si="41"/>
        <v>0</v>
      </c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</row>
    <row r="123" spans="1:41" ht="26.25" customHeight="1" thickBot="1" x14ac:dyDescent="0.25">
      <c r="A123" s="760" t="s">
        <v>15</v>
      </c>
      <c r="B123" s="928" t="s">
        <v>16</v>
      </c>
      <c r="C123" s="938" t="s">
        <v>28</v>
      </c>
      <c r="D123" s="945" t="s">
        <v>150</v>
      </c>
      <c r="E123" s="952" t="s">
        <v>151</v>
      </c>
      <c r="F123" s="884" t="s">
        <v>215</v>
      </c>
      <c r="G123" s="831" t="s">
        <v>52</v>
      </c>
      <c r="H123" s="824" t="s">
        <v>20</v>
      </c>
      <c r="I123" s="817" t="s">
        <v>37</v>
      </c>
      <c r="J123" s="817" t="s">
        <v>218</v>
      </c>
      <c r="K123" s="55" t="s">
        <v>24</v>
      </c>
      <c r="L123" s="291">
        <f>M123+O123</f>
        <v>195</v>
      </c>
      <c r="M123" s="363">
        <v>195</v>
      </c>
      <c r="N123" s="462">
        <v>0</v>
      </c>
      <c r="O123" s="364">
        <v>0</v>
      </c>
      <c r="P123" s="172">
        <f>SUM(Q123,S123)</f>
        <v>290</v>
      </c>
      <c r="Q123" s="369">
        <v>290</v>
      </c>
      <c r="R123" s="370">
        <v>0</v>
      </c>
      <c r="S123" s="371">
        <v>0</v>
      </c>
      <c r="T123" s="172">
        <f>U123+W123</f>
        <v>290</v>
      </c>
      <c r="U123" s="366">
        <v>290</v>
      </c>
      <c r="V123" s="368">
        <v>0</v>
      </c>
      <c r="W123" s="367">
        <v>0</v>
      </c>
      <c r="X123" s="461">
        <f>Y123+AA123</f>
        <v>290</v>
      </c>
      <c r="Y123" s="462">
        <v>290</v>
      </c>
      <c r="Z123" s="363">
        <v>0</v>
      </c>
      <c r="AA123" s="364">
        <v>0</v>
      </c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</row>
    <row r="124" spans="1:41" ht="34.5" customHeight="1" thickBot="1" x14ac:dyDescent="0.25">
      <c r="A124" s="948"/>
      <c r="B124" s="929"/>
      <c r="C124" s="949"/>
      <c r="D124" s="947"/>
      <c r="E124" s="953"/>
      <c r="F124" s="885"/>
      <c r="G124" s="1157"/>
      <c r="H124" s="825"/>
      <c r="I124" s="818"/>
      <c r="J124" s="818"/>
      <c r="K124" s="47" t="s">
        <v>11</v>
      </c>
      <c r="L124" s="48">
        <f>L123</f>
        <v>195</v>
      </c>
      <c r="M124" s="49">
        <f>M123</f>
        <v>195</v>
      </c>
      <c r="N124" s="49">
        <v>0</v>
      </c>
      <c r="O124" s="50">
        <v>0</v>
      </c>
      <c r="P124" s="48">
        <f>SUM(P123)</f>
        <v>290</v>
      </c>
      <c r="Q124" s="49">
        <f>SUM(Q123)</f>
        <v>290</v>
      </c>
      <c r="R124" s="49">
        <f>SUM(R123)</f>
        <v>0</v>
      </c>
      <c r="S124" s="50">
        <f>SUM(S123)</f>
        <v>0</v>
      </c>
      <c r="T124" s="48">
        <f>T123</f>
        <v>290</v>
      </c>
      <c r="U124" s="49">
        <f>U123</f>
        <v>290</v>
      </c>
      <c r="V124" s="49">
        <v>0</v>
      </c>
      <c r="W124" s="50">
        <v>0</v>
      </c>
      <c r="X124" s="48">
        <f t="shared" ref="X124:AA124" si="42">SUM(X123)</f>
        <v>290</v>
      </c>
      <c r="Y124" s="49">
        <f t="shared" si="42"/>
        <v>290</v>
      </c>
      <c r="Z124" s="49">
        <f t="shared" si="42"/>
        <v>0</v>
      </c>
      <c r="AA124" s="50">
        <f t="shared" si="42"/>
        <v>0</v>
      </c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</row>
    <row r="125" spans="1:41" ht="55.5" customHeight="1" thickBot="1" x14ac:dyDescent="0.25">
      <c r="A125" s="760" t="s">
        <v>15</v>
      </c>
      <c r="B125" s="928" t="s">
        <v>16</v>
      </c>
      <c r="C125" s="938" t="s">
        <v>28</v>
      </c>
      <c r="D125" s="950" t="s">
        <v>168</v>
      </c>
      <c r="E125" s="956" t="s">
        <v>173</v>
      </c>
      <c r="F125" s="880" t="s">
        <v>215</v>
      </c>
      <c r="G125" s="882" t="s">
        <v>132</v>
      </c>
      <c r="H125" s="1083" t="s">
        <v>20</v>
      </c>
      <c r="I125" s="834" t="s">
        <v>37</v>
      </c>
      <c r="J125" s="834" t="s">
        <v>218</v>
      </c>
      <c r="K125" s="179" t="s">
        <v>41</v>
      </c>
      <c r="L125" s="172">
        <f>M125+O125</f>
        <v>16.7</v>
      </c>
      <c r="M125" s="366">
        <v>16.7</v>
      </c>
      <c r="N125" s="368">
        <v>0.3</v>
      </c>
      <c r="O125" s="367">
        <v>0</v>
      </c>
      <c r="P125" s="172">
        <f>SUM(Q125,S125)</f>
        <v>0</v>
      </c>
      <c r="Q125" s="369">
        <v>0</v>
      </c>
      <c r="R125" s="370">
        <v>0</v>
      </c>
      <c r="S125" s="371">
        <v>0</v>
      </c>
      <c r="T125" s="172">
        <f>U125+W125</f>
        <v>0</v>
      </c>
      <c r="U125" s="366">
        <v>0</v>
      </c>
      <c r="V125" s="368">
        <v>0</v>
      </c>
      <c r="W125" s="367">
        <v>0</v>
      </c>
      <c r="X125" s="372">
        <v>0</v>
      </c>
      <c r="Y125" s="368">
        <v>0</v>
      </c>
      <c r="Z125" s="366">
        <v>0</v>
      </c>
      <c r="AA125" s="367">
        <v>0</v>
      </c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</row>
    <row r="126" spans="1:41" ht="57.75" customHeight="1" thickBot="1" x14ac:dyDescent="0.25">
      <c r="A126" s="948"/>
      <c r="B126" s="929"/>
      <c r="C126" s="949"/>
      <c r="D126" s="951"/>
      <c r="E126" s="957"/>
      <c r="F126" s="881"/>
      <c r="G126" s="883"/>
      <c r="H126" s="1158"/>
      <c r="I126" s="836"/>
      <c r="J126" s="836"/>
      <c r="K126" s="264" t="s">
        <v>11</v>
      </c>
      <c r="L126" s="48">
        <f>L125</f>
        <v>16.7</v>
      </c>
      <c r="M126" s="49">
        <f t="shared" ref="M126:AA126" si="43">M125</f>
        <v>16.7</v>
      </c>
      <c r="N126" s="49">
        <f t="shared" si="43"/>
        <v>0.3</v>
      </c>
      <c r="O126" s="50">
        <f t="shared" si="43"/>
        <v>0</v>
      </c>
      <c r="P126" s="48">
        <f t="shared" si="43"/>
        <v>0</v>
      </c>
      <c r="Q126" s="49">
        <f t="shared" si="43"/>
        <v>0</v>
      </c>
      <c r="R126" s="49">
        <f t="shared" si="43"/>
        <v>0</v>
      </c>
      <c r="S126" s="50">
        <f t="shared" si="43"/>
        <v>0</v>
      </c>
      <c r="T126" s="48">
        <f t="shared" si="43"/>
        <v>0</v>
      </c>
      <c r="U126" s="49">
        <f t="shared" si="43"/>
        <v>0</v>
      </c>
      <c r="V126" s="49">
        <f t="shared" si="43"/>
        <v>0</v>
      </c>
      <c r="W126" s="50">
        <f t="shared" si="43"/>
        <v>0</v>
      </c>
      <c r="X126" s="48">
        <f t="shared" si="43"/>
        <v>0</v>
      </c>
      <c r="Y126" s="49">
        <f t="shared" si="43"/>
        <v>0</v>
      </c>
      <c r="Z126" s="49">
        <f t="shared" si="43"/>
        <v>0</v>
      </c>
      <c r="AA126" s="50">
        <f t="shared" si="43"/>
        <v>0</v>
      </c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</row>
    <row r="127" spans="1:41" ht="34.5" customHeight="1" thickBot="1" x14ac:dyDescent="0.25">
      <c r="A127" s="760" t="s">
        <v>15</v>
      </c>
      <c r="B127" s="928" t="s">
        <v>16</v>
      </c>
      <c r="C127" s="938" t="s">
        <v>28</v>
      </c>
      <c r="D127" s="950" t="s">
        <v>169</v>
      </c>
      <c r="E127" s="956" t="s">
        <v>170</v>
      </c>
      <c r="F127" s="880" t="s">
        <v>215</v>
      </c>
      <c r="G127" s="882" t="s">
        <v>26</v>
      </c>
      <c r="H127" s="1083" t="s">
        <v>20</v>
      </c>
      <c r="I127" s="834" t="s">
        <v>37</v>
      </c>
      <c r="J127" s="834" t="s">
        <v>218</v>
      </c>
      <c r="K127" s="179" t="s">
        <v>41</v>
      </c>
      <c r="L127" s="172">
        <f>M127+O127</f>
        <v>0</v>
      </c>
      <c r="M127" s="366">
        <v>0</v>
      </c>
      <c r="N127" s="368">
        <v>0</v>
      </c>
      <c r="O127" s="367">
        <v>0</v>
      </c>
      <c r="P127" s="172">
        <f>SUM(Q127,S127)</f>
        <v>0</v>
      </c>
      <c r="Q127" s="369">
        <v>0</v>
      </c>
      <c r="R127" s="370">
        <v>0</v>
      </c>
      <c r="S127" s="371">
        <v>0</v>
      </c>
      <c r="T127" s="172">
        <f>U127+W127</f>
        <v>0</v>
      </c>
      <c r="U127" s="366">
        <v>0</v>
      </c>
      <c r="V127" s="368">
        <v>0</v>
      </c>
      <c r="W127" s="367">
        <v>0</v>
      </c>
      <c r="X127" s="372">
        <v>0</v>
      </c>
      <c r="Y127" s="368">
        <v>0</v>
      </c>
      <c r="Z127" s="366">
        <v>0</v>
      </c>
      <c r="AA127" s="367">
        <v>0</v>
      </c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</row>
    <row r="128" spans="1:41" ht="34.5" customHeight="1" thickBot="1" x14ac:dyDescent="0.25">
      <c r="A128" s="948"/>
      <c r="B128" s="929"/>
      <c r="C128" s="949"/>
      <c r="D128" s="951"/>
      <c r="E128" s="957"/>
      <c r="F128" s="881"/>
      <c r="G128" s="883"/>
      <c r="H128" s="1158"/>
      <c r="I128" s="836"/>
      <c r="J128" s="836"/>
      <c r="K128" s="47" t="s">
        <v>11</v>
      </c>
      <c r="L128" s="48">
        <f>L127</f>
        <v>0</v>
      </c>
      <c r="M128" s="49">
        <f>M127</f>
        <v>0</v>
      </c>
      <c r="N128" s="49">
        <v>0</v>
      </c>
      <c r="O128" s="50">
        <v>0</v>
      </c>
      <c r="P128" s="48">
        <f>SUM(P127)</f>
        <v>0</v>
      </c>
      <c r="Q128" s="49">
        <f>SUM(Q127)</f>
        <v>0</v>
      </c>
      <c r="R128" s="49">
        <f>SUM(R127)</f>
        <v>0</v>
      </c>
      <c r="S128" s="50">
        <f>SUM(S127)</f>
        <v>0</v>
      </c>
      <c r="T128" s="48">
        <f>T127</f>
        <v>0</v>
      </c>
      <c r="U128" s="49">
        <f>U127</f>
        <v>0</v>
      </c>
      <c r="V128" s="49">
        <v>0</v>
      </c>
      <c r="W128" s="50">
        <v>0</v>
      </c>
      <c r="X128" s="48">
        <f t="shared" ref="X128:AA128" si="44">SUM(X127)</f>
        <v>0</v>
      </c>
      <c r="Y128" s="49">
        <f t="shared" si="44"/>
        <v>0</v>
      </c>
      <c r="Z128" s="49">
        <f t="shared" si="44"/>
        <v>0</v>
      </c>
      <c r="AA128" s="50">
        <f t="shared" si="44"/>
        <v>0</v>
      </c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</row>
    <row r="129" spans="1:41" ht="29.25" customHeight="1" thickBot="1" x14ac:dyDescent="0.25">
      <c r="A129" s="760" t="s">
        <v>15</v>
      </c>
      <c r="B129" s="928" t="s">
        <v>16</v>
      </c>
      <c r="C129" s="938" t="s">
        <v>28</v>
      </c>
      <c r="D129" s="950" t="s">
        <v>171</v>
      </c>
      <c r="E129" s="956" t="s">
        <v>172</v>
      </c>
      <c r="F129" s="880" t="s">
        <v>215</v>
      </c>
      <c r="G129" s="882" t="s">
        <v>26</v>
      </c>
      <c r="H129" s="1083" t="s">
        <v>20</v>
      </c>
      <c r="I129" s="834" t="s">
        <v>37</v>
      </c>
      <c r="J129" s="834" t="s">
        <v>218</v>
      </c>
      <c r="K129" s="179" t="s">
        <v>41</v>
      </c>
      <c r="L129" s="172">
        <f>M129+O129</f>
        <v>0.7</v>
      </c>
      <c r="M129" s="366">
        <v>0.7</v>
      </c>
      <c r="N129" s="368">
        <v>0</v>
      </c>
      <c r="O129" s="367">
        <v>0</v>
      </c>
      <c r="P129" s="172">
        <f>SUM(Q129,S129)</f>
        <v>0</v>
      </c>
      <c r="Q129" s="369">
        <v>0</v>
      </c>
      <c r="R129" s="370">
        <v>0</v>
      </c>
      <c r="S129" s="371">
        <v>0</v>
      </c>
      <c r="T129" s="172">
        <f>U129+W129</f>
        <v>0</v>
      </c>
      <c r="U129" s="366">
        <v>0</v>
      </c>
      <c r="V129" s="368">
        <v>0</v>
      </c>
      <c r="W129" s="367">
        <v>0</v>
      </c>
      <c r="X129" s="372">
        <v>0</v>
      </c>
      <c r="Y129" s="368">
        <v>0</v>
      </c>
      <c r="Z129" s="366">
        <v>0</v>
      </c>
      <c r="AA129" s="367">
        <v>0</v>
      </c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</row>
    <row r="130" spans="1:41" ht="39.75" customHeight="1" thickBot="1" x14ac:dyDescent="0.25">
      <c r="A130" s="948"/>
      <c r="B130" s="929"/>
      <c r="C130" s="949"/>
      <c r="D130" s="951"/>
      <c r="E130" s="957"/>
      <c r="F130" s="881"/>
      <c r="G130" s="883"/>
      <c r="H130" s="1158"/>
      <c r="I130" s="836"/>
      <c r="J130" s="836"/>
      <c r="K130" s="47" t="s">
        <v>11</v>
      </c>
      <c r="L130" s="243">
        <f>L129</f>
        <v>0.7</v>
      </c>
      <c r="M130" s="244">
        <f>M129</f>
        <v>0.7</v>
      </c>
      <c r="N130" s="244">
        <v>0</v>
      </c>
      <c r="O130" s="245">
        <v>0</v>
      </c>
      <c r="P130" s="243">
        <f>SUM(P129)</f>
        <v>0</v>
      </c>
      <c r="Q130" s="244">
        <f>SUM(Q129)</f>
        <v>0</v>
      </c>
      <c r="R130" s="244">
        <f>SUM(R129)</f>
        <v>0</v>
      </c>
      <c r="S130" s="245">
        <f>SUM(S129)</f>
        <v>0</v>
      </c>
      <c r="T130" s="243">
        <f>T129</f>
        <v>0</v>
      </c>
      <c r="U130" s="244">
        <f>U129</f>
        <v>0</v>
      </c>
      <c r="V130" s="244">
        <v>0</v>
      </c>
      <c r="W130" s="245">
        <v>0</v>
      </c>
      <c r="X130" s="243">
        <f t="shared" ref="X130:AA130" si="45">SUM(X129)</f>
        <v>0</v>
      </c>
      <c r="Y130" s="244">
        <f t="shared" si="45"/>
        <v>0</v>
      </c>
      <c r="Z130" s="244">
        <f t="shared" si="45"/>
        <v>0</v>
      </c>
      <c r="AA130" s="245">
        <f t="shared" si="45"/>
        <v>0</v>
      </c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</row>
    <row r="131" spans="1:41" ht="19.5" customHeight="1" thickBot="1" x14ac:dyDescent="0.25">
      <c r="A131" s="304" t="s">
        <v>15</v>
      </c>
      <c r="B131" s="170" t="s">
        <v>16</v>
      </c>
      <c r="C131" s="289" t="s">
        <v>28</v>
      </c>
      <c r="D131" s="981" t="s">
        <v>203</v>
      </c>
      <c r="E131" s="981"/>
      <c r="F131" s="981"/>
      <c r="G131" s="981"/>
      <c r="H131" s="981"/>
      <c r="I131" s="981"/>
      <c r="J131" s="982"/>
      <c r="K131" s="982"/>
      <c r="L131" s="8">
        <f>L88+L90+L92+L94+L96+L98+L100+L102+L104+L108+L111+L113+L116+L118+L120+L130+L122+L128+L126+L124+L106</f>
        <v>19406.500000000004</v>
      </c>
      <c r="M131" s="9">
        <f t="shared" ref="M131:AA131" si="46">M88+M90+M92+M94+M96+M98+M100+M102+M104+M108+M111+M113+M116+M118+M120+M130+M122+M128+M126+M124+M106</f>
        <v>19403.500000000004</v>
      </c>
      <c r="N131" s="9">
        <f t="shared" si="46"/>
        <v>248.1</v>
      </c>
      <c r="O131" s="10">
        <f t="shared" si="46"/>
        <v>3</v>
      </c>
      <c r="P131" s="8">
        <f t="shared" si="46"/>
        <v>21633.200000000001</v>
      </c>
      <c r="Q131" s="9">
        <f t="shared" si="46"/>
        <v>21633.200000000001</v>
      </c>
      <c r="R131" s="9">
        <f t="shared" si="46"/>
        <v>288.59999999999997</v>
      </c>
      <c r="S131" s="10">
        <f t="shared" si="46"/>
        <v>0</v>
      </c>
      <c r="T131" s="8">
        <f t="shared" si="46"/>
        <v>21299.600000000002</v>
      </c>
      <c r="U131" s="9">
        <f t="shared" si="46"/>
        <v>21299.600000000002</v>
      </c>
      <c r="V131" s="9">
        <f t="shared" si="46"/>
        <v>288.39999999999998</v>
      </c>
      <c r="W131" s="10">
        <f t="shared" si="46"/>
        <v>0</v>
      </c>
      <c r="X131" s="8">
        <f t="shared" si="46"/>
        <v>21299.600000000002</v>
      </c>
      <c r="Y131" s="9">
        <f t="shared" si="46"/>
        <v>21299.600000000002</v>
      </c>
      <c r="Z131" s="9">
        <f t="shared" si="46"/>
        <v>288.39999999999998</v>
      </c>
      <c r="AA131" s="10">
        <f t="shared" si="46"/>
        <v>0</v>
      </c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</row>
    <row r="132" spans="1:41" ht="19.5" customHeight="1" thickBot="1" x14ac:dyDescent="0.25">
      <c r="A132" s="28" t="s">
        <v>15</v>
      </c>
      <c r="B132" s="4" t="s">
        <v>16</v>
      </c>
      <c r="C132" s="5" t="s">
        <v>47</v>
      </c>
      <c r="D132" s="819" t="s">
        <v>181</v>
      </c>
      <c r="E132" s="820"/>
      <c r="F132" s="820"/>
      <c r="G132" s="820"/>
      <c r="H132" s="820"/>
      <c r="I132" s="820"/>
      <c r="J132" s="820"/>
      <c r="K132" s="820"/>
      <c r="L132" s="821"/>
      <c r="M132" s="821"/>
      <c r="N132" s="821"/>
      <c r="O132" s="821"/>
      <c r="P132" s="821"/>
      <c r="Q132" s="821"/>
      <c r="R132" s="821"/>
      <c r="S132" s="821"/>
      <c r="T132" s="821"/>
      <c r="U132" s="821"/>
      <c r="V132" s="821"/>
      <c r="W132" s="821"/>
      <c r="X132" s="821"/>
      <c r="Y132" s="821"/>
      <c r="Z132" s="821"/>
      <c r="AA132" s="822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</row>
    <row r="133" spans="1:41" ht="19.5" customHeight="1" x14ac:dyDescent="0.2">
      <c r="A133" s="958" t="s">
        <v>15</v>
      </c>
      <c r="B133" s="1239" t="s">
        <v>16</v>
      </c>
      <c r="C133" s="938" t="s">
        <v>47</v>
      </c>
      <c r="D133" s="945" t="s">
        <v>16</v>
      </c>
      <c r="E133" s="952" t="s">
        <v>131</v>
      </c>
      <c r="F133" s="884" t="s">
        <v>215</v>
      </c>
      <c r="G133" s="831" t="s">
        <v>49</v>
      </c>
      <c r="H133" s="824" t="s">
        <v>127</v>
      </c>
      <c r="I133" s="1108" t="s">
        <v>256</v>
      </c>
      <c r="J133" s="817" t="s">
        <v>218</v>
      </c>
      <c r="K133" s="61" t="s">
        <v>24</v>
      </c>
      <c r="L133" s="373">
        <f>M133+O133</f>
        <v>182.2</v>
      </c>
      <c r="M133" s="451">
        <v>182.2</v>
      </c>
      <c r="N133" s="471">
        <v>169.6</v>
      </c>
      <c r="O133" s="452">
        <v>0</v>
      </c>
      <c r="P133" s="373">
        <f>SUM(Q133,S133)</f>
        <v>215.20000000000002</v>
      </c>
      <c r="Q133" s="374">
        <v>212.8</v>
      </c>
      <c r="R133" s="472">
        <v>190.4</v>
      </c>
      <c r="S133" s="376">
        <v>2.4</v>
      </c>
      <c r="T133" s="473">
        <f>U133+W133</f>
        <v>226.9</v>
      </c>
      <c r="U133" s="453">
        <v>226.9</v>
      </c>
      <c r="V133" s="474">
        <v>209.4</v>
      </c>
      <c r="W133" s="475">
        <v>0</v>
      </c>
      <c r="X133" s="476">
        <f>Y133+AA133</f>
        <v>249.6</v>
      </c>
      <c r="Y133" s="471">
        <v>249.6</v>
      </c>
      <c r="Z133" s="451">
        <v>230.3</v>
      </c>
      <c r="AA133" s="452">
        <v>0</v>
      </c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</row>
    <row r="134" spans="1:41" ht="19.5" customHeight="1" thickBot="1" x14ac:dyDescent="0.25">
      <c r="A134" s="959"/>
      <c r="B134" s="1240"/>
      <c r="C134" s="963"/>
      <c r="D134" s="1242"/>
      <c r="E134" s="1228"/>
      <c r="F134" s="810"/>
      <c r="G134" s="1236"/>
      <c r="H134" s="828"/>
      <c r="I134" s="1109"/>
      <c r="J134" s="823"/>
      <c r="K134" s="216" t="s">
        <v>41</v>
      </c>
      <c r="L134" s="318">
        <f>M134+O134</f>
        <v>0</v>
      </c>
      <c r="M134" s="335">
        <v>0</v>
      </c>
      <c r="N134" s="335">
        <v>0</v>
      </c>
      <c r="O134" s="336">
        <v>0</v>
      </c>
      <c r="P134" s="318">
        <f>Q134+S134</f>
        <v>0</v>
      </c>
      <c r="Q134" s="323">
        <v>0</v>
      </c>
      <c r="R134" s="338">
        <v>0</v>
      </c>
      <c r="S134" s="324">
        <v>0</v>
      </c>
      <c r="T134" s="321">
        <f>U134+W134</f>
        <v>0</v>
      </c>
      <c r="U134" s="337">
        <v>0</v>
      </c>
      <c r="V134" s="337">
        <v>0</v>
      </c>
      <c r="W134" s="343">
        <v>0</v>
      </c>
      <c r="X134" s="344">
        <f>Y134+AA134</f>
        <v>0</v>
      </c>
      <c r="Y134" s="335">
        <v>0</v>
      </c>
      <c r="Z134" s="335">
        <v>0</v>
      </c>
      <c r="AA134" s="336">
        <v>0</v>
      </c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</row>
    <row r="135" spans="1:41" ht="25.5" customHeight="1" thickBot="1" x14ac:dyDescent="0.25">
      <c r="A135" s="960"/>
      <c r="B135" s="1241"/>
      <c r="C135" s="939"/>
      <c r="D135" s="946"/>
      <c r="E135" s="1229"/>
      <c r="F135" s="940"/>
      <c r="G135" s="832"/>
      <c r="H135" s="825"/>
      <c r="I135" s="818"/>
      <c r="J135" s="818"/>
      <c r="K135" s="220" t="s">
        <v>11</v>
      </c>
      <c r="L135" s="48">
        <f>SUM(L133:L134)</f>
        <v>182.2</v>
      </c>
      <c r="M135" s="49">
        <f t="shared" ref="M135:AA135" si="47">SUM(M133:M134)</f>
        <v>182.2</v>
      </c>
      <c r="N135" s="49">
        <f t="shared" si="47"/>
        <v>169.6</v>
      </c>
      <c r="O135" s="50">
        <f t="shared" si="47"/>
        <v>0</v>
      </c>
      <c r="P135" s="48">
        <f t="shared" si="47"/>
        <v>215.20000000000002</v>
      </c>
      <c r="Q135" s="49">
        <f t="shared" si="47"/>
        <v>212.8</v>
      </c>
      <c r="R135" s="49">
        <f t="shared" si="47"/>
        <v>190.4</v>
      </c>
      <c r="S135" s="50">
        <f t="shared" si="47"/>
        <v>2.4</v>
      </c>
      <c r="T135" s="48">
        <f t="shared" si="47"/>
        <v>226.9</v>
      </c>
      <c r="U135" s="49">
        <f t="shared" si="47"/>
        <v>226.9</v>
      </c>
      <c r="V135" s="49">
        <f t="shared" si="47"/>
        <v>209.4</v>
      </c>
      <c r="W135" s="50">
        <f t="shared" si="47"/>
        <v>0</v>
      </c>
      <c r="X135" s="48">
        <f t="shared" si="47"/>
        <v>249.6</v>
      </c>
      <c r="Y135" s="49">
        <f t="shared" si="47"/>
        <v>249.6</v>
      </c>
      <c r="Z135" s="49">
        <f t="shared" si="47"/>
        <v>230.3</v>
      </c>
      <c r="AA135" s="50">
        <f t="shared" si="47"/>
        <v>0</v>
      </c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</row>
    <row r="136" spans="1:41" ht="19.5" customHeight="1" x14ac:dyDescent="0.2">
      <c r="A136" s="800" t="s">
        <v>15</v>
      </c>
      <c r="B136" s="802" t="s">
        <v>16</v>
      </c>
      <c r="C136" s="803" t="s">
        <v>47</v>
      </c>
      <c r="D136" s="805" t="s">
        <v>22</v>
      </c>
      <c r="E136" s="807" t="s">
        <v>138</v>
      </c>
      <c r="F136" s="809" t="s">
        <v>215</v>
      </c>
      <c r="G136" s="811" t="s">
        <v>23</v>
      </c>
      <c r="H136" s="813" t="s">
        <v>127</v>
      </c>
      <c r="I136" s="815" t="s">
        <v>256</v>
      </c>
      <c r="J136" s="817" t="s">
        <v>216</v>
      </c>
      <c r="K136" s="71" t="s">
        <v>24</v>
      </c>
      <c r="L136" s="477">
        <f>M136+O136</f>
        <v>79.8</v>
      </c>
      <c r="M136" s="478">
        <v>79.8</v>
      </c>
      <c r="N136" s="478">
        <v>62.7</v>
      </c>
      <c r="O136" s="479">
        <v>0</v>
      </c>
      <c r="P136" s="477">
        <f>Q136+S136</f>
        <v>94.5</v>
      </c>
      <c r="Q136" s="478">
        <v>94.5</v>
      </c>
      <c r="R136" s="478">
        <v>76.599999999999994</v>
      </c>
      <c r="S136" s="479">
        <v>0</v>
      </c>
      <c r="T136" s="270">
        <f>U136+W136</f>
        <v>103.7</v>
      </c>
      <c r="U136" s="271">
        <v>103.7</v>
      </c>
      <c r="V136" s="271">
        <v>84.2</v>
      </c>
      <c r="W136" s="272">
        <v>0</v>
      </c>
      <c r="X136" s="477">
        <f>Y136+AA136</f>
        <v>113.9</v>
      </c>
      <c r="Y136" s="478">
        <v>113.9</v>
      </c>
      <c r="Z136" s="478">
        <v>92.6</v>
      </c>
      <c r="AA136" s="479">
        <v>0</v>
      </c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</row>
    <row r="137" spans="1:41" ht="19.5" customHeight="1" thickBot="1" x14ac:dyDescent="0.25">
      <c r="A137" s="801"/>
      <c r="B137" s="764"/>
      <c r="C137" s="804"/>
      <c r="D137" s="806"/>
      <c r="E137" s="808"/>
      <c r="F137" s="810"/>
      <c r="G137" s="812"/>
      <c r="H137" s="876"/>
      <c r="I137" s="888"/>
      <c r="J137" s="823"/>
      <c r="K137" s="55" t="s">
        <v>41</v>
      </c>
      <c r="L137" s="75">
        <f>M137+O137</f>
        <v>8.3000000000000007</v>
      </c>
      <c r="M137" s="363">
        <v>8.3000000000000007</v>
      </c>
      <c r="N137" s="363">
        <v>8.1999999999999993</v>
      </c>
      <c r="O137" s="364">
        <v>0</v>
      </c>
      <c r="P137" s="171">
        <f>Q137+S137</f>
        <v>8.3000000000000007</v>
      </c>
      <c r="Q137" s="365">
        <v>8.3000000000000007</v>
      </c>
      <c r="R137" s="366">
        <v>8.1999999999999993</v>
      </c>
      <c r="S137" s="367">
        <v>0</v>
      </c>
      <c r="T137" s="171">
        <f>U137+W137</f>
        <v>0</v>
      </c>
      <c r="U137" s="366">
        <v>0</v>
      </c>
      <c r="V137" s="366">
        <v>0</v>
      </c>
      <c r="W137" s="367">
        <v>0</v>
      </c>
      <c r="X137" s="75">
        <v>0</v>
      </c>
      <c r="Y137" s="363">
        <v>0</v>
      </c>
      <c r="Z137" s="363">
        <v>0</v>
      </c>
      <c r="AA137" s="364">
        <v>0</v>
      </c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</row>
    <row r="138" spans="1:41" ht="24" customHeight="1" thickBot="1" x14ac:dyDescent="0.25">
      <c r="A138" s="973"/>
      <c r="B138" s="974"/>
      <c r="C138" s="975"/>
      <c r="D138" s="924"/>
      <c r="E138" s="980"/>
      <c r="F138" s="889"/>
      <c r="G138" s="996"/>
      <c r="H138" s="814"/>
      <c r="I138" s="816"/>
      <c r="J138" s="818"/>
      <c r="K138" s="76" t="s">
        <v>11</v>
      </c>
      <c r="L138" s="77">
        <f>SUM(L137+L136)</f>
        <v>88.1</v>
      </c>
      <c r="M138" s="78">
        <f t="shared" ref="M138:AA138" si="48">SUM(M137+M136)</f>
        <v>88.1</v>
      </c>
      <c r="N138" s="78">
        <f t="shared" si="48"/>
        <v>70.900000000000006</v>
      </c>
      <c r="O138" s="79">
        <f t="shared" si="48"/>
        <v>0</v>
      </c>
      <c r="P138" s="77">
        <f t="shared" si="48"/>
        <v>102.8</v>
      </c>
      <c r="Q138" s="78">
        <f t="shared" si="48"/>
        <v>102.8</v>
      </c>
      <c r="R138" s="78">
        <f t="shared" si="48"/>
        <v>84.8</v>
      </c>
      <c r="S138" s="79">
        <f t="shared" si="48"/>
        <v>0</v>
      </c>
      <c r="T138" s="77">
        <f t="shared" si="48"/>
        <v>103.7</v>
      </c>
      <c r="U138" s="78">
        <f t="shared" si="48"/>
        <v>103.7</v>
      </c>
      <c r="V138" s="78">
        <f t="shared" si="48"/>
        <v>84.2</v>
      </c>
      <c r="W138" s="79">
        <f t="shared" si="48"/>
        <v>0</v>
      </c>
      <c r="X138" s="77">
        <f t="shared" si="48"/>
        <v>113.9</v>
      </c>
      <c r="Y138" s="78">
        <f t="shared" si="48"/>
        <v>113.9</v>
      </c>
      <c r="Z138" s="78">
        <f t="shared" si="48"/>
        <v>92.6</v>
      </c>
      <c r="AA138" s="79">
        <f t="shared" si="48"/>
        <v>0</v>
      </c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</row>
    <row r="139" spans="1:41" ht="19.5" customHeight="1" x14ac:dyDescent="0.2">
      <c r="A139" s="730" t="s">
        <v>15</v>
      </c>
      <c r="B139" s="733" t="s">
        <v>16</v>
      </c>
      <c r="C139" s="736" t="s">
        <v>47</v>
      </c>
      <c r="D139" s="1063" t="s">
        <v>25</v>
      </c>
      <c r="E139" s="858" t="s">
        <v>128</v>
      </c>
      <c r="F139" s="1075" t="s">
        <v>215</v>
      </c>
      <c r="G139" s="829" t="s">
        <v>23</v>
      </c>
      <c r="H139" s="990" t="s">
        <v>127</v>
      </c>
      <c r="I139" s="1237" t="s">
        <v>256</v>
      </c>
      <c r="J139" s="840" t="s">
        <v>222</v>
      </c>
      <c r="K139" s="68" t="s">
        <v>24</v>
      </c>
      <c r="L139" s="480">
        <f>M139+O139</f>
        <v>144.9</v>
      </c>
      <c r="M139" s="481">
        <v>144.9</v>
      </c>
      <c r="N139" s="481">
        <v>107.5</v>
      </c>
      <c r="O139" s="482">
        <v>0</v>
      </c>
      <c r="P139" s="119">
        <f>SUM(Q139,S139)</f>
        <v>221.2</v>
      </c>
      <c r="Q139" s="481">
        <v>221.2</v>
      </c>
      <c r="R139" s="409">
        <v>105.2</v>
      </c>
      <c r="S139" s="422">
        <v>0</v>
      </c>
      <c r="T139" s="151">
        <f>U139+W139</f>
        <v>227</v>
      </c>
      <c r="U139" s="149">
        <v>227</v>
      </c>
      <c r="V139" s="149">
        <v>110.4</v>
      </c>
      <c r="W139" s="150">
        <v>0</v>
      </c>
      <c r="X139" s="119">
        <f>Y139+AA139</f>
        <v>240.8</v>
      </c>
      <c r="Y139" s="409">
        <v>240.8</v>
      </c>
      <c r="Z139" s="409">
        <v>123.6</v>
      </c>
      <c r="AA139" s="410">
        <v>0</v>
      </c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</row>
    <row r="140" spans="1:41" ht="19.5" customHeight="1" x14ac:dyDescent="0.2">
      <c r="A140" s="731"/>
      <c r="B140" s="734"/>
      <c r="C140" s="737"/>
      <c r="D140" s="1064"/>
      <c r="E140" s="1082"/>
      <c r="F140" s="1076"/>
      <c r="G140" s="1087"/>
      <c r="H140" s="1092"/>
      <c r="I140" s="1238"/>
      <c r="J140" s="841"/>
      <c r="K140" s="328" t="s">
        <v>30</v>
      </c>
      <c r="L140" s="433">
        <f>M140+O140</f>
        <v>60.9</v>
      </c>
      <c r="M140" s="434">
        <v>60.9</v>
      </c>
      <c r="N140" s="434">
        <v>59.2</v>
      </c>
      <c r="O140" s="435">
        <v>0</v>
      </c>
      <c r="P140" s="413">
        <f>Q140+S140</f>
        <v>63.6</v>
      </c>
      <c r="Q140" s="436">
        <v>63.6</v>
      </c>
      <c r="R140" s="437">
        <v>62.7</v>
      </c>
      <c r="S140" s="438">
        <v>0</v>
      </c>
      <c r="T140" s="151">
        <f>U140+W140</f>
        <v>0</v>
      </c>
      <c r="U140" s="436">
        <v>0</v>
      </c>
      <c r="V140" s="436">
        <v>0</v>
      </c>
      <c r="W140" s="439">
        <v>0</v>
      </c>
      <c r="X140" s="325">
        <v>0</v>
      </c>
      <c r="Y140" s="326">
        <v>0</v>
      </c>
      <c r="Z140" s="326">
        <v>0</v>
      </c>
      <c r="AA140" s="327">
        <v>0</v>
      </c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</row>
    <row r="141" spans="1:41" ht="19.5" customHeight="1" thickBot="1" x14ac:dyDescent="0.25">
      <c r="A141" s="731"/>
      <c r="B141" s="734"/>
      <c r="C141" s="737"/>
      <c r="D141" s="1064"/>
      <c r="E141" s="1082"/>
      <c r="F141" s="1076"/>
      <c r="G141" s="1087"/>
      <c r="H141" s="1092"/>
      <c r="I141" s="1238"/>
      <c r="J141" s="841"/>
      <c r="K141" s="62" t="s">
        <v>43</v>
      </c>
      <c r="L141" s="166">
        <f>M141+O141</f>
        <v>0</v>
      </c>
      <c r="M141" s="70">
        <v>0</v>
      </c>
      <c r="N141" s="70">
        <v>0</v>
      </c>
      <c r="O141" s="169">
        <v>0</v>
      </c>
      <c r="P141" s="109">
        <f>SUM(Q141,S141)</f>
        <v>0</v>
      </c>
      <c r="Q141" s="70">
        <v>0</v>
      </c>
      <c r="R141" s="45">
        <v>0</v>
      </c>
      <c r="S141" s="167">
        <v>0</v>
      </c>
      <c r="T141" s="171">
        <f>U141+W141</f>
        <v>0</v>
      </c>
      <c r="U141" s="181">
        <v>0</v>
      </c>
      <c r="V141" s="181">
        <v>0</v>
      </c>
      <c r="W141" s="182">
        <v>0</v>
      </c>
      <c r="X141" s="109">
        <v>0</v>
      </c>
      <c r="Y141" s="45">
        <v>0</v>
      </c>
      <c r="Z141" s="45">
        <v>0</v>
      </c>
      <c r="AA141" s="168">
        <v>0</v>
      </c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</row>
    <row r="142" spans="1:41" ht="19.5" customHeight="1" thickBot="1" x14ac:dyDescent="0.25">
      <c r="A142" s="732"/>
      <c r="B142" s="735"/>
      <c r="C142" s="738"/>
      <c r="D142" s="1094"/>
      <c r="E142" s="927"/>
      <c r="F142" s="1077"/>
      <c r="G142" s="827"/>
      <c r="H142" s="991"/>
      <c r="I142" s="1074"/>
      <c r="J142" s="842"/>
      <c r="K142" s="47" t="s">
        <v>11</v>
      </c>
      <c r="L142" s="67">
        <f>SUM(L139:L141)</f>
        <v>205.8</v>
      </c>
      <c r="M142" s="142">
        <f>SUM(M139:M141)</f>
        <v>205.8</v>
      </c>
      <c r="N142" s="142">
        <f>SUM(N139:N141)</f>
        <v>166.7</v>
      </c>
      <c r="O142" s="143">
        <f>SUM(O139:O141)</f>
        <v>0</v>
      </c>
      <c r="P142" s="63">
        <f t="shared" ref="P142:AA142" si="49">SUM(P139:P141)</f>
        <v>284.8</v>
      </c>
      <c r="Q142" s="64">
        <f t="shared" si="49"/>
        <v>284.8</v>
      </c>
      <c r="R142" s="64">
        <f t="shared" si="49"/>
        <v>167.9</v>
      </c>
      <c r="S142" s="65">
        <f t="shared" si="49"/>
        <v>0</v>
      </c>
      <c r="T142" s="48">
        <f t="shared" si="49"/>
        <v>227</v>
      </c>
      <c r="U142" s="49">
        <f t="shared" si="49"/>
        <v>227</v>
      </c>
      <c r="V142" s="49">
        <f t="shared" si="49"/>
        <v>110.4</v>
      </c>
      <c r="W142" s="50">
        <f t="shared" si="49"/>
        <v>0</v>
      </c>
      <c r="X142" s="48">
        <f t="shared" si="49"/>
        <v>240.8</v>
      </c>
      <c r="Y142" s="49">
        <f t="shared" si="49"/>
        <v>240.8</v>
      </c>
      <c r="Z142" s="49">
        <f t="shared" si="49"/>
        <v>123.6</v>
      </c>
      <c r="AA142" s="50">
        <f t="shared" si="49"/>
        <v>0</v>
      </c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</row>
    <row r="143" spans="1:41" ht="19.5" customHeight="1" x14ac:dyDescent="0.2">
      <c r="A143" s="730" t="s">
        <v>15</v>
      </c>
      <c r="B143" s="733" t="s">
        <v>16</v>
      </c>
      <c r="C143" s="1006" t="s">
        <v>47</v>
      </c>
      <c r="D143" s="1068" t="s">
        <v>15</v>
      </c>
      <c r="E143" s="1003" t="s">
        <v>129</v>
      </c>
      <c r="F143" s="930" t="s">
        <v>215</v>
      </c>
      <c r="G143" s="1058" t="s">
        <v>209</v>
      </c>
      <c r="H143" s="1083" t="s">
        <v>213</v>
      </c>
      <c r="I143" s="1233" t="s">
        <v>256</v>
      </c>
      <c r="J143" s="1233" t="s">
        <v>217</v>
      </c>
      <c r="K143" s="345" t="s">
        <v>41</v>
      </c>
      <c r="L143" s="92">
        <f>SUM(M143,O143)</f>
        <v>42</v>
      </c>
      <c r="M143" s="93">
        <v>42</v>
      </c>
      <c r="N143" s="93">
        <v>0</v>
      </c>
      <c r="O143" s="94">
        <v>0</v>
      </c>
      <c r="P143" s="95">
        <f>Q143+S143</f>
        <v>50</v>
      </c>
      <c r="Q143" s="96">
        <v>50</v>
      </c>
      <c r="R143" s="96">
        <v>0</v>
      </c>
      <c r="S143" s="97">
        <v>0</v>
      </c>
      <c r="T143" s="151">
        <f>U143+W143</f>
        <v>50</v>
      </c>
      <c r="U143" s="152">
        <v>50</v>
      </c>
      <c r="V143" s="152">
        <v>0</v>
      </c>
      <c r="W143" s="154">
        <v>0</v>
      </c>
      <c r="X143" s="151">
        <f>Y143+AA143</f>
        <v>50</v>
      </c>
      <c r="Y143" s="152">
        <v>50</v>
      </c>
      <c r="Z143" s="152">
        <v>0</v>
      </c>
      <c r="AA143" s="154">
        <v>0</v>
      </c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</row>
    <row r="144" spans="1:41" ht="19.5" customHeight="1" x14ac:dyDescent="0.2">
      <c r="A144" s="731"/>
      <c r="B144" s="734"/>
      <c r="C144" s="1007"/>
      <c r="D144" s="1069"/>
      <c r="E144" s="1004"/>
      <c r="F144" s="931"/>
      <c r="G144" s="1059"/>
      <c r="H144" s="1232"/>
      <c r="I144" s="1234"/>
      <c r="J144" s="1234"/>
      <c r="K144" s="176" t="s">
        <v>24</v>
      </c>
      <c r="L144" s="147">
        <f>M144+O144</f>
        <v>471.5</v>
      </c>
      <c r="M144" s="148">
        <v>471.5</v>
      </c>
      <c r="N144" s="149">
        <v>430.7</v>
      </c>
      <c r="O144" s="150">
        <v>0</v>
      </c>
      <c r="P144" s="151">
        <f>Q144+S144</f>
        <v>534</v>
      </c>
      <c r="Q144" s="152">
        <v>531.6</v>
      </c>
      <c r="R144" s="152">
        <v>482.6</v>
      </c>
      <c r="S144" s="153">
        <v>2.4</v>
      </c>
      <c r="T144" s="151">
        <f>U144+W144</f>
        <v>573.29999999999995</v>
      </c>
      <c r="U144" s="152">
        <v>573.29999999999995</v>
      </c>
      <c r="V144" s="152">
        <v>530.9</v>
      </c>
      <c r="W144" s="154">
        <v>0</v>
      </c>
      <c r="X144" s="151">
        <f>Y144+AA144</f>
        <v>630.5</v>
      </c>
      <c r="Y144" s="152">
        <v>630.5</v>
      </c>
      <c r="Z144" s="152">
        <v>584</v>
      </c>
      <c r="AA144" s="154">
        <v>0</v>
      </c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</row>
    <row r="145" spans="1:41" ht="19.5" customHeight="1" thickBot="1" x14ac:dyDescent="0.25">
      <c r="A145" s="731"/>
      <c r="B145" s="734"/>
      <c r="C145" s="1007"/>
      <c r="D145" s="1069"/>
      <c r="E145" s="1004"/>
      <c r="F145" s="931"/>
      <c r="G145" s="1059"/>
      <c r="H145" s="1232"/>
      <c r="I145" s="1234"/>
      <c r="J145" s="1234"/>
      <c r="K145" s="179" t="s">
        <v>43</v>
      </c>
      <c r="L145" s="147">
        <f>M145+O145</f>
        <v>15.5</v>
      </c>
      <c r="M145" s="148">
        <v>15.5</v>
      </c>
      <c r="N145" s="149">
        <v>15.3</v>
      </c>
      <c r="O145" s="150">
        <v>0</v>
      </c>
      <c r="P145" s="151">
        <f>Q145+S145</f>
        <v>0</v>
      </c>
      <c r="Q145" s="152">
        <v>0</v>
      </c>
      <c r="R145" s="152">
        <v>0</v>
      </c>
      <c r="S145" s="153">
        <v>0</v>
      </c>
      <c r="T145" s="151">
        <f>U145+W145</f>
        <v>0</v>
      </c>
      <c r="U145" s="152">
        <v>0</v>
      </c>
      <c r="V145" s="152">
        <v>0</v>
      </c>
      <c r="W145" s="154">
        <v>0</v>
      </c>
      <c r="X145" s="151">
        <f>Y145+AA145</f>
        <v>0</v>
      </c>
      <c r="Y145" s="152">
        <v>0</v>
      </c>
      <c r="Z145" s="152">
        <v>0</v>
      </c>
      <c r="AA145" s="154">
        <v>0</v>
      </c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</row>
    <row r="146" spans="1:41" ht="19.5" customHeight="1" thickBot="1" x14ac:dyDescent="0.25">
      <c r="A146" s="865"/>
      <c r="B146" s="866"/>
      <c r="C146" s="1008"/>
      <c r="D146" s="1070"/>
      <c r="E146" s="1005"/>
      <c r="F146" s="932"/>
      <c r="G146" s="1231"/>
      <c r="H146" s="1158"/>
      <c r="I146" s="1235"/>
      <c r="J146" s="1235"/>
      <c r="K146" s="118" t="s">
        <v>11</v>
      </c>
      <c r="L146" s="101">
        <f t="shared" ref="L146:AA146" si="50">SUM(L143:L145)</f>
        <v>529</v>
      </c>
      <c r="M146" s="102">
        <f t="shared" si="50"/>
        <v>529</v>
      </c>
      <c r="N146" s="102">
        <f t="shared" si="50"/>
        <v>446</v>
      </c>
      <c r="O146" s="103">
        <f t="shared" si="50"/>
        <v>0</v>
      </c>
      <c r="P146" s="1">
        <f t="shared" si="50"/>
        <v>584</v>
      </c>
      <c r="Q146" s="2">
        <f t="shared" si="50"/>
        <v>581.6</v>
      </c>
      <c r="R146" s="2">
        <f t="shared" si="50"/>
        <v>482.6</v>
      </c>
      <c r="S146" s="3">
        <f t="shared" si="50"/>
        <v>2.4</v>
      </c>
      <c r="T146" s="101">
        <f t="shared" si="50"/>
        <v>623.29999999999995</v>
      </c>
      <c r="U146" s="102">
        <f t="shared" si="50"/>
        <v>623.29999999999995</v>
      </c>
      <c r="V146" s="102">
        <f t="shared" si="50"/>
        <v>530.9</v>
      </c>
      <c r="W146" s="103">
        <f t="shared" si="50"/>
        <v>0</v>
      </c>
      <c r="X146" s="101">
        <f t="shared" si="50"/>
        <v>680.5</v>
      </c>
      <c r="Y146" s="102">
        <f t="shared" si="50"/>
        <v>680.5</v>
      </c>
      <c r="Z146" s="102">
        <f t="shared" si="50"/>
        <v>584</v>
      </c>
      <c r="AA146" s="103">
        <f t="shared" si="50"/>
        <v>0</v>
      </c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</row>
    <row r="147" spans="1:41" ht="19.5" customHeight="1" x14ac:dyDescent="0.2">
      <c r="A147" s="730" t="s">
        <v>15</v>
      </c>
      <c r="B147" s="733" t="s">
        <v>16</v>
      </c>
      <c r="C147" s="1006" t="s">
        <v>47</v>
      </c>
      <c r="D147" s="1068" t="s">
        <v>28</v>
      </c>
      <c r="E147" s="1003" t="s">
        <v>182</v>
      </c>
      <c r="F147" s="930" t="s">
        <v>215</v>
      </c>
      <c r="G147" s="1027" t="s">
        <v>23</v>
      </c>
      <c r="H147" s="970" t="s">
        <v>127</v>
      </c>
      <c r="I147" s="1233" t="s">
        <v>256</v>
      </c>
      <c r="J147" s="1233" t="s">
        <v>216</v>
      </c>
      <c r="K147" s="345" t="s">
        <v>41</v>
      </c>
      <c r="L147" s="92">
        <f>SUM(M147,O147)</f>
        <v>38.5</v>
      </c>
      <c r="M147" s="93">
        <v>38.5</v>
      </c>
      <c r="N147" s="93">
        <v>22.1</v>
      </c>
      <c r="O147" s="94">
        <v>0</v>
      </c>
      <c r="P147" s="95">
        <f>Q147+S147</f>
        <v>21.9</v>
      </c>
      <c r="Q147" s="96">
        <v>21.9</v>
      </c>
      <c r="R147" s="96">
        <v>19.100000000000001</v>
      </c>
      <c r="S147" s="97">
        <v>0</v>
      </c>
      <c r="T147" s="95">
        <f>U147+W147</f>
        <v>24.2</v>
      </c>
      <c r="U147" s="96">
        <v>24.2</v>
      </c>
      <c r="V147" s="96">
        <v>21</v>
      </c>
      <c r="W147" s="98">
        <v>0</v>
      </c>
      <c r="X147" s="95">
        <f>Y147+AA147</f>
        <v>26.7</v>
      </c>
      <c r="Y147" s="96">
        <v>26.7</v>
      </c>
      <c r="Z147" s="96">
        <v>23.2</v>
      </c>
      <c r="AA147" s="98">
        <v>0</v>
      </c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</row>
    <row r="148" spans="1:41" ht="19.5" customHeight="1" thickBot="1" x14ac:dyDescent="0.25">
      <c r="A148" s="731"/>
      <c r="B148" s="734"/>
      <c r="C148" s="1007"/>
      <c r="D148" s="1069"/>
      <c r="E148" s="1004"/>
      <c r="F148" s="931"/>
      <c r="G148" s="1028"/>
      <c r="H148" s="971"/>
      <c r="I148" s="1234"/>
      <c r="J148" s="1234"/>
      <c r="K148" s="179" t="s">
        <v>30</v>
      </c>
      <c r="L148" s="147">
        <f>M148+O148</f>
        <v>0</v>
      </c>
      <c r="M148" s="148">
        <v>0</v>
      </c>
      <c r="N148" s="149">
        <v>0</v>
      </c>
      <c r="O148" s="150">
        <v>0</v>
      </c>
      <c r="P148" s="151">
        <f>Q148+S148</f>
        <v>96.3</v>
      </c>
      <c r="Q148" s="152">
        <v>96.3</v>
      </c>
      <c r="R148" s="152">
        <v>36.299999999999997</v>
      </c>
      <c r="S148" s="153">
        <v>0</v>
      </c>
      <c r="T148" s="151">
        <f>U148+W148</f>
        <v>0</v>
      </c>
      <c r="U148" s="152">
        <v>0</v>
      </c>
      <c r="V148" s="152">
        <v>0</v>
      </c>
      <c r="W148" s="154">
        <v>0</v>
      </c>
      <c r="X148" s="151">
        <f>Y148+AA148</f>
        <v>0</v>
      </c>
      <c r="Y148" s="152">
        <v>0</v>
      </c>
      <c r="Z148" s="152">
        <v>0</v>
      </c>
      <c r="AA148" s="154">
        <v>0</v>
      </c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</row>
    <row r="149" spans="1:41" ht="29.25" customHeight="1" thickBot="1" x14ac:dyDescent="0.25">
      <c r="A149" s="865"/>
      <c r="B149" s="866"/>
      <c r="C149" s="1008"/>
      <c r="D149" s="1070"/>
      <c r="E149" s="1005"/>
      <c r="F149" s="932"/>
      <c r="G149" s="1029"/>
      <c r="H149" s="972"/>
      <c r="I149" s="1235"/>
      <c r="J149" s="1235"/>
      <c r="K149" s="118" t="s">
        <v>11</v>
      </c>
      <c r="L149" s="101">
        <f t="shared" ref="L149:AA149" si="51">SUM(L147:L148)</f>
        <v>38.5</v>
      </c>
      <c r="M149" s="102">
        <f t="shared" si="51"/>
        <v>38.5</v>
      </c>
      <c r="N149" s="102">
        <f t="shared" si="51"/>
        <v>22.1</v>
      </c>
      <c r="O149" s="103">
        <f t="shared" si="51"/>
        <v>0</v>
      </c>
      <c r="P149" s="101">
        <f t="shared" si="51"/>
        <v>118.19999999999999</v>
      </c>
      <c r="Q149" s="102">
        <f t="shared" si="51"/>
        <v>118.19999999999999</v>
      </c>
      <c r="R149" s="102">
        <f t="shared" si="51"/>
        <v>55.4</v>
      </c>
      <c r="S149" s="103">
        <f t="shared" si="51"/>
        <v>0</v>
      </c>
      <c r="T149" s="101">
        <f t="shared" si="51"/>
        <v>24.2</v>
      </c>
      <c r="U149" s="102">
        <f t="shared" si="51"/>
        <v>24.2</v>
      </c>
      <c r="V149" s="102">
        <f t="shared" si="51"/>
        <v>21</v>
      </c>
      <c r="W149" s="103">
        <f t="shared" si="51"/>
        <v>0</v>
      </c>
      <c r="X149" s="101">
        <f t="shared" si="51"/>
        <v>26.7</v>
      </c>
      <c r="Y149" s="102">
        <f t="shared" si="51"/>
        <v>26.7</v>
      </c>
      <c r="Z149" s="102">
        <f t="shared" si="51"/>
        <v>23.2</v>
      </c>
      <c r="AA149" s="103">
        <f t="shared" si="51"/>
        <v>0</v>
      </c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</row>
    <row r="150" spans="1:41" ht="19.5" customHeight="1" thickBot="1" x14ac:dyDescent="0.25">
      <c r="A150" s="162" t="s">
        <v>15</v>
      </c>
      <c r="B150" s="173" t="s">
        <v>16</v>
      </c>
      <c r="C150" s="174" t="s">
        <v>47</v>
      </c>
      <c r="D150" s="1165" t="s">
        <v>203</v>
      </c>
      <c r="E150" s="1166"/>
      <c r="F150" s="1166"/>
      <c r="G150" s="1166"/>
      <c r="H150" s="1166"/>
      <c r="I150" s="1166"/>
      <c r="J150" s="1166"/>
      <c r="K150" s="1166"/>
      <c r="L150" s="313">
        <f>L135+L138+L142+L149+L146</f>
        <v>1043.5999999999999</v>
      </c>
      <c r="M150" s="314">
        <f t="shared" ref="M150:AA150" si="52">M135+M138+M142+M149+M146</f>
        <v>1043.5999999999999</v>
      </c>
      <c r="N150" s="314">
        <f t="shared" si="52"/>
        <v>875.3</v>
      </c>
      <c r="O150" s="315">
        <f t="shared" si="52"/>
        <v>0</v>
      </c>
      <c r="P150" s="313">
        <f t="shared" si="52"/>
        <v>1305</v>
      </c>
      <c r="Q150" s="314">
        <f t="shared" si="52"/>
        <v>1300.2000000000003</v>
      </c>
      <c r="R150" s="314">
        <f t="shared" si="52"/>
        <v>981.1</v>
      </c>
      <c r="S150" s="315">
        <f t="shared" si="52"/>
        <v>4.8</v>
      </c>
      <c r="T150" s="313">
        <f t="shared" si="52"/>
        <v>1205.0999999999999</v>
      </c>
      <c r="U150" s="314">
        <f t="shared" si="52"/>
        <v>1205.0999999999999</v>
      </c>
      <c r="V150" s="314">
        <f t="shared" si="52"/>
        <v>955.9</v>
      </c>
      <c r="W150" s="315">
        <f t="shared" si="52"/>
        <v>0</v>
      </c>
      <c r="X150" s="313">
        <f t="shared" si="52"/>
        <v>1311.5</v>
      </c>
      <c r="Y150" s="314">
        <f t="shared" si="52"/>
        <v>1311.5</v>
      </c>
      <c r="Z150" s="314">
        <f t="shared" si="52"/>
        <v>1053.7</v>
      </c>
      <c r="AA150" s="315">
        <f t="shared" si="52"/>
        <v>0</v>
      </c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</row>
    <row r="151" spans="1:41" ht="20.25" customHeight="1" thickBot="1" x14ac:dyDescent="0.25">
      <c r="A151" s="304" t="s">
        <v>15</v>
      </c>
      <c r="B151" s="170" t="s">
        <v>16</v>
      </c>
      <c r="C151" s="1168" t="s">
        <v>204</v>
      </c>
      <c r="D151" s="1021"/>
      <c r="E151" s="1021"/>
      <c r="F151" s="1021"/>
      <c r="G151" s="1021"/>
      <c r="H151" s="1021"/>
      <c r="I151" s="1021"/>
      <c r="J151" s="1021"/>
      <c r="K151" s="1021"/>
      <c r="L151" s="251">
        <f>L21+L49+L62+L85+L131+L150</f>
        <v>25457.600000000002</v>
      </c>
      <c r="M151" s="252">
        <f t="shared" ref="M151:AA151" si="53">M21+M49+M62+M85+M131+M150</f>
        <v>25454.600000000002</v>
      </c>
      <c r="N151" s="252">
        <f t="shared" si="53"/>
        <v>4154.8</v>
      </c>
      <c r="O151" s="253">
        <f t="shared" si="53"/>
        <v>3</v>
      </c>
      <c r="P151" s="251">
        <f t="shared" si="53"/>
        <v>30078</v>
      </c>
      <c r="Q151" s="252">
        <f t="shared" si="53"/>
        <v>30073.200000000001</v>
      </c>
      <c r="R151" s="252">
        <f t="shared" si="53"/>
        <v>4594.7</v>
      </c>
      <c r="S151" s="253">
        <f t="shared" si="53"/>
        <v>4.8</v>
      </c>
      <c r="T151" s="251">
        <f t="shared" si="53"/>
        <v>29931.7</v>
      </c>
      <c r="U151" s="252">
        <f t="shared" si="53"/>
        <v>29931.7</v>
      </c>
      <c r="V151" s="252">
        <f t="shared" si="53"/>
        <v>4825.5999999999995</v>
      </c>
      <c r="W151" s="253">
        <f t="shared" si="53"/>
        <v>0</v>
      </c>
      <c r="X151" s="251">
        <f t="shared" si="53"/>
        <v>30339.4</v>
      </c>
      <c r="Y151" s="252">
        <f t="shared" si="53"/>
        <v>30339.4</v>
      </c>
      <c r="Z151" s="252">
        <f t="shared" si="53"/>
        <v>5193.0999999999995</v>
      </c>
      <c r="AA151" s="253">
        <f t="shared" si="53"/>
        <v>0</v>
      </c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</row>
    <row r="152" spans="1:41" ht="21" customHeight="1" thickBot="1" x14ac:dyDescent="0.25">
      <c r="A152" s="28" t="s">
        <v>15</v>
      </c>
      <c r="B152" s="175" t="s">
        <v>25</v>
      </c>
      <c r="C152" s="1230" t="s">
        <v>57</v>
      </c>
      <c r="D152" s="910"/>
      <c r="E152" s="910"/>
      <c r="F152" s="910"/>
      <c r="G152" s="910"/>
      <c r="H152" s="910"/>
      <c r="I152" s="910"/>
      <c r="J152" s="910"/>
      <c r="K152" s="910"/>
      <c r="L152" s="911"/>
      <c r="M152" s="911"/>
      <c r="N152" s="911"/>
      <c r="O152" s="911"/>
      <c r="P152" s="911"/>
      <c r="Q152" s="911"/>
      <c r="R152" s="911"/>
      <c r="S152" s="911"/>
      <c r="T152" s="911"/>
      <c r="U152" s="911"/>
      <c r="V152" s="911"/>
      <c r="W152" s="911"/>
      <c r="X152" s="911"/>
      <c r="Y152" s="911"/>
      <c r="Z152" s="911"/>
      <c r="AA152" s="912"/>
      <c r="AB152" s="37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</row>
    <row r="153" spans="1:41" ht="20.25" customHeight="1" thickBot="1" x14ac:dyDescent="0.25">
      <c r="A153" s="28" t="s">
        <v>15</v>
      </c>
      <c r="B153" s="4" t="s">
        <v>25</v>
      </c>
      <c r="C153" s="5" t="s">
        <v>16</v>
      </c>
      <c r="D153" s="819" t="s">
        <v>58</v>
      </c>
      <c r="E153" s="820"/>
      <c r="F153" s="820"/>
      <c r="G153" s="820"/>
      <c r="H153" s="820"/>
      <c r="I153" s="820"/>
      <c r="J153" s="820"/>
      <c r="K153" s="820"/>
      <c r="L153" s="820"/>
      <c r="M153" s="820"/>
      <c r="N153" s="820"/>
      <c r="O153" s="820"/>
      <c r="P153" s="820"/>
      <c r="Q153" s="820"/>
      <c r="R153" s="820"/>
      <c r="S153" s="820"/>
      <c r="T153" s="820"/>
      <c r="U153" s="820"/>
      <c r="V153" s="820"/>
      <c r="W153" s="820"/>
      <c r="X153" s="820"/>
      <c r="Y153" s="820"/>
      <c r="Z153" s="820"/>
      <c r="AA153" s="857"/>
      <c r="AB153" s="1162"/>
    </row>
    <row r="154" spans="1:41" ht="22.5" customHeight="1" x14ac:dyDescent="0.2">
      <c r="A154" s="730" t="s">
        <v>15</v>
      </c>
      <c r="B154" s="733" t="s">
        <v>25</v>
      </c>
      <c r="C154" s="1006" t="s">
        <v>16</v>
      </c>
      <c r="D154" s="1068" t="s">
        <v>16</v>
      </c>
      <c r="E154" s="1003" t="s">
        <v>59</v>
      </c>
      <c r="F154" s="930" t="s">
        <v>215</v>
      </c>
      <c r="G154" s="1027" t="s">
        <v>119</v>
      </c>
      <c r="H154" s="970" t="s">
        <v>20</v>
      </c>
      <c r="I154" s="840" t="s">
        <v>150</v>
      </c>
      <c r="J154" s="840" t="s">
        <v>218</v>
      </c>
      <c r="K154" s="178" t="s">
        <v>24</v>
      </c>
      <c r="L154" s="92">
        <f>SUM(M154,O154)</f>
        <v>0</v>
      </c>
      <c r="M154" s="93">
        <v>0</v>
      </c>
      <c r="N154" s="93">
        <v>0</v>
      </c>
      <c r="O154" s="94">
        <v>0</v>
      </c>
      <c r="P154" s="95">
        <v>0</v>
      </c>
      <c r="Q154" s="96">
        <v>0</v>
      </c>
      <c r="R154" s="96">
        <v>0</v>
      </c>
      <c r="S154" s="97">
        <v>0</v>
      </c>
      <c r="T154" s="95">
        <f>U154+W154</f>
        <v>0</v>
      </c>
      <c r="U154" s="96">
        <v>0</v>
      </c>
      <c r="V154" s="96">
        <v>0</v>
      </c>
      <c r="W154" s="98">
        <v>0</v>
      </c>
      <c r="X154" s="95">
        <v>0</v>
      </c>
      <c r="Y154" s="96">
        <v>0</v>
      </c>
      <c r="Z154" s="96">
        <v>0</v>
      </c>
      <c r="AA154" s="98">
        <v>0</v>
      </c>
      <c r="AB154" s="1162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</row>
    <row r="155" spans="1:41" ht="23.25" customHeight="1" thickBot="1" x14ac:dyDescent="0.25">
      <c r="A155" s="731"/>
      <c r="B155" s="734"/>
      <c r="C155" s="1007"/>
      <c r="D155" s="1069"/>
      <c r="E155" s="1004"/>
      <c r="F155" s="931"/>
      <c r="G155" s="1028"/>
      <c r="H155" s="971"/>
      <c r="I155" s="841"/>
      <c r="J155" s="841"/>
      <c r="K155" s="179" t="s">
        <v>61</v>
      </c>
      <c r="L155" s="180">
        <f>SUM(M155,O155)</f>
        <v>75.7</v>
      </c>
      <c r="M155" s="483">
        <v>75.7</v>
      </c>
      <c r="N155" s="181">
        <v>0</v>
      </c>
      <c r="O155" s="182">
        <v>0</v>
      </c>
      <c r="P155" s="484">
        <f>SUM(Q155+S155)</f>
        <v>40</v>
      </c>
      <c r="Q155" s="485">
        <v>40</v>
      </c>
      <c r="R155" s="485">
        <v>0</v>
      </c>
      <c r="S155" s="396">
        <v>0</v>
      </c>
      <c r="T155" s="484">
        <f>U155+W155</f>
        <v>43</v>
      </c>
      <c r="U155" s="485">
        <v>43</v>
      </c>
      <c r="V155" s="485">
        <v>0</v>
      </c>
      <c r="W155" s="426">
        <v>0</v>
      </c>
      <c r="X155" s="484">
        <f>SUM(Y155+AA155)</f>
        <v>45</v>
      </c>
      <c r="Y155" s="485">
        <v>45</v>
      </c>
      <c r="Z155" s="485">
        <v>0</v>
      </c>
      <c r="AA155" s="426">
        <v>0</v>
      </c>
      <c r="AB155" s="38"/>
    </row>
    <row r="156" spans="1:41" ht="22.5" customHeight="1" thickBot="1" x14ac:dyDescent="0.25">
      <c r="A156" s="865"/>
      <c r="B156" s="866"/>
      <c r="C156" s="1008"/>
      <c r="D156" s="1070"/>
      <c r="E156" s="1005"/>
      <c r="F156" s="932"/>
      <c r="G156" s="1029"/>
      <c r="H156" s="1030"/>
      <c r="I156" s="841"/>
      <c r="J156" s="842"/>
      <c r="K156" s="118" t="s">
        <v>11</v>
      </c>
      <c r="L156" s="104">
        <f t="shared" ref="L156:AA156" si="54">SUM(L155+L154)</f>
        <v>75.7</v>
      </c>
      <c r="M156" s="105">
        <f t="shared" si="54"/>
        <v>75.7</v>
      </c>
      <c r="N156" s="105">
        <f t="shared" si="54"/>
        <v>0</v>
      </c>
      <c r="O156" s="108">
        <f t="shared" si="54"/>
        <v>0</v>
      </c>
      <c r="P156" s="104">
        <f t="shared" si="54"/>
        <v>40</v>
      </c>
      <c r="Q156" s="105">
        <f t="shared" si="54"/>
        <v>40</v>
      </c>
      <c r="R156" s="105">
        <f t="shared" si="54"/>
        <v>0</v>
      </c>
      <c r="S156" s="108">
        <f t="shared" si="54"/>
        <v>0</v>
      </c>
      <c r="T156" s="104">
        <f t="shared" si="54"/>
        <v>43</v>
      </c>
      <c r="U156" s="105">
        <f t="shared" si="54"/>
        <v>43</v>
      </c>
      <c r="V156" s="105">
        <f t="shared" si="54"/>
        <v>0</v>
      </c>
      <c r="W156" s="108">
        <f t="shared" si="54"/>
        <v>0</v>
      </c>
      <c r="X156" s="104">
        <f t="shared" si="54"/>
        <v>45</v>
      </c>
      <c r="Y156" s="105">
        <f t="shared" si="54"/>
        <v>45</v>
      </c>
      <c r="Z156" s="105">
        <f t="shared" si="54"/>
        <v>0</v>
      </c>
      <c r="AA156" s="108">
        <f t="shared" si="54"/>
        <v>0</v>
      </c>
      <c r="AB156" s="265"/>
    </row>
    <row r="157" spans="1:41" ht="23.25" customHeight="1" thickBot="1" x14ac:dyDescent="0.25">
      <c r="A157" s="162" t="s">
        <v>15</v>
      </c>
      <c r="B157" s="173" t="s">
        <v>25</v>
      </c>
      <c r="C157" s="174" t="s">
        <v>16</v>
      </c>
      <c r="D157" s="1165" t="s">
        <v>203</v>
      </c>
      <c r="E157" s="1166"/>
      <c r="F157" s="1166"/>
      <c r="G157" s="1166"/>
      <c r="H157" s="1166"/>
      <c r="I157" s="1166"/>
      <c r="J157" s="1166"/>
      <c r="K157" s="1167"/>
      <c r="L157" s="14">
        <f t="shared" ref="L157:AA157" si="55">SUM(L156)</f>
        <v>75.7</v>
      </c>
      <c r="M157" s="15">
        <f t="shared" si="55"/>
        <v>75.7</v>
      </c>
      <c r="N157" s="15">
        <f t="shared" si="55"/>
        <v>0</v>
      </c>
      <c r="O157" s="16">
        <f t="shared" si="55"/>
        <v>0</v>
      </c>
      <c r="P157" s="17">
        <f t="shared" si="55"/>
        <v>40</v>
      </c>
      <c r="Q157" s="15">
        <f t="shared" si="55"/>
        <v>40</v>
      </c>
      <c r="R157" s="15">
        <f t="shared" si="55"/>
        <v>0</v>
      </c>
      <c r="S157" s="18">
        <f t="shared" si="55"/>
        <v>0</v>
      </c>
      <c r="T157" s="14">
        <f t="shared" si="55"/>
        <v>43</v>
      </c>
      <c r="U157" s="19">
        <f t="shared" si="55"/>
        <v>43</v>
      </c>
      <c r="V157" s="20">
        <f t="shared" si="55"/>
        <v>0</v>
      </c>
      <c r="W157" s="16">
        <f t="shared" si="55"/>
        <v>0</v>
      </c>
      <c r="X157" s="17">
        <f t="shared" si="55"/>
        <v>45</v>
      </c>
      <c r="Y157" s="15">
        <f t="shared" si="55"/>
        <v>45</v>
      </c>
      <c r="Z157" s="20">
        <f t="shared" si="55"/>
        <v>0</v>
      </c>
      <c r="AA157" s="16">
        <f t="shared" si="55"/>
        <v>0</v>
      </c>
      <c r="AB157" s="265"/>
    </row>
    <row r="158" spans="1:41" ht="19.5" customHeight="1" thickBot="1" x14ac:dyDescent="0.25">
      <c r="A158" s="28" t="s">
        <v>15</v>
      </c>
      <c r="B158" s="4" t="s">
        <v>25</v>
      </c>
      <c r="C158" s="177" t="s">
        <v>22</v>
      </c>
      <c r="D158" s="985" t="s">
        <v>62</v>
      </c>
      <c r="E158" s="985"/>
      <c r="F158" s="985"/>
      <c r="G158" s="985"/>
      <c r="H158" s="985"/>
      <c r="I158" s="985"/>
      <c r="J158" s="985"/>
      <c r="K158" s="985"/>
      <c r="L158" s="985"/>
      <c r="M158" s="985"/>
      <c r="N158" s="985"/>
      <c r="O158" s="985"/>
      <c r="P158" s="985"/>
      <c r="Q158" s="985"/>
      <c r="R158" s="985"/>
      <c r="S158" s="985"/>
      <c r="T158" s="985"/>
      <c r="U158" s="985"/>
      <c r="V158" s="985"/>
      <c r="W158" s="985"/>
      <c r="X158" s="985"/>
      <c r="Y158" s="985"/>
      <c r="Z158" s="985"/>
      <c r="AA158" s="986"/>
      <c r="AB158" s="265"/>
    </row>
    <row r="159" spans="1:41" ht="29.25" customHeight="1" x14ac:dyDescent="0.2">
      <c r="A159" s="1197" t="s">
        <v>15</v>
      </c>
      <c r="B159" s="802" t="s">
        <v>25</v>
      </c>
      <c r="C159" s="915" t="s">
        <v>22</v>
      </c>
      <c r="D159" s="917" t="s">
        <v>22</v>
      </c>
      <c r="E159" s="907" t="s">
        <v>179</v>
      </c>
      <c r="F159" s="1163" t="s">
        <v>215</v>
      </c>
      <c r="G159" s="905" t="s">
        <v>183</v>
      </c>
      <c r="H159" s="899" t="s">
        <v>63</v>
      </c>
      <c r="I159" s="895" t="s">
        <v>257</v>
      </c>
      <c r="J159" s="892" t="s">
        <v>223</v>
      </c>
      <c r="K159" s="303" t="s">
        <v>41</v>
      </c>
      <c r="L159" s="486">
        <f>SUM(M159,O159)</f>
        <v>365.4</v>
      </c>
      <c r="M159" s="487">
        <v>353.9</v>
      </c>
      <c r="N159" s="487">
        <v>303.39999999999998</v>
      </c>
      <c r="O159" s="488">
        <v>11.5</v>
      </c>
      <c r="P159" s="486">
        <f>SUM(Q159,S159)</f>
        <v>434.7</v>
      </c>
      <c r="Q159" s="487">
        <v>434.7</v>
      </c>
      <c r="R159" s="487">
        <v>370.9</v>
      </c>
      <c r="S159" s="488">
        <v>0</v>
      </c>
      <c r="T159" s="486">
        <f>SUM(U159,W159)</f>
        <v>473.8</v>
      </c>
      <c r="U159" s="487">
        <v>473.8</v>
      </c>
      <c r="V159" s="487">
        <v>407.9</v>
      </c>
      <c r="W159" s="488">
        <v>0</v>
      </c>
      <c r="X159" s="486">
        <f>Y159+AA159</f>
        <v>516.70000000000005</v>
      </c>
      <c r="Y159" s="487">
        <v>516.70000000000005</v>
      </c>
      <c r="Z159" s="487">
        <v>448.7</v>
      </c>
      <c r="AA159" s="488">
        <v>0</v>
      </c>
      <c r="AB159" s="265"/>
    </row>
    <row r="160" spans="1:41" ht="28.5" customHeight="1" thickBot="1" x14ac:dyDescent="0.25">
      <c r="A160" s="865"/>
      <c r="B160" s="1093"/>
      <c r="C160" s="916"/>
      <c r="D160" s="918"/>
      <c r="E160" s="908"/>
      <c r="F160" s="1164"/>
      <c r="G160" s="906"/>
      <c r="H160" s="900"/>
      <c r="I160" s="1018"/>
      <c r="J160" s="893"/>
      <c r="K160" s="137" t="s">
        <v>24</v>
      </c>
      <c r="L160" s="286">
        <f>M160+O160</f>
        <v>79.400000000000006</v>
      </c>
      <c r="M160" s="288">
        <v>79.400000000000006</v>
      </c>
      <c r="N160" s="288">
        <v>78.3</v>
      </c>
      <c r="O160" s="287">
        <v>0</v>
      </c>
      <c r="P160" s="286">
        <f>Q160+S160</f>
        <v>172.2</v>
      </c>
      <c r="Q160" s="288">
        <v>172.2</v>
      </c>
      <c r="R160" s="288">
        <v>168.9</v>
      </c>
      <c r="S160" s="287">
        <v>0</v>
      </c>
      <c r="T160" s="286">
        <f>U160+W160</f>
        <v>190</v>
      </c>
      <c r="U160" s="288">
        <v>190</v>
      </c>
      <c r="V160" s="288">
        <v>186.4</v>
      </c>
      <c r="W160" s="287">
        <v>0</v>
      </c>
      <c r="X160" s="286">
        <f>Y160+AA160</f>
        <v>209</v>
      </c>
      <c r="Y160" s="288">
        <v>209</v>
      </c>
      <c r="Z160" s="288">
        <v>205</v>
      </c>
      <c r="AA160" s="287">
        <v>0</v>
      </c>
      <c r="AB160" s="265"/>
    </row>
    <row r="161" spans="1:28" ht="30.75" customHeight="1" thickBot="1" x14ac:dyDescent="0.25">
      <c r="A161" s="732"/>
      <c r="B161" s="765"/>
      <c r="C161" s="768"/>
      <c r="D161" s="788"/>
      <c r="E161" s="909"/>
      <c r="F161" s="792"/>
      <c r="G161" s="794"/>
      <c r="H161" s="796"/>
      <c r="I161" s="798"/>
      <c r="J161" s="894"/>
      <c r="K161" s="118" t="s">
        <v>11</v>
      </c>
      <c r="L161" s="1">
        <f t="shared" ref="L161:AA161" si="56">SUM(L159:L160)</f>
        <v>444.79999999999995</v>
      </c>
      <c r="M161" s="2">
        <f t="shared" si="56"/>
        <v>433.29999999999995</v>
      </c>
      <c r="N161" s="2">
        <f t="shared" si="56"/>
        <v>381.7</v>
      </c>
      <c r="O161" s="3">
        <f t="shared" si="56"/>
        <v>11.5</v>
      </c>
      <c r="P161" s="1">
        <f t="shared" si="56"/>
        <v>606.9</v>
      </c>
      <c r="Q161" s="2">
        <f t="shared" si="56"/>
        <v>606.9</v>
      </c>
      <c r="R161" s="2">
        <f t="shared" si="56"/>
        <v>539.79999999999995</v>
      </c>
      <c r="S161" s="3">
        <f t="shared" si="56"/>
        <v>0</v>
      </c>
      <c r="T161" s="1">
        <f t="shared" si="56"/>
        <v>663.8</v>
      </c>
      <c r="U161" s="2">
        <f t="shared" si="56"/>
        <v>663.8</v>
      </c>
      <c r="V161" s="2">
        <f t="shared" si="56"/>
        <v>594.29999999999995</v>
      </c>
      <c r="W161" s="3">
        <f t="shared" si="56"/>
        <v>0</v>
      </c>
      <c r="X161" s="1">
        <f t="shared" si="56"/>
        <v>725.7</v>
      </c>
      <c r="Y161" s="2">
        <f t="shared" si="56"/>
        <v>725.7</v>
      </c>
      <c r="Z161" s="2">
        <f t="shared" si="56"/>
        <v>653.70000000000005</v>
      </c>
      <c r="AA161" s="3">
        <f t="shared" si="56"/>
        <v>0</v>
      </c>
      <c r="AB161" s="265"/>
    </row>
    <row r="162" spans="1:28" ht="33" customHeight="1" thickBot="1" x14ac:dyDescent="0.25">
      <c r="A162" s="760" t="s">
        <v>15</v>
      </c>
      <c r="B162" s="763" t="s">
        <v>25</v>
      </c>
      <c r="C162" s="766" t="s">
        <v>22</v>
      </c>
      <c r="D162" s="787" t="s">
        <v>28</v>
      </c>
      <c r="E162" s="789" t="s">
        <v>64</v>
      </c>
      <c r="F162" s="791" t="s">
        <v>215</v>
      </c>
      <c r="G162" s="793" t="s">
        <v>183</v>
      </c>
      <c r="H162" s="795" t="s">
        <v>63</v>
      </c>
      <c r="I162" s="797" t="s">
        <v>257</v>
      </c>
      <c r="J162" s="895" t="s">
        <v>218</v>
      </c>
      <c r="K162" s="302" t="s">
        <v>115</v>
      </c>
      <c r="L162" s="489">
        <f>SUM(M162,O162)</f>
        <v>6</v>
      </c>
      <c r="M162" s="490">
        <v>6</v>
      </c>
      <c r="N162" s="490">
        <v>0</v>
      </c>
      <c r="O162" s="491">
        <v>0</v>
      </c>
      <c r="P162" s="489">
        <f>SUM(Q162,S162)</f>
        <v>8</v>
      </c>
      <c r="Q162" s="490">
        <v>8</v>
      </c>
      <c r="R162" s="490">
        <v>0</v>
      </c>
      <c r="S162" s="491">
        <v>0</v>
      </c>
      <c r="T162" s="489">
        <f>SUM(U162,W162)</f>
        <v>8.1999999999999993</v>
      </c>
      <c r="U162" s="490">
        <v>8.1999999999999993</v>
      </c>
      <c r="V162" s="490">
        <v>0</v>
      </c>
      <c r="W162" s="491">
        <v>0</v>
      </c>
      <c r="X162" s="489">
        <f>Y162+AA162</f>
        <v>8.4</v>
      </c>
      <c r="Y162" s="490">
        <v>8.4</v>
      </c>
      <c r="Z162" s="490">
        <v>0</v>
      </c>
      <c r="AA162" s="491">
        <v>0</v>
      </c>
      <c r="AB162" s="1162"/>
    </row>
    <row r="163" spans="1:28" ht="36" customHeight="1" thickBot="1" x14ac:dyDescent="0.25">
      <c r="A163" s="762"/>
      <c r="B163" s="765"/>
      <c r="C163" s="768"/>
      <c r="D163" s="788"/>
      <c r="E163" s="790"/>
      <c r="F163" s="792"/>
      <c r="G163" s="794"/>
      <c r="H163" s="796"/>
      <c r="I163" s="798"/>
      <c r="J163" s="896"/>
      <c r="K163" s="118" t="s">
        <v>11</v>
      </c>
      <c r="L163" s="1">
        <f>SUM(L162)</f>
        <v>6</v>
      </c>
      <c r="M163" s="2">
        <f>SUM(M162)</f>
        <v>6</v>
      </c>
      <c r="N163" s="2">
        <f>SUM(N162)</f>
        <v>0</v>
      </c>
      <c r="O163" s="3">
        <f>SUM(O162)</f>
        <v>0</v>
      </c>
      <c r="P163" s="1">
        <f t="shared" ref="P163:AA163" si="57">SUM(P162)</f>
        <v>8</v>
      </c>
      <c r="Q163" s="2">
        <f t="shared" si="57"/>
        <v>8</v>
      </c>
      <c r="R163" s="2">
        <f t="shared" si="57"/>
        <v>0</v>
      </c>
      <c r="S163" s="3">
        <f t="shared" si="57"/>
        <v>0</v>
      </c>
      <c r="T163" s="1">
        <f t="shared" si="57"/>
        <v>8.1999999999999993</v>
      </c>
      <c r="U163" s="2">
        <f t="shared" si="57"/>
        <v>8.1999999999999993</v>
      </c>
      <c r="V163" s="2">
        <f t="shared" si="57"/>
        <v>0</v>
      </c>
      <c r="W163" s="3">
        <f t="shared" si="57"/>
        <v>0</v>
      </c>
      <c r="X163" s="1">
        <f t="shared" si="57"/>
        <v>8.4</v>
      </c>
      <c r="Y163" s="2">
        <f t="shared" si="57"/>
        <v>8.4</v>
      </c>
      <c r="Z163" s="2">
        <f t="shared" si="57"/>
        <v>0</v>
      </c>
      <c r="AA163" s="3">
        <f t="shared" si="57"/>
        <v>0</v>
      </c>
      <c r="AB163" s="1162"/>
    </row>
    <row r="164" spans="1:28" ht="36" customHeight="1" thickBot="1" x14ac:dyDescent="0.25">
      <c r="A164" s="760" t="s">
        <v>15</v>
      </c>
      <c r="B164" s="763" t="s">
        <v>25</v>
      </c>
      <c r="C164" s="766" t="s">
        <v>22</v>
      </c>
      <c r="D164" s="787" t="s">
        <v>47</v>
      </c>
      <c r="E164" s="789" t="s">
        <v>180</v>
      </c>
      <c r="F164" s="791" t="s">
        <v>215</v>
      </c>
      <c r="G164" s="793" t="s">
        <v>183</v>
      </c>
      <c r="H164" s="795" t="s">
        <v>63</v>
      </c>
      <c r="I164" s="797" t="s">
        <v>257</v>
      </c>
      <c r="J164" s="895" t="s">
        <v>218</v>
      </c>
      <c r="K164" s="301" t="s">
        <v>41</v>
      </c>
      <c r="L164" s="492">
        <f>SUM(M164,O164)</f>
        <v>74.2</v>
      </c>
      <c r="M164" s="493">
        <v>74.2</v>
      </c>
      <c r="N164" s="493">
        <v>35.1</v>
      </c>
      <c r="O164" s="494">
        <v>0</v>
      </c>
      <c r="P164" s="492">
        <f>SUM(Q164,S164)</f>
        <v>84.2</v>
      </c>
      <c r="Q164" s="493">
        <v>84.2</v>
      </c>
      <c r="R164" s="493">
        <v>34.799999999999997</v>
      </c>
      <c r="S164" s="494">
        <v>0</v>
      </c>
      <c r="T164" s="492">
        <f>SUM(U164,W164)</f>
        <v>89.2</v>
      </c>
      <c r="U164" s="493">
        <v>89.2</v>
      </c>
      <c r="V164" s="493">
        <v>38.299999999999997</v>
      </c>
      <c r="W164" s="494">
        <v>0</v>
      </c>
      <c r="X164" s="492">
        <f>Y164+AA164</f>
        <v>93.5</v>
      </c>
      <c r="Y164" s="493">
        <v>93.5</v>
      </c>
      <c r="Z164" s="493">
        <v>42.1</v>
      </c>
      <c r="AA164" s="494">
        <v>0</v>
      </c>
      <c r="AB164" s="1175"/>
    </row>
    <row r="165" spans="1:28" ht="36" customHeight="1" thickBot="1" x14ac:dyDescent="0.25">
      <c r="A165" s="762"/>
      <c r="B165" s="765"/>
      <c r="C165" s="768"/>
      <c r="D165" s="788"/>
      <c r="E165" s="790"/>
      <c r="F165" s="792"/>
      <c r="G165" s="794"/>
      <c r="H165" s="796"/>
      <c r="I165" s="798"/>
      <c r="J165" s="896"/>
      <c r="K165" s="118" t="s">
        <v>11</v>
      </c>
      <c r="L165" s="101">
        <f t="shared" ref="L165:AA165" si="58">SUM(L164)</f>
        <v>74.2</v>
      </c>
      <c r="M165" s="102">
        <f t="shared" si="58"/>
        <v>74.2</v>
      </c>
      <c r="N165" s="102">
        <f t="shared" si="58"/>
        <v>35.1</v>
      </c>
      <c r="O165" s="103">
        <f t="shared" si="58"/>
        <v>0</v>
      </c>
      <c r="P165" s="101">
        <f t="shared" si="58"/>
        <v>84.2</v>
      </c>
      <c r="Q165" s="102">
        <f t="shared" si="58"/>
        <v>84.2</v>
      </c>
      <c r="R165" s="102">
        <f t="shared" si="58"/>
        <v>34.799999999999997</v>
      </c>
      <c r="S165" s="103">
        <f t="shared" si="58"/>
        <v>0</v>
      </c>
      <c r="T165" s="101">
        <f t="shared" si="58"/>
        <v>89.2</v>
      </c>
      <c r="U165" s="102">
        <f t="shared" si="58"/>
        <v>89.2</v>
      </c>
      <c r="V165" s="102">
        <f t="shared" si="58"/>
        <v>38.299999999999997</v>
      </c>
      <c r="W165" s="103">
        <f t="shared" si="58"/>
        <v>0</v>
      </c>
      <c r="X165" s="101">
        <f t="shared" si="58"/>
        <v>93.5</v>
      </c>
      <c r="Y165" s="102">
        <f t="shared" si="58"/>
        <v>93.5</v>
      </c>
      <c r="Z165" s="102">
        <f t="shared" si="58"/>
        <v>42.1</v>
      </c>
      <c r="AA165" s="103">
        <f t="shared" si="58"/>
        <v>0</v>
      </c>
      <c r="AB165" s="1175"/>
    </row>
    <row r="166" spans="1:28" ht="25.5" customHeight="1" x14ac:dyDescent="0.2">
      <c r="A166" s="760" t="s">
        <v>15</v>
      </c>
      <c r="B166" s="763" t="s">
        <v>25</v>
      </c>
      <c r="C166" s="766" t="s">
        <v>22</v>
      </c>
      <c r="D166" s="769" t="s">
        <v>35</v>
      </c>
      <c r="E166" s="772" t="s">
        <v>366</v>
      </c>
      <c r="F166" s="775" t="s">
        <v>368</v>
      </c>
      <c r="G166" s="778" t="s">
        <v>183</v>
      </c>
      <c r="H166" s="781" t="s">
        <v>63</v>
      </c>
      <c r="I166" s="784" t="s">
        <v>257</v>
      </c>
      <c r="J166" s="897" t="s">
        <v>365</v>
      </c>
      <c r="K166" s="630" t="s">
        <v>24</v>
      </c>
      <c r="L166" s="631">
        <f>SUM(M166,O166)</f>
        <v>0</v>
      </c>
      <c r="M166" s="632">
        <v>0</v>
      </c>
      <c r="N166" s="632">
        <v>0</v>
      </c>
      <c r="O166" s="633">
        <v>0</v>
      </c>
      <c r="P166" s="631">
        <f>SUM(Q166,S166)</f>
        <v>12.1</v>
      </c>
      <c r="Q166" s="632">
        <v>12.1</v>
      </c>
      <c r="R166" s="632">
        <v>7.5</v>
      </c>
      <c r="S166" s="633">
        <v>0</v>
      </c>
      <c r="T166" s="631">
        <f>SUM(U166,W166)</f>
        <v>24.3</v>
      </c>
      <c r="U166" s="632">
        <v>24.3</v>
      </c>
      <c r="V166" s="632">
        <v>14.5</v>
      </c>
      <c r="W166" s="633">
        <v>0</v>
      </c>
      <c r="X166" s="631">
        <f>Y166+AA166</f>
        <v>12.1</v>
      </c>
      <c r="Y166" s="632">
        <v>12.1</v>
      </c>
      <c r="Z166" s="632">
        <v>7.5</v>
      </c>
      <c r="AA166" s="633">
        <v>0</v>
      </c>
      <c r="AB166" s="1175"/>
    </row>
    <row r="167" spans="1:28" ht="26.25" customHeight="1" thickBot="1" x14ac:dyDescent="0.25">
      <c r="A167" s="761"/>
      <c r="B167" s="764"/>
      <c r="C167" s="767"/>
      <c r="D167" s="770"/>
      <c r="E167" s="773"/>
      <c r="F167" s="776"/>
      <c r="G167" s="779"/>
      <c r="H167" s="782"/>
      <c r="I167" s="785"/>
      <c r="J167" s="785"/>
      <c r="K167" s="634" t="s">
        <v>30</v>
      </c>
      <c r="L167" s="635">
        <f>M167+O167</f>
        <v>0</v>
      </c>
      <c r="M167" s="636">
        <v>0</v>
      </c>
      <c r="N167" s="636">
        <v>0</v>
      </c>
      <c r="O167" s="637">
        <v>0</v>
      </c>
      <c r="P167" s="635">
        <f>Q167+S167</f>
        <v>68.8</v>
      </c>
      <c r="Q167" s="636">
        <v>68.8</v>
      </c>
      <c r="R167" s="636">
        <v>70</v>
      </c>
      <c r="S167" s="637">
        <v>0</v>
      </c>
      <c r="T167" s="635">
        <f>U167+W167</f>
        <v>137.5</v>
      </c>
      <c r="U167" s="636">
        <v>137.5</v>
      </c>
      <c r="V167" s="636">
        <v>105</v>
      </c>
      <c r="W167" s="637">
        <v>0</v>
      </c>
      <c r="X167" s="635">
        <f>Y167+AA167</f>
        <v>68.7</v>
      </c>
      <c r="Y167" s="636">
        <v>68.7</v>
      </c>
      <c r="Z167" s="636">
        <v>70</v>
      </c>
      <c r="AA167" s="637">
        <v>0</v>
      </c>
      <c r="AB167" s="1175"/>
    </row>
    <row r="168" spans="1:28" ht="28.5" customHeight="1" thickBot="1" x14ac:dyDescent="0.25">
      <c r="A168" s="762"/>
      <c r="B168" s="765"/>
      <c r="C168" s="768"/>
      <c r="D168" s="771"/>
      <c r="E168" s="774"/>
      <c r="F168" s="777"/>
      <c r="G168" s="780"/>
      <c r="H168" s="783"/>
      <c r="I168" s="786"/>
      <c r="J168" s="898"/>
      <c r="K168" s="638" t="s">
        <v>11</v>
      </c>
      <c r="L168" s="639">
        <f>SUM(L166:L167)</f>
        <v>0</v>
      </c>
      <c r="M168" s="640">
        <f t="shared" ref="M168" si="59">SUM(M166:M167)</f>
        <v>0</v>
      </c>
      <c r="N168" s="640">
        <f t="shared" ref="N168" si="60">SUM(N166:N167)</f>
        <v>0</v>
      </c>
      <c r="O168" s="641">
        <f t="shared" ref="O168" si="61">SUM(O166:O167)</f>
        <v>0</v>
      </c>
      <c r="P168" s="639">
        <f t="shared" ref="P168" si="62">SUM(P166:P167)</f>
        <v>80.899999999999991</v>
      </c>
      <c r="Q168" s="640">
        <f t="shared" ref="Q168" si="63">SUM(Q166:Q167)</f>
        <v>80.899999999999991</v>
      </c>
      <c r="R168" s="640">
        <f t="shared" ref="R168" si="64">SUM(R166:R167)</f>
        <v>77.5</v>
      </c>
      <c r="S168" s="641">
        <f t="shared" ref="S168" si="65">SUM(S166:S167)</f>
        <v>0</v>
      </c>
      <c r="T168" s="639">
        <f t="shared" ref="T168" si="66">SUM(T166:T167)</f>
        <v>161.80000000000001</v>
      </c>
      <c r="U168" s="640">
        <f t="shared" ref="U168" si="67">SUM(U166:U167)</f>
        <v>161.80000000000001</v>
      </c>
      <c r="V168" s="640">
        <f t="shared" ref="V168" si="68">SUM(V166:V167)</f>
        <v>119.5</v>
      </c>
      <c r="W168" s="641">
        <f t="shared" ref="W168" si="69">SUM(W166:W167)</f>
        <v>0</v>
      </c>
      <c r="X168" s="639">
        <f t="shared" ref="X168" si="70">SUM(X166:X167)</f>
        <v>80.8</v>
      </c>
      <c r="Y168" s="640">
        <f t="shared" ref="Y168" si="71">SUM(Y166:Y167)</f>
        <v>80.8</v>
      </c>
      <c r="Z168" s="640">
        <f t="shared" ref="Z168" si="72">SUM(Z166:Z167)</f>
        <v>77.5</v>
      </c>
      <c r="AA168" s="641">
        <f t="shared" ref="AA168" si="73">SUM(AA166:AA167)</f>
        <v>0</v>
      </c>
      <c r="AB168" s="1175"/>
    </row>
    <row r="169" spans="1:28" ht="33.75" customHeight="1" x14ac:dyDescent="0.2">
      <c r="A169" s="760" t="s">
        <v>15</v>
      </c>
      <c r="B169" s="763" t="s">
        <v>25</v>
      </c>
      <c r="C169" s="766" t="s">
        <v>22</v>
      </c>
      <c r="D169" s="769" t="s">
        <v>37</v>
      </c>
      <c r="E169" s="772" t="s">
        <v>367</v>
      </c>
      <c r="F169" s="775" t="s">
        <v>368</v>
      </c>
      <c r="G169" s="778" t="s">
        <v>183</v>
      </c>
      <c r="H169" s="781" t="s">
        <v>63</v>
      </c>
      <c r="I169" s="784" t="s">
        <v>257</v>
      </c>
      <c r="J169" s="897" t="s">
        <v>365</v>
      </c>
      <c r="K169" s="630" t="s">
        <v>24</v>
      </c>
      <c r="L169" s="631">
        <f>SUM(M169,O169)</f>
        <v>0</v>
      </c>
      <c r="M169" s="632">
        <v>0</v>
      </c>
      <c r="N169" s="632">
        <v>0</v>
      </c>
      <c r="O169" s="633">
        <v>0</v>
      </c>
      <c r="P169" s="631">
        <f>SUM(Q169,S169)</f>
        <v>5.5</v>
      </c>
      <c r="Q169" s="632">
        <v>5.5</v>
      </c>
      <c r="R169" s="632">
        <v>3</v>
      </c>
      <c r="S169" s="633">
        <v>0</v>
      </c>
      <c r="T169" s="631">
        <f>SUM(U169,W169)</f>
        <v>11.1</v>
      </c>
      <c r="U169" s="632">
        <v>11.1</v>
      </c>
      <c r="V169" s="632">
        <v>6.2</v>
      </c>
      <c r="W169" s="633">
        <v>0</v>
      </c>
      <c r="X169" s="631">
        <f>Y169+AA169</f>
        <v>5.5</v>
      </c>
      <c r="Y169" s="632">
        <v>5.5</v>
      </c>
      <c r="Z169" s="632">
        <v>3</v>
      </c>
      <c r="AA169" s="633">
        <v>0</v>
      </c>
      <c r="AB169" s="1162"/>
    </row>
    <row r="170" spans="1:28" ht="32.25" customHeight="1" thickBot="1" x14ac:dyDescent="0.25">
      <c r="A170" s="761"/>
      <c r="B170" s="764"/>
      <c r="C170" s="767"/>
      <c r="D170" s="770"/>
      <c r="E170" s="773"/>
      <c r="F170" s="776"/>
      <c r="G170" s="779"/>
      <c r="H170" s="782"/>
      <c r="I170" s="785"/>
      <c r="J170" s="785"/>
      <c r="K170" s="634" t="s">
        <v>30</v>
      </c>
      <c r="L170" s="635">
        <f>M170+O170</f>
        <v>0</v>
      </c>
      <c r="M170" s="636">
        <v>0</v>
      </c>
      <c r="N170" s="636">
        <v>0</v>
      </c>
      <c r="O170" s="637">
        <v>0</v>
      </c>
      <c r="P170" s="635">
        <f>Q170+S170</f>
        <v>31.2</v>
      </c>
      <c r="Q170" s="636">
        <v>31.2</v>
      </c>
      <c r="R170" s="636">
        <v>24.3</v>
      </c>
      <c r="S170" s="637">
        <v>0</v>
      </c>
      <c r="T170" s="635">
        <f>U170+W170</f>
        <v>62.5</v>
      </c>
      <c r="U170" s="636">
        <v>62.5</v>
      </c>
      <c r="V170" s="636">
        <v>51.6</v>
      </c>
      <c r="W170" s="637">
        <v>0</v>
      </c>
      <c r="X170" s="635">
        <f>Y170+AA170</f>
        <v>31.3</v>
      </c>
      <c r="Y170" s="636">
        <v>31.3</v>
      </c>
      <c r="Z170" s="636">
        <v>24.3</v>
      </c>
      <c r="AA170" s="637">
        <v>0</v>
      </c>
      <c r="AB170" s="1175"/>
    </row>
    <row r="171" spans="1:28" ht="34.5" customHeight="1" thickBot="1" x14ac:dyDescent="0.25">
      <c r="A171" s="762"/>
      <c r="B171" s="765"/>
      <c r="C171" s="768"/>
      <c r="D171" s="771"/>
      <c r="E171" s="774"/>
      <c r="F171" s="777"/>
      <c r="G171" s="780"/>
      <c r="H171" s="783"/>
      <c r="I171" s="786"/>
      <c r="J171" s="898"/>
      <c r="K171" s="638" t="s">
        <v>11</v>
      </c>
      <c r="L171" s="642">
        <f>SUM(L169:L170)</f>
        <v>0</v>
      </c>
      <c r="M171" s="643">
        <f t="shared" ref="M171:AA171" si="74">SUM(M169:M170)</f>
        <v>0</v>
      </c>
      <c r="N171" s="643">
        <f t="shared" si="74"/>
        <v>0</v>
      </c>
      <c r="O171" s="644">
        <f t="shared" si="74"/>
        <v>0</v>
      </c>
      <c r="P171" s="642">
        <f t="shared" si="74"/>
        <v>36.700000000000003</v>
      </c>
      <c r="Q171" s="643">
        <f t="shared" si="74"/>
        <v>36.700000000000003</v>
      </c>
      <c r="R171" s="643">
        <f t="shared" si="74"/>
        <v>27.3</v>
      </c>
      <c r="S171" s="644">
        <f t="shared" si="74"/>
        <v>0</v>
      </c>
      <c r="T171" s="642">
        <f t="shared" si="74"/>
        <v>73.599999999999994</v>
      </c>
      <c r="U171" s="643">
        <f t="shared" si="74"/>
        <v>73.599999999999994</v>
      </c>
      <c r="V171" s="643">
        <f t="shared" si="74"/>
        <v>57.800000000000004</v>
      </c>
      <c r="W171" s="644">
        <f t="shared" si="74"/>
        <v>0</v>
      </c>
      <c r="X171" s="642">
        <f t="shared" si="74"/>
        <v>36.799999999999997</v>
      </c>
      <c r="Y171" s="643">
        <f t="shared" si="74"/>
        <v>36.799999999999997</v>
      </c>
      <c r="Z171" s="643">
        <f t="shared" si="74"/>
        <v>27.3</v>
      </c>
      <c r="AA171" s="644">
        <f t="shared" si="74"/>
        <v>0</v>
      </c>
      <c r="AB171" s="1162"/>
    </row>
    <row r="172" spans="1:28" ht="21" customHeight="1" thickBot="1" x14ac:dyDescent="0.25">
      <c r="A172" s="28" t="s">
        <v>15</v>
      </c>
      <c r="B172" s="4" t="s">
        <v>25</v>
      </c>
      <c r="C172" s="184" t="s">
        <v>22</v>
      </c>
      <c r="D172" s="1023" t="s">
        <v>203</v>
      </c>
      <c r="E172" s="1024"/>
      <c r="F172" s="1024"/>
      <c r="G172" s="1024"/>
      <c r="H172" s="1024"/>
      <c r="I172" s="1024"/>
      <c r="J172" s="1024"/>
      <c r="K172" s="1024"/>
      <c r="L172" s="627">
        <f>L161+L163+L171+L165+L168</f>
        <v>525</v>
      </c>
      <c r="M172" s="628">
        <f t="shared" ref="M172:AA172" si="75">M161+M163+M171+M165+M168</f>
        <v>513.5</v>
      </c>
      <c r="N172" s="628">
        <f t="shared" si="75"/>
        <v>416.8</v>
      </c>
      <c r="O172" s="629">
        <f t="shared" si="75"/>
        <v>11.5</v>
      </c>
      <c r="P172" s="627">
        <f t="shared" si="75"/>
        <v>816.7</v>
      </c>
      <c r="Q172" s="628">
        <f t="shared" si="75"/>
        <v>816.7</v>
      </c>
      <c r="R172" s="628">
        <f t="shared" si="75"/>
        <v>679.39999999999986</v>
      </c>
      <c r="S172" s="629">
        <f t="shared" si="75"/>
        <v>0</v>
      </c>
      <c r="T172" s="627">
        <f t="shared" si="75"/>
        <v>996.60000000000014</v>
      </c>
      <c r="U172" s="628">
        <f t="shared" si="75"/>
        <v>996.60000000000014</v>
      </c>
      <c r="V172" s="628">
        <f t="shared" si="75"/>
        <v>809.89999999999986</v>
      </c>
      <c r="W172" s="629">
        <f t="shared" si="75"/>
        <v>0</v>
      </c>
      <c r="X172" s="627">
        <f t="shared" si="75"/>
        <v>945.19999999999993</v>
      </c>
      <c r="Y172" s="628">
        <f t="shared" si="75"/>
        <v>945.19999999999993</v>
      </c>
      <c r="Z172" s="628">
        <f t="shared" si="75"/>
        <v>800.6</v>
      </c>
      <c r="AA172" s="629">
        <f t="shared" si="75"/>
        <v>0</v>
      </c>
      <c r="AB172" s="265"/>
    </row>
    <row r="173" spans="1:28" ht="20.25" customHeight="1" thickBot="1" x14ac:dyDescent="0.25">
      <c r="A173" s="304" t="s">
        <v>15</v>
      </c>
      <c r="B173" s="183" t="s">
        <v>25</v>
      </c>
      <c r="C173" s="913" t="s">
        <v>204</v>
      </c>
      <c r="D173" s="914"/>
      <c r="E173" s="914"/>
      <c r="F173" s="914"/>
      <c r="G173" s="914"/>
      <c r="H173" s="914"/>
      <c r="I173" s="914"/>
      <c r="J173" s="914"/>
      <c r="K173" s="914"/>
      <c r="L173" s="624">
        <f>L157+L172</f>
        <v>600.70000000000005</v>
      </c>
      <c r="M173" s="625">
        <f t="shared" ref="M173:AA173" si="76">M157+M172</f>
        <v>589.20000000000005</v>
      </c>
      <c r="N173" s="625">
        <f t="shared" si="76"/>
        <v>416.8</v>
      </c>
      <c r="O173" s="626">
        <f t="shared" si="76"/>
        <v>11.5</v>
      </c>
      <c r="P173" s="624">
        <f t="shared" si="76"/>
        <v>856.7</v>
      </c>
      <c r="Q173" s="625">
        <f t="shared" si="76"/>
        <v>856.7</v>
      </c>
      <c r="R173" s="625">
        <f t="shared" si="76"/>
        <v>679.39999999999986</v>
      </c>
      <c r="S173" s="626">
        <f t="shared" si="76"/>
        <v>0</v>
      </c>
      <c r="T173" s="624">
        <f t="shared" si="76"/>
        <v>1039.6000000000001</v>
      </c>
      <c r="U173" s="625">
        <f t="shared" si="76"/>
        <v>1039.6000000000001</v>
      </c>
      <c r="V173" s="625">
        <f t="shared" si="76"/>
        <v>809.89999999999986</v>
      </c>
      <c r="W173" s="626">
        <f t="shared" si="76"/>
        <v>0</v>
      </c>
      <c r="X173" s="624">
        <f t="shared" si="76"/>
        <v>990.19999999999993</v>
      </c>
      <c r="Y173" s="625">
        <f t="shared" si="76"/>
        <v>990.19999999999993</v>
      </c>
      <c r="Z173" s="625">
        <f t="shared" si="76"/>
        <v>800.6</v>
      </c>
      <c r="AA173" s="626">
        <f t="shared" si="76"/>
        <v>0</v>
      </c>
      <c r="AB173" s="1175"/>
    </row>
    <row r="174" spans="1:28" ht="24.75" customHeight="1" thickBot="1" x14ac:dyDescent="0.25">
      <c r="A174" s="28" t="s">
        <v>15</v>
      </c>
      <c r="B174" s="260" t="s">
        <v>15</v>
      </c>
      <c r="C174" s="910" t="s">
        <v>65</v>
      </c>
      <c r="D174" s="910"/>
      <c r="E174" s="910"/>
      <c r="F174" s="910"/>
      <c r="G174" s="910"/>
      <c r="H174" s="910"/>
      <c r="I174" s="910"/>
      <c r="J174" s="910"/>
      <c r="K174" s="910"/>
      <c r="L174" s="911"/>
      <c r="M174" s="911"/>
      <c r="N174" s="911"/>
      <c r="O174" s="911"/>
      <c r="P174" s="911"/>
      <c r="Q174" s="911"/>
      <c r="R174" s="911"/>
      <c r="S174" s="911"/>
      <c r="T174" s="911"/>
      <c r="U174" s="911"/>
      <c r="V174" s="911"/>
      <c r="W174" s="911"/>
      <c r="X174" s="911"/>
      <c r="Y174" s="911"/>
      <c r="Z174" s="911"/>
      <c r="AA174" s="912"/>
      <c r="AB174" s="1162"/>
    </row>
    <row r="175" spans="1:28" ht="24" customHeight="1" thickBot="1" x14ac:dyDescent="0.25">
      <c r="A175" s="28" t="s">
        <v>15</v>
      </c>
      <c r="B175" s="4" t="s">
        <v>15</v>
      </c>
      <c r="C175" s="185" t="s">
        <v>16</v>
      </c>
      <c r="D175" s="902" t="s">
        <v>66</v>
      </c>
      <c r="E175" s="903"/>
      <c r="F175" s="903"/>
      <c r="G175" s="903"/>
      <c r="H175" s="903"/>
      <c r="I175" s="903"/>
      <c r="J175" s="903"/>
      <c r="K175" s="903"/>
      <c r="L175" s="903"/>
      <c r="M175" s="903"/>
      <c r="N175" s="903"/>
      <c r="O175" s="903"/>
      <c r="P175" s="903"/>
      <c r="Q175" s="903"/>
      <c r="R175" s="903"/>
      <c r="S175" s="903"/>
      <c r="T175" s="903"/>
      <c r="U175" s="903"/>
      <c r="V175" s="903"/>
      <c r="W175" s="903"/>
      <c r="X175" s="903"/>
      <c r="Y175" s="903"/>
      <c r="Z175" s="903"/>
      <c r="AA175" s="904"/>
      <c r="AB175" s="1162"/>
    </row>
    <row r="176" spans="1:28" ht="21" customHeight="1" x14ac:dyDescent="0.2">
      <c r="A176" s="730" t="s">
        <v>15</v>
      </c>
      <c r="B176" s="733" t="s">
        <v>15</v>
      </c>
      <c r="C176" s="766" t="s">
        <v>16</v>
      </c>
      <c r="D176" s="739" t="s">
        <v>16</v>
      </c>
      <c r="E176" s="742" t="s">
        <v>67</v>
      </c>
      <c r="F176" s="1012" t="s">
        <v>215</v>
      </c>
      <c r="G176" s="748" t="s">
        <v>184</v>
      </c>
      <c r="H176" s="751" t="s">
        <v>20</v>
      </c>
      <c r="I176" s="988" t="s">
        <v>135</v>
      </c>
      <c r="J176" s="757" t="s">
        <v>224</v>
      </c>
      <c r="K176" s="224" t="s">
        <v>24</v>
      </c>
      <c r="L176" s="495">
        <f>M176+O176</f>
        <v>115</v>
      </c>
      <c r="M176" s="496">
        <v>115</v>
      </c>
      <c r="N176" s="496">
        <v>0</v>
      </c>
      <c r="O176" s="497">
        <v>0</v>
      </c>
      <c r="P176" s="495">
        <f>Q176+S176</f>
        <v>127</v>
      </c>
      <c r="Q176" s="496">
        <v>127</v>
      </c>
      <c r="R176" s="496">
        <v>0</v>
      </c>
      <c r="S176" s="497">
        <v>0</v>
      </c>
      <c r="T176" s="495">
        <f>U176+W176</f>
        <v>139.69999999999999</v>
      </c>
      <c r="U176" s="496">
        <v>139.69999999999999</v>
      </c>
      <c r="V176" s="496">
        <v>0</v>
      </c>
      <c r="W176" s="497">
        <v>0</v>
      </c>
      <c r="X176" s="495">
        <f>Y176+AA176</f>
        <v>153.69999999999999</v>
      </c>
      <c r="Y176" s="496">
        <v>153.69999999999999</v>
      </c>
      <c r="Z176" s="496">
        <v>0</v>
      </c>
      <c r="AA176" s="497">
        <v>0</v>
      </c>
      <c r="AB176" s="1162"/>
    </row>
    <row r="177" spans="1:28" ht="25.5" customHeight="1" thickBot="1" x14ac:dyDescent="0.25">
      <c r="A177" s="865"/>
      <c r="B177" s="866"/>
      <c r="C177" s="916"/>
      <c r="D177" s="1011"/>
      <c r="E177" s="901"/>
      <c r="F177" s="1013"/>
      <c r="G177" s="987"/>
      <c r="H177" s="1025"/>
      <c r="I177" s="1026"/>
      <c r="J177" s="758"/>
      <c r="K177" s="240" t="s">
        <v>41</v>
      </c>
      <c r="L177" s="291">
        <f>M177+O177</f>
        <v>0</v>
      </c>
      <c r="M177" s="241">
        <v>0</v>
      </c>
      <c r="N177" s="241">
        <v>0</v>
      </c>
      <c r="O177" s="284">
        <v>0</v>
      </c>
      <c r="P177" s="291">
        <f>Q177+S177</f>
        <v>0</v>
      </c>
      <c r="Q177" s="241">
        <v>0</v>
      </c>
      <c r="R177" s="241">
        <v>0</v>
      </c>
      <c r="S177" s="284">
        <v>0</v>
      </c>
      <c r="T177" s="291">
        <f>U177+W177</f>
        <v>0</v>
      </c>
      <c r="U177" s="241">
        <v>0</v>
      </c>
      <c r="V177" s="241">
        <v>0</v>
      </c>
      <c r="W177" s="284">
        <v>0</v>
      </c>
      <c r="X177" s="291">
        <f>Y177+AA177</f>
        <v>0</v>
      </c>
      <c r="Y177" s="241">
        <v>0</v>
      </c>
      <c r="Z177" s="241">
        <v>0</v>
      </c>
      <c r="AA177" s="242">
        <v>0</v>
      </c>
      <c r="AB177" s="1162"/>
    </row>
    <row r="178" spans="1:28" ht="24" customHeight="1" thickBot="1" x14ac:dyDescent="0.25">
      <c r="A178" s="732"/>
      <c r="B178" s="735"/>
      <c r="C178" s="768"/>
      <c r="D178" s="741"/>
      <c r="E178" s="744"/>
      <c r="F178" s="1031"/>
      <c r="G178" s="750"/>
      <c r="H178" s="753"/>
      <c r="I178" s="989"/>
      <c r="J178" s="759"/>
      <c r="K178" s="118" t="s">
        <v>11</v>
      </c>
      <c r="L178" s="1">
        <f t="shared" ref="L178:AA178" si="77">L176+L177</f>
        <v>115</v>
      </c>
      <c r="M178" s="2">
        <f t="shared" si="77"/>
        <v>115</v>
      </c>
      <c r="N178" s="2">
        <f t="shared" si="77"/>
        <v>0</v>
      </c>
      <c r="O178" s="3">
        <f t="shared" si="77"/>
        <v>0</v>
      </c>
      <c r="P178" s="1">
        <f t="shared" si="77"/>
        <v>127</v>
      </c>
      <c r="Q178" s="2">
        <f t="shared" si="77"/>
        <v>127</v>
      </c>
      <c r="R178" s="2">
        <f t="shared" si="77"/>
        <v>0</v>
      </c>
      <c r="S178" s="3">
        <f t="shared" si="77"/>
        <v>0</v>
      </c>
      <c r="T178" s="1">
        <f t="shared" si="77"/>
        <v>139.69999999999999</v>
      </c>
      <c r="U178" s="2">
        <f t="shared" si="77"/>
        <v>139.69999999999999</v>
      </c>
      <c r="V178" s="2">
        <f t="shared" si="77"/>
        <v>0</v>
      </c>
      <c r="W178" s="3">
        <f t="shared" si="77"/>
        <v>0</v>
      </c>
      <c r="X178" s="1">
        <f t="shared" si="77"/>
        <v>153.69999999999999</v>
      </c>
      <c r="Y178" s="2">
        <f t="shared" si="77"/>
        <v>153.69999999999999</v>
      </c>
      <c r="Z178" s="2">
        <f t="shared" si="77"/>
        <v>0</v>
      </c>
      <c r="AA178" s="3">
        <f t="shared" si="77"/>
        <v>0</v>
      </c>
      <c r="AB178" s="1162"/>
    </row>
    <row r="179" spans="1:28" ht="31.5" customHeight="1" thickBot="1" x14ac:dyDescent="0.25">
      <c r="A179" s="730" t="s">
        <v>15</v>
      </c>
      <c r="B179" s="733" t="s">
        <v>15</v>
      </c>
      <c r="C179" s="766" t="s">
        <v>16</v>
      </c>
      <c r="D179" s="739" t="s">
        <v>22</v>
      </c>
      <c r="E179" s="742" t="s">
        <v>136</v>
      </c>
      <c r="F179" s="1012" t="s">
        <v>219</v>
      </c>
      <c r="G179" s="748" t="s">
        <v>185</v>
      </c>
      <c r="H179" s="751" t="s">
        <v>214</v>
      </c>
      <c r="I179" s="988" t="s">
        <v>135</v>
      </c>
      <c r="J179" s="757" t="s">
        <v>225</v>
      </c>
      <c r="K179" s="294" t="s">
        <v>24</v>
      </c>
      <c r="L179" s="291">
        <f>M179+O179</f>
        <v>120.4</v>
      </c>
      <c r="M179" s="241">
        <v>120.4</v>
      </c>
      <c r="N179" s="241">
        <v>106.1</v>
      </c>
      <c r="O179" s="284">
        <v>0</v>
      </c>
      <c r="P179" s="291">
        <f>Q179+S179</f>
        <v>145.6</v>
      </c>
      <c r="Q179" s="241">
        <v>145.6</v>
      </c>
      <c r="R179" s="241">
        <v>116.6</v>
      </c>
      <c r="S179" s="284">
        <v>0</v>
      </c>
      <c r="T179" s="172">
        <f>U179+W179</f>
        <v>160</v>
      </c>
      <c r="U179" s="498">
        <v>160</v>
      </c>
      <c r="V179" s="498">
        <v>128.30000000000001</v>
      </c>
      <c r="W179" s="424">
        <v>0</v>
      </c>
      <c r="X179" s="291">
        <f>Y179+AA179</f>
        <v>175.9</v>
      </c>
      <c r="Y179" s="241">
        <v>175.9</v>
      </c>
      <c r="Z179" s="241">
        <v>141.1</v>
      </c>
      <c r="AA179" s="242">
        <v>0</v>
      </c>
      <c r="AB179" s="1175"/>
    </row>
    <row r="180" spans="1:28" ht="32.25" customHeight="1" thickBot="1" x14ac:dyDescent="0.25">
      <c r="A180" s="865"/>
      <c r="B180" s="866"/>
      <c r="C180" s="916"/>
      <c r="D180" s="1011"/>
      <c r="E180" s="901"/>
      <c r="F180" s="1013"/>
      <c r="G180" s="987"/>
      <c r="H180" s="753"/>
      <c r="I180" s="989"/>
      <c r="J180" s="759"/>
      <c r="K180" s="118" t="s">
        <v>11</v>
      </c>
      <c r="L180" s="104">
        <f t="shared" ref="L180:AA180" si="78">L179</f>
        <v>120.4</v>
      </c>
      <c r="M180" s="105">
        <f t="shared" si="78"/>
        <v>120.4</v>
      </c>
      <c r="N180" s="105">
        <f t="shared" si="78"/>
        <v>106.1</v>
      </c>
      <c r="O180" s="111">
        <f t="shared" si="78"/>
        <v>0</v>
      </c>
      <c r="P180" s="104">
        <f t="shared" si="78"/>
        <v>145.6</v>
      </c>
      <c r="Q180" s="105">
        <f t="shared" si="78"/>
        <v>145.6</v>
      </c>
      <c r="R180" s="105">
        <f t="shared" si="78"/>
        <v>116.6</v>
      </c>
      <c r="S180" s="111">
        <f t="shared" si="78"/>
        <v>0</v>
      </c>
      <c r="T180" s="104">
        <f t="shared" si="78"/>
        <v>160</v>
      </c>
      <c r="U180" s="105">
        <f t="shared" si="78"/>
        <v>160</v>
      </c>
      <c r="V180" s="105">
        <f t="shared" si="78"/>
        <v>128.30000000000001</v>
      </c>
      <c r="W180" s="111">
        <f t="shared" si="78"/>
        <v>0</v>
      </c>
      <c r="X180" s="104">
        <f t="shared" si="78"/>
        <v>175.9</v>
      </c>
      <c r="Y180" s="105">
        <f t="shared" si="78"/>
        <v>175.9</v>
      </c>
      <c r="Z180" s="105">
        <f t="shared" si="78"/>
        <v>141.1</v>
      </c>
      <c r="AA180" s="108">
        <f t="shared" si="78"/>
        <v>0</v>
      </c>
      <c r="AB180" s="1175"/>
    </row>
    <row r="181" spans="1:28" ht="30.75" customHeight="1" thickBot="1" x14ac:dyDescent="0.25">
      <c r="A181" s="730" t="s">
        <v>15</v>
      </c>
      <c r="B181" s="733" t="s">
        <v>15</v>
      </c>
      <c r="C181" s="766" t="s">
        <v>16</v>
      </c>
      <c r="D181" s="868" t="s">
        <v>25</v>
      </c>
      <c r="E181" s="858" t="s">
        <v>174</v>
      </c>
      <c r="F181" s="1075" t="s">
        <v>215</v>
      </c>
      <c r="G181" s="829" t="s">
        <v>185</v>
      </c>
      <c r="H181" s="990" t="s">
        <v>20</v>
      </c>
      <c r="I181" s="815" t="s">
        <v>135</v>
      </c>
      <c r="J181" s="817" t="s">
        <v>218</v>
      </c>
      <c r="K181" s="55" t="s">
        <v>43</v>
      </c>
      <c r="L181" s="75">
        <f>M181+O181</f>
        <v>0</v>
      </c>
      <c r="M181" s="56">
        <v>0</v>
      </c>
      <c r="N181" s="56">
        <v>0</v>
      </c>
      <c r="O181" s="58">
        <v>0</v>
      </c>
      <c r="P181" s="75">
        <f>Q181+S181</f>
        <v>0</v>
      </c>
      <c r="Q181" s="56">
        <v>0</v>
      </c>
      <c r="R181" s="56">
        <v>0</v>
      </c>
      <c r="S181" s="58">
        <v>0</v>
      </c>
      <c r="T181" s="75">
        <f>U181+W181</f>
        <v>0</v>
      </c>
      <c r="U181" s="56">
        <v>0</v>
      </c>
      <c r="V181" s="56">
        <v>0</v>
      </c>
      <c r="W181" s="58">
        <v>0</v>
      </c>
      <c r="X181" s="75">
        <v>0</v>
      </c>
      <c r="Y181" s="56">
        <v>0</v>
      </c>
      <c r="Z181" s="56">
        <v>0</v>
      </c>
      <c r="AA181" s="246">
        <v>0</v>
      </c>
      <c r="AB181" s="1162"/>
    </row>
    <row r="182" spans="1:28" ht="33.75" customHeight="1" thickBot="1" x14ac:dyDescent="0.25">
      <c r="A182" s="865"/>
      <c r="B182" s="866"/>
      <c r="C182" s="916"/>
      <c r="D182" s="869"/>
      <c r="E182" s="859"/>
      <c r="F182" s="1089"/>
      <c r="G182" s="1088"/>
      <c r="H182" s="991"/>
      <c r="I182" s="816"/>
      <c r="J182" s="818"/>
      <c r="K182" s="76" t="s">
        <v>11</v>
      </c>
      <c r="L182" s="247">
        <f t="shared" ref="L182:AA182" si="79">L181</f>
        <v>0</v>
      </c>
      <c r="M182" s="248">
        <f t="shared" si="79"/>
        <v>0</v>
      </c>
      <c r="N182" s="248">
        <f t="shared" si="79"/>
        <v>0</v>
      </c>
      <c r="O182" s="249">
        <f t="shared" si="79"/>
        <v>0</v>
      </c>
      <c r="P182" s="247">
        <f t="shared" si="79"/>
        <v>0</v>
      </c>
      <c r="Q182" s="248">
        <f t="shared" si="79"/>
        <v>0</v>
      </c>
      <c r="R182" s="248">
        <f t="shared" si="79"/>
        <v>0</v>
      </c>
      <c r="S182" s="249">
        <f t="shared" si="79"/>
        <v>0</v>
      </c>
      <c r="T182" s="247">
        <f t="shared" si="79"/>
        <v>0</v>
      </c>
      <c r="U182" s="248">
        <f t="shared" si="79"/>
        <v>0</v>
      </c>
      <c r="V182" s="248">
        <f t="shared" si="79"/>
        <v>0</v>
      </c>
      <c r="W182" s="249">
        <f t="shared" si="79"/>
        <v>0</v>
      </c>
      <c r="X182" s="247">
        <f t="shared" si="79"/>
        <v>0</v>
      </c>
      <c r="Y182" s="248">
        <f t="shared" si="79"/>
        <v>0</v>
      </c>
      <c r="Z182" s="248">
        <f t="shared" si="79"/>
        <v>0</v>
      </c>
      <c r="AA182" s="250">
        <f t="shared" si="79"/>
        <v>0</v>
      </c>
      <c r="AB182" s="38"/>
    </row>
    <row r="183" spans="1:28" ht="22.5" customHeight="1" thickBot="1" x14ac:dyDescent="0.25">
      <c r="A183" s="28" t="s">
        <v>15</v>
      </c>
      <c r="B183" s="4" t="s">
        <v>15</v>
      </c>
      <c r="C183" s="5" t="s">
        <v>16</v>
      </c>
      <c r="D183" s="1009" t="s">
        <v>203</v>
      </c>
      <c r="E183" s="1010"/>
      <c r="F183" s="1010"/>
      <c r="G183" s="1010"/>
      <c r="H183" s="1010"/>
      <c r="I183" s="1010"/>
      <c r="J183" s="1010"/>
      <c r="K183" s="1010"/>
      <c r="L183" s="157">
        <f>L178+L182+L180</f>
        <v>235.4</v>
      </c>
      <c r="M183" s="158">
        <f t="shared" ref="M183:AA183" si="80">M178+M182+M180</f>
        <v>235.4</v>
      </c>
      <c r="N183" s="158">
        <f t="shared" si="80"/>
        <v>106.1</v>
      </c>
      <c r="O183" s="159">
        <f t="shared" si="80"/>
        <v>0</v>
      </c>
      <c r="P183" s="157">
        <f t="shared" si="80"/>
        <v>272.60000000000002</v>
      </c>
      <c r="Q183" s="158">
        <f t="shared" si="80"/>
        <v>272.60000000000002</v>
      </c>
      <c r="R183" s="158">
        <f t="shared" si="80"/>
        <v>116.6</v>
      </c>
      <c r="S183" s="159">
        <f t="shared" si="80"/>
        <v>0</v>
      </c>
      <c r="T183" s="157">
        <f t="shared" si="80"/>
        <v>299.7</v>
      </c>
      <c r="U183" s="158">
        <f t="shared" si="80"/>
        <v>299.7</v>
      </c>
      <c r="V183" s="158">
        <f t="shared" si="80"/>
        <v>128.30000000000001</v>
      </c>
      <c r="W183" s="159">
        <f t="shared" si="80"/>
        <v>0</v>
      </c>
      <c r="X183" s="157">
        <f t="shared" si="80"/>
        <v>329.6</v>
      </c>
      <c r="Y183" s="158">
        <f t="shared" si="80"/>
        <v>329.6</v>
      </c>
      <c r="Z183" s="158">
        <f t="shared" si="80"/>
        <v>141.1</v>
      </c>
      <c r="AA183" s="159">
        <f t="shared" si="80"/>
        <v>0</v>
      </c>
      <c r="AB183" s="265"/>
    </row>
    <row r="184" spans="1:28" ht="21.75" customHeight="1" thickBot="1" x14ac:dyDescent="0.25">
      <c r="A184" s="304" t="s">
        <v>15</v>
      </c>
      <c r="B184" s="170" t="s">
        <v>15</v>
      </c>
      <c r="C184" s="1220" t="s">
        <v>204</v>
      </c>
      <c r="D184" s="1221"/>
      <c r="E184" s="1221"/>
      <c r="F184" s="1221"/>
      <c r="G184" s="1221"/>
      <c r="H184" s="1221"/>
      <c r="I184" s="1221"/>
      <c r="J184" s="1221"/>
      <c r="K184" s="1222"/>
      <c r="L184" s="155">
        <f t="shared" ref="L184:AA184" si="81">L183</f>
        <v>235.4</v>
      </c>
      <c r="M184" s="156">
        <f t="shared" si="81"/>
        <v>235.4</v>
      </c>
      <c r="N184" s="156">
        <f t="shared" si="81"/>
        <v>106.1</v>
      </c>
      <c r="O184" s="186">
        <f t="shared" si="81"/>
        <v>0</v>
      </c>
      <c r="P184" s="155">
        <f t="shared" si="81"/>
        <v>272.60000000000002</v>
      </c>
      <c r="Q184" s="156">
        <f t="shared" si="81"/>
        <v>272.60000000000002</v>
      </c>
      <c r="R184" s="156">
        <f t="shared" si="81"/>
        <v>116.6</v>
      </c>
      <c r="S184" s="186">
        <f t="shared" si="81"/>
        <v>0</v>
      </c>
      <c r="T184" s="155">
        <f t="shared" si="81"/>
        <v>299.7</v>
      </c>
      <c r="U184" s="156">
        <f t="shared" si="81"/>
        <v>299.7</v>
      </c>
      <c r="V184" s="156">
        <f t="shared" si="81"/>
        <v>128.30000000000001</v>
      </c>
      <c r="W184" s="186">
        <f t="shared" si="81"/>
        <v>0</v>
      </c>
      <c r="X184" s="155">
        <f t="shared" si="81"/>
        <v>329.6</v>
      </c>
      <c r="Y184" s="156">
        <f t="shared" si="81"/>
        <v>329.6</v>
      </c>
      <c r="Z184" s="156">
        <f t="shared" si="81"/>
        <v>141.1</v>
      </c>
      <c r="AA184" s="187">
        <f t="shared" si="81"/>
        <v>0</v>
      </c>
      <c r="AB184" s="1162"/>
    </row>
    <row r="185" spans="1:28" ht="23.25" customHeight="1" thickBot="1" x14ac:dyDescent="0.25">
      <c r="A185" s="28" t="s">
        <v>15</v>
      </c>
      <c r="B185" s="261" t="s">
        <v>186</v>
      </c>
      <c r="C185" s="933" t="s">
        <v>187</v>
      </c>
      <c r="D185" s="933"/>
      <c r="E185" s="933"/>
      <c r="F185" s="933"/>
      <c r="G185" s="933"/>
      <c r="H185" s="933"/>
      <c r="I185" s="933"/>
      <c r="J185" s="933"/>
      <c r="K185" s="933"/>
      <c r="L185" s="933"/>
      <c r="M185" s="933"/>
      <c r="N185" s="933"/>
      <c r="O185" s="933"/>
      <c r="P185" s="933"/>
      <c r="Q185" s="933"/>
      <c r="R185" s="933"/>
      <c r="S185" s="933"/>
      <c r="T185" s="933"/>
      <c r="U185" s="933"/>
      <c r="V185" s="933"/>
      <c r="W185" s="933"/>
      <c r="X185" s="933"/>
      <c r="Y185" s="933"/>
      <c r="Z185" s="933"/>
      <c r="AA185" s="934"/>
      <c r="AB185" s="1162"/>
    </row>
    <row r="186" spans="1:28" ht="24.75" customHeight="1" thickBot="1" x14ac:dyDescent="0.25">
      <c r="A186" s="28" t="s">
        <v>15</v>
      </c>
      <c r="B186" s="4" t="s">
        <v>28</v>
      </c>
      <c r="C186" s="5" t="s">
        <v>16</v>
      </c>
      <c r="D186" s="819" t="s">
        <v>68</v>
      </c>
      <c r="E186" s="820"/>
      <c r="F186" s="820"/>
      <c r="G186" s="820"/>
      <c r="H186" s="820"/>
      <c r="I186" s="820"/>
      <c r="J186" s="1224"/>
      <c r="K186" s="1224"/>
      <c r="L186" s="1224"/>
      <c r="M186" s="1224"/>
      <c r="N186" s="1224"/>
      <c r="O186" s="1224"/>
      <c r="P186" s="1224"/>
      <c r="Q186" s="1224"/>
      <c r="R186" s="1224"/>
      <c r="S186" s="1224"/>
      <c r="T186" s="1224"/>
      <c r="U186" s="1224"/>
      <c r="V186" s="1224"/>
      <c r="W186" s="1224"/>
      <c r="X186" s="1224"/>
      <c r="Y186" s="1224"/>
      <c r="Z186" s="1224"/>
      <c r="AA186" s="1225"/>
      <c r="AB186" s="1162"/>
    </row>
    <row r="187" spans="1:28" ht="23.25" customHeight="1" x14ac:dyDescent="0.2">
      <c r="A187" s="730" t="s">
        <v>15</v>
      </c>
      <c r="B187" s="733" t="s">
        <v>28</v>
      </c>
      <c r="C187" s="921" t="s">
        <v>16</v>
      </c>
      <c r="D187" s="739" t="s">
        <v>16</v>
      </c>
      <c r="E187" s="742" t="s">
        <v>69</v>
      </c>
      <c r="F187" s="1012" t="s">
        <v>215</v>
      </c>
      <c r="G187" s="748" t="s">
        <v>70</v>
      </c>
      <c r="H187" s="751" t="s">
        <v>71</v>
      </c>
      <c r="I187" s="1223" t="s">
        <v>103</v>
      </c>
      <c r="J187" s="935" t="s">
        <v>218</v>
      </c>
      <c r="K187" s="224" t="s">
        <v>41</v>
      </c>
      <c r="L187" s="499">
        <f>SUM(M187+O187)</f>
        <v>676.5</v>
      </c>
      <c r="M187" s="500">
        <v>676.5</v>
      </c>
      <c r="N187" s="500">
        <v>666.9</v>
      </c>
      <c r="O187" s="501">
        <v>0</v>
      </c>
      <c r="P187" s="499">
        <f>Q187+S187</f>
        <v>808.8</v>
      </c>
      <c r="Q187" s="500">
        <v>808.8</v>
      </c>
      <c r="R187" s="500">
        <v>788.4</v>
      </c>
      <c r="S187" s="501">
        <v>0</v>
      </c>
      <c r="T187" s="233">
        <f>U187+W187</f>
        <v>880.5</v>
      </c>
      <c r="U187" s="234">
        <v>880.5</v>
      </c>
      <c r="V187" s="234">
        <v>867.3</v>
      </c>
      <c r="W187" s="502">
        <v>0</v>
      </c>
      <c r="X187" s="499">
        <f>Y187+AA187</f>
        <v>968.5</v>
      </c>
      <c r="Y187" s="503">
        <v>968.5</v>
      </c>
      <c r="Z187" s="503">
        <v>954</v>
      </c>
      <c r="AA187" s="501">
        <v>0</v>
      </c>
      <c r="AB187" s="1162"/>
    </row>
    <row r="188" spans="1:28" ht="24.75" customHeight="1" thickBot="1" x14ac:dyDescent="0.25">
      <c r="A188" s="919"/>
      <c r="B188" s="920"/>
      <c r="C188" s="922"/>
      <c r="D188" s="1019"/>
      <c r="E188" s="1217"/>
      <c r="F188" s="1226"/>
      <c r="G188" s="992"/>
      <c r="H188" s="994"/>
      <c r="I188" s="1191"/>
      <c r="J188" s="936"/>
      <c r="K188" s="225" t="s">
        <v>24</v>
      </c>
      <c r="L188" s="318">
        <f>M188+O188</f>
        <v>0</v>
      </c>
      <c r="M188" s="346">
        <v>0</v>
      </c>
      <c r="N188" s="346">
        <v>0</v>
      </c>
      <c r="O188" s="320">
        <v>0</v>
      </c>
      <c r="P188" s="318">
        <f>Q188+S188</f>
        <v>0</v>
      </c>
      <c r="Q188" s="346">
        <v>0</v>
      </c>
      <c r="R188" s="346">
        <v>0</v>
      </c>
      <c r="S188" s="320">
        <v>0</v>
      </c>
      <c r="T188" s="340">
        <f>U188+W188</f>
        <v>0</v>
      </c>
      <c r="U188" s="338">
        <v>0</v>
      </c>
      <c r="V188" s="338">
        <v>0</v>
      </c>
      <c r="W188" s="287">
        <v>0</v>
      </c>
      <c r="X188" s="318">
        <f>Y188+AA188</f>
        <v>0</v>
      </c>
      <c r="Y188" s="319">
        <v>0</v>
      </c>
      <c r="Z188" s="319">
        <v>0</v>
      </c>
      <c r="AA188" s="320">
        <v>0</v>
      </c>
      <c r="AB188" s="38"/>
    </row>
    <row r="189" spans="1:28" ht="24" customHeight="1" thickBot="1" x14ac:dyDescent="0.25">
      <c r="A189" s="732"/>
      <c r="B189" s="735"/>
      <c r="C189" s="923"/>
      <c r="D189" s="1020"/>
      <c r="E189" s="1218"/>
      <c r="F189" s="1227"/>
      <c r="G189" s="993"/>
      <c r="H189" s="995"/>
      <c r="I189" s="937"/>
      <c r="J189" s="937"/>
      <c r="K189" s="227" t="s">
        <v>11</v>
      </c>
      <c r="L189" s="1">
        <f>SUM(L187:L188)</f>
        <v>676.5</v>
      </c>
      <c r="M189" s="2">
        <f t="shared" ref="M189:AA189" si="82">SUM(M187:M188)</f>
        <v>676.5</v>
      </c>
      <c r="N189" s="2">
        <f t="shared" si="82"/>
        <v>666.9</v>
      </c>
      <c r="O189" s="3">
        <f t="shared" si="82"/>
        <v>0</v>
      </c>
      <c r="P189" s="1">
        <f t="shared" si="82"/>
        <v>808.8</v>
      </c>
      <c r="Q189" s="2">
        <f t="shared" si="82"/>
        <v>808.8</v>
      </c>
      <c r="R189" s="2">
        <f t="shared" si="82"/>
        <v>788.4</v>
      </c>
      <c r="S189" s="3">
        <f t="shared" si="82"/>
        <v>0</v>
      </c>
      <c r="T189" s="1">
        <f t="shared" si="82"/>
        <v>880.5</v>
      </c>
      <c r="U189" s="2">
        <f t="shared" si="82"/>
        <v>880.5</v>
      </c>
      <c r="V189" s="2">
        <f t="shared" si="82"/>
        <v>867.3</v>
      </c>
      <c r="W189" s="3">
        <f t="shared" si="82"/>
        <v>0</v>
      </c>
      <c r="X189" s="1">
        <f t="shared" si="82"/>
        <v>968.5</v>
      </c>
      <c r="Y189" s="2">
        <f t="shared" si="82"/>
        <v>968.5</v>
      </c>
      <c r="Z189" s="2">
        <f t="shared" si="82"/>
        <v>954</v>
      </c>
      <c r="AA189" s="3">
        <f t="shared" si="82"/>
        <v>0</v>
      </c>
      <c r="AB189" s="38"/>
    </row>
    <row r="190" spans="1:28" ht="21.75" customHeight="1" x14ac:dyDescent="0.2">
      <c r="A190" s="730" t="s">
        <v>15</v>
      </c>
      <c r="B190" s="733" t="s">
        <v>28</v>
      </c>
      <c r="C190" s="921" t="s">
        <v>16</v>
      </c>
      <c r="D190" s="739" t="s">
        <v>22</v>
      </c>
      <c r="E190" s="952" t="s">
        <v>72</v>
      </c>
      <c r="F190" s="1012" t="s">
        <v>215</v>
      </c>
      <c r="G190" s="748" t="s">
        <v>70</v>
      </c>
      <c r="H190" s="751" t="s">
        <v>71</v>
      </c>
      <c r="I190" s="988" t="s">
        <v>103</v>
      </c>
      <c r="J190" s="935" t="s">
        <v>218</v>
      </c>
      <c r="K190" s="191" t="s">
        <v>41</v>
      </c>
      <c r="L190" s="499">
        <f>SUM(M190+O190)</f>
        <v>29.1</v>
      </c>
      <c r="M190" s="500">
        <v>29.1</v>
      </c>
      <c r="N190" s="500">
        <v>0</v>
      </c>
      <c r="O190" s="501">
        <v>0</v>
      </c>
      <c r="P190" s="499">
        <f>SUM(Q190+S190)</f>
        <v>34.5</v>
      </c>
      <c r="Q190" s="500">
        <v>34.5</v>
      </c>
      <c r="R190" s="500">
        <v>0</v>
      </c>
      <c r="S190" s="501">
        <v>0</v>
      </c>
      <c r="T190" s="233">
        <f>U190+W190</f>
        <v>37.5</v>
      </c>
      <c r="U190" s="234">
        <v>37.5</v>
      </c>
      <c r="V190" s="234">
        <v>0</v>
      </c>
      <c r="W190" s="502">
        <v>0</v>
      </c>
      <c r="X190" s="499">
        <f>Y190+AA190</f>
        <v>40.9</v>
      </c>
      <c r="Y190" s="503">
        <v>40.9</v>
      </c>
      <c r="Z190" s="503">
        <v>0</v>
      </c>
      <c r="AA190" s="501">
        <v>0</v>
      </c>
      <c r="AB190" s="265"/>
    </row>
    <row r="191" spans="1:28" ht="21" customHeight="1" thickBot="1" x14ac:dyDescent="0.25">
      <c r="A191" s="919"/>
      <c r="B191" s="920"/>
      <c r="C191" s="922"/>
      <c r="D191" s="1019"/>
      <c r="E191" s="1228"/>
      <c r="F191" s="1226"/>
      <c r="G191" s="992"/>
      <c r="H191" s="994"/>
      <c r="I191" s="936"/>
      <c r="J191" s="936"/>
      <c r="K191" s="240" t="s">
        <v>24</v>
      </c>
      <c r="L191" s="217">
        <f>M191+O191</f>
        <v>0</v>
      </c>
      <c r="M191" s="226">
        <v>0</v>
      </c>
      <c r="N191" s="226">
        <v>0</v>
      </c>
      <c r="O191" s="219">
        <v>0</v>
      </c>
      <c r="P191" s="217">
        <f>Q191+S191</f>
        <v>0</v>
      </c>
      <c r="Q191" s="226">
        <v>0</v>
      </c>
      <c r="R191" s="226">
        <v>0</v>
      </c>
      <c r="S191" s="219">
        <v>0</v>
      </c>
      <c r="T191" s="273">
        <f>U191+W191</f>
        <v>0</v>
      </c>
      <c r="U191" s="274">
        <v>0</v>
      </c>
      <c r="V191" s="274">
        <v>0</v>
      </c>
      <c r="W191" s="275">
        <v>0</v>
      </c>
      <c r="X191" s="217">
        <f>Y191+AA191</f>
        <v>0</v>
      </c>
      <c r="Y191" s="218">
        <v>0</v>
      </c>
      <c r="Z191" s="218">
        <v>0</v>
      </c>
      <c r="AA191" s="219">
        <v>0</v>
      </c>
      <c r="AB191" s="265"/>
    </row>
    <row r="192" spans="1:28" ht="28.5" customHeight="1" thickBot="1" x14ac:dyDescent="0.25">
      <c r="A192" s="732"/>
      <c r="B192" s="735"/>
      <c r="C192" s="923"/>
      <c r="D192" s="1020"/>
      <c r="E192" s="1229"/>
      <c r="F192" s="1227"/>
      <c r="G192" s="993"/>
      <c r="H192" s="995"/>
      <c r="I192" s="937"/>
      <c r="J192" s="937"/>
      <c r="K192" s="227" t="s">
        <v>11</v>
      </c>
      <c r="L192" s="1">
        <f>SUM(L190:L191)</f>
        <v>29.1</v>
      </c>
      <c r="M192" s="2">
        <f t="shared" ref="M192:AA192" si="83">SUM(M190:M191)</f>
        <v>29.1</v>
      </c>
      <c r="N192" s="2">
        <f t="shared" si="83"/>
        <v>0</v>
      </c>
      <c r="O192" s="3">
        <f t="shared" si="83"/>
        <v>0</v>
      </c>
      <c r="P192" s="1">
        <f t="shared" si="83"/>
        <v>34.5</v>
      </c>
      <c r="Q192" s="2">
        <f t="shared" si="83"/>
        <v>34.5</v>
      </c>
      <c r="R192" s="2">
        <f t="shared" si="83"/>
        <v>0</v>
      </c>
      <c r="S192" s="3">
        <f t="shared" si="83"/>
        <v>0</v>
      </c>
      <c r="T192" s="1">
        <f t="shared" si="83"/>
        <v>37.5</v>
      </c>
      <c r="U192" s="2">
        <f t="shared" si="83"/>
        <v>37.5</v>
      </c>
      <c r="V192" s="2">
        <f t="shared" si="83"/>
        <v>0</v>
      </c>
      <c r="W192" s="3">
        <f t="shared" si="83"/>
        <v>0</v>
      </c>
      <c r="X192" s="1">
        <f t="shared" si="83"/>
        <v>40.9</v>
      </c>
      <c r="Y192" s="2">
        <f t="shared" si="83"/>
        <v>40.9</v>
      </c>
      <c r="Z192" s="2">
        <f t="shared" si="83"/>
        <v>0</v>
      </c>
      <c r="AA192" s="3">
        <f t="shared" si="83"/>
        <v>0</v>
      </c>
      <c r="AB192" s="1162"/>
    </row>
    <row r="193" spans="1:28" ht="24.75" customHeight="1" thickBot="1" x14ac:dyDescent="0.25">
      <c r="A193" s="28" t="s">
        <v>15</v>
      </c>
      <c r="B193" s="4" t="s">
        <v>28</v>
      </c>
      <c r="C193" s="5" t="s">
        <v>16</v>
      </c>
      <c r="D193" s="725" t="s">
        <v>205</v>
      </c>
      <c r="E193" s="726"/>
      <c r="F193" s="726"/>
      <c r="G193" s="726"/>
      <c r="H193" s="726"/>
      <c r="I193" s="726"/>
      <c r="J193" s="726"/>
      <c r="K193" s="1200"/>
      <c r="L193" s="27">
        <f t="shared" ref="L193:AA193" si="84">L189+L192</f>
        <v>705.6</v>
      </c>
      <c r="M193" s="228">
        <f t="shared" si="84"/>
        <v>705.6</v>
      </c>
      <c r="N193" s="228">
        <f t="shared" si="84"/>
        <v>666.9</v>
      </c>
      <c r="O193" s="229">
        <f t="shared" si="84"/>
        <v>0</v>
      </c>
      <c r="P193" s="27">
        <f t="shared" si="84"/>
        <v>843.3</v>
      </c>
      <c r="Q193" s="228">
        <f t="shared" si="84"/>
        <v>843.3</v>
      </c>
      <c r="R193" s="228">
        <f t="shared" si="84"/>
        <v>788.4</v>
      </c>
      <c r="S193" s="229">
        <f t="shared" si="84"/>
        <v>0</v>
      </c>
      <c r="T193" s="27">
        <f t="shared" si="84"/>
        <v>918</v>
      </c>
      <c r="U193" s="228">
        <f t="shared" si="84"/>
        <v>918</v>
      </c>
      <c r="V193" s="228">
        <f t="shared" si="84"/>
        <v>867.3</v>
      </c>
      <c r="W193" s="229">
        <f t="shared" si="84"/>
        <v>0</v>
      </c>
      <c r="X193" s="27">
        <f t="shared" si="84"/>
        <v>1009.4</v>
      </c>
      <c r="Y193" s="228">
        <f t="shared" si="84"/>
        <v>1009.4</v>
      </c>
      <c r="Z193" s="228">
        <f t="shared" si="84"/>
        <v>954</v>
      </c>
      <c r="AA193" s="229">
        <f t="shared" si="84"/>
        <v>0</v>
      </c>
      <c r="AB193" s="1162"/>
    </row>
    <row r="194" spans="1:28" ht="25.5" customHeight="1" thickBot="1" x14ac:dyDescent="0.25">
      <c r="A194" s="304" t="s">
        <v>15</v>
      </c>
      <c r="B194" s="262" t="s">
        <v>28</v>
      </c>
      <c r="C194" s="1021" t="s">
        <v>204</v>
      </c>
      <c r="D194" s="1021"/>
      <c r="E194" s="1021"/>
      <c r="F194" s="1021"/>
      <c r="G194" s="1021"/>
      <c r="H194" s="1021"/>
      <c r="I194" s="1021"/>
      <c r="J194" s="1021"/>
      <c r="K194" s="1022"/>
      <c r="L194" s="24">
        <f t="shared" ref="L194:AA194" si="85">L193</f>
        <v>705.6</v>
      </c>
      <c r="M194" s="23">
        <f t="shared" si="85"/>
        <v>705.6</v>
      </c>
      <c r="N194" s="23">
        <f t="shared" si="85"/>
        <v>666.9</v>
      </c>
      <c r="O194" s="25">
        <f t="shared" si="85"/>
        <v>0</v>
      </c>
      <c r="P194" s="24">
        <f t="shared" si="85"/>
        <v>843.3</v>
      </c>
      <c r="Q194" s="23">
        <f t="shared" si="85"/>
        <v>843.3</v>
      </c>
      <c r="R194" s="23">
        <f t="shared" si="85"/>
        <v>788.4</v>
      </c>
      <c r="S194" s="25">
        <f t="shared" si="85"/>
        <v>0</v>
      </c>
      <c r="T194" s="24">
        <f t="shared" si="85"/>
        <v>918</v>
      </c>
      <c r="U194" s="23">
        <f t="shared" si="85"/>
        <v>918</v>
      </c>
      <c r="V194" s="23">
        <f t="shared" si="85"/>
        <v>867.3</v>
      </c>
      <c r="W194" s="25">
        <f t="shared" si="85"/>
        <v>0</v>
      </c>
      <c r="X194" s="24">
        <f t="shared" si="85"/>
        <v>1009.4</v>
      </c>
      <c r="Y194" s="23">
        <f t="shared" si="85"/>
        <v>1009.4</v>
      </c>
      <c r="Z194" s="23">
        <f t="shared" si="85"/>
        <v>954</v>
      </c>
      <c r="AA194" s="25">
        <f t="shared" si="85"/>
        <v>0</v>
      </c>
      <c r="AB194" s="38"/>
    </row>
    <row r="195" spans="1:28" ht="25.5" customHeight="1" thickBot="1" x14ac:dyDescent="0.25">
      <c r="A195" s="28" t="s">
        <v>15</v>
      </c>
      <c r="B195" s="4" t="s">
        <v>47</v>
      </c>
      <c r="C195" s="1014" t="s">
        <v>73</v>
      </c>
      <c r="D195" s="1015"/>
      <c r="E195" s="1015"/>
      <c r="F195" s="1015"/>
      <c r="G195" s="1015"/>
      <c r="H195" s="1015"/>
      <c r="I195" s="1015"/>
      <c r="J195" s="1015"/>
      <c r="K195" s="1015"/>
      <c r="L195" s="1015"/>
      <c r="M195" s="1015"/>
      <c r="N195" s="1015"/>
      <c r="O195" s="1015"/>
      <c r="P195" s="1015"/>
      <c r="Q195" s="1015"/>
      <c r="R195" s="1015"/>
      <c r="S195" s="1015"/>
      <c r="T195" s="1015"/>
      <c r="U195" s="1015"/>
      <c r="V195" s="1015"/>
      <c r="W195" s="1015"/>
      <c r="X195" s="1015"/>
      <c r="Y195" s="1015"/>
      <c r="Z195" s="1015"/>
      <c r="AA195" s="1219"/>
      <c r="AB195" s="265"/>
    </row>
    <row r="196" spans="1:28" ht="25.5" customHeight="1" thickBot="1" x14ac:dyDescent="0.25">
      <c r="A196" s="28" t="s">
        <v>15</v>
      </c>
      <c r="B196" s="4" t="s">
        <v>47</v>
      </c>
      <c r="C196" s="189" t="s">
        <v>16</v>
      </c>
      <c r="D196" s="727" t="s">
        <v>74</v>
      </c>
      <c r="E196" s="728"/>
      <c r="F196" s="728"/>
      <c r="G196" s="728"/>
      <c r="H196" s="728"/>
      <c r="I196" s="728"/>
      <c r="J196" s="728"/>
      <c r="K196" s="728"/>
      <c r="L196" s="728"/>
      <c r="M196" s="728"/>
      <c r="N196" s="728"/>
      <c r="O196" s="728"/>
      <c r="P196" s="728"/>
      <c r="Q196" s="728"/>
      <c r="R196" s="728"/>
      <c r="S196" s="728"/>
      <c r="T196" s="728"/>
      <c r="U196" s="728"/>
      <c r="V196" s="728"/>
      <c r="W196" s="728"/>
      <c r="X196" s="728"/>
      <c r="Y196" s="728"/>
      <c r="Z196" s="728"/>
      <c r="AA196" s="729"/>
      <c r="AB196" s="1162"/>
    </row>
    <row r="197" spans="1:28" ht="24.75" customHeight="1" x14ac:dyDescent="0.2">
      <c r="A197" s="730" t="s">
        <v>15</v>
      </c>
      <c r="B197" s="733" t="s">
        <v>47</v>
      </c>
      <c r="C197" s="736" t="s">
        <v>16</v>
      </c>
      <c r="D197" s="1036" t="s">
        <v>16</v>
      </c>
      <c r="E197" s="742" t="s">
        <v>75</v>
      </c>
      <c r="F197" s="1012" t="s">
        <v>215</v>
      </c>
      <c r="G197" s="748" t="s">
        <v>76</v>
      </c>
      <c r="H197" s="751" t="s">
        <v>20</v>
      </c>
      <c r="I197" s="754" t="s">
        <v>103</v>
      </c>
      <c r="J197" s="757" t="s">
        <v>218</v>
      </c>
      <c r="K197" s="191" t="s">
        <v>41</v>
      </c>
      <c r="L197" s="499">
        <f>SUM(M197+O197)</f>
        <v>31.6</v>
      </c>
      <c r="M197" s="503">
        <v>31.6</v>
      </c>
      <c r="N197" s="503">
        <v>25.7</v>
      </c>
      <c r="O197" s="501">
        <v>0</v>
      </c>
      <c r="P197" s="499">
        <f>SUM(Q197+S197)</f>
        <v>36.299999999999997</v>
      </c>
      <c r="Q197" s="503">
        <v>36.299999999999997</v>
      </c>
      <c r="R197" s="503">
        <v>29.4</v>
      </c>
      <c r="S197" s="501">
        <v>0</v>
      </c>
      <c r="T197" s="499">
        <f>U197+W197</f>
        <v>36.299999999999997</v>
      </c>
      <c r="U197" s="503">
        <v>36.299999999999997</v>
      </c>
      <c r="V197" s="503">
        <v>29.4</v>
      </c>
      <c r="W197" s="501">
        <v>0</v>
      </c>
      <c r="X197" s="499">
        <f>Y197+AA197</f>
        <v>36.299999999999997</v>
      </c>
      <c r="Y197" s="503">
        <v>36.299999999999997</v>
      </c>
      <c r="Z197" s="503">
        <v>29.4</v>
      </c>
      <c r="AA197" s="504">
        <v>0</v>
      </c>
      <c r="AB197" s="1162"/>
    </row>
    <row r="198" spans="1:28" ht="23.25" customHeight="1" thickBot="1" x14ac:dyDescent="0.25">
      <c r="A198" s="731"/>
      <c r="B198" s="734"/>
      <c r="C198" s="737"/>
      <c r="D198" s="1037"/>
      <c r="E198" s="743"/>
      <c r="F198" s="1177"/>
      <c r="G198" s="749"/>
      <c r="H198" s="752"/>
      <c r="I198" s="755"/>
      <c r="J198" s="758"/>
      <c r="K198" s="192" t="s">
        <v>33</v>
      </c>
      <c r="L198" s="318">
        <v>0</v>
      </c>
      <c r="M198" s="319">
        <v>0</v>
      </c>
      <c r="N198" s="319">
        <v>0</v>
      </c>
      <c r="O198" s="320">
        <v>0</v>
      </c>
      <c r="P198" s="318">
        <v>0</v>
      </c>
      <c r="Q198" s="319">
        <v>0</v>
      </c>
      <c r="R198" s="319">
        <v>0</v>
      </c>
      <c r="S198" s="320">
        <v>0</v>
      </c>
      <c r="T198" s="318">
        <v>0</v>
      </c>
      <c r="U198" s="319">
        <v>0</v>
      </c>
      <c r="V198" s="319">
        <v>0</v>
      </c>
      <c r="W198" s="320">
        <v>0</v>
      </c>
      <c r="X198" s="318">
        <v>0</v>
      </c>
      <c r="Y198" s="319">
        <v>0</v>
      </c>
      <c r="Z198" s="319">
        <v>0</v>
      </c>
      <c r="AA198" s="107">
        <v>0</v>
      </c>
      <c r="AB198" s="1162"/>
    </row>
    <row r="199" spans="1:28" ht="24.75" customHeight="1" thickBot="1" x14ac:dyDescent="0.25">
      <c r="A199" s="865"/>
      <c r="B199" s="866"/>
      <c r="C199" s="867"/>
      <c r="D199" s="1176"/>
      <c r="E199" s="901"/>
      <c r="F199" s="1013"/>
      <c r="G199" s="987"/>
      <c r="H199" s="753"/>
      <c r="I199" s="756"/>
      <c r="J199" s="759"/>
      <c r="K199" s="118" t="s">
        <v>11</v>
      </c>
      <c r="L199" s="1">
        <f t="shared" ref="L199:S199" si="86">SUM(L197:L198)</f>
        <v>31.6</v>
      </c>
      <c r="M199" s="2">
        <f t="shared" si="86"/>
        <v>31.6</v>
      </c>
      <c r="N199" s="2">
        <f t="shared" si="86"/>
        <v>25.7</v>
      </c>
      <c r="O199" s="3">
        <f t="shared" si="86"/>
        <v>0</v>
      </c>
      <c r="P199" s="1">
        <f t="shared" si="86"/>
        <v>36.299999999999997</v>
      </c>
      <c r="Q199" s="2">
        <f t="shared" si="86"/>
        <v>36.299999999999997</v>
      </c>
      <c r="R199" s="2">
        <f t="shared" si="86"/>
        <v>29.4</v>
      </c>
      <c r="S199" s="3">
        <f t="shared" si="86"/>
        <v>0</v>
      </c>
      <c r="T199" s="1">
        <f>SUM(T197+T198)</f>
        <v>36.299999999999997</v>
      </c>
      <c r="U199" s="2">
        <f>SUM(U197+U198)</f>
        <v>36.299999999999997</v>
      </c>
      <c r="V199" s="2">
        <f>SUM(V197+V198)</f>
        <v>29.4</v>
      </c>
      <c r="W199" s="3">
        <f>SUM(W197+W198)</f>
        <v>0</v>
      </c>
      <c r="X199" s="1">
        <f>SUM(X197:X198)</f>
        <v>36.299999999999997</v>
      </c>
      <c r="Y199" s="2">
        <f>SUM(Y197:Y198)</f>
        <v>36.299999999999997</v>
      </c>
      <c r="Z199" s="2">
        <f>SUM(Z197+Z198)</f>
        <v>29.4</v>
      </c>
      <c r="AA199" s="108">
        <f>SUM(AA197+AA198)</f>
        <v>0</v>
      </c>
      <c r="AB199" s="1162"/>
    </row>
    <row r="200" spans="1:28" ht="25.5" customHeight="1" thickBot="1" x14ac:dyDescent="0.25">
      <c r="A200" s="28" t="s">
        <v>15</v>
      </c>
      <c r="B200" s="4" t="s">
        <v>47</v>
      </c>
      <c r="C200" s="5" t="s">
        <v>16</v>
      </c>
      <c r="D200" s="725" t="s">
        <v>203</v>
      </c>
      <c r="E200" s="726"/>
      <c r="F200" s="726"/>
      <c r="G200" s="726"/>
      <c r="H200" s="726"/>
      <c r="I200" s="726"/>
      <c r="J200" s="726"/>
      <c r="K200" s="1200"/>
      <c r="L200" s="8">
        <f>L199</f>
        <v>31.6</v>
      </c>
      <c r="M200" s="9">
        <f t="shared" ref="M200:AA200" si="87">M199</f>
        <v>31.6</v>
      </c>
      <c r="N200" s="9">
        <f t="shared" si="87"/>
        <v>25.7</v>
      </c>
      <c r="O200" s="10">
        <f t="shared" si="87"/>
        <v>0</v>
      </c>
      <c r="P200" s="8">
        <f t="shared" si="87"/>
        <v>36.299999999999997</v>
      </c>
      <c r="Q200" s="9">
        <f t="shared" si="87"/>
        <v>36.299999999999997</v>
      </c>
      <c r="R200" s="9">
        <f t="shared" si="87"/>
        <v>29.4</v>
      </c>
      <c r="S200" s="10">
        <f t="shared" si="87"/>
        <v>0</v>
      </c>
      <c r="T200" s="8">
        <f t="shared" si="87"/>
        <v>36.299999999999997</v>
      </c>
      <c r="U200" s="9">
        <f t="shared" si="87"/>
        <v>36.299999999999997</v>
      </c>
      <c r="V200" s="9">
        <f t="shared" si="87"/>
        <v>29.4</v>
      </c>
      <c r="W200" s="10">
        <f t="shared" si="87"/>
        <v>0</v>
      </c>
      <c r="X200" s="8">
        <f t="shared" si="87"/>
        <v>36.299999999999997</v>
      </c>
      <c r="Y200" s="9">
        <f t="shared" si="87"/>
        <v>36.299999999999997</v>
      </c>
      <c r="Z200" s="9">
        <f t="shared" si="87"/>
        <v>29.4</v>
      </c>
      <c r="AA200" s="22">
        <f t="shared" si="87"/>
        <v>0</v>
      </c>
      <c r="AB200" s="38"/>
    </row>
    <row r="201" spans="1:28" ht="22.5" customHeight="1" thickBot="1" x14ac:dyDescent="0.25">
      <c r="A201" s="304" t="s">
        <v>15</v>
      </c>
      <c r="B201" s="170" t="s">
        <v>47</v>
      </c>
      <c r="C201" s="1214" t="s">
        <v>204</v>
      </c>
      <c r="D201" s="1215"/>
      <c r="E201" s="1215"/>
      <c r="F201" s="1215"/>
      <c r="G201" s="1215"/>
      <c r="H201" s="1215"/>
      <c r="I201" s="1215"/>
      <c r="J201" s="1215"/>
      <c r="K201" s="1216"/>
      <c r="L201" s="11">
        <f t="shared" ref="L201:AA201" si="88">L200</f>
        <v>31.6</v>
      </c>
      <c r="M201" s="12">
        <f t="shared" si="88"/>
        <v>31.6</v>
      </c>
      <c r="N201" s="12">
        <f t="shared" si="88"/>
        <v>25.7</v>
      </c>
      <c r="O201" s="13">
        <f t="shared" si="88"/>
        <v>0</v>
      </c>
      <c r="P201" s="11">
        <f t="shared" si="88"/>
        <v>36.299999999999997</v>
      </c>
      <c r="Q201" s="12">
        <f t="shared" si="88"/>
        <v>36.299999999999997</v>
      </c>
      <c r="R201" s="12">
        <f t="shared" si="88"/>
        <v>29.4</v>
      </c>
      <c r="S201" s="13">
        <f t="shared" si="88"/>
        <v>0</v>
      </c>
      <c r="T201" s="11">
        <f t="shared" si="88"/>
        <v>36.299999999999997</v>
      </c>
      <c r="U201" s="12">
        <f t="shared" si="88"/>
        <v>36.299999999999997</v>
      </c>
      <c r="V201" s="12">
        <f t="shared" si="88"/>
        <v>29.4</v>
      </c>
      <c r="W201" s="13">
        <f t="shared" si="88"/>
        <v>0</v>
      </c>
      <c r="X201" s="11">
        <f t="shared" si="88"/>
        <v>36.299999999999997</v>
      </c>
      <c r="Y201" s="12">
        <f t="shared" si="88"/>
        <v>36.299999999999997</v>
      </c>
      <c r="Z201" s="12">
        <f t="shared" si="88"/>
        <v>29.4</v>
      </c>
      <c r="AA201" s="26">
        <f t="shared" si="88"/>
        <v>0</v>
      </c>
      <c r="AB201" s="265"/>
    </row>
    <row r="202" spans="1:28" ht="23.25" customHeight="1" thickBot="1" x14ac:dyDescent="0.25">
      <c r="A202" s="28" t="s">
        <v>15</v>
      </c>
      <c r="B202" s="4" t="s">
        <v>32</v>
      </c>
      <c r="C202" s="1014" t="s">
        <v>17</v>
      </c>
      <c r="D202" s="1015"/>
      <c r="E202" s="1015"/>
      <c r="F202" s="1015"/>
      <c r="G202" s="1015"/>
      <c r="H202" s="1015"/>
      <c r="I202" s="1015"/>
      <c r="J202" s="1015"/>
      <c r="K202" s="1015"/>
      <c r="L202" s="1015"/>
      <c r="M202" s="1015"/>
      <c r="N202" s="1015"/>
      <c r="O202" s="1015"/>
      <c r="P202" s="1015"/>
      <c r="Q202" s="1015"/>
      <c r="R202" s="1015"/>
      <c r="S202" s="1015"/>
      <c r="T202" s="1015"/>
      <c r="U202" s="1015"/>
      <c r="V202" s="1015"/>
      <c r="W202" s="1015"/>
      <c r="X202" s="1015"/>
      <c r="Y202" s="1015"/>
      <c r="Z202" s="1015"/>
      <c r="AA202" s="1219"/>
      <c r="AB202" s="265"/>
    </row>
    <row r="203" spans="1:28" ht="23.25" customHeight="1" thickBot="1" x14ac:dyDescent="0.25">
      <c r="A203" s="28" t="s">
        <v>15</v>
      </c>
      <c r="B203" s="4" t="s">
        <v>32</v>
      </c>
      <c r="C203" s="189" t="s">
        <v>16</v>
      </c>
      <c r="D203" s="727" t="s">
        <v>177</v>
      </c>
      <c r="E203" s="728"/>
      <c r="F203" s="728"/>
      <c r="G203" s="728"/>
      <c r="H203" s="728"/>
      <c r="I203" s="728"/>
      <c r="J203" s="728"/>
      <c r="K203" s="728"/>
      <c r="L203" s="728"/>
      <c r="M203" s="728"/>
      <c r="N203" s="728"/>
      <c r="O203" s="728"/>
      <c r="P203" s="728"/>
      <c r="Q203" s="728"/>
      <c r="R203" s="728"/>
      <c r="S203" s="728"/>
      <c r="T203" s="728"/>
      <c r="U203" s="728"/>
      <c r="V203" s="728"/>
      <c r="W203" s="728"/>
      <c r="X203" s="728"/>
      <c r="Y203" s="728"/>
      <c r="Z203" s="728"/>
      <c r="AA203" s="729"/>
      <c r="AB203" s="266"/>
    </row>
    <row r="204" spans="1:28" ht="23.25" customHeight="1" x14ac:dyDescent="0.2">
      <c r="A204" s="730" t="s">
        <v>15</v>
      </c>
      <c r="B204" s="733" t="s">
        <v>32</v>
      </c>
      <c r="C204" s="736" t="s">
        <v>16</v>
      </c>
      <c r="D204" s="739" t="s">
        <v>16</v>
      </c>
      <c r="E204" s="742" t="s">
        <v>178</v>
      </c>
      <c r="F204" s="745" t="s">
        <v>215</v>
      </c>
      <c r="G204" s="748" t="s">
        <v>60</v>
      </c>
      <c r="H204" s="751" t="s">
        <v>20</v>
      </c>
      <c r="I204" s="754" t="s">
        <v>55</v>
      </c>
      <c r="J204" s="757" t="s">
        <v>226</v>
      </c>
      <c r="K204" s="191" t="s">
        <v>61</v>
      </c>
      <c r="L204" s="119">
        <f>SUM(M204+O204)</f>
        <v>0</v>
      </c>
      <c r="M204" s="59">
        <v>0</v>
      </c>
      <c r="N204" s="60">
        <v>0</v>
      </c>
      <c r="O204" s="120">
        <v>0</v>
      </c>
      <c r="P204" s="190">
        <f>SUM(Q204+S204)</f>
        <v>0</v>
      </c>
      <c r="Q204" s="188">
        <v>0</v>
      </c>
      <c r="R204" s="59">
        <v>0</v>
      </c>
      <c r="S204" s="120">
        <v>0</v>
      </c>
      <c r="T204" s="147">
        <f>SUM(U204+W204)</f>
        <v>0</v>
      </c>
      <c r="U204" s="231">
        <v>0</v>
      </c>
      <c r="V204" s="231">
        <v>0</v>
      </c>
      <c r="W204" s="232">
        <v>0</v>
      </c>
      <c r="X204" s="119">
        <v>0</v>
      </c>
      <c r="Y204" s="60">
        <v>0</v>
      </c>
      <c r="Z204" s="60">
        <v>0</v>
      </c>
      <c r="AA204" s="120">
        <v>0</v>
      </c>
      <c r="AB204" s="266"/>
    </row>
    <row r="205" spans="1:28" ht="23.25" customHeight="1" thickBot="1" x14ac:dyDescent="0.25">
      <c r="A205" s="731"/>
      <c r="B205" s="734"/>
      <c r="C205" s="737"/>
      <c r="D205" s="740"/>
      <c r="E205" s="743"/>
      <c r="F205" s="746"/>
      <c r="G205" s="749"/>
      <c r="H205" s="752"/>
      <c r="I205" s="755"/>
      <c r="J205" s="758"/>
      <c r="K205" s="192" t="s">
        <v>33</v>
      </c>
      <c r="L205" s="109">
        <v>0</v>
      </c>
      <c r="M205" s="161">
        <v>0</v>
      </c>
      <c r="N205" s="161">
        <v>0</v>
      </c>
      <c r="O205" s="110">
        <v>0</v>
      </c>
      <c r="P205" s="109">
        <v>0</v>
      </c>
      <c r="Q205" s="296">
        <v>0</v>
      </c>
      <c r="R205" s="161">
        <v>0</v>
      </c>
      <c r="S205" s="110">
        <v>0</v>
      </c>
      <c r="T205" s="112">
        <v>0</v>
      </c>
      <c r="U205" s="161">
        <v>0</v>
      </c>
      <c r="V205" s="161">
        <v>0</v>
      </c>
      <c r="W205" s="110">
        <v>0</v>
      </c>
      <c r="X205" s="109">
        <v>0</v>
      </c>
      <c r="Y205" s="161">
        <v>0</v>
      </c>
      <c r="Z205" s="161">
        <v>0</v>
      </c>
      <c r="AA205" s="110">
        <v>0</v>
      </c>
      <c r="AB205" s="266"/>
    </row>
    <row r="206" spans="1:28" ht="23.25" customHeight="1" thickBot="1" x14ac:dyDescent="0.25">
      <c r="A206" s="732"/>
      <c r="B206" s="735"/>
      <c r="C206" s="738"/>
      <c r="D206" s="741"/>
      <c r="E206" s="744"/>
      <c r="F206" s="747"/>
      <c r="G206" s="750"/>
      <c r="H206" s="753"/>
      <c r="I206" s="756"/>
      <c r="J206" s="759"/>
      <c r="K206" s="118" t="s">
        <v>11</v>
      </c>
      <c r="L206" s="113">
        <f t="shared" ref="L206:S206" si="89">SUM(L204:L205)</f>
        <v>0</v>
      </c>
      <c r="M206" s="114">
        <f t="shared" si="89"/>
        <v>0</v>
      </c>
      <c r="N206" s="114">
        <f t="shared" si="89"/>
        <v>0</v>
      </c>
      <c r="O206" s="115">
        <f t="shared" si="89"/>
        <v>0</v>
      </c>
      <c r="P206" s="113">
        <f t="shared" si="89"/>
        <v>0</v>
      </c>
      <c r="Q206" s="114">
        <f t="shared" si="89"/>
        <v>0</v>
      </c>
      <c r="R206" s="114">
        <f t="shared" si="89"/>
        <v>0</v>
      </c>
      <c r="S206" s="115">
        <f t="shared" si="89"/>
        <v>0</v>
      </c>
      <c r="T206" s="113">
        <f t="shared" ref="T206:AA206" si="90">SUM(T204+T205)</f>
        <v>0</v>
      </c>
      <c r="U206" s="114">
        <f t="shared" si="90"/>
        <v>0</v>
      </c>
      <c r="V206" s="116">
        <f t="shared" si="90"/>
        <v>0</v>
      </c>
      <c r="W206" s="117">
        <f t="shared" si="90"/>
        <v>0</v>
      </c>
      <c r="X206" s="113">
        <f t="shared" si="90"/>
        <v>0</v>
      </c>
      <c r="Y206" s="116">
        <f t="shared" si="90"/>
        <v>0</v>
      </c>
      <c r="Z206" s="116">
        <f t="shared" si="90"/>
        <v>0</v>
      </c>
      <c r="AA206" s="117">
        <f t="shared" si="90"/>
        <v>0</v>
      </c>
      <c r="AB206" s="266"/>
    </row>
    <row r="207" spans="1:28" ht="23.25" customHeight="1" thickBot="1" x14ac:dyDescent="0.25">
      <c r="A207" s="28" t="s">
        <v>15</v>
      </c>
      <c r="B207" s="4" t="s">
        <v>32</v>
      </c>
      <c r="C207" s="5" t="s">
        <v>16</v>
      </c>
      <c r="D207" s="725" t="s">
        <v>203</v>
      </c>
      <c r="E207" s="726"/>
      <c r="F207" s="726"/>
      <c r="G207" s="726"/>
      <c r="H207" s="726"/>
      <c r="I207" s="726"/>
      <c r="J207" s="726"/>
      <c r="K207" s="726"/>
      <c r="L207" s="8">
        <f>L206</f>
        <v>0</v>
      </c>
      <c r="M207" s="9">
        <f t="shared" ref="M207:AA207" si="91">M206</f>
        <v>0</v>
      </c>
      <c r="N207" s="9">
        <f t="shared" si="91"/>
        <v>0</v>
      </c>
      <c r="O207" s="10">
        <f t="shared" si="91"/>
        <v>0</v>
      </c>
      <c r="P207" s="8">
        <f t="shared" si="91"/>
        <v>0</v>
      </c>
      <c r="Q207" s="9">
        <f t="shared" si="91"/>
        <v>0</v>
      </c>
      <c r="R207" s="9">
        <f t="shared" si="91"/>
        <v>0</v>
      </c>
      <c r="S207" s="10">
        <f t="shared" si="91"/>
        <v>0</v>
      </c>
      <c r="T207" s="8">
        <f t="shared" si="91"/>
        <v>0</v>
      </c>
      <c r="U207" s="9">
        <f t="shared" si="91"/>
        <v>0</v>
      </c>
      <c r="V207" s="9">
        <f t="shared" si="91"/>
        <v>0</v>
      </c>
      <c r="W207" s="10">
        <f t="shared" si="91"/>
        <v>0</v>
      </c>
      <c r="X207" s="8">
        <f t="shared" si="91"/>
        <v>0</v>
      </c>
      <c r="Y207" s="9">
        <f t="shared" si="91"/>
        <v>0</v>
      </c>
      <c r="Z207" s="9">
        <f t="shared" si="91"/>
        <v>0</v>
      </c>
      <c r="AA207" s="10">
        <f t="shared" si="91"/>
        <v>0</v>
      </c>
      <c r="AB207" s="266"/>
    </row>
    <row r="208" spans="1:28" ht="23.25" customHeight="1" thickBot="1" x14ac:dyDescent="0.25">
      <c r="A208" s="28" t="s">
        <v>15</v>
      </c>
      <c r="B208" s="4" t="s">
        <v>32</v>
      </c>
      <c r="C208" s="189" t="s">
        <v>22</v>
      </c>
      <c r="D208" s="727" t="s">
        <v>192</v>
      </c>
      <c r="E208" s="728"/>
      <c r="F208" s="728"/>
      <c r="G208" s="728"/>
      <c r="H208" s="728"/>
      <c r="I208" s="728"/>
      <c r="J208" s="728"/>
      <c r="K208" s="728"/>
      <c r="L208" s="728"/>
      <c r="M208" s="728"/>
      <c r="N208" s="728"/>
      <c r="O208" s="728"/>
      <c r="P208" s="728"/>
      <c r="Q208" s="728"/>
      <c r="R208" s="728"/>
      <c r="S208" s="728"/>
      <c r="T208" s="728"/>
      <c r="U208" s="728"/>
      <c r="V208" s="728"/>
      <c r="W208" s="728"/>
      <c r="X208" s="728"/>
      <c r="Y208" s="728"/>
      <c r="Z208" s="728"/>
      <c r="AA208" s="729"/>
      <c r="AB208" s="266"/>
    </row>
    <row r="209" spans="1:28" ht="24.75" customHeight="1" x14ac:dyDescent="0.2">
      <c r="A209" s="730" t="s">
        <v>15</v>
      </c>
      <c r="B209" s="733" t="s">
        <v>32</v>
      </c>
      <c r="C209" s="736" t="s">
        <v>22</v>
      </c>
      <c r="D209" s="739" t="s">
        <v>16</v>
      </c>
      <c r="E209" s="907" t="s">
        <v>193</v>
      </c>
      <c r="F209" s="1323" t="s">
        <v>215</v>
      </c>
      <c r="G209" s="1324" t="s">
        <v>421</v>
      </c>
      <c r="H209" s="1325" t="s">
        <v>20</v>
      </c>
      <c r="I209" s="1326" t="s">
        <v>194</v>
      </c>
      <c r="J209" s="892" t="s">
        <v>218</v>
      </c>
      <c r="K209" s="1327" t="s">
        <v>24</v>
      </c>
      <c r="L209" s="147">
        <f>SUM(M209+O209)</f>
        <v>45</v>
      </c>
      <c r="M209" s="401">
        <v>45</v>
      </c>
      <c r="N209" s="231">
        <v>0</v>
      </c>
      <c r="O209" s="232">
        <v>0</v>
      </c>
      <c r="P209" s="1328">
        <f>SUM(Q209+S209)</f>
        <v>270</v>
      </c>
      <c r="Q209" s="487">
        <v>270</v>
      </c>
      <c r="R209" s="401">
        <v>0</v>
      </c>
      <c r="S209" s="232">
        <v>0</v>
      </c>
      <c r="T209" s="147">
        <f>SUM(U209+W209)</f>
        <v>270</v>
      </c>
      <c r="U209" s="231">
        <v>270</v>
      </c>
      <c r="V209" s="231">
        <v>0</v>
      </c>
      <c r="W209" s="232">
        <v>0</v>
      </c>
      <c r="X209" s="147">
        <f>Y209+AA209</f>
        <v>270</v>
      </c>
      <c r="Y209" s="231">
        <v>270</v>
      </c>
      <c r="Z209" s="231">
        <v>0</v>
      </c>
      <c r="AA209" s="232">
        <v>0</v>
      </c>
      <c r="AB209" s="266"/>
    </row>
    <row r="210" spans="1:28" ht="23.25" customHeight="1" thickBot="1" x14ac:dyDescent="0.25">
      <c r="A210" s="731"/>
      <c r="B210" s="734"/>
      <c r="C210" s="737"/>
      <c r="D210" s="740"/>
      <c r="E210" s="908"/>
      <c r="F210" s="1329"/>
      <c r="G210" s="1330"/>
      <c r="H210" s="1331"/>
      <c r="I210" s="1332"/>
      <c r="J210" s="893"/>
      <c r="K210" s="1333" t="s">
        <v>33</v>
      </c>
      <c r="L210" s="180">
        <v>0</v>
      </c>
      <c r="M210" s="214">
        <v>0</v>
      </c>
      <c r="N210" s="214">
        <v>0</v>
      </c>
      <c r="O210" s="215">
        <v>0</v>
      </c>
      <c r="P210" s="180">
        <v>0</v>
      </c>
      <c r="Q210" s="404">
        <v>0</v>
      </c>
      <c r="R210" s="214">
        <v>0</v>
      </c>
      <c r="S210" s="215">
        <v>0</v>
      </c>
      <c r="T210" s="1334">
        <v>0</v>
      </c>
      <c r="U210" s="214">
        <v>0</v>
      </c>
      <c r="V210" s="214">
        <v>0</v>
      </c>
      <c r="W210" s="215">
        <v>0</v>
      </c>
      <c r="X210" s="180">
        <v>0</v>
      </c>
      <c r="Y210" s="214">
        <v>0</v>
      </c>
      <c r="Z210" s="214">
        <v>0</v>
      </c>
      <c r="AA210" s="215">
        <v>0</v>
      </c>
      <c r="AB210" s="266"/>
    </row>
    <row r="211" spans="1:28" ht="23.25" customHeight="1" thickBot="1" x14ac:dyDescent="0.25">
      <c r="A211" s="732"/>
      <c r="B211" s="735"/>
      <c r="C211" s="738"/>
      <c r="D211" s="741"/>
      <c r="E211" s="909"/>
      <c r="F211" s="1335"/>
      <c r="G211" s="1336"/>
      <c r="H211" s="1337"/>
      <c r="I211" s="1338"/>
      <c r="J211" s="894"/>
      <c r="K211" s="118" t="s">
        <v>11</v>
      </c>
      <c r="L211" s="113">
        <f t="shared" ref="L211:S211" si="92">SUM(L209:L210)</f>
        <v>45</v>
      </c>
      <c r="M211" s="114">
        <f t="shared" si="92"/>
        <v>45</v>
      </c>
      <c r="N211" s="114">
        <f t="shared" si="92"/>
        <v>0</v>
      </c>
      <c r="O211" s="115">
        <f t="shared" si="92"/>
        <v>0</v>
      </c>
      <c r="P211" s="113">
        <f t="shared" si="92"/>
        <v>270</v>
      </c>
      <c r="Q211" s="114">
        <f t="shared" si="92"/>
        <v>270</v>
      </c>
      <c r="R211" s="114">
        <f t="shared" si="92"/>
        <v>0</v>
      </c>
      <c r="S211" s="115">
        <f t="shared" si="92"/>
        <v>0</v>
      </c>
      <c r="T211" s="113">
        <f t="shared" ref="T211:AA211" si="93">SUM(T209+T210)</f>
        <v>270</v>
      </c>
      <c r="U211" s="114">
        <f t="shared" si="93"/>
        <v>270</v>
      </c>
      <c r="V211" s="116">
        <f t="shared" si="93"/>
        <v>0</v>
      </c>
      <c r="W211" s="117">
        <f t="shared" si="93"/>
        <v>0</v>
      </c>
      <c r="X211" s="113">
        <f t="shared" si="93"/>
        <v>270</v>
      </c>
      <c r="Y211" s="116">
        <f t="shared" si="93"/>
        <v>270</v>
      </c>
      <c r="Z211" s="116">
        <f t="shared" si="93"/>
        <v>0</v>
      </c>
      <c r="AA211" s="117">
        <f t="shared" si="93"/>
        <v>0</v>
      </c>
      <c r="AB211" s="266"/>
    </row>
    <row r="212" spans="1:28" ht="23.25" customHeight="1" thickBot="1" x14ac:dyDescent="0.25">
      <c r="A212" s="28" t="s">
        <v>15</v>
      </c>
      <c r="B212" s="4" t="s">
        <v>32</v>
      </c>
      <c r="C212" s="5" t="s">
        <v>16</v>
      </c>
      <c r="D212" s="725" t="s">
        <v>203</v>
      </c>
      <c r="E212" s="726"/>
      <c r="F212" s="726"/>
      <c r="G212" s="726"/>
      <c r="H212" s="726"/>
      <c r="I212" s="726"/>
      <c r="J212" s="726"/>
      <c r="K212" s="726"/>
      <c r="L212" s="8">
        <f>L211</f>
        <v>45</v>
      </c>
      <c r="M212" s="9">
        <f t="shared" ref="M212:AA212" si="94">M211</f>
        <v>45</v>
      </c>
      <c r="N212" s="9">
        <f t="shared" si="94"/>
        <v>0</v>
      </c>
      <c r="O212" s="10">
        <f t="shared" si="94"/>
        <v>0</v>
      </c>
      <c r="P212" s="8">
        <f t="shared" si="94"/>
        <v>270</v>
      </c>
      <c r="Q212" s="9">
        <f t="shared" si="94"/>
        <v>270</v>
      </c>
      <c r="R212" s="9">
        <f t="shared" si="94"/>
        <v>0</v>
      </c>
      <c r="S212" s="10">
        <f t="shared" si="94"/>
        <v>0</v>
      </c>
      <c r="T212" s="8">
        <f t="shared" si="94"/>
        <v>270</v>
      </c>
      <c r="U212" s="9">
        <f t="shared" si="94"/>
        <v>270</v>
      </c>
      <c r="V212" s="9">
        <f t="shared" si="94"/>
        <v>0</v>
      </c>
      <c r="W212" s="10">
        <f t="shared" si="94"/>
        <v>0</v>
      </c>
      <c r="X212" s="8">
        <f t="shared" si="94"/>
        <v>270</v>
      </c>
      <c r="Y212" s="9">
        <f t="shared" si="94"/>
        <v>270</v>
      </c>
      <c r="Z212" s="9">
        <f t="shared" si="94"/>
        <v>0</v>
      </c>
      <c r="AA212" s="10">
        <f t="shared" si="94"/>
        <v>0</v>
      </c>
      <c r="AB212" s="266"/>
    </row>
    <row r="213" spans="1:28" ht="25.5" customHeight="1" thickBot="1" x14ac:dyDescent="0.25">
      <c r="A213" s="28" t="s">
        <v>15</v>
      </c>
      <c r="B213" s="4" t="s">
        <v>32</v>
      </c>
      <c r="C213" s="189" t="s">
        <v>25</v>
      </c>
      <c r="D213" s="727" t="s">
        <v>117</v>
      </c>
      <c r="E213" s="728"/>
      <c r="F213" s="728"/>
      <c r="G213" s="728"/>
      <c r="H213" s="728"/>
      <c r="I213" s="728"/>
      <c r="J213" s="728"/>
      <c r="K213" s="728"/>
      <c r="L213" s="1173"/>
      <c r="M213" s="1173"/>
      <c r="N213" s="1173"/>
      <c r="O213" s="1173"/>
      <c r="P213" s="1173"/>
      <c r="Q213" s="1173"/>
      <c r="R213" s="1173"/>
      <c r="S213" s="1173"/>
      <c r="T213" s="1173"/>
      <c r="U213" s="1173"/>
      <c r="V213" s="1173"/>
      <c r="W213" s="1173"/>
      <c r="X213" s="1173"/>
      <c r="Y213" s="1173"/>
      <c r="Z213" s="1173"/>
      <c r="AA213" s="1174"/>
      <c r="AB213" s="1162"/>
    </row>
    <row r="214" spans="1:28" ht="22.5" customHeight="1" x14ac:dyDescent="0.2">
      <c r="A214" s="730" t="s">
        <v>15</v>
      </c>
      <c r="B214" s="733" t="s">
        <v>32</v>
      </c>
      <c r="C214" s="736" t="s">
        <v>25</v>
      </c>
      <c r="D214" s="739" t="s">
        <v>16</v>
      </c>
      <c r="E214" s="742" t="s">
        <v>118</v>
      </c>
      <c r="F214" s="745" t="s">
        <v>215</v>
      </c>
      <c r="G214" s="748" t="s">
        <v>60</v>
      </c>
      <c r="H214" s="751" t="s">
        <v>20</v>
      </c>
      <c r="I214" s="754" t="s">
        <v>55</v>
      </c>
      <c r="J214" s="757" t="s">
        <v>227</v>
      </c>
      <c r="K214" s="191" t="s">
        <v>61</v>
      </c>
      <c r="L214" s="119">
        <f>SUM(M214+O214)</f>
        <v>42</v>
      </c>
      <c r="M214" s="59">
        <v>42</v>
      </c>
      <c r="N214" s="60">
        <v>0</v>
      </c>
      <c r="O214" s="120">
        <v>0</v>
      </c>
      <c r="P214" s="190">
        <f>SUM(Q214+S214)</f>
        <v>40</v>
      </c>
      <c r="Q214" s="188">
        <v>40</v>
      </c>
      <c r="R214" s="59">
        <v>0</v>
      </c>
      <c r="S214" s="120">
        <v>0</v>
      </c>
      <c r="T214" s="147">
        <f>SUM(U214+W214)</f>
        <v>40</v>
      </c>
      <c r="U214" s="231">
        <v>40</v>
      </c>
      <c r="V214" s="231">
        <v>0</v>
      </c>
      <c r="W214" s="232">
        <v>0</v>
      </c>
      <c r="X214" s="119">
        <f>Y214+AA214</f>
        <v>40</v>
      </c>
      <c r="Y214" s="60">
        <v>40</v>
      </c>
      <c r="Z214" s="60">
        <v>0</v>
      </c>
      <c r="AA214" s="120">
        <v>0</v>
      </c>
      <c r="AB214" s="1162"/>
    </row>
    <row r="215" spans="1:28" ht="23.25" customHeight="1" thickBot="1" x14ac:dyDescent="0.25">
      <c r="A215" s="731"/>
      <c r="B215" s="734"/>
      <c r="C215" s="737"/>
      <c r="D215" s="740"/>
      <c r="E215" s="743"/>
      <c r="F215" s="746"/>
      <c r="G215" s="749"/>
      <c r="H215" s="752"/>
      <c r="I215" s="755"/>
      <c r="J215" s="758"/>
      <c r="K215" s="192" t="s">
        <v>33</v>
      </c>
      <c r="L215" s="109">
        <v>0</v>
      </c>
      <c r="M215" s="161">
        <v>0</v>
      </c>
      <c r="N215" s="161">
        <v>0</v>
      </c>
      <c r="O215" s="110">
        <v>0</v>
      </c>
      <c r="P215" s="109">
        <v>0</v>
      </c>
      <c r="Q215" s="296">
        <v>0</v>
      </c>
      <c r="R215" s="161">
        <v>0</v>
      </c>
      <c r="S215" s="110">
        <v>0</v>
      </c>
      <c r="T215" s="112">
        <v>0</v>
      </c>
      <c r="U215" s="161">
        <v>0</v>
      </c>
      <c r="V215" s="161">
        <v>0</v>
      </c>
      <c r="W215" s="110">
        <v>0</v>
      </c>
      <c r="X215" s="109">
        <v>0</v>
      </c>
      <c r="Y215" s="161">
        <v>0</v>
      </c>
      <c r="Z215" s="161">
        <v>0</v>
      </c>
      <c r="AA215" s="110">
        <v>0</v>
      </c>
      <c r="AB215" s="1162"/>
    </row>
    <row r="216" spans="1:28" ht="25.5" customHeight="1" thickBot="1" x14ac:dyDescent="0.25">
      <c r="A216" s="732"/>
      <c r="B216" s="735"/>
      <c r="C216" s="738"/>
      <c r="D216" s="741"/>
      <c r="E216" s="744"/>
      <c r="F216" s="747"/>
      <c r="G216" s="750"/>
      <c r="H216" s="753"/>
      <c r="I216" s="756"/>
      <c r="J216" s="759"/>
      <c r="K216" s="118" t="s">
        <v>11</v>
      </c>
      <c r="L216" s="113">
        <f t="shared" ref="L216:S216" si="95">SUM(L214:L215)</f>
        <v>42</v>
      </c>
      <c r="M216" s="114">
        <f t="shared" si="95"/>
        <v>42</v>
      </c>
      <c r="N216" s="114">
        <f t="shared" si="95"/>
        <v>0</v>
      </c>
      <c r="O216" s="115">
        <f t="shared" si="95"/>
        <v>0</v>
      </c>
      <c r="P216" s="113">
        <f t="shared" si="95"/>
        <v>40</v>
      </c>
      <c r="Q216" s="114">
        <f t="shared" si="95"/>
        <v>40</v>
      </c>
      <c r="R216" s="114">
        <f t="shared" si="95"/>
        <v>0</v>
      </c>
      <c r="S216" s="115">
        <f t="shared" si="95"/>
        <v>0</v>
      </c>
      <c r="T216" s="113">
        <f t="shared" ref="T216:AA216" si="96">SUM(T214+T215)</f>
        <v>40</v>
      </c>
      <c r="U216" s="114">
        <f t="shared" si="96"/>
        <v>40</v>
      </c>
      <c r="V216" s="116">
        <f t="shared" si="96"/>
        <v>0</v>
      </c>
      <c r="W216" s="117">
        <f t="shared" si="96"/>
        <v>0</v>
      </c>
      <c r="X216" s="113">
        <f t="shared" si="96"/>
        <v>40</v>
      </c>
      <c r="Y216" s="116">
        <f t="shared" si="96"/>
        <v>40</v>
      </c>
      <c r="Z216" s="116">
        <f t="shared" si="96"/>
        <v>0</v>
      </c>
      <c r="AA216" s="117">
        <f t="shared" si="96"/>
        <v>0</v>
      </c>
      <c r="AB216" s="1162"/>
    </row>
    <row r="217" spans="1:28" ht="27.75" customHeight="1" thickBot="1" x14ac:dyDescent="0.25">
      <c r="A217" s="1178" t="s">
        <v>15</v>
      </c>
      <c r="B217" s="802" t="s">
        <v>32</v>
      </c>
      <c r="C217" s="1179" t="s">
        <v>25</v>
      </c>
      <c r="D217" s="1181" t="s">
        <v>35</v>
      </c>
      <c r="E217" s="1183" t="s">
        <v>120</v>
      </c>
      <c r="F217" s="1185" t="s">
        <v>215</v>
      </c>
      <c r="G217" s="1187" t="s">
        <v>119</v>
      </c>
      <c r="H217" s="1042" t="s">
        <v>20</v>
      </c>
      <c r="I217" s="935" t="s">
        <v>55</v>
      </c>
      <c r="J217" s="935" t="s">
        <v>228</v>
      </c>
      <c r="K217" s="300" t="s">
        <v>61</v>
      </c>
      <c r="L217" s="505">
        <f>M217+O217</f>
        <v>189</v>
      </c>
      <c r="M217" s="299">
        <v>189</v>
      </c>
      <c r="N217" s="299">
        <v>0</v>
      </c>
      <c r="O217" s="297">
        <v>0</v>
      </c>
      <c r="P217" s="298">
        <f>Q217+S217</f>
        <v>75</v>
      </c>
      <c r="Q217" s="299">
        <v>75</v>
      </c>
      <c r="R217" s="299">
        <v>0</v>
      </c>
      <c r="S217" s="297">
        <v>0</v>
      </c>
      <c r="T217" s="298">
        <f>U217+W217</f>
        <v>80</v>
      </c>
      <c r="U217" s="299">
        <v>80</v>
      </c>
      <c r="V217" s="299">
        <v>0</v>
      </c>
      <c r="W217" s="297">
        <v>0</v>
      </c>
      <c r="X217" s="298">
        <f>Y217+AA217</f>
        <v>90</v>
      </c>
      <c r="Y217" s="299">
        <v>90</v>
      </c>
      <c r="Z217" s="299">
        <v>0</v>
      </c>
      <c r="AA217" s="297">
        <v>0</v>
      </c>
      <c r="AB217" s="1162"/>
    </row>
    <row r="218" spans="1:28" ht="39" customHeight="1" thickBot="1" x14ac:dyDescent="0.25">
      <c r="A218" s="1035"/>
      <c r="B218" s="974"/>
      <c r="C218" s="1180"/>
      <c r="D218" s="1182"/>
      <c r="E218" s="1184"/>
      <c r="F218" s="1186"/>
      <c r="G218" s="1188"/>
      <c r="H218" s="995"/>
      <c r="I218" s="937"/>
      <c r="J218" s="937"/>
      <c r="K218" s="118" t="s">
        <v>11</v>
      </c>
      <c r="L218" s="100">
        <f t="shared" ref="L218:AA218" si="97">SUM(L217)</f>
        <v>189</v>
      </c>
      <c r="M218" s="2">
        <f t="shared" si="97"/>
        <v>189</v>
      </c>
      <c r="N218" s="2">
        <f t="shared" si="97"/>
        <v>0</v>
      </c>
      <c r="O218" s="3">
        <f t="shared" si="97"/>
        <v>0</v>
      </c>
      <c r="P218" s="1">
        <f t="shared" si="97"/>
        <v>75</v>
      </c>
      <c r="Q218" s="2">
        <f t="shared" si="97"/>
        <v>75</v>
      </c>
      <c r="R218" s="2">
        <f t="shared" si="97"/>
        <v>0</v>
      </c>
      <c r="S218" s="3">
        <f t="shared" si="97"/>
        <v>0</v>
      </c>
      <c r="T218" s="1">
        <f t="shared" si="97"/>
        <v>80</v>
      </c>
      <c r="U218" s="2">
        <f t="shared" si="97"/>
        <v>80</v>
      </c>
      <c r="V218" s="2">
        <f t="shared" si="97"/>
        <v>0</v>
      </c>
      <c r="W218" s="3">
        <f t="shared" si="97"/>
        <v>0</v>
      </c>
      <c r="X218" s="1">
        <f t="shared" si="97"/>
        <v>90</v>
      </c>
      <c r="Y218" s="2">
        <f t="shared" si="97"/>
        <v>90</v>
      </c>
      <c r="Z218" s="2">
        <f t="shared" si="97"/>
        <v>0</v>
      </c>
      <c r="AA218" s="3">
        <f t="shared" si="97"/>
        <v>0</v>
      </c>
      <c r="AB218" s="1162"/>
    </row>
    <row r="219" spans="1:28" ht="22.5" customHeight="1" x14ac:dyDescent="0.2">
      <c r="A219" s="1178" t="s">
        <v>15</v>
      </c>
      <c r="B219" s="802" t="s">
        <v>32</v>
      </c>
      <c r="C219" s="1179" t="s">
        <v>25</v>
      </c>
      <c r="D219" s="1181" t="s">
        <v>37</v>
      </c>
      <c r="E219" s="1183" t="s">
        <v>160</v>
      </c>
      <c r="F219" s="1185" t="s">
        <v>215</v>
      </c>
      <c r="G219" s="1187" t="s">
        <v>101</v>
      </c>
      <c r="H219" s="1042" t="s">
        <v>20</v>
      </c>
      <c r="I219" s="1190" t="s">
        <v>55</v>
      </c>
      <c r="J219" s="935" t="s">
        <v>218</v>
      </c>
      <c r="K219" s="300" t="s">
        <v>41</v>
      </c>
      <c r="L219" s="298">
        <f>M219+O219</f>
        <v>0</v>
      </c>
      <c r="M219" s="299">
        <v>0</v>
      </c>
      <c r="N219" s="299">
        <v>0</v>
      </c>
      <c r="O219" s="297">
        <v>0</v>
      </c>
      <c r="P219" s="298">
        <f>Q219+S219</f>
        <v>0</v>
      </c>
      <c r="Q219" s="299">
        <v>0</v>
      </c>
      <c r="R219" s="299">
        <v>0</v>
      </c>
      <c r="S219" s="297">
        <v>0</v>
      </c>
      <c r="T219" s="298">
        <f>U219+W219</f>
        <v>0</v>
      </c>
      <c r="U219" s="299">
        <v>0</v>
      </c>
      <c r="V219" s="299">
        <v>0</v>
      </c>
      <c r="W219" s="297">
        <v>0</v>
      </c>
      <c r="X219" s="298">
        <f>Y219+AA219</f>
        <v>0</v>
      </c>
      <c r="Y219" s="299">
        <v>0</v>
      </c>
      <c r="Z219" s="299">
        <v>0</v>
      </c>
      <c r="AA219" s="297">
        <v>0</v>
      </c>
      <c r="AB219" s="1162"/>
    </row>
    <row r="220" spans="1:28" ht="21.75" customHeight="1" thickBot="1" x14ac:dyDescent="0.25">
      <c r="A220" s="761"/>
      <c r="B220" s="764"/>
      <c r="C220" s="922"/>
      <c r="D220" s="1192"/>
      <c r="E220" s="1194"/>
      <c r="F220" s="1193"/>
      <c r="G220" s="1189"/>
      <c r="H220" s="994"/>
      <c r="I220" s="1191"/>
      <c r="J220" s="936"/>
      <c r="K220" s="295" t="s">
        <v>24</v>
      </c>
      <c r="L220" s="293">
        <f>M220+O220</f>
        <v>0</v>
      </c>
      <c r="M220" s="285">
        <v>0</v>
      </c>
      <c r="N220" s="285">
        <v>0</v>
      </c>
      <c r="O220" s="292">
        <v>0</v>
      </c>
      <c r="P220" s="293">
        <f>Q220+S220</f>
        <v>0</v>
      </c>
      <c r="Q220" s="285">
        <v>0</v>
      </c>
      <c r="R220" s="285">
        <v>0</v>
      </c>
      <c r="S220" s="292">
        <v>0</v>
      </c>
      <c r="T220" s="293">
        <f>U220+W220</f>
        <v>0</v>
      </c>
      <c r="U220" s="285">
        <v>0</v>
      </c>
      <c r="V220" s="285">
        <v>0</v>
      </c>
      <c r="W220" s="292">
        <v>0</v>
      </c>
      <c r="X220" s="293">
        <f>Y220+AA220</f>
        <v>0</v>
      </c>
      <c r="Y220" s="285">
        <v>0</v>
      </c>
      <c r="Z220" s="285">
        <v>0</v>
      </c>
      <c r="AA220" s="292">
        <v>0</v>
      </c>
      <c r="AB220" s="1162"/>
    </row>
    <row r="221" spans="1:28" ht="27.75" customHeight="1" thickBot="1" x14ac:dyDescent="0.25">
      <c r="A221" s="1035"/>
      <c r="B221" s="974"/>
      <c r="C221" s="1180"/>
      <c r="D221" s="1182"/>
      <c r="E221" s="1184"/>
      <c r="F221" s="1186"/>
      <c r="G221" s="1188"/>
      <c r="H221" s="995"/>
      <c r="I221" s="937"/>
      <c r="J221" s="937"/>
      <c r="K221" s="118" t="s">
        <v>11</v>
      </c>
      <c r="L221" s="1">
        <f t="shared" ref="L221:AA221" si="98">SUM(L219:L220)</f>
        <v>0</v>
      </c>
      <c r="M221" s="100">
        <f t="shared" si="98"/>
        <v>0</v>
      </c>
      <c r="N221" s="100">
        <f t="shared" si="98"/>
        <v>0</v>
      </c>
      <c r="O221" s="108">
        <f t="shared" si="98"/>
        <v>0</v>
      </c>
      <c r="P221" s="1">
        <f t="shared" si="98"/>
        <v>0</v>
      </c>
      <c r="Q221" s="100">
        <f t="shared" si="98"/>
        <v>0</v>
      </c>
      <c r="R221" s="100">
        <f t="shared" si="98"/>
        <v>0</v>
      </c>
      <c r="S221" s="108">
        <f t="shared" si="98"/>
        <v>0</v>
      </c>
      <c r="T221" s="1">
        <f t="shared" si="98"/>
        <v>0</v>
      </c>
      <c r="U221" s="100">
        <f t="shared" si="98"/>
        <v>0</v>
      </c>
      <c r="V221" s="100">
        <f t="shared" si="98"/>
        <v>0</v>
      </c>
      <c r="W221" s="108">
        <f t="shared" si="98"/>
        <v>0</v>
      </c>
      <c r="X221" s="1">
        <f t="shared" si="98"/>
        <v>0</v>
      </c>
      <c r="Y221" s="100">
        <f t="shared" si="98"/>
        <v>0</v>
      </c>
      <c r="Z221" s="100">
        <f t="shared" si="98"/>
        <v>0</v>
      </c>
      <c r="AA221" s="108">
        <f t="shared" si="98"/>
        <v>0</v>
      </c>
      <c r="AB221" s="1162"/>
    </row>
    <row r="222" spans="1:28" ht="24.75" customHeight="1" thickBot="1" x14ac:dyDescent="0.25">
      <c r="A222" s="28" t="s">
        <v>15</v>
      </c>
      <c r="B222" s="4" t="s">
        <v>32</v>
      </c>
      <c r="C222" s="5" t="s">
        <v>25</v>
      </c>
      <c r="D222" s="725" t="s">
        <v>203</v>
      </c>
      <c r="E222" s="726"/>
      <c r="F222" s="726"/>
      <c r="G222" s="726"/>
      <c r="H222" s="726"/>
      <c r="I222" s="726"/>
      <c r="J222" s="726"/>
      <c r="K222" s="726"/>
      <c r="L222" s="257">
        <f t="shared" ref="L222:AA222" si="99">L216+L218+L221</f>
        <v>231</v>
      </c>
      <c r="M222" s="258">
        <f t="shared" si="99"/>
        <v>231</v>
      </c>
      <c r="N222" s="258">
        <f t="shared" si="99"/>
        <v>0</v>
      </c>
      <c r="O222" s="259">
        <f t="shared" si="99"/>
        <v>0</v>
      </c>
      <c r="P222" s="257">
        <f t="shared" si="99"/>
        <v>115</v>
      </c>
      <c r="Q222" s="258">
        <f t="shared" si="99"/>
        <v>115</v>
      </c>
      <c r="R222" s="258">
        <f t="shared" si="99"/>
        <v>0</v>
      </c>
      <c r="S222" s="259">
        <f t="shared" si="99"/>
        <v>0</v>
      </c>
      <c r="T222" s="257">
        <f t="shared" si="99"/>
        <v>120</v>
      </c>
      <c r="U222" s="258">
        <f t="shared" si="99"/>
        <v>120</v>
      </c>
      <c r="V222" s="258">
        <f t="shared" si="99"/>
        <v>0</v>
      </c>
      <c r="W222" s="259">
        <f t="shared" si="99"/>
        <v>0</v>
      </c>
      <c r="X222" s="257">
        <f t="shared" si="99"/>
        <v>130</v>
      </c>
      <c r="Y222" s="258">
        <f t="shared" si="99"/>
        <v>130</v>
      </c>
      <c r="Z222" s="258">
        <f t="shared" si="99"/>
        <v>0</v>
      </c>
      <c r="AA222" s="259">
        <f t="shared" si="99"/>
        <v>0</v>
      </c>
      <c r="AB222" s="1162"/>
    </row>
    <row r="223" spans="1:28" ht="23.25" customHeight="1" thickBot="1" x14ac:dyDescent="0.25">
      <c r="A223" s="304" t="s">
        <v>15</v>
      </c>
      <c r="B223" s="170" t="s">
        <v>32</v>
      </c>
      <c r="C223" s="1195" t="s">
        <v>204</v>
      </c>
      <c r="D223" s="1196"/>
      <c r="E223" s="1196"/>
      <c r="F223" s="1196"/>
      <c r="G223" s="1196"/>
      <c r="H223" s="1196"/>
      <c r="I223" s="1196"/>
      <c r="J223" s="1196"/>
      <c r="K223" s="1196"/>
      <c r="L223" s="251">
        <f>L222+L212+L207</f>
        <v>276</v>
      </c>
      <c r="M223" s="252">
        <f t="shared" ref="M223:AA223" si="100">M222+M212+M207</f>
        <v>276</v>
      </c>
      <c r="N223" s="252">
        <f t="shared" si="100"/>
        <v>0</v>
      </c>
      <c r="O223" s="253">
        <f t="shared" si="100"/>
        <v>0</v>
      </c>
      <c r="P223" s="251">
        <f t="shared" si="100"/>
        <v>385</v>
      </c>
      <c r="Q223" s="252">
        <f t="shared" si="100"/>
        <v>385</v>
      </c>
      <c r="R223" s="252">
        <f t="shared" si="100"/>
        <v>0</v>
      </c>
      <c r="S223" s="253">
        <f t="shared" si="100"/>
        <v>0</v>
      </c>
      <c r="T223" s="251">
        <f t="shared" si="100"/>
        <v>390</v>
      </c>
      <c r="U223" s="252">
        <f t="shared" si="100"/>
        <v>390</v>
      </c>
      <c r="V223" s="252">
        <f t="shared" si="100"/>
        <v>0</v>
      </c>
      <c r="W223" s="253">
        <f t="shared" si="100"/>
        <v>0</v>
      </c>
      <c r="X223" s="251">
        <f t="shared" si="100"/>
        <v>400</v>
      </c>
      <c r="Y223" s="252">
        <f t="shared" si="100"/>
        <v>400</v>
      </c>
      <c r="Z223" s="252">
        <f t="shared" si="100"/>
        <v>0</v>
      </c>
      <c r="AA223" s="253">
        <f t="shared" si="100"/>
        <v>0</v>
      </c>
      <c r="AB223" s="1162"/>
    </row>
    <row r="224" spans="1:28" ht="24.75" customHeight="1" thickBot="1" x14ac:dyDescent="0.25">
      <c r="A224" s="28" t="s">
        <v>15</v>
      </c>
      <c r="B224" s="4" t="s">
        <v>34</v>
      </c>
      <c r="C224" s="1014" t="s">
        <v>77</v>
      </c>
      <c r="D224" s="1015"/>
      <c r="E224" s="1015"/>
      <c r="F224" s="1015"/>
      <c r="G224" s="1015"/>
      <c r="H224" s="1015"/>
      <c r="I224" s="1015"/>
      <c r="J224" s="1015"/>
      <c r="K224" s="1015"/>
      <c r="L224" s="1016"/>
      <c r="M224" s="1016"/>
      <c r="N224" s="1016"/>
      <c r="O224" s="1016"/>
      <c r="P224" s="1016"/>
      <c r="Q224" s="1016"/>
      <c r="R224" s="1016"/>
      <c r="S224" s="1016"/>
      <c r="T224" s="1016"/>
      <c r="U224" s="1016"/>
      <c r="V224" s="1016"/>
      <c r="W224" s="1016"/>
      <c r="X224" s="1016"/>
      <c r="Y224" s="1016"/>
      <c r="Z224" s="1016"/>
      <c r="AA224" s="1017"/>
      <c r="AB224" s="1162"/>
    </row>
    <row r="225" spans="1:41" ht="24" customHeight="1" thickBot="1" x14ac:dyDescent="0.25">
      <c r="A225" s="28" t="s">
        <v>15</v>
      </c>
      <c r="B225" s="4" t="s">
        <v>34</v>
      </c>
      <c r="C225" s="5" t="s">
        <v>16</v>
      </c>
      <c r="D225" s="727" t="s">
        <v>78</v>
      </c>
      <c r="E225" s="728"/>
      <c r="F225" s="728"/>
      <c r="G225" s="728"/>
      <c r="H225" s="728"/>
      <c r="I225" s="728"/>
      <c r="J225" s="728"/>
      <c r="K225" s="728"/>
      <c r="L225" s="728"/>
      <c r="M225" s="728"/>
      <c r="N225" s="728"/>
      <c r="O225" s="728"/>
      <c r="P225" s="728"/>
      <c r="Q225" s="728"/>
      <c r="R225" s="728"/>
      <c r="S225" s="728"/>
      <c r="T225" s="728"/>
      <c r="U225" s="728"/>
      <c r="V225" s="728"/>
      <c r="W225" s="728"/>
      <c r="X225" s="728"/>
      <c r="Y225" s="728"/>
      <c r="Z225" s="728"/>
      <c r="AA225" s="729"/>
      <c r="AB225" s="38"/>
    </row>
    <row r="226" spans="1:41" ht="22.5" customHeight="1" x14ac:dyDescent="0.2">
      <c r="A226" s="730" t="s">
        <v>15</v>
      </c>
      <c r="B226" s="733" t="s">
        <v>34</v>
      </c>
      <c r="C226" s="736" t="s">
        <v>16</v>
      </c>
      <c r="D226" s="1036" t="s">
        <v>16</v>
      </c>
      <c r="E226" s="742" t="s">
        <v>102</v>
      </c>
      <c r="F226" s="1012" t="s">
        <v>215</v>
      </c>
      <c r="G226" s="748" t="s">
        <v>60</v>
      </c>
      <c r="H226" s="751" t="s">
        <v>20</v>
      </c>
      <c r="I226" s="754" t="s">
        <v>55</v>
      </c>
      <c r="J226" s="757" t="s">
        <v>218</v>
      </c>
      <c r="K226" s="191" t="s">
        <v>61</v>
      </c>
      <c r="L226" s="119">
        <f>SUM(M226+O226)</f>
        <v>21</v>
      </c>
      <c r="M226" s="60">
        <v>21</v>
      </c>
      <c r="N226" s="60">
        <v>0</v>
      </c>
      <c r="O226" s="120">
        <v>0</v>
      </c>
      <c r="P226" s="119">
        <f>SUM(Q226+S226)</f>
        <v>20</v>
      </c>
      <c r="Q226" s="60">
        <v>20</v>
      </c>
      <c r="R226" s="60">
        <v>0</v>
      </c>
      <c r="S226" s="120">
        <v>0</v>
      </c>
      <c r="T226" s="119">
        <f>SUM(U226+W226)</f>
        <v>20</v>
      </c>
      <c r="U226" s="60">
        <v>20</v>
      </c>
      <c r="V226" s="60">
        <v>0</v>
      </c>
      <c r="W226" s="120">
        <v>0</v>
      </c>
      <c r="X226" s="119">
        <f>Y226+AA226</f>
        <v>20</v>
      </c>
      <c r="Y226" s="60">
        <v>20</v>
      </c>
      <c r="Z226" s="60">
        <v>0</v>
      </c>
      <c r="AA226" s="120">
        <v>0</v>
      </c>
      <c r="AB226" s="39"/>
    </row>
    <row r="227" spans="1:41" ht="24.75" customHeight="1" thickBot="1" x14ac:dyDescent="0.25">
      <c r="A227" s="731"/>
      <c r="B227" s="734"/>
      <c r="C227" s="737"/>
      <c r="D227" s="1037"/>
      <c r="E227" s="743"/>
      <c r="F227" s="1177"/>
      <c r="G227" s="749"/>
      <c r="H227" s="752"/>
      <c r="I227" s="755"/>
      <c r="J227" s="758"/>
      <c r="K227" s="192" t="s">
        <v>33</v>
      </c>
      <c r="L227" s="109">
        <v>0</v>
      </c>
      <c r="M227" s="46">
        <v>0</v>
      </c>
      <c r="N227" s="46">
        <v>0</v>
      </c>
      <c r="O227" s="110">
        <v>0</v>
      </c>
      <c r="P227" s="109">
        <v>0</v>
      </c>
      <c r="Q227" s="46">
        <v>0</v>
      </c>
      <c r="R227" s="46">
        <v>0</v>
      </c>
      <c r="S227" s="110">
        <v>0</v>
      </c>
      <c r="T227" s="109">
        <v>0</v>
      </c>
      <c r="U227" s="46">
        <v>0</v>
      </c>
      <c r="V227" s="46">
        <v>0</v>
      </c>
      <c r="W227" s="110">
        <v>0</v>
      </c>
      <c r="X227" s="109">
        <v>0</v>
      </c>
      <c r="Y227" s="46">
        <v>0</v>
      </c>
      <c r="Z227" s="46">
        <v>0</v>
      </c>
      <c r="AA227" s="110">
        <v>0</v>
      </c>
      <c r="AB227" s="39"/>
    </row>
    <row r="228" spans="1:41" ht="27" customHeight="1" thickBot="1" x14ac:dyDescent="0.25">
      <c r="A228" s="732"/>
      <c r="B228" s="735"/>
      <c r="C228" s="738"/>
      <c r="D228" s="1038"/>
      <c r="E228" s="744"/>
      <c r="F228" s="1031"/>
      <c r="G228" s="750"/>
      <c r="H228" s="753"/>
      <c r="I228" s="756"/>
      <c r="J228" s="759"/>
      <c r="K228" s="118" t="s">
        <v>11</v>
      </c>
      <c r="L228" s="104">
        <f>SUM(L226:L227)</f>
        <v>21</v>
      </c>
      <c r="M228" s="106">
        <f t="shared" ref="M228:S228" si="101">SUM(M226)</f>
        <v>21</v>
      </c>
      <c r="N228" s="106">
        <f t="shared" si="101"/>
        <v>0</v>
      </c>
      <c r="O228" s="111">
        <f t="shared" si="101"/>
        <v>0</v>
      </c>
      <c r="P228" s="104">
        <f t="shared" si="101"/>
        <v>20</v>
      </c>
      <c r="Q228" s="106">
        <f t="shared" si="101"/>
        <v>20</v>
      </c>
      <c r="R228" s="106">
        <f t="shared" si="101"/>
        <v>0</v>
      </c>
      <c r="S228" s="111">
        <f t="shared" si="101"/>
        <v>0</v>
      </c>
      <c r="T228" s="104">
        <f>SUM(T226:T227)</f>
        <v>20</v>
      </c>
      <c r="U228" s="106">
        <f>SUM(U226:U227)</f>
        <v>20</v>
      </c>
      <c r="V228" s="106">
        <f t="shared" ref="V228:AA228" si="102">SUM(V226)</f>
        <v>0</v>
      </c>
      <c r="W228" s="111">
        <f t="shared" si="102"/>
        <v>0</v>
      </c>
      <c r="X228" s="104">
        <f t="shared" si="102"/>
        <v>20</v>
      </c>
      <c r="Y228" s="106">
        <f t="shared" si="102"/>
        <v>20</v>
      </c>
      <c r="Z228" s="106">
        <f t="shared" si="102"/>
        <v>0</v>
      </c>
      <c r="AA228" s="111">
        <f t="shared" si="102"/>
        <v>0</v>
      </c>
      <c r="AB228" s="39"/>
    </row>
    <row r="229" spans="1:41" ht="36.75" customHeight="1" thickBot="1" x14ac:dyDescent="0.25">
      <c r="A229" s="730" t="s">
        <v>15</v>
      </c>
      <c r="B229" s="733" t="s">
        <v>34</v>
      </c>
      <c r="C229" s="736" t="s">
        <v>16</v>
      </c>
      <c r="D229" s="1036" t="s">
        <v>22</v>
      </c>
      <c r="E229" s="742" t="s">
        <v>105</v>
      </c>
      <c r="F229" s="1012" t="s">
        <v>215</v>
      </c>
      <c r="G229" s="748" t="s">
        <v>60</v>
      </c>
      <c r="H229" s="751" t="s">
        <v>20</v>
      </c>
      <c r="I229" s="754" t="s">
        <v>55</v>
      </c>
      <c r="J229" s="757" t="s">
        <v>218</v>
      </c>
      <c r="K229" s="350" t="s">
        <v>61</v>
      </c>
      <c r="L229" s="390">
        <f>SUM(M229+O229)</f>
        <v>51</v>
      </c>
      <c r="M229" s="397">
        <v>51</v>
      </c>
      <c r="N229" s="397">
        <v>0</v>
      </c>
      <c r="O229" s="398">
        <v>0</v>
      </c>
      <c r="P229" s="390">
        <f>SUM(Q229+S229)</f>
        <v>25</v>
      </c>
      <c r="Q229" s="397">
        <v>25</v>
      </c>
      <c r="R229" s="397">
        <v>0</v>
      </c>
      <c r="S229" s="398">
        <v>0</v>
      </c>
      <c r="T229" s="92">
        <f>SUM(U229+W229)</f>
        <v>30</v>
      </c>
      <c r="U229" s="399">
        <v>30</v>
      </c>
      <c r="V229" s="399">
        <v>0</v>
      </c>
      <c r="W229" s="400">
        <v>0</v>
      </c>
      <c r="X229" s="390">
        <f>Y229+AA229</f>
        <v>30</v>
      </c>
      <c r="Y229" s="397">
        <v>30</v>
      </c>
      <c r="Z229" s="397">
        <v>0</v>
      </c>
      <c r="AA229" s="398">
        <v>0</v>
      </c>
      <c r="AB229" s="39"/>
    </row>
    <row r="230" spans="1:41" ht="32.25" customHeight="1" thickBot="1" x14ac:dyDescent="0.25">
      <c r="A230" s="732"/>
      <c r="B230" s="735"/>
      <c r="C230" s="738"/>
      <c r="D230" s="1038"/>
      <c r="E230" s="744"/>
      <c r="F230" s="1031"/>
      <c r="G230" s="750"/>
      <c r="H230" s="753"/>
      <c r="I230" s="756"/>
      <c r="J230" s="759"/>
      <c r="K230" s="118" t="s">
        <v>11</v>
      </c>
      <c r="L230" s="104">
        <f>SUM(L229:L229)</f>
        <v>51</v>
      </c>
      <c r="M230" s="106">
        <f t="shared" ref="M230:S230" si="103">SUM(M229)</f>
        <v>51</v>
      </c>
      <c r="N230" s="106">
        <f t="shared" si="103"/>
        <v>0</v>
      </c>
      <c r="O230" s="111">
        <f t="shared" si="103"/>
        <v>0</v>
      </c>
      <c r="P230" s="104">
        <f t="shared" si="103"/>
        <v>25</v>
      </c>
      <c r="Q230" s="106">
        <f t="shared" si="103"/>
        <v>25</v>
      </c>
      <c r="R230" s="106">
        <f t="shared" si="103"/>
        <v>0</v>
      </c>
      <c r="S230" s="111">
        <f t="shared" si="103"/>
        <v>0</v>
      </c>
      <c r="T230" s="104">
        <f>SUM(T229:T229)</f>
        <v>30</v>
      </c>
      <c r="U230" s="106">
        <f>SUM(U229:U229)</f>
        <v>30</v>
      </c>
      <c r="V230" s="106">
        <f t="shared" ref="V230:AA230" si="104">SUM(V229)</f>
        <v>0</v>
      </c>
      <c r="W230" s="111">
        <f t="shared" si="104"/>
        <v>0</v>
      </c>
      <c r="X230" s="104">
        <f t="shared" si="104"/>
        <v>30</v>
      </c>
      <c r="Y230" s="106">
        <f t="shared" si="104"/>
        <v>30</v>
      </c>
      <c r="Z230" s="106">
        <f t="shared" si="104"/>
        <v>0</v>
      </c>
      <c r="AA230" s="111">
        <f t="shared" si="104"/>
        <v>0</v>
      </c>
      <c r="AB230" s="39"/>
    </row>
    <row r="231" spans="1:41" ht="31.5" customHeight="1" thickBot="1" x14ac:dyDescent="0.25">
      <c r="A231" s="730" t="s">
        <v>15</v>
      </c>
      <c r="B231" s="733" t="s">
        <v>34</v>
      </c>
      <c r="C231" s="736" t="s">
        <v>16</v>
      </c>
      <c r="D231" s="1036" t="s">
        <v>25</v>
      </c>
      <c r="E231" s="742" t="s">
        <v>79</v>
      </c>
      <c r="F231" s="1012" t="s">
        <v>215</v>
      </c>
      <c r="G231" s="748" t="s">
        <v>116</v>
      </c>
      <c r="H231" s="751" t="s">
        <v>20</v>
      </c>
      <c r="I231" s="754" t="s">
        <v>55</v>
      </c>
      <c r="J231" s="757" t="s">
        <v>218</v>
      </c>
      <c r="K231" s="350" t="s">
        <v>61</v>
      </c>
      <c r="L231" s="390">
        <f>SUM(M231+O231)</f>
        <v>42.2</v>
      </c>
      <c r="M231" s="397">
        <v>42.2</v>
      </c>
      <c r="N231" s="397">
        <v>0</v>
      </c>
      <c r="O231" s="398">
        <v>0</v>
      </c>
      <c r="P231" s="390">
        <f>SUM(Q231+S231)</f>
        <v>42</v>
      </c>
      <c r="Q231" s="397">
        <v>42</v>
      </c>
      <c r="R231" s="397">
        <v>0</v>
      </c>
      <c r="S231" s="398">
        <v>0</v>
      </c>
      <c r="T231" s="92">
        <f>SUM(U231+W231)</f>
        <v>43</v>
      </c>
      <c r="U231" s="399">
        <v>43</v>
      </c>
      <c r="V231" s="399">
        <v>0</v>
      </c>
      <c r="W231" s="400">
        <v>0</v>
      </c>
      <c r="X231" s="390">
        <f>Y231+AA231</f>
        <v>43</v>
      </c>
      <c r="Y231" s="397">
        <v>43</v>
      </c>
      <c r="Z231" s="397">
        <v>0</v>
      </c>
      <c r="AA231" s="398">
        <v>0</v>
      </c>
      <c r="AB231" s="39"/>
    </row>
    <row r="232" spans="1:41" ht="34.5" customHeight="1" thickBot="1" x14ac:dyDescent="0.25">
      <c r="A232" s="732"/>
      <c r="B232" s="735"/>
      <c r="C232" s="738"/>
      <c r="D232" s="1038"/>
      <c r="E232" s="744"/>
      <c r="F232" s="1031"/>
      <c r="G232" s="750"/>
      <c r="H232" s="753"/>
      <c r="I232" s="756"/>
      <c r="J232" s="759"/>
      <c r="K232" s="118" t="s">
        <v>11</v>
      </c>
      <c r="L232" s="113">
        <f>SUM(L231:L231)</f>
        <v>42.2</v>
      </c>
      <c r="M232" s="116">
        <f t="shared" ref="M232:S232" si="105">SUM(M231)</f>
        <v>42.2</v>
      </c>
      <c r="N232" s="116">
        <f t="shared" si="105"/>
        <v>0</v>
      </c>
      <c r="O232" s="117">
        <f t="shared" si="105"/>
        <v>0</v>
      </c>
      <c r="P232" s="113">
        <f t="shared" si="105"/>
        <v>42</v>
      </c>
      <c r="Q232" s="116">
        <f t="shared" si="105"/>
        <v>42</v>
      </c>
      <c r="R232" s="116">
        <f t="shared" si="105"/>
        <v>0</v>
      </c>
      <c r="S232" s="117">
        <f t="shared" si="105"/>
        <v>0</v>
      </c>
      <c r="T232" s="113">
        <f>SUM(T231:T231)</f>
        <v>43</v>
      </c>
      <c r="U232" s="116">
        <f>SUM(U231:U231)</f>
        <v>43</v>
      </c>
      <c r="V232" s="116">
        <f t="shared" ref="V232:AA232" si="106">SUM(V231)</f>
        <v>0</v>
      </c>
      <c r="W232" s="117">
        <f t="shared" si="106"/>
        <v>0</v>
      </c>
      <c r="X232" s="113">
        <f t="shared" si="106"/>
        <v>43</v>
      </c>
      <c r="Y232" s="116">
        <f t="shared" si="106"/>
        <v>43</v>
      </c>
      <c r="Z232" s="116">
        <f t="shared" si="106"/>
        <v>0</v>
      </c>
      <c r="AA232" s="117">
        <f t="shared" si="106"/>
        <v>0</v>
      </c>
      <c r="AB232" s="39"/>
    </row>
    <row r="233" spans="1:41" ht="21.75" customHeight="1" thickBot="1" x14ac:dyDescent="0.25">
      <c r="A233" s="28" t="s">
        <v>15</v>
      </c>
      <c r="B233" s="4" t="s">
        <v>34</v>
      </c>
      <c r="C233" s="195" t="s">
        <v>16</v>
      </c>
      <c r="D233" s="725" t="s">
        <v>203</v>
      </c>
      <c r="E233" s="726"/>
      <c r="F233" s="726"/>
      <c r="G233" s="726"/>
      <c r="H233" s="726"/>
      <c r="I233" s="726"/>
      <c r="J233" s="726"/>
      <c r="K233" s="726"/>
      <c r="L233" s="8">
        <f>L228+L230+L232</f>
        <v>114.2</v>
      </c>
      <c r="M233" s="9">
        <f t="shared" ref="M233:AA233" si="107">M228+M230+M232</f>
        <v>114.2</v>
      </c>
      <c r="N233" s="9">
        <f t="shared" si="107"/>
        <v>0</v>
      </c>
      <c r="O233" s="10">
        <f t="shared" si="107"/>
        <v>0</v>
      </c>
      <c r="P233" s="8">
        <f t="shared" si="107"/>
        <v>87</v>
      </c>
      <c r="Q233" s="9">
        <f t="shared" si="107"/>
        <v>87</v>
      </c>
      <c r="R233" s="9">
        <f t="shared" si="107"/>
        <v>0</v>
      </c>
      <c r="S233" s="10">
        <f t="shared" si="107"/>
        <v>0</v>
      </c>
      <c r="T233" s="8">
        <f t="shared" si="107"/>
        <v>93</v>
      </c>
      <c r="U233" s="9">
        <f t="shared" si="107"/>
        <v>93</v>
      </c>
      <c r="V233" s="9">
        <f t="shared" si="107"/>
        <v>0</v>
      </c>
      <c r="W233" s="10">
        <f t="shared" si="107"/>
        <v>0</v>
      </c>
      <c r="X233" s="8">
        <f t="shared" si="107"/>
        <v>93</v>
      </c>
      <c r="Y233" s="9">
        <f t="shared" si="107"/>
        <v>93</v>
      </c>
      <c r="Z233" s="9">
        <f t="shared" si="107"/>
        <v>0</v>
      </c>
      <c r="AA233" s="10">
        <f t="shared" si="107"/>
        <v>0</v>
      </c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  <c r="AN233" s="29"/>
      <c r="AO233" s="29"/>
    </row>
    <row r="234" spans="1:41" ht="23.25" customHeight="1" thickBot="1" x14ac:dyDescent="0.25">
      <c r="A234" s="304" t="s">
        <v>15</v>
      </c>
      <c r="B234" s="276" t="s">
        <v>34</v>
      </c>
      <c r="C234" s="1207" t="s">
        <v>204</v>
      </c>
      <c r="D234" s="1208"/>
      <c r="E234" s="1208"/>
      <c r="F234" s="1208"/>
      <c r="G234" s="1208"/>
      <c r="H234" s="1208"/>
      <c r="I234" s="1208"/>
      <c r="J234" s="1208"/>
      <c r="K234" s="1209"/>
      <c r="L234" s="196">
        <f t="shared" ref="L234:AA234" si="108">SUM(+L233)</f>
        <v>114.2</v>
      </c>
      <c r="M234" s="197">
        <f t="shared" si="108"/>
        <v>114.2</v>
      </c>
      <c r="N234" s="197">
        <f t="shared" si="108"/>
        <v>0</v>
      </c>
      <c r="O234" s="198">
        <f t="shared" si="108"/>
        <v>0</v>
      </c>
      <c r="P234" s="196">
        <f t="shared" si="108"/>
        <v>87</v>
      </c>
      <c r="Q234" s="197">
        <f t="shared" si="108"/>
        <v>87</v>
      </c>
      <c r="R234" s="197">
        <f t="shared" si="108"/>
        <v>0</v>
      </c>
      <c r="S234" s="198">
        <f t="shared" si="108"/>
        <v>0</v>
      </c>
      <c r="T234" s="196">
        <f t="shared" si="108"/>
        <v>93</v>
      </c>
      <c r="U234" s="197">
        <f t="shared" si="108"/>
        <v>93</v>
      </c>
      <c r="V234" s="197">
        <f t="shared" si="108"/>
        <v>0</v>
      </c>
      <c r="W234" s="198">
        <f t="shared" si="108"/>
        <v>0</v>
      </c>
      <c r="X234" s="196">
        <f t="shared" si="108"/>
        <v>93</v>
      </c>
      <c r="Y234" s="197">
        <f t="shared" si="108"/>
        <v>93</v>
      </c>
      <c r="Z234" s="197">
        <f t="shared" si="108"/>
        <v>0</v>
      </c>
      <c r="AA234" s="198">
        <f t="shared" si="108"/>
        <v>0</v>
      </c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29"/>
    </row>
    <row r="235" spans="1:41" ht="21" customHeight="1" thickBot="1" x14ac:dyDescent="0.25">
      <c r="A235" s="162" t="s">
        <v>15</v>
      </c>
      <c r="B235" s="263" t="s">
        <v>35</v>
      </c>
      <c r="C235" s="1210" t="s">
        <v>80</v>
      </c>
      <c r="D235" s="1211"/>
      <c r="E235" s="1211"/>
      <c r="F235" s="1211"/>
      <c r="G235" s="1211"/>
      <c r="H235" s="1211"/>
      <c r="I235" s="1211"/>
      <c r="J235" s="1211"/>
      <c r="K235" s="1211"/>
      <c r="L235" s="1211"/>
      <c r="M235" s="1211"/>
      <c r="N235" s="1211"/>
      <c r="O235" s="1211"/>
      <c r="P235" s="1211"/>
      <c r="Q235" s="1211"/>
      <c r="R235" s="1211"/>
      <c r="S235" s="1211"/>
      <c r="T235" s="1211"/>
      <c r="U235" s="1211"/>
      <c r="V235" s="1211"/>
      <c r="W235" s="1211"/>
      <c r="X235" s="1211"/>
      <c r="Y235" s="1211"/>
      <c r="Z235" s="1211"/>
      <c r="AA235" s="1212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  <c r="AN235" s="29"/>
      <c r="AO235" s="29"/>
    </row>
    <row r="236" spans="1:41" ht="24" customHeight="1" thickBot="1" x14ac:dyDescent="0.25">
      <c r="A236" s="290" t="s">
        <v>15</v>
      </c>
      <c r="B236" s="282" t="s">
        <v>35</v>
      </c>
      <c r="C236" s="283" t="s">
        <v>16</v>
      </c>
      <c r="D236" s="1204" t="s">
        <v>81</v>
      </c>
      <c r="E236" s="1205"/>
      <c r="F236" s="1205"/>
      <c r="G236" s="1205"/>
      <c r="H236" s="1205"/>
      <c r="I236" s="1205"/>
      <c r="J236" s="1205"/>
      <c r="K236" s="1205"/>
      <c r="L236" s="1205"/>
      <c r="M236" s="1205"/>
      <c r="N236" s="1205"/>
      <c r="O236" s="1205"/>
      <c r="P236" s="1205"/>
      <c r="Q236" s="1205"/>
      <c r="R236" s="1205"/>
      <c r="S236" s="1205"/>
      <c r="T236" s="1205"/>
      <c r="U236" s="1205"/>
      <c r="V236" s="1205"/>
      <c r="W236" s="1205"/>
      <c r="X236" s="1205"/>
      <c r="Y236" s="1205"/>
      <c r="Z236" s="1205"/>
      <c r="AA236" s="1206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  <c r="AM236" s="29"/>
      <c r="AN236" s="29"/>
      <c r="AO236" s="29"/>
    </row>
    <row r="237" spans="1:41" ht="27.75" customHeight="1" thickBot="1" x14ac:dyDescent="0.25">
      <c r="A237" s="760" t="s">
        <v>15</v>
      </c>
      <c r="B237" s="928" t="s">
        <v>35</v>
      </c>
      <c r="C237" s="938" t="s">
        <v>16</v>
      </c>
      <c r="D237" s="945" t="s">
        <v>16</v>
      </c>
      <c r="E237" s="997" t="s">
        <v>82</v>
      </c>
      <c r="F237" s="1202" t="s">
        <v>215</v>
      </c>
      <c r="G237" s="831" t="s">
        <v>212</v>
      </c>
      <c r="H237" s="824" t="s">
        <v>20</v>
      </c>
      <c r="I237" s="815" t="s">
        <v>257</v>
      </c>
      <c r="J237" s="817" t="s">
        <v>218</v>
      </c>
      <c r="K237" s="81" t="s">
        <v>24</v>
      </c>
      <c r="L237" s="373">
        <f>SUM(M237,O237)</f>
        <v>300</v>
      </c>
      <c r="M237" s="374">
        <v>300</v>
      </c>
      <c r="N237" s="375">
        <v>0</v>
      </c>
      <c r="O237" s="376">
        <v>0</v>
      </c>
      <c r="P237" s="373">
        <f>SUM(Q237,S237)</f>
        <v>350</v>
      </c>
      <c r="Q237" s="374">
        <v>350</v>
      </c>
      <c r="R237" s="375">
        <v>0</v>
      </c>
      <c r="S237" s="376">
        <v>0</v>
      </c>
      <c r="T237" s="506">
        <f>SUM(U237+W237)</f>
        <v>350</v>
      </c>
      <c r="U237" s="507">
        <v>350</v>
      </c>
      <c r="V237" s="508">
        <v>0</v>
      </c>
      <c r="W237" s="509">
        <v>0</v>
      </c>
      <c r="X237" s="476">
        <f>Y237+AA237</f>
        <v>350</v>
      </c>
      <c r="Y237" s="471">
        <v>350</v>
      </c>
      <c r="Z237" s="451">
        <v>0</v>
      </c>
      <c r="AA237" s="452">
        <v>0</v>
      </c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  <c r="AN237" s="29"/>
      <c r="AO237" s="29"/>
    </row>
    <row r="238" spans="1:41" ht="41.25" customHeight="1" thickBot="1" x14ac:dyDescent="0.25">
      <c r="A238" s="1035"/>
      <c r="B238" s="1199"/>
      <c r="C238" s="939"/>
      <c r="D238" s="1201"/>
      <c r="E238" s="1198"/>
      <c r="F238" s="1203"/>
      <c r="G238" s="1213"/>
      <c r="H238" s="1034"/>
      <c r="I238" s="818"/>
      <c r="J238" s="818"/>
      <c r="K238" s="47" t="s">
        <v>11</v>
      </c>
      <c r="L238" s="52">
        <f t="shared" ref="L238:U239" si="109">SUM(L237)</f>
        <v>300</v>
      </c>
      <c r="M238" s="41">
        <f t="shared" si="109"/>
        <v>300</v>
      </c>
      <c r="N238" s="41">
        <f t="shared" si="109"/>
        <v>0</v>
      </c>
      <c r="O238" s="54">
        <f t="shared" si="109"/>
        <v>0</v>
      </c>
      <c r="P238" s="52">
        <f t="shared" si="109"/>
        <v>350</v>
      </c>
      <c r="Q238" s="41">
        <f t="shared" si="109"/>
        <v>350</v>
      </c>
      <c r="R238" s="41">
        <f t="shared" si="109"/>
        <v>0</v>
      </c>
      <c r="S238" s="54">
        <f t="shared" si="109"/>
        <v>0</v>
      </c>
      <c r="T238" s="52">
        <f t="shared" si="109"/>
        <v>350</v>
      </c>
      <c r="U238" s="41">
        <f t="shared" si="109"/>
        <v>350</v>
      </c>
      <c r="V238" s="41">
        <f t="shared" ref="V238:AA239" si="110">SUM(V237)</f>
        <v>0</v>
      </c>
      <c r="W238" s="54">
        <f t="shared" si="110"/>
        <v>0</v>
      </c>
      <c r="X238" s="52">
        <f t="shared" si="110"/>
        <v>350</v>
      </c>
      <c r="Y238" s="41">
        <f t="shared" si="110"/>
        <v>350</v>
      </c>
      <c r="Z238" s="41">
        <f t="shared" si="110"/>
        <v>0</v>
      </c>
      <c r="AA238" s="54">
        <f t="shared" si="110"/>
        <v>0</v>
      </c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  <c r="AN238" s="29"/>
      <c r="AO238" s="29"/>
    </row>
    <row r="239" spans="1:41" ht="23.25" customHeight="1" thickBot="1" x14ac:dyDescent="0.25">
      <c r="A239" s="28" t="s">
        <v>15</v>
      </c>
      <c r="B239" s="4" t="s">
        <v>35</v>
      </c>
      <c r="C239" s="5" t="s">
        <v>16</v>
      </c>
      <c r="D239" s="725" t="s">
        <v>203</v>
      </c>
      <c r="E239" s="726"/>
      <c r="F239" s="726"/>
      <c r="G239" s="726"/>
      <c r="H239" s="726"/>
      <c r="I239" s="726"/>
      <c r="J239" s="726"/>
      <c r="K239" s="1200"/>
      <c r="L239" s="6">
        <f t="shared" si="109"/>
        <v>300</v>
      </c>
      <c r="M239" s="9">
        <f t="shared" si="109"/>
        <v>300</v>
      </c>
      <c r="N239" s="9">
        <f t="shared" si="109"/>
        <v>0</v>
      </c>
      <c r="O239" s="10">
        <f t="shared" si="109"/>
        <v>0</v>
      </c>
      <c r="P239" s="8">
        <f t="shared" si="109"/>
        <v>350</v>
      </c>
      <c r="Q239" s="9">
        <f t="shared" si="109"/>
        <v>350</v>
      </c>
      <c r="R239" s="9">
        <f t="shared" si="109"/>
        <v>0</v>
      </c>
      <c r="S239" s="10">
        <f t="shared" si="109"/>
        <v>0</v>
      </c>
      <c r="T239" s="8">
        <f t="shared" si="109"/>
        <v>350</v>
      </c>
      <c r="U239" s="9">
        <f t="shared" si="109"/>
        <v>350</v>
      </c>
      <c r="V239" s="9">
        <f t="shared" si="110"/>
        <v>0</v>
      </c>
      <c r="W239" s="10">
        <f t="shared" si="110"/>
        <v>0</v>
      </c>
      <c r="X239" s="8">
        <f t="shared" si="110"/>
        <v>350</v>
      </c>
      <c r="Y239" s="9">
        <f t="shared" si="110"/>
        <v>350</v>
      </c>
      <c r="Z239" s="9">
        <f t="shared" si="110"/>
        <v>0</v>
      </c>
      <c r="AA239" s="10">
        <f t="shared" si="110"/>
        <v>0</v>
      </c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  <c r="AN239" s="29"/>
      <c r="AO239" s="29"/>
    </row>
    <row r="240" spans="1:41" ht="21.75" customHeight="1" thickBot="1" x14ac:dyDescent="0.25">
      <c r="A240" s="28" t="s">
        <v>15</v>
      </c>
      <c r="B240" s="277" t="s">
        <v>35</v>
      </c>
      <c r="C240" s="1039" t="s">
        <v>204</v>
      </c>
      <c r="D240" s="1040"/>
      <c r="E240" s="1040"/>
      <c r="F240" s="1040"/>
      <c r="G240" s="1040"/>
      <c r="H240" s="1040"/>
      <c r="I240" s="1040"/>
      <c r="J240" s="1040"/>
      <c r="K240" s="1041"/>
      <c r="L240" s="121">
        <f t="shared" ref="L240:AA240" si="111">SUM(+L239)</f>
        <v>300</v>
      </c>
      <c r="M240" s="122">
        <f t="shared" si="111"/>
        <v>300</v>
      </c>
      <c r="N240" s="122">
        <f t="shared" si="111"/>
        <v>0</v>
      </c>
      <c r="O240" s="123">
        <f t="shared" si="111"/>
        <v>0</v>
      </c>
      <c r="P240" s="121">
        <f t="shared" si="111"/>
        <v>350</v>
      </c>
      <c r="Q240" s="122">
        <f t="shared" si="111"/>
        <v>350</v>
      </c>
      <c r="R240" s="122">
        <f t="shared" si="111"/>
        <v>0</v>
      </c>
      <c r="S240" s="123">
        <f t="shared" si="111"/>
        <v>0</v>
      </c>
      <c r="T240" s="121">
        <f t="shared" si="111"/>
        <v>350</v>
      </c>
      <c r="U240" s="122">
        <f t="shared" si="111"/>
        <v>350</v>
      </c>
      <c r="V240" s="122">
        <f t="shared" si="111"/>
        <v>0</v>
      </c>
      <c r="W240" s="123">
        <f t="shared" si="111"/>
        <v>0</v>
      </c>
      <c r="X240" s="121">
        <f t="shared" si="111"/>
        <v>350</v>
      </c>
      <c r="Y240" s="122">
        <f t="shared" si="111"/>
        <v>350</v>
      </c>
      <c r="Z240" s="122">
        <f t="shared" si="111"/>
        <v>0</v>
      </c>
      <c r="AA240" s="123">
        <f t="shared" si="111"/>
        <v>0</v>
      </c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  <c r="AN240" s="29"/>
      <c r="AO240" s="29"/>
    </row>
    <row r="241" spans="1:41" ht="24" customHeight="1" thickBot="1" x14ac:dyDescent="0.25">
      <c r="A241" s="1032" t="s">
        <v>206</v>
      </c>
      <c r="B241" s="1033"/>
      <c r="C241" s="1033"/>
      <c r="D241" s="1033"/>
      <c r="E241" s="1033"/>
      <c r="F241" s="1033"/>
      <c r="G241" s="1033"/>
      <c r="H241" s="1033"/>
      <c r="I241" s="1033"/>
      <c r="J241" s="1033"/>
      <c r="K241" s="1033"/>
      <c r="L241" s="124">
        <f t="shared" ref="L241:AA241" si="112">L240+L234+L223+L201+L194+L184+L173+L151</f>
        <v>27721.100000000002</v>
      </c>
      <c r="M241" s="125">
        <f t="shared" si="112"/>
        <v>27706.600000000002</v>
      </c>
      <c r="N241" s="125">
        <f t="shared" si="112"/>
        <v>5370.3</v>
      </c>
      <c r="O241" s="126">
        <f t="shared" si="112"/>
        <v>14.5</v>
      </c>
      <c r="P241" s="124">
        <f t="shared" si="112"/>
        <v>32908.9</v>
      </c>
      <c r="Q241" s="125">
        <f t="shared" si="112"/>
        <v>32904.1</v>
      </c>
      <c r="R241" s="125">
        <f t="shared" si="112"/>
        <v>6208.5</v>
      </c>
      <c r="S241" s="126">
        <f t="shared" si="112"/>
        <v>4.8</v>
      </c>
      <c r="T241" s="124">
        <f t="shared" si="112"/>
        <v>33058.300000000003</v>
      </c>
      <c r="U241" s="125">
        <f t="shared" si="112"/>
        <v>33058.300000000003</v>
      </c>
      <c r="V241" s="125">
        <f t="shared" si="112"/>
        <v>6660.4999999999991</v>
      </c>
      <c r="W241" s="126">
        <f t="shared" si="112"/>
        <v>0</v>
      </c>
      <c r="X241" s="124">
        <f t="shared" si="112"/>
        <v>33547.9</v>
      </c>
      <c r="Y241" s="125">
        <f t="shared" si="112"/>
        <v>33547.9</v>
      </c>
      <c r="Z241" s="125">
        <f t="shared" si="112"/>
        <v>7118.1999999999989</v>
      </c>
      <c r="AA241" s="126">
        <f t="shared" si="112"/>
        <v>0</v>
      </c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  <c r="AN241" s="29"/>
      <c r="AO241" s="29"/>
    </row>
    <row r="242" spans="1:41" ht="18" customHeight="1" x14ac:dyDescent="0.2">
      <c r="A242" s="1243" t="s">
        <v>220</v>
      </c>
      <c r="B242" s="1243"/>
      <c r="C242" s="1243"/>
      <c r="D242" s="1243"/>
      <c r="E242" s="1243"/>
      <c r="F242" s="1243"/>
      <c r="G242" s="1243"/>
      <c r="H242" s="1243"/>
      <c r="I242" s="1243"/>
      <c r="J242" s="1243"/>
      <c r="K242" s="1243"/>
      <c r="L242" s="1243"/>
      <c r="M242" s="1243"/>
      <c r="N242" s="1243"/>
      <c r="O242" s="1243"/>
      <c r="P242" s="1243"/>
      <c r="Q242" s="1243"/>
      <c r="R242" s="1243"/>
      <c r="S242" s="1243"/>
      <c r="T242" s="1243"/>
      <c r="U242" s="1243"/>
      <c r="V242" s="1243"/>
      <c r="W242" s="1243"/>
      <c r="X242" s="1243"/>
      <c r="Y242" s="1243"/>
      <c r="Z242" s="1243"/>
      <c r="AA242" s="1243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  <c r="AN242" s="29"/>
      <c r="AO242" s="29"/>
    </row>
    <row r="243" spans="1:41" ht="15.75" customHeight="1" x14ac:dyDescent="0.2">
      <c r="I243" s="29"/>
      <c r="J243" s="29"/>
      <c r="K243" s="36"/>
      <c r="L243" s="42"/>
      <c r="M243" s="42"/>
      <c r="N243" s="42"/>
      <c r="O243" s="42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  <c r="AA243" s="42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  <c r="AN243" s="29"/>
      <c r="AO243" s="29"/>
    </row>
    <row r="244" spans="1:41" ht="16.5" customHeight="1" x14ac:dyDescent="0.2">
      <c r="I244" s="29"/>
      <c r="J244" s="29"/>
      <c r="K244" s="43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9"/>
      <c r="AM244" s="29"/>
      <c r="AN244" s="29"/>
      <c r="AO244" s="29"/>
    </row>
    <row r="245" spans="1:41" ht="15.75" customHeight="1" x14ac:dyDescent="0.2">
      <c r="I245" s="29"/>
      <c r="J245" s="29"/>
      <c r="K245" s="43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  <c r="AA245" s="36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  <c r="AN245" s="29"/>
      <c r="AO245" s="29"/>
    </row>
    <row r="246" spans="1:41" ht="15.75" customHeight="1" x14ac:dyDescent="0.2">
      <c r="I246" s="29"/>
      <c r="J246" s="29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  <c r="AN246" s="29"/>
      <c r="AO246" s="29"/>
    </row>
    <row r="247" spans="1:41" ht="17.25" customHeight="1" x14ac:dyDescent="0.2">
      <c r="E247" s="29"/>
      <c r="I247" s="29"/>
      <c r="J247" s="29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  <c r="AA247" s="36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  <c r="AN247" s="29"/>
      <c r="AO247" s="29"/>
    </row>
    <row r="248" spans="1:41" ht="15.75" customHeight="1" x14ac:dyDescent="0.2">
      <c r="E248" s="29"/>
      <c r="I248" s="29"/>
      <c r="J248" s="29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  <c r="AN248" s="29"/>
      <c r="AO248" s="29"/>
    </row>
    <row r="249" spans="1:41" ht="18.75" customHeight="1" x14ac:dyDescent="0.2">
      <c r="I249" s="29"/>
      <c r="J249" s="29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  <c r="AA249" s="36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  <c r="AN249" s="29"/>
      <c r="AO249" s="29"/>
    </row>
    <row r="250" spans="1:41" ht="23.25" customHeight="1" x14ac:dyDescent="0.2">
      <c r="K250" s="43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</row>
    <row r="251" spans="1:41" ht="30" customHeight="1" x14ac:dyDescent="0.2">
      <c r="H251" s="29"/>
      <c r="I251" s="29"/>
      <c r="J251" s="29"/>
      <c r="K251" s="44"/>
      <c r="L251" s="42"/>
      <c r="M251" s="42"/>
      <c r="N251" s="42"/>
      <c r="O251" s="42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  <c r="AA251" s="42"/>
    </row>
    <row r="252" spans="1:41" ht="25.5" customHeight="1" x14ac:dyDescent="0.2"/>
    <row r="253" spans="1:41" ht="16.5" customHeight="1" x14ac:dyDescent="0.2"/>
    <row r="254" spans="1:41" ht="18" customHeight="1" x14ac:dyDescent="0.2"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</row>
    <row r="255" spans="1:41" ht="18" customHeight="1" x14ac:dyDescent="0.2"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  <c r="AA255" s="36"/>
    </row>
    <row r="256" spans="1:41" ht="15.75" customHeight="1" x14ac:dyDescent="0.2"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</row>
    <row r="257" spans="12:27" ht="17.25" customHeight="1" x14ac:dyDescent="0.2"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6"/>
    </row>
    <row r="258" spans="12:27" ht="18" customHeight="1" x14ac:dyDescent="0.2"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</row>
    <row r="259" spans="12:27" ht="14.25" customHeight="1" x14ac:dyDescent="0.2"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  <c r="AA259" s="36"/>
    </row>
    <row r="260" spans="12:27" ht="18" customHeight="1" x14ac:dyDescent="0.2"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  <c r="AA260" s="36"/>
    </row>
    <row r="261" spans="12:27" ht="16.5" customHeight="1" x14ac:dyDescent="0.2"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36"/>
    </row>
    <row r="262" spans="12:27" ht="16.5" customHeight="1" x14ac:dyDescent="0.2"/>
    <row r="263" spans="12:27" ht="17.25" customHeight="1" x14ac:dyDescent="0.2"/>
    <row r="264" spans="12:27" ht="18" customHeight="1" x14ac:dyDescent="0.2"/>
    <row r="265" spans="12:27" ht="19.5" customHeight="1" x14ac:dyDescent="0.2"/>
    <row r="266" spans="12:27" ht="16.5" customHeight="1" x14ac:dyDescent="0.2"/>
    <row r="267" spans="12:27" ht="17.25" customHeight="1" x14ac:dyDescent="0.2"/>
    <row r="268" spans="12:27" ht="15.75" customHeight="1" x14ac:dyDescent="0.2"/>
    <row r="269" spans="12:27" ht="18.75" customHeight="1" x14ac:dyDescent="0.2"/>
    <row r="270" spans="12:27" ht="22.5" customHeight="1" x14ac:dyDescent="0.2"/>
    <row r="271" spans="12:27" ht="15.75" customHeight="1" x14ac:dyDescent="0.2"/>
    <row r="272" spans="12:27" ht="14.25" customHeight="1" x14ac:dyDescent="0.2"/>
    <row r="273" ht="21.75" customHeight="1" x14ac:dyDescent="0.2"/>
    <row r="274" ht="17.25" customHeight="1" x14ac:dyDescent="0.2"/>
    <row r="275" ht="17.25" customHeight="1" x14ac:dyDescent="0.2"/>
    <row r="276" ht="21.75" customHeight="1" x14ac:dyDescent="0.2"/>
    <row r="277" ht="18.75" customHeight="1" x14ac:dyDescent="0.2"/>
    <row r="278" ht="15" customHeight="1" x14ac:dyDescent="0.2"/>
    <row r="279" ht="16.5" customHeight="1" x14ac:dyDescent="0.2"/>
    <row r="280" ht="15.75" customHeight="1" x14ac:dyDescent="0.2"/>
    <row r="281" ht="24.75" customHeight="1" x14ac:dyDescent="0.2"/>
    <row r="282" ht="22.5" customHeight="1" x14ac:dyDescent="0.2"/>
    <row r="283" ht="14.25" customHeight="1" x14ac:dyDescent="0.2"/>
    <row r="284" ht="18.75" customHeight="1" x14ac:dyDescent="0.2"/>
    <row r="285" ht="21" customHeight="1" x14ac:dyDescent="0.2"/>
    <row r="286" ht="15" customHeight="1" x14ac:dyDescent="0.2"/>
    <row r="287" ht="21.75" customHeight="1" x14ac:dyDescent="0.2"/>
    <row r="288" ht="21.75" customHeight="1" x14ac:dyDescent="0.2"/>
    <row r="289" ht="3.75" customHeight="1" x14ac:dyDescent="0.2"/>
    <row r="290" ht="34.5" customHeight="1" x14ac:dyDescent="0.2"/>
    <row r="291" ht="15" customHeight="1" x14ac:dyDescent="0.2"/>
    <row r="292" ht="15" customHeight="1" x14ac:dyDescent="0.2"/>
    <row r="293" ht="12.75" customHeight="1" x14ac:dyDescent="0.2"/>
    <row r="294" ht="15" customHeight="1" x14ac:dyDescent="0.2"/>
    <row r="295" ht="18.75" customHeight="1" x14ac:dyDescent="0.2"/>
    <row r="296" ht="18.75" customHeight="1" x14ac:dyDescent="0.2"/>
    <row r="297" ht="18.75" customHeight="1" x14ac:dyDescent="0.2"/>
    <row r="298" ht="16.5" customHeight="1" x14ac:dyDescent="0.2"/>
    <row r="299" ht="17.25" customHeight="1" x14ac:dyDescent="0.2"/>
    <row r="300" ht="21" customHeight="1" x14ac:dyDescent="0.2"/>
    <row r="301" ht="19.5" customHeight="1" x14ac:dyDescent="0.2"/>
    <row r="302" ht="15.75" customHeight="1" x14ac:dyDescent="0.2"/>
    <row r="303" ht="22.5" customHeight="1" x14ac:dyDescent="0.2"/>
    <row r="304" ht="20.25" customHeight="1" x14ac:dyDescent="0.2"/>
    <row r="305" ht="18" customHeight="1" x14ac:dyDescent="0.2"/>
    <row r="306" ht="15.75" customHeight="1" x14ac:dyDescent="0.2"/>
    <row r="307" ht="19.5" customHeight="1" x14ac:dyDescent="0.2"/>
    <row r="308" ht="17.25" customHeight="1" x14ac:dyDescent="0.2"/>
    <row r="309" ht="22.5" customHeight="1" x14ac:dyDescent="0.2"/>
    <row r="310" ht="15.75" customHeight="1" x14ac:dyDescent="0.2"/>
    <row r="311" ht="18.75" customHeight="1" x14ac:dyDescent="0.2"/>
    <row r="312" ht="23.25" customHeight="1" x14ac:dyDescent="0.2"/>
    <row r="313" ht="17.25" customHeight="1" x14ac:dyDescent="0.2"/>
    <row r="314" ht="15" customHeight="1" x14ac:dyDescent="0.2"/>
    <row r="315" ht="39.75" customHeight="1" x14ac:dyDescent="0.2"/>
    <row r="316" ht="0.75" customHeight="1" x14ac:dyDescent="0.2"/>
    <row r="317" ht="33" customHeight="1" x14ac:dyDescent="0.2"/>
    <row r="318" ht="16.5" customHeight="1" x14ac:dyDescent="0.2"/>
    <row r="319" ht="16.5" customHeight="1" x14ac:dyDescent="0.2"/>
    <row r="320" ht="16.5" customHeight="1" x14ac:dyDescent="0.2"/>
    <row r="321" ht="17.25" customHeight="1" x14ac:dyDescent="0.2"/>
    <row r="322" ht="21" customHeight="1" x14ac:dyDescent="0.2"/>
    <row r="323" ht="37.5" customHeight="1" x14ac:dyDescent="0.2"/>
    <row r="324" ht="15.75" customHeight="1" x14ac:dyDescent="0.2"/>
    <row r="325" ht="16.5" customHeight="1" x14ac:dyDescent="0.2"/>
    <row r="326" ht="19.5" customHeight="1" x14ac:dyDescent="0.2"/>
    <row r="327" ht="22.5" customHeight="1" x14ac:dyDescent="0.2"/>
    <row r="328" ht="40.5" customHeight="1" x14ac:dyDescent="0.2"/>
    <row r="329" ht="33.75" customHeight="1" x14ac:dyDescent="0.2"/>
    <row r="330" ht="34.5" customHeight="1" x14ac:dyDescent="0.2"/>
    <row r="331" ht="36" customHeight="1" x14ac:dyDescent="0.2"/>
    <row r="332" ht="28.5" customHeight="1" x14ac:dyDescent="0.2"/>
    <row r="333" ht="22.5" customHeight="1" x14ac:dyDescent="0.2"/>
    <row r="334" ht="23.25" customHeight="1" x14ac:dyDescent="0.2"/>
    <row r="335" ht="21" customHeight="1" x14ac:dyDescent="0.2"/>
    <row r="336" ht="32.25" customHeight="1" x14ac:dyDescent="0.2"/>
    <row r="337" ht="37.5" customHeight="1" x14ac:dyDescent="0.2"/>
    <row r="338" ht="14.25" customHeight="1" x14ac:dyDescent="0.2"/>
    <row r="339" ht="13.5" customHeight="1" x14ac:dyDescent="0.2"/>
    <row r="340" ht="13.5" customHeight="1" x14ac:dyDescent="0.2"/>
    <row r="341" ht="21" customHeight="1" x14ac:dyDescent="0.2"/>
    <row r="342" ht="14.25" customHeight="1" x14ac:dyDescent="0.2"/>
    <row r="343" ht="12" customHeight="1" x14ac:dyDescent="0.2"/>
    <row r="344" ht="20.25" customHeight="1" x14ac:dyDescent="0.2"/>
    <row r="345" ht="18" customHeight="1" x14ac:dyDescent="0.2"/>
    <row r="346" ht="18.75" customHeight="1" x14ac:dyDescent="0.2"/>
    <row r="347" ht="15" customHeight="1" x14ac:dyDescent="0.2"/>
    <row r="348" ht="15.75" customHeight="1" x14ac:dyDescent="0.2"/>
    <row r="349" ht="18" customHeight="1" x14ac:dyDescent="0.2"/>
    <row r="350" ht="18" customHeight="1" x14ac:dyDescent="0.2"/>
    <row r="351" ht="18" customHeight="1" x14ac:dyDescent="0.2"/>
    <row r="352" ht="15.75" customHeight="1" x14ac:dyDescent="0.2"/>
    <row r="353" ht="19.5" customHeight="1" x14ac:dyDescent="0.2"/>
    <row r="354" ht="21" customHeight="1" x14ac:dyDescent="0.2"/>
    <row r="355" ht="15.75" customHeight="1" x14ac:dyDescent="0.2"/>
    <row r="356" ht="15.75" customHeight="1" x14ac:dyDescent="0.2"/>
    <row r="357" ht="21" customHeight="1" x14ac:dyDescent="0.2"/>
    <row r="358" ht="18.75" customHeight="1" x14ac:dyDescent="0.2"/>
    <row r="359" ht="21.75" customHeight="1" x14ac:dyDescent="0.2"/>
    <row r="360" ht="19.5" customHeight="1" x14ac:dyDescent="0.2"/>
    <row r="361" ht="15" customHeight="1" x14ac:dyDescent="0.2"/>
    <row r="362" ht="22.5" customHeight="1" x14ac:dyDescent="0.2"/>
    <row r="363" ht="19.5" customHeight="1" x14ac:dyDescent="0.2"/>
    <row r="364" ht="19.5" customHeight="1" x14ac:dyDescent="0.2"/>
    <row r="365" ht="30.75" customHeight="1" x14ac:dyDescent="0.2"/>
    <row r="366" ht="12.75" customHeight="1" x14ac:dyDescent="0.2"/>
    <row r="367" ht="15" customHeight="1" x14ac:dyDescent="0.2"/>
    <row r="369" ht="15" customHeight="1" x14ac:dyDescent="0.2"/>
  </sheetData>
  <sheetProtection selectLockedCells="1" selectUnlockedCells="1"/>
  <mergeCells count="753">
    <mergeCell ref="G105:G106"/>
    <mergeCell ref="H105:H106"/>
    <mergeCell ref="I105:I106"/>
    <mergeCell ref="J105:J106"/>
    <mergeCell ref="A242:AA242"/>
    <mergeCell ref="A147:A149"/>
    <mergeCell ref="B147:B149"/>
    <mergeCell ref="C147:C149"/>
    <mergeCell ref="D147:D149"/>
    <mergeCell ref="E147:E149"/>
    <mergeCell ref="J154:J156"/>
    <mergeCell ref="A136:A138"/>
    <mergeCell ref="B136:B138"/>
    <mergeCell ref="C136:C138"/>
    <mergeCell ref="D136:D138"/>
    <mergeCell ref="E136:E138"/>
    <mergeCell ref="F136:F138"/>
    <mergeCell ref="G136:G138"/>
    <mergeCell ref="H136:H138"/>
    <mergeCell ref="I136:I138"/>
    <mergeCell ref="A139:A142"/>
    <mergeCell ref="B139:B142"/>
    <mergeCell ref="C139:C142"/>
    <mergeCell ref="D139:D142"/>
    <mergeCell ref="E139:E142"/>
    <mergeCell ref="F139:F142"/>
    <mergeCell ref="G139:G142"/>
    <mergeCell ref="H139:H142"/>
    <mergeCell ref="A143:A146"/>
    <mergeCell ref="B143:B146"/>
    <mergeCell ref="C143:C146"/>
    <mergeCell ref="D143:D146"/>
    <mergeCell ref="E143:E146"/>
    <mergeCell ref="B133:B135"/>
    <mergeCell ref="C133:C135"/>
    <mergeCell ref="D133:D135"/>
    <mergeCell ref="E133:E135"/>
    <mergeCell ref="D153:AA153"/>
    <mergeCell ref="C152:AA152"/>
    <mergeCell ref="F143:F146"/>
    <mergeCell ref="G143:G146"/>
    <mergeCell ref="H143:H146"/>
    <mergeCell ref="I143:I146"/>
    <mergeCell ref="G133:G135"/>
    <mergeCell ref="H133:H135"/>
    <mergeCell ref="I133:I135"/>
    <mergeCell ref="D150:K150"/>
    <mergeCell ref="F147:F149"/>
    <mergeCell ref="G147:G149"/>
    <mergeCell ref="H147:H149"/>
    <mergeCell ref="I147:I149"/>
    <mergeCell ref="J133:J135"/>
    <mergeCell ref="J136:J138"/>
    <mergeCell ref="J139:J142"/>
    <mergeCell ref="J143:J146"/>
    <mergeCell ref="J147:J149"/>
    <mergeCell ref="I139:I142"/>
    <mergeCell ref="C214:C216"/>
    <mergeCell ref="I209:I211"/>
    <mergeCell ref="A226:A228"/>
    <mergeCell ref="B226:B228"/>
    <mergeCell ref="C226:C228"/>
    <mergeCell ref="A181:A182"/>
    <mergeCell ref="C184:K184"/>
    <mergeCell ref="G181:G182"/>
    <mergeCell ref="C181:C182"/>
    <mergeCell ref="D181:D182"/>
    <mergeCell ref="E181:E182"/>
    <mergeCell ref="I187:I189"/>
    <mergeCell ref="D186:AA186"/>
    <mergeCell ref="F187:F189"/>
    <mergeCell ref="E209:E211"/>
    <mergeCell ref="F209:F211"/>
    <mergeCell ref="G209:G211"/>
    <mergeCell ref="H209:H211"/>
    <mergeCell ref="J209:J211"/>
    <mergeCell ref="I217:I218"/>
    <mergeCell ref="J197:J199"/>
    <mergeCell ref="D193:K193"/>
    <mergeCell ref="E190:E192"/>
    <mergeCell ref="F190:F192"/>
    <mergeCell ref="A169:A171"/>
    <mergeCell ref="H169:H171"/>
    <mergeCell ref="D169:D171"/>
    <mergeCell ref="B162:B163"/>
    <mergeCell ref="C176:C178"/>
    <mergeCell ref="I231:I232"/>
    <mergeCell ref="A162:A163"/>
    <mergeCell ref="C195:AA195"/>
    <mergeCell ref="B231:B232"/>
    <mergeCell ref="C231:C232"/>
    <mergeCell ref="D231:D232"/>
    <mergeCell ref="E231:E232"/>
    <mergeCell ref="F231:F232"/>
    <mergeCell ref="F226:F228"/>
    <mergeCell ref="G226:G228"/>
    <mergeCell ref="H226:H228"/>
    <mergeCell ref="I226:I228"/>
    <mergeCell ref="I229:I230"/>
    <mergeCell ref="C202:AA202"/>
    <mergeCell ref="B179:B180"/>
    <mergeCell ref="A209:A211"/>
    <mergeCell ref="D209:D211"/>
    <mergeCell ref="H231:H232"/>
    <mergeCell ref="D212:K212"/>
    <mergeCell ref="A159:A161"/>
    <mergeCell ref="B159:B161"/>
    <mergeCell ref="B181:B182"/>
    <mergeCell ref="F181:F182"/>
    <mergeCell ref="E237:E238"/>
    <mergeCell ref="B237:B238"/>
    <mergeCell ref="D239:K239"/>
    <mergeCell ref="C237:C238"/>
    <mergeCell ref="D237:D238"/>
    <mergeCell ref="F237:F238"/>
    <mergeCell ref="D236:AA236"/>
    <mergeCell ref="C234:K234"/>
    <mergeCell ref="C235:AA235"/>
    <mergeCell ref="G237:G238"/>
    <mergeCell ref="C201:K201"/>
    <mergeCell ref="D200:K200"/>
    <mergeCell ref="F214:F216"/>
    <mergeCell ref="J217:J218"/>
    <mergeCell ref="E162:E163"/>
    <mergeCell ref="F162:F163"/>
    <mergeCell ref="C162:C163"/>
    <mergeCell ref="D162:D163"/>
    <mergeCell ref="D187:D189"/>
    <mergeCell ref="E187:E189"/>
    <mergeCell ref="AB223:AB224"/>
    <mergeCell ref="D225:AA225"/>
    <mergeCell ref="D222:K222"/>
    <mergeCell ref="AB217:AB222"/>
    <mergeCell ref="A219:A221"/>
    <mergeCell ref="B219:B221"/>
    <mergeCell ref="C219:C221"/>
    <mergeCell ref="A217:A218"/>
    <mergeCell ref="B217:B218"/>
    <mergeCell ref="C217:C218"/>
    <mergeCell ref="D217:D218"/>
    <mergeCell ref="E217:E218"/>
    <mergeCell ref="F217:F218"/>
    <mergeCell ref="G217:G218"/>
    <mergeCell ref="G219:G221"/>
    <mergeCell ref="H219:H221"/>
    <mergeCell ref="I219:I221"/>
    <mergeCell ref="D219:D221"/>
    <mergeCell ref="F219:F221"/>
    <mergeCell ref="E219:E221"/>
    <mergeCell ref="C223:K223"/>
    <mergeCell ref="AB162:AB171"/>
    <mergeCell ref="AB175:AB181"/>
    <mergeCell ref="AB184:AB185"/>
    <mergeCell ref="AB186:AB187"/>
    <mergeCell ref="G197:G199"/>
    <mergeCell ref="H197:H199"/>
    <mergeCell ref="I197:I199"/>
    <mergeCell ref="AB196:AB197"/>
    <mergeCell ref="AB198:AB199"/>
    <mergeCell ref="D196:AA196"/>
    <mergeCell ref="D197:D199"/>
    <mergeCell ref="E197:E199"/>
    <mergeCell ref="F197:F199"/>
    <mergeCell ref="AB192:AB193"/>
    <mergeCell ref="AB213:AB214"/>
    <mergeCell ref="AB215:AB216"/>
    <mergeCell ref="D213:AA213"/>
    <mergeCell ref="G214:G216"/>
    <mergeCell ref="H214:H216"/>
    <mergeCell ref="I214:I216"/>
    <mergeCell ref="D214:D216"/>
    <mergeCell ref="E214:E216"/>
    <mergeCell ref="AB173:AB174"/>
    <mergeCell ref="G187:G189"/>
    <mergeCell ref="H187:H189"/>
    <mergeCell ref="D179:D180"/>
    <mergeCell ref="J190:J192"/>
    <mergeCell ref="I181:I182"/>
    <mergeCell ref="I76:I79"/>
    <mergeCell ref="H82:H84"/>
    <mergeCell ref="AB153:AB154"/>
    <mergeCell ref="F159:F161"/>
    <mergeCell ref="D154:D156"/>
    <mergeCell ref="D157:K157"/>
    <mergeCell ref="C151:K151"/>
    <mergeCell ref="H107:H108"/>
    <mergeCell ref="I97:I98"/>
    <mergeCell ref="I99:I100"/>
    <mergeCell ref="F109:F111"/>
    <mergeCell ref="I101:I102"/>
    <mergeCell ref="I95:I96"/>
    <mergeCell ref="H109:H111"/>
    <mergeCell ref="D86:AA86"/>
    <mergeCell ref="D109:D111"/>
    <mergeCell ref="D99:D100"/>
    <mergeCell ref="H91:H92"/>
    <mergeCell ref="F91:F92"/>
    <mergeCell ref="F129:F130"/>
    <mergeCell ref="D131:K131"/>
    <mergeCell ref="G121:G122"/>
    <mergeCell ref="H121:H122"/>
    <mergeCell ref="G123:G124"/>
    <mergeCell ref="H125:H126"/>
    <mergeCell ref="F121:F122"/>
    <mergeCell ref="H129:H130"/>
    <mergeCell ref="G127:G128"/>
    <mergeCell ref="H127:H128"/>
    <mergeCell ref="I127:I128"/>
    <mergeCell ref="D127:D128"/>
    <mergeCell ref="E127:E128"/>
    <mergeCell ref="J125:J126"/>
    <mergeCell ref="J127:J128"/>
    <mergeCell ref="J129:J130"/>
    <mergeCell ref="F127:F128"/>
    <mergeCell ref="H123:H124"/>
    <mergeCell ref="I123:I124"/>
    <mergeCell ref="I121:I122"/>
    <mergeCell ref="I43:I45"/>
    <mergeCell ref="I36:I38"/>
    <mergeCell ref="F36:F38"/>
    <mergeCell ref="A39:A42"/>
    <mergeCell ref="B39:B42"/>
    <mergeCell ref="C39:C42"/>
    <mergeCell ref="H36:H38"/>
    <mergeCell ref="D43:D45"/>
    <mergeCell ref="E43:E45"/>
    <mergeCell ref="D36:D38"/>
    <mergeCell ref="D39:D42"/>
    <mergeCell ref="F43:F45"/>
    <mergeCell ref="G43:G45"/>
    <mergeCell ref="H43:H45"/>
    <mergeCell ref="G36:G38"/>
    <mergeCell ref="E39:E42"/>
    <mergeCell ref="H31:H35"/>
    <mergeCell ref="E36:E38"/>
    <mergeCell ref="I31:I35"/>
    <mergeCell ref="F39:F42"/>
    <mergeCell ref="G39:G42"/>
    <mergeCell ref="H39:H42"/>
    <mergeCell ref="E31:E35"/>
    <mergeCell ref="F31:F35"/>
    <mergeCell ref="G31:G35"/>
    <mergeCell ref="I39:I42"/>
    <mergeCell ref="B1:AA1"/>
    <mergeCell ref="B7:AA7"/>
    <mergeCell ref="B8:AA8"/>
    <mergeCell ref="B9:AA9"/>
    <mergeCell ref="A11:A13"/>
    <mergeCell ref="B11:B13"/>
    <mergeCell ref="C11:C13"/>
    <mergeCell ref="D11:D13"/>
    <mergeCell ref="E11:E13"/>
    <mergeCell ref="F11:F13"/>
    <mergeCell ref="T11:W11"/>
    <mergeCell ref="X11:AA11"/>
    <mergeCell ref="G11:G13"/>
    <mergeCell ref="H11:H13"/>
    <mergeCell ref="I11:I13"/>
    <mergeCell ref="Y10:AA10"/>
    <mergeCell ref="L12:L13"/>
    <mergeCell ref="M12:N12"/>
    <mergeCell ref="O12:O13"/>
    <mergeCell ref="P12:P13"/>
    <mergeCell ref="Q12:R12"/>
    <mergeCell ref="T12:T13"/>
    <mergeCell ref="V2:AA2"/>
    <mergeCell ref="V3:AA3"/>
    <mergeCell ref="F19:F20"/>
    <mergeCell ref="G19:G20"/>
    <mergeCell ref="H19:H20"/>
    <mergeCell ref="B27:B30"/>
    <mergeCell ref="Y12:Z12"/>
    <mergeCell ref="AA12:AA13"/>
    <mergeCell ref="K11:K13"/>
    <mergeCell ref="L11:O11"/>
    <mergeCell ref="P11:S11"/>
    <mergeCell ref="E21:K21"/>
    <mergeCell ref="I23:I26"/>
    <mergeCell ref="E23:E26"/>
    <mergeCell ref="F23:F26"/>
    <mergeCell ref="G23:G26"/>
    <mergeCell ref="H23:H26"/>
    <mergeCell ref="I27:I30"/>
    <mergeCell ref="J11:J13"/>
    <mergeCell ref="J19:J20"/>
    <mergeCell ref="J23:J26"/>
    <mergeCell ref="A46:A48"/>
    <mergeCell ref="C46:C48"/>
    <mergeCell ref="C27:C30"/>
    <mergeCell ref="D27:D30"/>
    <mergeCell ref="E27:E30"/>
    <mergeCell ref="F27:F30"/>
    <mergeCell ref="G46:G48"/>
    <mergeCell ref="G27:G30"/>
    <mergeCell ref="A31:A35"/>
    <mergeCell ref="B31:B35"/>
    <mergeCell ref="A27:A30"/>
    <mergeCell ref="A43:A45"/>
    <mergeCell ref="B43:B45"/>
    <mergeCell ref="A36:A38"/>
    <mergeCell ref="C43:C45"/>
    <mergeCell ref="C31:C35"/>
    <mergeCell ref="B36:B38"/>
    <mergeCell ref="C36:C38"/>
    <mergeCell ref="D31:D35"/>
    <mergeCell ref="B46:B48"/>
    <mergeCell ref="A56:A61"/>
    <mergeCell ref="B56:B61"/>
    <mergeCell ref="B51:B53"/>
    <mergeCell ref="B54:B55"/>
    <mergeCell ref="G56:G61"/>
    <mergeCell ref="F56:F61"/>
    <mergeCell ref="E49:K49"/>
    <mergeCell ref="I51:I53"/>
    <mergeCell ref="H51:H53"/>
    <mergeCell ref="A54:A55"/>
    <mergeCell ref="A51:A53"/>
    <mergeCell ref="G51:G53"/>
    <mergeCell ref="E51:E53"/>
    <mergeCell ref="D46:D48"/>
    <mergeCell ref="C56:C61"/>
    <mergeCell ref="C51:C53"/>
    <mergeCell ref="E46:E48"/>
    <mergeCell ref="F46:F48"/>
    <mergeCell ref="D51:D53"/>
    <mergeCell ref="I56:I61"/>
    <mergeCell ref="F51:F53"/>
    <mergeCell ref="D50:AA50"/>
    <mergeCell ref="H54:H55"/>
    <mergeCell ref="E56:E61"/>
    <mergeCell ref="E54:E55"/>
    <mergeCell ref="C54:C55"/>
    <mergeCell ref="F54:F55"/>
    <mergeCell ref="H46:H48"/>
    <mergeCell ref="H56:H61"/>
    <mergeCell ref="I54:I55"/>
    <mergeCell ref="G54:G55"/>
    <mergeCell ref="I64:I67"/>
    <mergeCell ref="E68:E70"/>
    <mergeCell ref="F68:F70"/>
    <mergeCell ref="G68:G70"/>
    <mergeCell ref="H68:H70"/>
    <mergeCell ref="I68:I70"/>
    <mergeCell ref="D63:AA63"/>
    <mergeCell ref="E64:E67"/>
    <mergeCell ref="G64:G67"/>
    <mergeCell ref="D54:D55"/>
    <mergeCell ref="D56:D61"/>
    <mergeCell ref="D62:K62"/>
    <mergeCell ref="A241:K241"/>
    <mergeCell ref="I237:I238"/>
    <mergeCell ref="H237:H238"/>
    <mergeCell ref="A214:A216"/>
    <mergeCell ref="A237:A238"/>
    <mergeCell ref="D226:D228"/>
    <mergeCell ref="E226:E228"/>
    <mergeCell ref="A231:A232"/>
    <mergeCell ref="A229:A230"/>
    <mergeCell ref="B229:B230"/>
    <mergeCell ref="C229:C230"/>
    <mergeCell ref="D229:D230"/>
    <mergeCell ref="E229:E230"/>
    <mergeCell ref="F229:F230"/>
    <mergeCell ref="G229:G230"/>
    <mergeCell ref="H229:H230"/>
    <mergeCell ref="C240:K240"/>
    <mergeCell ref="D233:K233"/>
    <mergeCell ref="J219:J221"/>
    <mergeCell ref="J226:J228"/>
    <mergeCell ref="J229:J230"/>
    <mergeCell ref="J231:J232"/>
    <mergeCell ref="J237:J238"/>
    <mergeCell ref="H217:H218"/>
    <mergeCell ref="G231:G232"/>
    <mergeCell ref="E154:E156"/>
    <mergeCell ref="C154:C156"/>
    <mergeCell ref="D183:K183"/>
    <mergeCell ref="D176:D178"/>
    <mergeCell ref="B197:B199"/>
    <mergeCell ref="E179:E180"/>
    <mergeCell ref="F179:F180"/>
    <mergeCell ref="C224:AA224"/>
    <mergeCell ref="J214:J216"/>
    <mergeCell ref="I159:I161"/>
    <mergeCell ref="D190:D192"/>
    <mergeCell ref="B209:B211"/>
    <mergeCell ref="C209:C211"/>
    <mergeCell ref="C197:C199"/>
    <mergeCell ref="C194:K194"/>
    <mergeCell ref="D172:K172"/>
    <mergeCell ref="B176:B178"/>
    <mergeCell ref="G176:G178"/>
    <mergeCell ref="H176:H178"/>
    <mergeCell ref="I176:I178"/>
    <mergeCell ref="G154:G156"/>
    <mergeCell ref="H154:H156"/>
    <mergeCell ref="F176:F178"/>
    <mergeCell ref="D89:D90"/>
    <mergeCell ref="G89:G90"/>
    <mergeCell ref="H87:H88"/>
    <mergeCell ref="G91:G92"/>
    <mergeCell ref="H71:H73"/>
    <mergeCell ref="G71:G73"/>
    <mergeCell ref="E103:E104"/>
    <mergeCell ref="F133:F135"/>
    <mergeCell ref="G129:G130"/>
    <mergeCell ref="E117:E118"/>
    <mergeCell ref="F103:F104"/>
    <mergeCell ref="H103:H104"/>
    <mergeCell ref="F99:F100"/>
    <mergeCell ref="H101:H102"/>
    <mergeCell ref="H99:H100"/>
    <mergeCell ref="D82:D84"/>
    <mergeCell ref="H76:H79"/>
    <mergeCell ref="G87:G88"/>
    <mergeCell ref="E76:E79"/>
    <mergeCell ref="G74:G75"/>
    <mergeCell ref="G82:G84"/>
    <mergeCell ref="F71:F73"/>
    <mergeCell ref="D71:D73"/>
    <mergeCell ref="G95:G96"/>
    <mergeCell ref="B214:B216"/>
    <mergeCell ref="A197:A199"/>
    <mergeCell ref="A154:A156"/>
    <mergeCell ref="E169:E171"/>
    <mergeCell ref="F169:F171"/>
    <mergeCell ref="A179:A180"/>
    <mergeCell ref="D158:AA158"/>
    <mergeCell ref="A91:A92"/>
    <mergeCell ref="G179:G180"/>
    <mergeCell ref="H179:H180"/>
    <mergeCell ref="I179:I180"/>
    <mergeCell ref="I129:I130"/>
    <mergeCell ref="D208:AA208"/>
    <mergeCell ref="H181:H182"/>
    <mergeCell ref="G169:G171"/>
    <mergeCell ref="A99:A100"/>
    <mergeCell ref="I103:I104"/>
    <mergeCell ref="I162:I163"/>
    <mergeCell ref="G190:G192"/>
    <mergeCell ref="H190:H192"/>
    <mergeCell ref="I190:I192"/>
    <mergeCell ref="J101:J102"/>
    <mergeCell ref="I109:I111"/>
    <mergeCell ref="I107:I108"/>
    <mergeCell ref="A87:A88"/>
    <mergeCell ref="B87:B88"/>
    <mergeCell ref="F87:F88"/>
    <mergeCell ref="F64:F67"/>
    <mergeCell ref="A89:A90"/>
    <mergeCell ref="B89:B90"/>
    <mergeCell ref="E89:E90"/>
    <mergeCell ref="C89:C90"/>
    <mergeCell ref="A64:A67"/>
    <mergeCell ref="B64:B67"/>
    <mergeCell ref="C64:C67"/>
    <mergeCell ref="F74:F75"/>
    <mergeCell ref="D68:D70"/>
    <mergeCell ref="E87:E88"/>
    <mergeCell ref="E71:E73"/>
    <mergeCell ref="B82:B84"/>
    <mergeCell ref="C82:C84"/>
    <mergeCell ref="A82:A84"/>
    <mergeCell ref="C87:C88"/>
    <mergeCell ref="D87:D88"/>
    <mergeCell ref="D64:D67"/>
    <mergeCell ref="D85:K85"/>
    <mergeCell ref="E82:E84"/>
    <mergeCell ref="F82:F84"/>
    <mergeCell ref="C76:C79"/>
    <mergeCell ref="D76:D79"/>
    <mergeCell ref="G76:G79"/>
    <mergeCell ref="H64:H67"/>
    <mergeCell ref="A71:A73"/>
    <mergeCell ref="B71:B73"/>
    <mergeCell ref="C71:C73"/>
    <mergeCell ref="A76:A79"/>
    <mergeCell ref="B76:B79"/>
    <mergeCell ref="A74:A75"/>
    <mergeCell ref="B74:B75"/>
    <mergeCell ref="C74:C75"/>
    <mergeCell ref="D74:D75"/>
    <mergeCell ref="E74:E75"/>
    <mergeCell ref="A68:A70"/>
    <mergeCell ref="B68:B70"/>
    <mergeCell ref="C68:C70"/>
    <mergeCell ref="F76:F79"/>
    <mergeCell ref="A114:A116"/>
    <mergeCell ref="B107:B108"/>
    <mergeCell ref="C99:C100"/>
    <mergeCell ref="E95:E96"/>
    <mergeCell ref="E99:E100"/>
    <mergeCell ref="E93:E94"/>
    <mergeCell ref="C91:C92"/>
    <mergeCell ref="B93:B94"/>
    <mergeCell ref="C93:C94"/>
    <mergeCell ref="A95:A96"/>
    <mergeCell ref="D97:D98"/>
    <mergeCell ref="D95:D96"/>
    <mergeCell ref="E91:E92"/>
    <mergeCell ref="A93:A94"/>
    <mergeCell ref="E97:E98"/>
    <mergeCell ref="D93:D94"/>
    <mergeCell ref="B95:B96"/>
    <mergeCell ref="C95:C96"/>
    <mergeCell ref="B91:B92"/>
    <mergeCell ref="D91:D92"/>
    <mergeCell ref="B99:B100"/>
    <mergeCell ref="A105:A106"/>
    <mergeCell ref="B105:B106"/>
    <mergeCell ref="C105:C106"/>
    <mergeCell ref="A133:A135"/>
    <mergeCell ref="A127:A128"/>
    <mergeCell ref="C121:C122"/>
    <mergeCell ref="B119:B120"/>
    <mergeCell ref="E121:E122"/>
    <mergeCell ref="C127:C128"/>
    <mergeCell ref="A117:A118"/>
    <mergeCell ref="A101:A102"/>
    <mergeCell ref="B97:B98"/>
    <mergeCell ref="C97:C98"/>
    <mergeCell ref="A107:A108"/>
    <mergeCell ref="B117:B118"/>
    <mergeCell ref="A103:A104"/>
    <mergeCell ref="B103:B104"/>
    <mergeCell ref="C103:C104"/>
    <mergeCell ref="A97:A98"/>
    <mergeCell ref="C101:C102"/>
    <mergeCell ref="B114:B116"/>
    <mergeCell ref="A109:A111"/>
    <mergeCell ref="B109:B111"/>
    <mergeCell ref="C114:C116"/>
    <mergeCell ref="C107:C108"/>
    <mergeCell ref="B112:B113"/>
    <mergeCell ref="A112:A113"/>
    <mergeCell ref="A119:A120"/>
    <mergeCell ref="D123:D124"/>
    <mergeCell ref="D121:D122"/>
    <mergeCell ref="A123:A124"/>
    <mergeCell ref="B123:B124"/>
    <mergeCell ref="C123:C124"/>
    <mergeCell ref="D129:D130"/>
    <mergeCell ref="E123:E124"/>
    <mergeCell ref="D119:D120"/>
    <mergeCell ref="E119:E120"/>
    <mergeCell ref="A129:A130"/>
    <mergeCell ref="B125:B126"/>
    <mergeCell ref="C125:C126"/>
    <mergeCell ref="D125:D126"/>
    <mergeCell ref="E125:E126"/>
    <mergeCell ref="C129:C130"/>
    <mergeCell ref="B129:B130"/>
    <mergeCell ref="A125:A126"/>
    <mergeCell ref="A121:A122"/>
    <mergeCell ref="E129:E130"/>
    <mergeCell ref="B127:B128"/>
    <mergeCell ref="C112:C113"/>
    <mergeCell ref="E112:E113"/>
    <mergeCell ref="F112:F113"/>
    <mergeCell ref="C119:C120"/>
    <mergeCell ref="F114:F116"/>
    <mergeCell ref="D112:D113"/>
    <mergeCell ref="C109:C111"/>
    <mergeCell ref="E101:E102"/>
    <mergeCell ref="F107:F108"/>
    <mergeCell ref="C117:C118"/>
    <mergeCell ref="E114:E116"/>
    <mergeCell ref="F117:F118"/>
    <mergeCell ref="D114:D116"/>
    <mergeCell ref="D117:D118"/>
    <mergeCell ref="F119:F120"/>
    <mergeCell ref="D105:D106"/>
    <mergeCell ref="E105:E106"/>
    <mergeCell ref="F105:F106"/>
    <mergeCell ref="A176:A178"/>
    <mergeCell ref="A190:A192"/>
    <mergeCell ref="B190:B192"/>
    <mergeCell ref="C190:C192"/>
    <mergeCell ref="A187:A189"/>
    <mergeCell ref="B187:B189"/>
    <mergeCell ref="C187:C189"/>
    <mergeCell ref="G107:G108"/>
    <mergeCell ref="B101:B102"/>
    <mergeCell ref="D103:D104"/>
    <mergeCell ref="E109:E111"/>
    <mergeCell ref="E107:E108"/>
    <mergeCell ref="D101:D102"/>
    <mergeCell ref="D107:D108"/>
    <mergeCell ref="B121:B122"/>
    <mergeCell ref="B154:B156"/>
    <mergeCell ref="F154:F156"/>
    <mergeCell ref="C179:C180"/>
    <mergeCell ref="B169:B171"/>
    <mergeCell ref="C169:C171"/>
    <mergeCell ref="C185:AA185"/>
    <mergeCell ref="I154:I156"/>
    <mergeCell ref="J181:J182"/>
    <mergeCell ref="J187:J189"/>
    <mergeCell ref="J159:J161"/>
    <mergeCell ref="J162:J163"/>
    <mergeCell ref="J169:J171"/>
    <mergeCell ref="J176:J178"/>
    <mergeCell ref="J179:J180"/>
    <mergeCell ref="G162:G163"/>
    <mergeCell ref="H159:H161"/>
    <mergeCell ref="E176:E178"/>
    <mergeCell ref="D175:AA175"/>
    <mergeCell ref="G159:G161"/>
    <mergeCell ref="E159:E161"/>
    <mergeCell ref="I169:I171"/>
    <mergeCell ref="H162:H163"/>
    <mergeCell ref="C174:AA174"/>
    <mergeCell ref="C173:K173"/>
    <mergeCell ref="C159:C161"/>
    <mergeCell ref="D159:D161"/>
    <mergeCell ref="J164:J165"/>
    <mergeCell ref="J166:J168"/>
    <mergeCell ref="F123:F124"/>
    <mergeCell ref="I125:I126"/>
    <mergeCell ref="G103:G104"/>
    <mergeCell ref="H89:H90"/>
    <mergeCell ref="G93:G94"/>
    <mergeCell ref="G109:G111"/>
    <mergeCell ref="G97:G98"/>
    <mergeCell ref="H74:H75"/>
    <mergeCell ref="I71:I73"/>
    <mergeCell ref="F95:F96"/>
    <mergeCell ref="G101:G102"/>
    <mergeCell ref="H95:H96"/>
    <mergeCell ref="F93:F94"/>
    <mergeCell ref="H97:H98"/>
    <mergeCell ref="I91:I92"/>
    <mergeCell ref="I93:I94"/>
    <mergeCell ref="F101:F102"/>
    <mergeCell ref="F89:F90"/>
    <mergeCell ref="I82:I84"/>
    <mergeCell ref="I89:I90"/>
    <mergeCell ref="I87:I88"/>
    <mergeCell ref="F97:F98"/>
    <mergeCell ref="G99:G100"/>
    <mergeCell ref="H93:H94"/>
    <mergeCell ref="J46:J48"/>
    <mergeCell ref="J51:J53"/>
    <mergeCell ref="J54:J55"/>
    <mergeCell ref="J56:J61"/>
    <mergeCell ref="J64:J67"/>
    <mergeCell ref="J68:J70"/>
    <mergeCell ref="J71:J73"/>
    <mergeCell ref="J74:J75"/>
    <mergeCell ref="I74:I75"/>
    <mergeCell ref="I46:I48"/>
    <mergeCell ref="J82:J84"/>
    <mergeCell ref="J87:J88"/>
    <mergeCell ref="J89:J90"/>
    <mergeCell ref="J91:J92"/>
    <mergeCell ref="J93:J94"/>
    <mergeCell ref="J95:J96"/>
    <mergeCell ref="J97:J98"/>
    <mergeCell ref="J99:J100"/>
    <mergeCell ref="V4:AA4"/>
    <mergeCell ref="J27:J30"/>
    <mergeCell ref="J31:J35"/>
    <mergeCell ref="A15:AA15"/>
    <mergeCell ref="C17:AA17"/>
    <mergeCell ref="C16:AA16"/>
    <mergeCell ref="U12:V12"/>
    <mergeCell ref="W12:W13"/>
    <mergeCell ref="X12:X13"/>
    <mergeCell ref="D18:AA18"/>
    <mergeCell ref="E19:E20"/>
    <mergeCell ref="A14:AA14"/>
    <mergeCell ref="S12:S13"/>
    <mergeCell ref="A19:A20"/>
    <mergeCell ref="B19:B20"/>
    <mergeCell ref="C19:C20"/>
    <mergeCell ref="D132:AA132"/>
    <mergeCell ref="J103:J104"/>
    <mergeCell ref="J107:J108"/>
    <mergeCell ref="J109:J111"/>
    <mergeCell ref="J112:J113"/>
    <mergeCell ref="J114:J116"/>
    <mergeCell ref="J117:J118"/>
    <mergeCell ref="J119:J120"/>
    <mergeCell ref="J121:J122"/>
    <mergeCell ref="J123:J124"/>
    <mergeCell ref="I119:I120"/>
    <mergeCell ref="H119:H120"/>
    <mergeCell ref="H117:H118"/>
    <mergeCell ref="I117:I118"/>
    <mergeCell ref="G112:G113"/>
    <mergeCell ref="H114:H116"/>
    <mergeCell ref="G114:G116"/>
    <mergeCell ref="G117:G118"/>
    <mergeCell ref="G119:G120"/>
    <mergeCell ref="I112:I113"/>
    <mergeCell ref="I114:I116"/>
    <mergeCell ref="H112:H113"/>
    <mergeCell ref="F125:F126"/>
    <mergeCell ref="G125:G126"/>
    <mergeCell ref="V5:AA5"/>
    <mergeCell ref="V6:AA6"/>
    <mergeCell ref="A80:A81"/>
    <mergeCell ref="B80:B81"/>
    <mergeCell ref="C80:C81"/>
    <mergeCell ref="D80:D81"/>
    <mergeCell ref="E80:E81"/>
    <mergeCell ref="F80:F81"/>
    <mergeCell ref="G80:G81"/>
    <mergeCell ref="H80:H81"/>
    <mergeCell ref="I80:I81"/>
    <mergeCell ref="J80:J81"/>
    <mergeCell ref="J76:J79"/>
    <mergeCell ref="D19:D20"/>
    <mergeCell ref="I19:I20"/>
    <mergeCell ref="A23:A26"/>
    <mergeCell ref="B23:B26"/>
    <mergeCell ref="C23:C26"/>
    <mergeCell ref="D23:D26"/>
    <mergeCell ref="H27:H30"/>
    <mergeCell ref="D22:AA22"/>
    <mergeCell ref="J36:J38"/>
    <mergeCell ref="J39:J42"/>
    <mergeCell ref="J43:J45"/>
    <mergeCell ref="A164:A165"/>
    <mergeCell ref="B164:B165"/>
    <mergeCell ref="C164:C165"/>
    <mergeCell ref="D164:D165"/>
    <mergeCell ref="E164:E165"/>
    <mergeCell ref="F164:F165"/>
    <mergeCell ref="G164:G165"/>
    <mergeCell ref="H164:H165"/>
    <mergeCell ref="I164:I165"/>
    <mergeCell ref="A166:A168"/>
    <mergeCell ref="B166:B168"/>
    <mergeCell ref="C166:C168"/>
    <mergeCell ref="D166:D168"/>
    <mergeCell ref="E166:E168"/>
    <mergeCell ref="F166:F168"/>
    <mergeCell ref="G166:G168"/>
    <mergeCell ref="H166:H168"/>
    <mergeCell ref="I166:I168"/>
    <mergeCell ref="D207:K207"/>
    <mergeCell ref="D203:AA203"/>
    <mergeCell ref="A204:A206"/>
    <mergeCell ref="B204:B206"/>
    <mergeCell ref="C204:C206"/>
    <mergeCell ref="D204:D206"/>
    <mergeCell ref="E204:E206"/>
    <mergeCell ref="F204:F206"/>
    <mergeCell ref="G204:G206"/>
    <mergeCell ref="H204:H206"/>
    <mergeCell ref="I204:I206"/>
    <mergeCell ref="J204:J206"/>
  </mergeCells>
  <printOptions horizontalCentered="1"/>
  <pageMargins left="0.39370078740157483" right="0.39370078740157483" top="0.78740157480314965" bottom="0.39370078740157483" header="0.51181102362204722" footer="0.15748031496062992"/>
  <pageSetup paperSize="9" scale="60" firstPageNumber="0" fitToHeight="0" pageOrder="overThenDown" orientation="landscape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7"/>
  <sheetViews>
    <sheetView zoomScaleNormal="100" zoomScaleSheetLayoutView="100" workbookViewId="0">
      <selection activeCell="E6" sqref="E6"/>
    </sheetView>
  </sheetViews>
  <sheetFormatPr defaultRowHeight="12.75" x14ac:dyDescent="0.2"/>
  <cols>
    <col min="1" max="1" width="3.28515625" style="29" customWidth="1"/>
    <col min="2" max="2" width="2.85546875" style="29" customWidth="1"/>
    <col min="3" max="3" width="10.85546875" style="29" customWidth="1"/>
    <col min="4" max="5" width="13.42578125" style="29" customWidth="1"/>
    <col min="6" max="6" width="7.28515625" style="29" customWidth="1"/>
    <col min="7" max="8" width="7.42578125" style="29" customWidth="1"/>
    <col min="9" max="10" width="7.28515625" style="29" customWidth="1"/>
    <col min="11" max="11" width="7.42578125" style="29" customWidth="1"/>
    <col min="12" max="12" width="7.7109375" style="29" customWidth="1"/>
    <col min="13" max="13" width="7" style="29" customWidth="1"/>
    <col min="14" max="14" width="7.28515625" style="29" customWidth="1"/>
    <col min="15" max="16" width="8" style="29" customWidth="1"/>
    <col min="17" max="18" width="7.140625" style="29" customWidth="1"/>
    <col min="19" max="19" width="7.42578125" style="29" customWidth="1"/>
    <col min="20" max="20" width="7.28515625" style="29" customWidth="1"/>
    <col min="21" max="21" width="7.7109375" style="29" customWidth="1"/>
    <col min="22" max="16384" width="9.140625" style="29"/>
  </cols>
  <sheetData>
    <row r="1" spans="1:21" ht="15" customHeight="1" x14ac:dyDescent="0.2">
      <c r="A1" s="127" t="s">
        <v>207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</row>
    <row r="2" spans="1:21" ht="13.5" thickBot="1" x14ac:dyDescent="0.25">
      <c r="A2" s="1244" t="s">
        <v>126</v>
      </c>
      <c r="B2" s="1244"/>
      <c r="C2" s="1244"/>
      <c r="D2" s="1244"/>
      <c r="E2" s="1244"/>
      <c r="F2" s="1244"/>
      <c r="G2" s="1244"/>
      <c r="H2" s="1244"/>
      <c r="I2" s="1244"/>
      <c r="J2" s="1244"/>
      <c r="K2" s="1244"/>
      <c r="L2" s="1244"/>
      <c r="M2" s="1244"/>
      <c r="N2" s="1244"/>
      <c r="O2" s="1244"/>
      <c r="P2" s="1244"/>
      <c r="Q2" s="1244"/>
      <c r="R2" s="1244"/>
      <c r="S2" s="1244"/>
      <c r="T2" s="1244"/>
      <c r="U2" s="1244"/>
    </row>
    <row r="3" spans="1:21" ht="17.25" customHeight="1" x14ac:dyDescent="0.2">
      <c r="A3" s="1262" t="s">
        <v>85</v>
      </c>
      <c r="B3" s="1264" t="s">
        <v>1</v>
      </c>
      <c r="C3" s="1264" t="s">
        <v>86</v>
      </c>
      <c r="D3" s="1264" t="s">
        <v>7</v>
      </c>
      <c r="E3" s="1267" t="s">
        <v>8</v>
      </c>
      <c r="F3" s="1252" t="s">
        <v>199</v>
      </c>
      <c r="G3" s="1253"/>
      <c r="H3" s="1253"/>
      <c r="I3" s="1254"/>
      <c r="J3" s="1252" t="s">
        <v>200</v>
      </c>
      <c r="K3" s="1253"/>
      <c r="L3" s="1253"/>
      <c r="M3" s="1254"/>
      <c r="N3" s="1245" t="s">
        <v>201</v>
      </c>
      <c r="O3" s="1246"/>
      <c r="P3" s="1246"/>
      <c r="Q3" s="1247"/>
      <c r="R3" s="1245" t="s">
        <v>202</v>
      </c>
      <c r="S3" s="1246"/>
      <c r="T3" s="1246"/>
      <c r="U3" s="1247"/>
    </row>
    <row r="4" spans="1:21" x14ac:dyDescent="0.2">
      <c r="A4" s="1263"/>
      <c r="B4" s="1265"/>
      <c r="C4" s="1265"/>
      <c r="D4" s="1265"/>
      <c r="E4" s="1268"/>
      <c r="F4" s="1260" t="s">
        <v>11</v>
      </c>
      <c r="G4" s="1248" t="s">
        <v>12</v>
      </c>
      <c r="H4" s="1249"/>
      <c r="I4" s="1250" t="s">
        <v>113</v>
      </c>
      <c r="J4" s="1255" t="s">
        <v>11</v>
      </c>
      <c r="K4" s="1248" t="s">
        <v>12</v>
      </c>
      <c r="L4" s="1249"/>
      <c r="M4" s="1250" t="s">
        <v>113</v>
      </c>
      <c r="N4" s="1255" t="s">
        <v>11</v>
      </c>
      <c r="O4" s="1248" t="s">
        <v>12</v>
      </c>
      <c r="P4" s="1249"/>
      <c r="Q4" s="1250" t="s">
        <v>113</v>
      </c>
      <c r="R4" s="1255" t="s">
        <v>11</v>
      </c>
      <c r="S4" s="1248" t="s">
        <v>12</v>
      </c>
      <c r="T4" s="1249"/>
      <c r="U4" s="1250" t="s">
        <v>113</v>
      </c>
    </row>
    <row r="5" spans="1:21" ht="112.5" customHeight="1" thickBot="1" x14ac:dyDescent="0.25">
      <c r="A5" s="1261"/>
      <c r="B5" s="1266"/>
      <c r="C5" s="1266"/>
      <c r="D5" s="1266"/>
      <c r="E5" s="1269"/>
      <c r="F5" s="1261"/>
      <c r="G5" s="199" t="s">
        <v>11</v>
      </c>
      <c r="H5" s="200" t="s">
        <v>87</v>
      </c>
      <c r="I5" s="1251"/>
      <c r="J5" s="1256"/>
      <c r="K5" s="199" t="s">
        <v>11</v>
      </c>
      <c r="L5" s="200" t="s">
        <v>87</v>
      </c>
      <c r="M5" s="1251"/>
      <c r="N5" s="1256"/>
      <c r="O5" s="199" t="s">
        <v>11</v>
      </c>
      <c r="P5" s="200" t="s">
        <v>87</v>
      </c>
      <c r="Q5" s="1251"/>
      <c r="R5" s="1256"/>
      <c r="S5" s="199" t="s">
        <v>11</v>
      </c>
      <c r="T5" s="200" t="s">
        <v>87</v>
      </c>
      <c r="U5" s="1251"/>
    </row>
    <row r="6" spans="1:21" ht="308.25" customHeight="1" thickBot="1" x14ac:dyDescent="0.25">
      <c r="A6" s="129">
        <v>4</v>
      </c>
      <c r="B6" s="130">
        <v>4</v>
      </c>
      <c r="C6" s="131" t="s">
        <v>88</v>
      </c>
      <c r="D6" s="132" t="s">
        <v>188</v>
      </c>
      <c r="E6" s="201" t="s">
        <v>258</v>
      </c>
      <c r="F6" s="133">
        <f>'04 Programa'!L241</f>
        <v>27721.100000000002</v>
      </c>
      <c r="G6" s="134">
        <f>'04 Programa'!M241</f>
        <v>27706.600000000002</v>
      </c>
      <c r="H6" s="134">
        <f>'04 Programa'!N241</f>
        <v>5370.3</v>
      </c>
      <c r="I6" s="135">
        <f>'04 Programa'!O241</f>
        <v>14.5</v>
      </c>
      <c r="J6" s="133">
        <f>'04 Programa'!P241</f>
        <v>32908.9</v>
      </c>
      <c r="K6" s="134">
        <f>'04 Programa'!Q241</f>
        <v>32904.1</v>
      </c>
      <c r="L6" s="134">
        <f>'04 Programa'!R241</f>
        <v>6208.5</v>
      </c>
      <c r="M6" s="135">
        <f>'04 Programa'!S241</f>
        <v>4.8</v>
      </c>
      <c r="N6" s="133">
        <f>'04 Programa'!T241</f>
        <v>33058.300000000003</v>
      </c>
      <c r="O6" s="134">
        <f>'04 Programa'!U241</f>
        <v>33058.300000000003</v>
      </c>
      <c r="P6" s="134">
        <f>'04 Programa'!V241</f>
        <v>6660.4999999999991</v>
      </c>
      <c r="Q6" s="135">
        <f>'04 Programa'!W241</f>
        <v>0</v>
      </c>
      <c r="R6" s="133">
        <f>'04 Programa'!X241</f>
        <v>33547.9</v>
      </c>
      <c r="S6" s="134">
        <f>'04 Programa'!Y241</f>
        <v>33547.9</v>
      </c>
      <c r="T6" s="134">
        <f>'04 Programa'!Z241</f>
        <v>7118.1999999999989</v>
      </c>
      <c r="U6" s="135">
        <f>'04 Programa'!AA241</f>
        <v>0</v>
      </c>
    </row>
    <row r="7" spans="1:21" ht="19.5" customHeight="1" thickBot="1" x14ac:dyDescent="0.25">
      <c r="A7" s="1257" t="s">
        <v>208</v>
      </c>
      <c r="B7" s="1258"/>
      <c r="C7" s="1258"/>
      <c r="D7" s="1258"/>
      <c r="E7" s="1259"/>
      <c r="F7" s="77">
        <f t="shared" ref="F7:U7" si="0">SUM(F6)</f>
        <v>27721.100000000002</v>
      </c>
      <c r="G7" s="78">
        <f t="shared" si="0"/>
        <v>27706.600000000002</v>
      </c>
      <c r="H7" s="78">
        <f t="shared" si="0"/>
        <v>5370.3</v>
      </c>
      <c r="I7" s="79">
        <f t="shared" si="0"/>
        <v>14.5</v>
      </c>
      <c r="J7" s="77">
        <f t="shared" si="0"/>
        <v>32908.9</v>
      </c>
      <c r="K7" s="78">
        <f t="shared" si="0"/>
        <v>32904.1</v>
      </c>
      <c r="L7" s="78">
        <f t="shared" si="0"/>
        <v>6208.5</v>
      </c>
      <c r="M7" s="79">
        <f t="shared" si="0"/>
        <v>4.8</v>
      </c>
      <c r="N7" s="77">
        <f t="shared" si="0"/>
        <v>33058.300000000003</v>
      </c>
      <c r="O7" s="80">
        <f>O6</f>
        <v>33058.300000000003</v>
      </c>
      <c r="P7" s="80">
        <f t="shared" si="0"/>
        <v>6660.4999999999991</v>
      </c>
      <c r="Q7" s="89">
        <f t="shared" si="0"/>
        <v>0</v>
      </c>
      <c r="R7" s="77">
        <f t="shared" si="0"/>
        <v>33547.9</v>
      </c>
      <c r="S7" s="80">
        <f t="shared" si="0"/>
        <v>33547.9</v>
      </c>
      <c r="T7" s="80">
        <f t="shared" si="0"/>
        <v>7118.1999999999989</v>
      </c>
      <c r="U7" s="89">
        <f t="shared" si="0"/>
        <v>0</v>
      </c>
    </row>
  </sheetData>
  <sheetProtection selectLockedCells="1" selectUnlockedCells="1"/>
  <mergeCells count="23">
    <mergeCell ref="A7:E7"/>
    <mergeCell ref="F4:F5"/>
    <mergeCell ref="G4:H4"/>
    <mergeCell ref="I4:I5"/>
    <mergeCell ref="J4:J5"/>
    <mergeCell ref="A3:A5"/>
    <mergeCell ref="B3:B5"/>
    <mergeCell ref="C3:C5"/>
    <mergeCell ref="D3:D5"/>
    <mergeCell ref="E3:E5"/>
    <mergeCell ref="F3:I3"/>
    <mergeCell ref="A2:U2"/>
    <mergeCell ref="N3:Q3"/>
    <mergeCell ref="R3:U3"/>
    <mergeCell ref="K4:L4"/>
    <mergeCell ref="M4:M5"/>
    <mergeCell ref="J3:M3"/>
    <mergeCell ref="N4:N5"/>
    <mergeCell ref="O4:P4"/>
    <mergeCell ref="Q4:Q5"/>
    <mergeCell ref="R4:R5"/>
    <mergeCell ref="S4:T4"/>
    <mergeCell ref="U4:U5"/>
  </mergeCells>
  <pageMargins left="0.75" right="0.75" top="0.78749999999999998" bottom="0.78749999999999998" header="0.51180555555555551" footer="0.51180555555555551"/>
  <pageSetup paperSize="9" scale="81" firstPageNumber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32"/>
  <sheetViews>
    <sheetView zoomScaleNormal="100" zoomScaleSheetLayoutView="100" workbookViewId="0">
      <selection activeCell="E4" sqref="E4"/>
    </sheetView>
  </sheetViews>
  <sheetFormatPr defaultColWidth="9" defaultRowHeight="12.75" x14ac:dyDescent="0.2"/>
  <cols>
    <col min="1" max="1" width="64.7109375" style="29" customWidth="1"/>
    <col min="2" max="2" width="17.28515625" style="29" customWidth="1"/>
    <col min="3" max="3" width="18.5703125" style="29" customWidth="1"/>
    <col min="4" max="4" width="19.28515625" style="29" customWidth="1"/>
    <col min="5" max="5" width="18.140625" style="29" customWidth="1"/>
    <col min="6" max="16384" width="9" style="29"/>
  </cols>
  <sheetData>
    <row r="1" spans="1:5" ht="20.25" customHeight="1" thickBot="1" x14ac:dyDescent="0.25">
      <c r="A1" s="136" t="s">
        <v>125</v>
      </c>
      <c r="E1" s="520" t="s">
        <v>126</v>
      </c>
    </row>
    <row r="2" spans="1:5" ht="37.5" customHeight="1" thickBot="1" x14ac:dyDescent="0.25">
      <c r="A2" s="516" t="s">
        <v>84</v>
      </c>
      <c r="B2" s="202" t="s">
        <v>199</v>
      </c>
      <c r="C2" s="202" t="s">
        <v>200</v>
      </c>
      <c r="D2" s="305" t="s">
        <v>201</v>
      </c>
      <c r="E2" s="306" t="s">
        <v>202</v>
      </c>
    </row>
    <row r="3" spans="1:5" ht="13.5" customHeight="1" thickTop="1" x14ac:dyDescent="0.2">
      <c r="A3" s="517" t="s">
        <v>121</v>
      </c>
      <c r="B3" s="203">
        <f>'04 Programa'!L237+'04 Programa'!L220+'04 Programa'!L209+'04 Programa'!L191+'04 Programa'!L188+'04 Programa'!L179+'04 Programa'!L176+'04 Programa'!L169+'04 Programa'!L166+'04 Programa'!L160+'04 Programa'!L154+'04 Programa'!L144+'04 Programa'!L139+'04 Programa'!L136+'04 Programa'!L133+'04 Programa'!L123+'04 Programa'!L117+'04 Programa'!L114+'04 Programa'!L112+'04 Programa'!L109+'04 Programa'!L103+'04 Programa'!L83+'04 Programa'!L76+'04 Programa'!L71+'04 Programa'!L68+'04 Programa'!L64+'04 Programa'!L57+'04 Programa'!L52+'04 Programa'!L43+'04 Programa'!L39+'04 Programa'!L36+'04 Programa'!L33+'04 Programa'!L27+'04 Programa'!L25+'04 Programa'!L19+'04 Programa'!L105</f>
        <v>6939.3</v>
      </c>
      <c r="C3" s="203">
        <f>'04 Programa'!P19+'04 Programa'!P25+'04 Programa'!P27+'04 Programa'!P33+'04 Programa'!P36+'04 Programa'!P39+'04 Programa'!P43+'04 Programa'!P52+'04 Programa'!P57+'04 Programa'!P64+'04 Programa'!P68+'04 Programa'!P71+'04 Programa'!P76+'04 Programa'!P83+'04 Programa'!P103+'04 Programa'!P109+'04 Programa'!P112+'04 Programa'!P114+'04 Programa'!P117+'04 Programa'!P123+'04 Programa'!P133+'04 Programa'!P136+'04 Programa'!P139+'04 Programa'!P144+'04 Programa'!P154+'04 Programa'!P160+'04 Programa'!P166+'04 Programa'!P169+'04 Programa'!P176+'04 Programa'!P179+'04 Programa'!P188+'04 Programa'!P191+'04 Programa'!P209+'04 Programa'!P220+'04 Programa'!P237+'04 Programa'!P105</f>
        <v>8942.6999999999989</v>
      </c>
      <c r="D3" s="307">
        <f>'04 Programa'!T19+'04 Programa'!T25+'04 Programa'!T27+'04 Programa'!T33+'04 Programa'!T36+'04 Programa'!T39+'04 Programa'!T43+'04 Programa'!T52+'04 Programa'!T57+'04 Programa'!T64+'04 Programa'!T68+'04 Programa'!T71+'04 Programa'!T76+'04 Programa'!T83+'04 Programa'!T103+'04 Programa'!T109+'04 Programa'!T112+'04 Programa'!T114+'04 Programa'!T117+'04 Programa'!T123+'04 Programa'!T133+'04 Programa'!T136+'04 Programa'!T139+'04 Programa'!T144+'04 Programa'!T154+'04 Programa'!T160+'04 Programa'!T166+'04 Programa'!T169+'04 Programa'!T176+'04 Programa'!T179+'04 Programa'!T188+'04 Programa'!T191+'04 Programa'!T209+'04 Programa'!T220+'04 Programa'!T237+'04 Programa'!T105</f>
        <v>9124</v>
      </c>
      <c r="E3" s="308">
        <f>'04 Programa'!X237+'04 Programa'!X220+'04 Programa'!X209+'04 Programa'!X191+'04 Programa'!X188+'04 Programa'!X179+'04 Programa'!X176+'04 Programa'!X169+'04 Programa'!X166+'04 Programa'!X160+'04 Programa'!X154+'04 Programa'!X144+'04 Programa'!X139+'04 Programa'!X136+'04 Programa'!X133+'04 Programa'!X123+'04 Programa'!X117+'04 Programa'!X114+'04 Programa'!X112+'04 Programa'!X109+'04 Programa'!X103+'04 Programa'!X83+'04 Programa'!X76+'04 Programa'!X71+'04 Programa'!X68+'04 Programa'!X64+'04 Programa'!X57+'04 Programa'!X52+'04 Programa'!X43+'04 Programa'!X39+'04 Programa'!X36+'04 Programa'!X33+'04 Programa'!X27+'04 Programa'!X25+'04 Programa'!X19+'04 Programa'!X105</f>
        <v>9438.2999999999993</v>
      </c>
    </row>
    <row r="4" spans="1:5" ht="12.75" customHeight="1" x14ac:dyDescent="0.2">
      <c r="A4" s="518" t="s">
        <v>152</v>
      </c>
      <c r="B4" s="194">
        <f>'04 Programa'!L23+'04 Programa'!L31+'04 Programa'!L44+'04 Programa'!L46+'04 Programa'!L51+'04 Programa'!L54+'04 Programa'!L56+'04 Programa'!L66+'04 Programa'!L69+'04 Programa'!L80+'04 Programa'!L95+'04 Programa'!L97+'04 Programa'!L99+'04 Programa'!L101+'04 Programa'!L107+'04 Programa'!L110+'04 Programa'!L115+'04 Programa'!L119+'04 Programa'!L121+'04 Programa'!L125+'04 Programa'!L127+'04 Programa'!L129+'04 Programa'!L134+'04 Programa'!L137+'04 Programa'!L143+'04 Programa'!L147+'04 Programa'!L159+'04 Programa'!L164+'04 Programa'!L177+'04 Programa'!L187+'04 Programa'!L190+'04 Programa'!L197+'04 Programa'!L219</f>
        <v>4498.7000000000007</v>
      </c>
      <c r="C4" s="194">
        <f>'04 Programa'!P219+'04 Programa'!P197+'04 Programa'!P190+'04 Programa'!P187+'04 Programa'!P177+'04 Programa'!P164+'04 Programa'!P159+'04 Programa'!P147+'04 Programa'!P143+'04 Programa'!P137+'04 Programa'!P134+'04 Programa'!P129+'04 Programa'!P127+'04 Programa'!P125+'04 Programa'!P121+'04 Programa'!P119+'04 Programa'!P115+'04 Programa'!P110+'04 Programa'!P107+'04 Programa'!P101+'04 Programa'!P99+'04 Programa'!P97+'04 Programa'!P95+'04 Programa'!P80+'04 Programa'!P69+'04 Programa'!P66+'04 Programa'!P56+'04 Programa'!P54+'04 Programa'!P51+'04 Programa'!P46+'04 Programa'!P44+'04 Programa'!P31+'04 Programa'!P23</f>
        <v>6660.9</v>
      </c>
      <c r="D4" s="193">
        <f>'04 Programa'!T219+'04 Programa'!T197+'04 Programa'!T190+'04 Programa'!T187+'04 Programa'!T177+'04 Programa'!T164+'04 Programa'!T159+'04 Programa'!T147+'04 Programa'!T143+'04 Programa'!T137+'04 Programa'!T134+'04 Programa'!T129+'04 Programa'!T127+'04 Programa'!T125+'04 Programa'!T121+'04 Programa'!T119+'04 Programa'!T115+'04 Programa'!T110+'04 Programa'!T107+'04 Programa'!T101+'04 Programa'!T99+'04 Programa'!T97+'04 Programa'!T95+'04 Programa'!T80+'04 Programa'!T69+'04 Programa'!T66+'04 Programa'!T56+'04 Programa'!T54+'04 Programa'!T51+'04 Programa'!T46+'04 Programa'!T44+'04 Programa'!T31+'04 Programa'!T23</f>
        <v>6848.0000000000009</v>
      </c>
      <c r="E4" s="309">
        <f>'04 Programa'!X23+'04 Programa'!X31+'04 Programa'!X44+'04 Programa'!X46+'04 Programa'!X51+'04 Programa'!X54+'04 Programa'!X56+'04 Programa'!X66+'04 Programa'!X69+'04 Programa'!X80+'04 Programa'!X95+'04 Programa'!X97+'04 Programa'!X99+'04 Programa'!X101+'04 Programa'!X107+'04 Programa'!X110+'04 Programa'!X115+'04 Programa'!X119+'04 Programa'!X121+'04 Programa'!X125+'04 Programa'!X127+'04 Programa'!X129+'04 Programa'!X134+'04 Programa'!X137+'04 Programa'!X143+'04 Programa'!X147+'04 Programa'!X159+'04 Programa'!X164+'04 Programa'!X177+'04 Programa'!X187+'04 Programa'!X190+'04 Programa'!X197+'04 Programa'!X219</f>
        <v>7071.7</v>
      </c>
    </row>
    <row r="5" spans="1:5" ht="12.75" customHeight="1" x14ac:dyDescent="0.2">
      <c r="A5" s="518" t="s">
        <v>153</v>
      </c>
      <c r="B5" s="194">
        <f>'04 Programa'!L231+'04 Programa'!L229+'04 Programa'!L226+'04 Programa'!L217+'04 Programa'!L214+'04 Programa'!L204+'04 Programa'!L155</f>
        <v>420.9</v>
      </c>
      <c r="C5" s="194">
        <f>'04 Programa'!P155+'04 Programa'!P204+'04 Programa'!P214+'04 Programa'!P217+'04 Programa'!P226+'04 Programa'!P229+'04 Programa'!P231</f>
        <v>242</v>
      </c>
      <c r="D5" s="193">
        <f>'04 Programa'!T155+'04 Programa'!T204+'04 Programa'!T214+'04 Programa'!T217+'04 Programa'!T226+'04 Programa'!T229+'04 Programa'!T231</f>
        <v>256</v>
      </c>
      <c r="E5" s="309">
        <f>'04 Programa'!X231+'04 Programa'!X229+'04 Programa'!X226+'04 Programa'!X217+'04 Programa'!X214+'04 Programa'!X204+'04 Programa'!X155</f>
        <v>268</v>
      </c>
    </row>
    <row r="6" spans="1:5" ht="12.75" customHeight="1" x14ac:dyDescent="0.2">
      <c r="A6" s="518" t="s">
        <v>154</v>
      </c>
      <c r="B6" s="194">
        <f>'04 Programa'!L162+'04 Programa'!L58+'04 Programa'!L47+'04 Programa'!L41+'04 Programa'!L37+'04 Programa'!L34+'04 Programa'!L28</f>
        <v>556</v>
      </c>
      <c r="C6" s="194">
        <f>'04 Programa'!P162+'04 Programa'!P58+'04 Programa'!P47+'04 Programa'!P41+'04 Programa'!P37+'04 Programa'!P34+'04 Programa'!P28</f>
        <v>698.10000000000014</v>
      </c>
      <c r="D6" s="194">
        <f>'04 Programa'!T28+'04 Programa'!T34+'04 Programa'!T37+'04 Programa'!T41+'04 Programa'!T47+'04 Programa'!T58+'04 Programa'!T162</f>
        <v>732.40000000000009</v>
      </c>
      <c r="E6" s="309">
        <f>'04 Programa'!X162+'04 Programa'!X58+'04 Programa'!X47+'04 Programa'!X41+'04 Programa'!X37+'04 Programa'!X34+'04 Programa'!X28</f>
        <v>768</v>
      </c>
    </row>
    <row r="7" spans="1:5" ht="12.75" customHeight="1" x14ac:dyDescent="0.2">
      <c r="A7" s="514" t="s">
        <v>155</v>
      </c>
      <c r="B7" s="194">
        <v>0</v>
      </c>
      <c r="C7" s="194">
        <v>0</v>
      </c>
      <c r="D7" s="193">
        <v>0</v>
      </c>
      <c r="E7" s="309">
        <v>0</v>
      </c>
    </row>
    <row r="8" spans="1:5" ht="12.75" customHeight="1" x14ac:dyDescent="0.2">
      <c r="A8" s="514" t="s">
        <v>122</v>
      </c>
      <c r="B8" s="194">
        <v>0</v>
      </c>
      <c r="C8" s="194">
        <v>0</v>
      </c>
      <c r="D8" s="193">
        <v>0</v>
      </c>
      <c r="E8" s="309">
        <v>0</v>
      </c>
    </row>
    <row r="9" spans="1:5" ht="12.75" customHeight="1" x14ac:dyDescent="0.2">
      <c r="A9" s="515" t="s">
        <v>156</v>
      </c>
      <c r="B9" s="239">
        <f>'04 Programa'!L40+'04 Programa'!L72+'04 Programa'!L74+'04 Programa'!L77+'04 Programa'!L82+'04 Programa'!L140+'04 Programa'!L148+'04 Programa'!L167+'04 Programa'!L170</f>
        <v>71</v>
      </c>
      <c r="C9" s="239">
        <f>'04 Programa'!P170+'04 Programa'!P167+'04 Programa'!P148+'04 Programa'!P140+'04 Programa'!P82+'04 Programa'!P77+'04 Programa'!P74+'04 Programa'!P72+'04 Programa'!P40</f>
        <v>290.60000000000002</v>
      </c>
      <c r="D9" s="239">
        <f>'04 Programa'!T170+'04 Programa'!T167+'04 Programa'!T148+'04 Programa'!T140+'04 Programa'!T82+'04 Programa'!T77+'04 Programa'!T74+'04 Programa'!T72+'04 Programa'!T40</f>
        <v>238.3</v>
      </c>
      <c r="E9" s="310">
        <f>'04 Programa'!X170+'04 Programa'!X167+'04 Programa'!X148+'04 Programa'!X140+'04 Programa'!X82+'04 Programa'!X77+'04 Programa'!X74+'04 Programa'!X72+'04 Programa'!X40</f>
        <v>138.30000000000001</v>
      </c>
    </row>
    <row r="10" spans="1:5" ht="12.75" customHeight="1" x14ac:dyDescent="0.2">
      <c r="A10" s="512" t="s">
        <v>157</v>
      </c>
      <c r="B10" s="194">
        <v>0</v>
      </c>
      <c r="C10" s="194">
        <v>0</v>
      </c>
      <c r="D10" s="193">
        <v>0</v>
      </c>
      <c r="E10" s="309">
        <v>0</v>
      </c>
    </row>
    <row r="11" spans="1:5" ht="12.75" customHeight="1" x14ac:dyDescent="0.2">
      <c r="A11" s="513" t="s">
        <v>123</v>
      </c>
      <c r="B11" s="194">
        <f>'04 Programa'!L181+'04 Programa'!L145+'04 Programa'!L141+'04 Programa'!L93+'04 Programa'!L91+'04 Programa'!L89+'04 Programa'!L87+'04 Programa'!L78+'04 Programa'!L59+'04 Programa'!L32+'04 Programa'!L24</f>
        <v>15235.2</v>
      </c>
      <c r="C11" s="194">
        <f>'04 Programa'!P24+'04 Programa'!P32+'04 Programa'!P78+'04 Programa'!P87+'04 Programa'!P89+'04 Programa'!P91+'04 Programa'!P93+'04 Programa'!P141+'04 Programa'!P145+'04 Programa'!P181</f>
        <v>16074.6</v>
      </c>
      <c r="D11" s="194">
        <f>'04 Programa'!T24+'04 Programa'!T32+'04 Programa'!T59+'04 Programa'!T78+'04 Programa'!T87+'04 Programa'!T89+'04 Programa'!T91+'04 Programa'!T93+'04 Programa'!T141+'04 Programa'!T145+'04 Programa'!T181</f>
        <v>15859.6</v>
      </c>
      <c r="E11" s="309">
        <f>'04 Programa'!X24+'04 Programa'!X32+'04 Programa'!X59+'04 Programa'!X78+'04 Programa'!X87+'04 Programa'!X89+'04 Programa'!X91+'04 Programa'!X93+'04 Programa'!X141+'04 Programa'!X145</f>
        <v>15863.6</v>
      </c>
    </row>
    <row r="12" spans="1:5" ht="12.75" customHeight="1" x14ac:dyDescent="0.2">
      <c r="A12" s="512" t="s">
        <v>124</v>
      </c>
      <c r="B12" s="194">
        <v>0</v>
      </c>
      <c r="C12" s="194">
        <v>0</v>
      </c>
      <c r="D12" s="193">
        <v>0</v>
      </c>
      <c r="E12" s="309">
        <v>0</v>
      </c>
    </row>
    <row r="13" spans="1:5" ht="12.75" customHeight="1" x14ac:dyDescent="0.2">
      <c r="A13" s="356" t="s">
        <v>234</v>
      </c>
      <c r="B13" s="510">
        <v>0</v>
      </c>
      <c r="C13" s="510">
        <v>0</v>
      </c>
      <c r="D13" s="510">
        <v>0</v>
      </c>
      <c r="E13" s="511">
        <v>0</v>
      </c>
    </row>
    <row r="14" spans="1:5" ht="12.75" customHeight="1" x14ac:dyDescent="0.2">
      <c r="A14" s="512" t="s">
        <v>147</v>
      </c>
      <c r="B14" s="193">
        <v>0</v>
      </c>
      <c r="C14" s="193">
        <v>0</v>
      </c>
      <c r="D14" s="194">
        <v>0</v>
      </c>
      <c r="E14" s="309">
        <v>0</v>
      </c>
    </row>
    <row r="15" spans="1:5" ht="12.75" customHeight="1" x14ac:dyDescent="0.2">
      <c r="A15" s="513" t="s">
        <v>158</v>
      </c>
      <c r="B15" s="194">
        <v>0</v>
      </c>
      <c r="C15" s="194">
        <v>0</v>
      </c>
      <c r="D15" s="193">
        <v>0</v>
      </c>
      <c r="E15" s="309">
        <v>0</v>
      </c>
    </row>
    <row r="16" spans="1:5" ht="18.75" customHeight="1" thickBot="1" x14ac:dyDescent="0.25">
      <c r="A16" s="519" t="s">
        <v>11</v>
      </c>
      <c r="B16" s="160">
        <f>SUM(B3:B15)</f>
        <v>27721.1</v>
      </c>
      <c r="C16" s="160">
        <f>SUM(C3:C15)</f>
        <v>32908.899999999994</v>
      </c>
      <c r="D16" s="311">
        <f>SUM(D3:D15)</f>
        <v>33058.300000000003</v>
      </c>
      <c r="E16" s="312">
        <f>SUM(E3:E15)</f>
        <v>33547.9</v>
      </c>
    </row>
    <row r="18" spans="1:5" ht="13.5" thickBot="1" x14ac:dyDescent="0.25">
      <c r="E18" s="520" t="s">
        <v>235</v>
      </c>
    </row>
    <row r="19" spans="1:5" ht="13.5" thickBot="1" x14ac:dyDescent="0.25">
      <c r="A19" s="521" t="s">
        <v>84</v>
      </c>
      <c r="B19" s="522" t="s">
        <v>199</v>
      </c>
      <c r="C19" s="522" t="s">
        <v>200</v>
      </c>
      <c r="D19" s="522" t="s">
        <v>201</v>
      </c>
      <c r="E19" s="522" t="s">
        <v>202</v>
      </c>
    </row>
    <row r="20" spans="1:5" x14ac:dyDescent="0.2">
      <c r="A20" s="523" t="s">
        <v>236</v>
      </c>
      <c r="B20" s="524">
        <f>SUM(B21:B26)</f>
        <v>12485.900000000001</v>
      </c>
      <c r="C20" s="524">
        <f t="shared" ref="C20:E20" si="0">SUM(C21:C26)</f>
        <v>16834.299999999996</v>
      </c>
      <c r="D20" s="524">
        <f t="shared" si="0"/>
        <v>17198.7</v>
      </c>
      <c r="E20" s="524">
        <f t="shared" si="0"/>
        <v>17684.3</v>
      </c>
    </row>
    <row r="21" spans="1:5" ht="24.75" customHeight="1" x14ac:dyDescent="0.2">
      <c r="A21" s="525" t="s">
        <v>237</v>
      </c>
      <c r="B21" s="207">
        <f>B3+B5</f>
        <v>7360.2</v>
      </c>
      <c r="C21" s="207">
        <f t="shared" ref="C21:E21" si="1">C3+C5</f>
        <v>9184.6999999999989</v>
      </c>
      <c r="D21" s="207">
        <f t="shared" si="1"/>
        <v>9380</v>
      </c>
      <c r="E21" s="207">
        <f t="shared" si="1"/>
        <v>9706.2999999999993</v>
      </c>
    </row>
    <row r="22" spans="1:5" x14ac:dyDescent="0.2">
      <c r="A22" s="526" t="s">
        <v>238</v>
      </c>
      <c r="B22" s="527">
        <f t="shared" ref="B22:E22" si="2">B4</f>
        <v>4498.7000000000007</v>
      </c>
      <c r="C22" s="527">
        <f t="shared" si="2"/>
        <v>6660.9</v>
      </c>
      <c r="D22" s="527">
        <f t="shared" si="2"/>
        <v>6848.0000000000009</v>
      </c>
      <c r="E22" s="527">
        <f t="shared" si="2"/>
        <v>7071.7</v>
      </c>
    </row>
    <row r="23" spans="1:5" x14ac:dyDescent="0.2">
      <c r="A23" s="526" t="s">
        <v>239</v>
      </c>
      <c r="B23" s="527">
        <f>B6</f>
        <v>556</v>
      </c>
      <c r="C23" s="527">
        <f>C6</f>
        <v>698.10000000000014</v>
      </c>
      <c r="D23" s="527">
        <f>D6</f>
        <v>732.40000000000009</v>
      </c>
      <c r="E23" s="527">
        <f>E6</f>
        <v>768</v>
      </c>
    </row>
    <row r="24" spans="1:5" x14ac:dyDescent="0.2">
      <c r="A24" s="526" t="s">
        <v>240</v>
      </c>
      <c r="B24" s="527">
        <f>B9</f>
        <v>71</v>
      </c>
      <c r="C24" s="527">
        <f>C9</f>
        <v>290.60000000000002</v>
      </c>
      <c r="D24" s="527">
        <f>D9</f>
        <v>238.3</v>
      </c>
      <c r="E24" s="527">
        <f>E9</f>
        <v>138.30000000000001</v>
      </c>
    </row>
    <row r="25" spans="1:5" x14ac:dyDescent="0.2">
      <c r="A25" s="526" t="s">
        <v>241</v>
      </c>
      <c r="B25" s="527">
        <v>0</v>
      </c>
      <c r="C25" s="527">
        <v>0</v>
      </c>
      <c r="D25" s="527">
        <v>0</v>
      </c>
      <c r="E25" s="527">
        <v>0</v>
      </c>
    </row>
    <row r="26" spans="1:5" ht="13.5" thickBot="1" x14ac:dyDescent="0.25">
      <c r="A26" s="526" t="s">
        <v>242</v>
      </c>
      <c r="B26" s="527">
        <v>0</v>
      </c>
      <c r="C26" s="527">
        <v>0</v>
      </c>
      <c r="D26" s="527">
        <v>0</v>
      </c>
      <c r="E26" s="527">
        <v>0</v>
      </c>
    </row>
    <row r="27" spans="1:5" ht="13.5" thickBot="1" x14ac:dyDescent="0.25">
      <c r="A27" s="528" t="s">
        <v>243</v>
      </c>
      <c r="B27" s="529">
        <f>SUM(B28)</f>
        <v>15235.2</v>
      </c>
      <c r="C27" s="529">
        <f t="shared" ref="C27:E27" si="3">SUM(C28)</f>
        <v>16074.6</v>
      </c>
      <c r="D27" s="529">
        <f t="shared" si="3"/>
        <v>15859.6</v>
      </c>
      <c r="E27" s="529">
        <f t="shared" si="3"/>
        <v>15863.6</v>
      </c>
    </row>
    <row r="28" spans="1:5" ht="26.25" thickBot="1" x14ac:dyDescent="0.25">
      <c r="A28" s="530" t="s">
        <v>244</v>
      </c>
      <c r="B28" s="531">
        <f>B11</f>
        <v>15235.2</v>
      </c>
      <c r="C28" s="531">
        <f t="shared" ref="C28:E28" si="4">C11</f>
        <v>16074.6</v>
      </c>
      <c r="D28" s="531">
        <f t="shared" si="4"/>
        <v>15859.6</v>
      </c>
      <c r="E28" s="531">
        <f t="shared" si="4"/>
        <v>15863.6</v>
      </c>
    </row>
    <row r="29" spans="1:5" ht="13.5" thickBot="1" x14ac:dyDescent="0.25">
      <c r="A29" s="528" t="s">
        <v>245</v>
      </c>
      <c r="B29" s="529">
        <f>B20+B27</f>
        <v>27721.100000000002</v>
      </c>
      <c r="C29" s="529">
        <f t="shared" ref="C29:E29" si="5">C20+C27</f>
        <v>32908.899999999994</v>
      </c>
      <c r="D29" s="529">
        <f t="shared" si="5"/>
        <v>33058.300000000003</v>
      </c>
      <c r="E29" s="529">
        <f t="shared" si="5"/>
        <v>33547.9</v>
      </c>
    </row>
    <row r="30" spans="1:5" x14ac:dyDescent="0.2">
      <c r="A30" s="526" t="s">
        <v>246</v>
      </c>
      <c r="B30" s="527">
        <v>0</v>
      </c>
      <c r="C30" s="527">
        <v>0</v>
      </c>
      <c r="D30" s="527">
        <v>0</v>
      </c>
      <c r="E30" s="527">
        <v>0</v>
      </c>
    </row>
    <row r="31" spans="1:5" ht="26.25" thickBot="1" x14ac:dyDescent="0.25">
      <c r="A31" s="526" t="s">
        <v>247</v>
      </c>
      <c r="B31" s="527">
        <f>B29-25218.9</f>
        <v>2502.2000000000007</v>
      </c>
      <c r="C31" s="527">
        <f>C29-B29</f>
        <v>5187.799999999992</v>
      </c>
      <c r="D31" s="527">
        <f>D29-C29</f>
        <v>149.40000000000873</v>
      </c>
      <c r="E31" s="527">
        <f>E29-D29</f>
        <v>489.59999999999854</v>
      </c>
    </row>
    <row r="32" spans="1:5" ht="13.5" thickBot="1" x14ac:dyDescent="0.25">
      <c r="A32" s="532" t="s">
        <v>208</v>
      </c>
      <c r="B32" s="533">
        <f>B29</f>
        <v>27721.100000000002</v>
      </c>
      <c r="C32" s="533">
        <f t="shared" ref="C32:E32" si="6">C29</f>
        <v>32908.899999999994</v>
      </c>
      <c r="D32" s="533">
        <f t="shared" si="6"/>
        <v>33058.300000000003</v>
      </c>
      <c r="E32" s="533">
        <f t="shared" si="6"/>
        <v>33547.9</v>
      </c>
    </row>
  </sheetData>
  <sheetProtection selectLockedCells="1" selectUnlockedCells="1"/>
  <pageMargins left="0.75" right="0.75" top="0.78749999999999998" bottom="0.78749999999999998" header="0.51180555555555551" footer="0.51180555555555551"/>
  <pageSetup paperSize="9" scale="90" firstPageNumber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25"/>
  <sheetViews>
    <sheetView zoomScaleNormal="100" zoomScaleSheetLayoutView="100" workbookViewId="0">
      <selection activeCell="J26" sqref="J26"/>
    </sheetView>
  </sheetViews>
  <sheetFormatPr defaultRowHeight="12.75" x14ac:dyDescent="0.2"/>
  <cols>
    <col min="1" max="1" width="40.85546875" style="29" customWidth="1"/>
    <col min="2" max="2" width="13.140625" style="29" customWidth="1"/>
    <col min="3" max="3" width="13.42578125" style="29" customWidth="1"/>
    <col min="4" max="4" width="13.140625" style="29" customWidth="1"/>
    <col min="5" max="5" width="13.42578125" style="29" customWidth="1"/>
    <col min="6" max="6" width="11.85546875" style="29" customWidth="1"/>
    <col min="7" max="7" width="11.7109375" style="29" customWidth="1"/>
    <col min="8" max="16384" width="9.140625" style="29"/>
  </cols>
  <sheetData>
    <row r="1" spans="1:9" ht="18" customHeight="1" x14ac:dyDescent="0.2">
      <c r="A1" s="136" t="s">
        <v>248</v>
      </c>
    </row>
    <row r="2" spans="1:9" ht="13.5" thickBot="1" x14ac:dyDescent="0.25">
      <c r="A2" s="128"/>
      <c r="B2" s="128"/>
      <c r="C2" s="128"/>
      <c r="D2" s="128"/>
      <c r="E2" s="128"/>
      <c r="F2" s="128"/>
      <c r="G2" s="128"/>
      <c r="H2" s="128"/>
      <c r="I2" s="128"/>
    </row>
    <row r="3" spans="1:9" ht="13.5" thickTop="1" x14ac:dyDescent="0.2">
      <c r="A3" s="1270" t="s">
        <v>89</v>
      </c>
      <c r="B3" s="1273" t="s">
        <v>249</v>
      </c>
      <c r="C3" s="1276" t="s">
        <v>247</v>
      </c>
      <c r="D3" s="1277"/>
      <c r="E3" s="1277"/>
      <c r="F3" s="1280" t="s">
        <v>201</v>
      </c>
      <c r="G3" s="1280" t="s">
        <v>202</v>
      </c>
    </row>
    <row r="4" spans="1:9" ht="27.75" customHeight="1" x14ac:dyDescent="0.2">
      <c r="A4" s="1271"/>
      <c r="B4" s="1274"/>
      <c r="C4" s="1278"/>
      <c r="D4" s="1279"/>
      <c r="E4" s="1279"/>
      <c r="F4" s="1281"/>
      <c r="G4" s="1281"/>
    </row>
    <row r="5" spans="1:9" x14ac:dyDescent="0.2">
      <c r="A5" s="1271"/>
      <c r="B5" s="1274"/>
      <c r="C5" s="1283" t="s">
        <v>199</v>
      </c>
      <c r="D5" s="1286" t="s">
        <v>90</v>
      </c>
      <c r="E5" s="1289" t="s">
        <v>200</v>
      </c>
      <c r="F5" s="1281"/>
      <c r="G5" s="1281"/>
    </row>
    <row r="6" spans="1:9" x14ac:dyDescent="0.2">
      <c r="A6" s="1271"/>
      <c r="B6" s="1274"/>
      <c r="C6" s="1284"/>
      <c r="D6" s="1287"/>
      <c r="E6" s="1290"/>
      <c r="F6" s="1281"/>
      <c r="G6" s="1281"/>
    </row>
    <row r="7" spans="1:9" ht="71.25" customHeight="1" thickBot="1" x14ac:dyDescent="0.25">
      <c r="A7" s="1272"/>
      <c r="B7" s="1275"/>
      <c r="C7" s="1285"/>
      <c r="D7" s="1288"/>
      <c r="E7" s="1291"/>
      <c r="F7" s="1282"/>
      <c r="G7" s="1282"/>
    </row>
    <row r="8" spans="1:9" ht="13.5" thickTop="1" x14ac:dyDescent="0.2">
      <c r="A8" s="534" t="s">
        <v>91</v>
      </c>
      <c r="B8" s="535">
        <f>B9+B11</f>
        <v>27721.100000000002</v>
      </c>
      <c r="C8" s="536">
        <f>+B8</f>
        <v>27721.100000000002</v>
      </c>
      <c r="D8" s="537">
        <f t="shared" ref="D8:D17" si="0">E8-C8</f>
        <v>5187.7999999999993</v>
      </c>
      <c r="E8" s="537">
        <f>E9+E11</f>
        <v>32908.9</v>
      </c>
      <c r="F8" s="538">
        <f>F9+F11</f>
        <v>33058.300000000003</v>
      </c>
      <c r="G8" s="538">
        <f>G9+G11</f>
        <v>33547.9</v>
      </c>
    </row>
    <row r="9" spans="1:9" x14ac:dyDescent="0.2">
      <c r="A9" s="539" t="s">
        <v>92</v>
      </c>
      <c r="B9" s="540">
        <f>'04 Programa'!M241</f>
        <v>27706.600000000002</v>
      </c>
      <c r="C9" s="541">
        <f>+B9</f>
        <v>27706.600000000002</v>
      </c>
      <c r="D9" s="542">
        <f t="shared" si="0"/>
        <v>5197.4999999999964</v>
      </c>
      <c r="E9" s="543">
        <f>'04 Programa'!Q241</f>
        <v>32904.1</v>
      </c>
      <c r="F9" s="206">
        <f>'04 Programa'!U241</f>
        <v>33058.300000000003</v>
      </c>
      <c r="G9" s="206">
        <f>'04 Programa'!Y241</f>
        <v>33547.9</v>
      </c>
    </row>
    <row r="10" spans="1:9" x14ac:dyDescent="0.2">
      <c r="A10" s="544" t="s">
        <v>93</v>
      </c>
      <c r="B10" s="545">
        <f>'04 Programa'!N241</f>
        <v>5370.3</v>
      </c>
      <c r="C10" s="541">
        <f>+B10</f>
        <v>5370.3</v>
      </c>
      <c r="D10" s="542">
        <f t="shared" si="0"/>
        <v>838.19999999999982</v>
      </c>
      <c r="E10" s="546">
        <f>'04 Programa'!R241</f>
        <v>6208.5</v>
      </c>
      <c r="F10" s="547">
        <f>'04 Programa'!V241</f>
        <v>6660.4999999999991</v>
      </c>
      <c r="G10" s="547">
        <f>'04 Programa'!Z241</f>
        <v>7118.1999999999989</v>
      </c>
    </row>
    <row r="11" spans="1:9" ht="26.25" thickBot="1" x14ac:dyDescent="0.25">
      <c r="A11" s="548" t="s">
        <v>94</v>
      </c>
      <c r="B11" s="549">
        <f>'04 Programa'!O241</f>
        <v>14.5</v>
      </c>
      <c r="C11" s="550">
        <f>+B11</f>
        <v>14.5</v>
      </c>
      <c r="D11" s="551">
        <f t="shared" si="0"/>
        <v>-9.6999999999999993</v>
      </c>
      <c r="E11" s="552">
        <f>'04 Programa'!S241</f>
        <v>4.8</v>
      </c>
      <c r="F11" s="553">
        <f>'04 Programa'!W241</f>
        <v>0</v>
      </c>
      <c r="G11" s="553">
        <f>'04 Programa'!AA241</f>
        <v>0</v>
      </c>
    </row>
    <row r="12" spans="1:9" ht="13.5" thickTop="1" x14ac:dyDescent="0.2">
      <c r="A12" s="554" t="s">
        <v>95</v>
      </c>
      <c r="B12" s="204">
        <f>B8</f>
        <v>27721.100000000002</v>
      </c>
      <c r="C12" s="555">
        <f>C13+C18</f>
        <v>27721.100000000002</v>
      </c>
      <c r="D12" s="212">
        <f t="shared" si="0"/>
        <v>5187.7999999999993</v>
      </c>
      <c r="E12" s="556">
        <f>E13+E18</f>
        <v>32908.9</v>
      </c>
      <c r="F12" s="205">
        <f t="shared" ref="F12:G12" si="1">F13+F18</f>
        <v>33058.300000000003</v>
      </c>
      <c r="G12" s="205">
        <f t="shared" si="1"/>
        <v>33547.9</v>
      </c>
    </row>
    <row r="13" spans="1:9" x14ac:dyDescent="0.2">
      <c r="A13" s="557" t="s">
        <v>96</v>
      </c>
      <c r="B13" s="558">
        <f>B8-B18</f>
        <v>12414.900000000001</v>
      </c>
      <c r="C13" s="558">
        <f t="shared" ref="C13:E13" si="2">C8-C18</f>
        <v>12414.900000000001</v>
      </c>
      <c r="D13" s="559">
        <f t="shared" si="2"/>
        <v>4128.7999999999993</v>
      </c>
      <c r="E13" s="560">
        <f t="shared" si="2"/>
        <v>16543.7</v>
      </c>
      <c r="F13" s="561">
        <f>+F8-F18</f>
        <v>16960.400000000001</v>
      </c>
      <c r="G13" s="561">
        <f>+G8-G18</f>
        <v>17546</v>
      </c>
    </row>
    <row r="14" spans="1:9" ht="25.5" x14ac:dyDescent="0.2">
      <c r="A14" s="562" t="s">
        <v>97</v>
      </c>
      <c r="B14" s="563">
        <f>'04 Šaltiniai'!B4</f>
        <v>4498.7000000000007</v>
      </c>
      <c r="C14" s="564">
        <f>B14</f>
        <v>4498.7000000000007</v>
      </c>
      <c r="D14" s="565">
        <f t="shared" si="0"/>
        <v>2162.1999999999989</v>
      </c>
      <c r="E14" s="566">
        <f>'04 Šaltiniai'!C4</f>
        <v>6660.9</v>
      </c>
      <c r="F14" s="547">
        <f>'04 Šaltiniai'!D4</f>
        <v>6848.0000000000009</v>
      </c>
      <c r="G14" s="547">
        <f>'04 Šaltiniai'!E4</f>
        <v>7071.7</v>
      </c>
    </row>
    <row r="15" spans="1:9" ht="25.5" x14ac:dyDescent="0.2">
      <c r="A15" s="567" t="s">
        <v>98</v>
      </c>
      <c r="B15" s="138">
        <f>'04 Šaltiniai'!B5</f>
        <v>420.9</v>
      </c>
      <c r="C15" s="568">
        <f>B15</f>
        <v>420.9</v>
      </c>
      <c r="D15" s="565">
        <f t="shared" si="0"/>
        <v>-178.89999999999998</v>
      </c>
      <c r="E15" s="543">
        <f>'04 Šaltiniai'!C5</f>
        <v>242</v>
      </c>
      <c r="F15" s="206">
        <f>'04 Šaltiniai'!D5</f>
        <v>256</v>
      </c>
      <c r="G15" s="206">
        <f>'04 Šaltiniai'!E5</f>
        <v>268</v>
      </c>
    </row>
    <row r="16" spans="1:9" ht="25.5" x14ac:dyDescent="0.2">
      <c r="A16" s="567" t="s">
        <v>99</v>
      </c>
      <c r="B16" s="139">
        <v>0</v>
      </c>
      <c r="C16" s="569">
        <f>B16</f>
        <v>0</v>
      </c>
      <c r="D16" s="565">
        <f t="shared" si="0"/>
        <v>0</v>
      </c>
      <c r="E16" s="570">
        <v>0</v>
      </c>
      <c r="F16" s="208">
        <v>0</v>
      </c>
      <c r="G16" s="208">
        <f>'[1]01 Šaltiniai'!E10</f>
        <v>0</v>
      </c>
    </row>
    <row r="17" spans="1:7" ht="17.25" customHeight="1" x14ac:dyDescent="0.2">
      <c r="A17" s="567" t="s">
        <v>250</v>
      </c>
      <c r="B17" s="138">
        <f>'04 Šaltiniai'!B6</f>
        <v>556</v>
      </c>
      <c r="C17" s="568">
        <f>B17</f>
        <v>556</v>
      </c>
      <c r="D17" s="565">
        <f t="shared" si="0"/>
        <v>176.40000000000009</v>
      </c>
      <c r="E17" s="543">
        <f>'04 Šaltiniai'!D6</f>
        <v>732.40000000000009</v>
      </c>
      <c r="F17" s="206">
        <f>'04 Šaltiniai'!D6</f>
        <v>732.40000000000009</v>
      </c>
      <c r="G17" s="206">
        <f>'04 Šaltiniai'!E6</f>
        <v>768</v>
      </c>
    </row>
    <row r="18" spans="1:7" x14ac:dyDescent="0.2">
      <c r="A18" s="571" t="s">
        <v>100</v>
      </c>
      <c r="B18" s="572">
        <f>SUM(B19:B25)</f>
        <v>15306.2</v>
      </c>
      <c r="C18" s="573">
        <f>SUM(C19:C25)</f>
        <v>15306.2</v>
      </c>
      <c r="D18" s="574">
        <f>E18-C18</f>
        <v>1059</v>
      </c>
      <c r="E18" s="575">
        <f>SUM(E19:E25)</f>
        <v>16365.2</v>
      </c>
      <c r="F18" s="209">
        <f>SUM(F19:F25)</f>
        <v>16097.9</v>
      </c>
      <c r="G18" s="209">
        <f>SUM(G19:G25)</f>
        <v>16001.9</v>
      </c>
    </row>
    <row r="19" spans="1:7" ht="16.5" customHeight="1" x14ac:dyDescent="0.2">
      <c r="A19" s="576" t="s">
        <v>251</v>
      </c>
      <c r="B19" s="138">
        <v>0</v>
      </c>
      <c r="C19" s="564">
        <f>B19</f>
        <v>0</v>
      </c>
      <c r="D19" s="577">
        <v>0</v>
      </c>
      <c r="E19" s="543">
        <v>0</v>
      </c>
      <c r="F19" s="206">
        <v>0</v>
      </c>
      <c r="G19" s="206">
        <v>0</v>
      </c>
    </row>
    <row r="20" spans="1:7" x14ac:dyDescent="0.2">
      <c r="A20" s="576" t="s">
        <v>161</v>
      </c>
      <c r="B20" s="140">
        <f>'[1]01 Šaltiniai'!B10</f>
        <v>0</v>
      </c>
      <c r="C20" s="578">
        <f>B20</f>
        <v>0</v>
      </c>
      <c r="D20" s="579">
        <f>E20-C20</f>
        <v>0</v>
      </c>
      <c r="E20" s="580">
        <f>'[1]01 Šaltiniai'!C10</f>
        <v>0</v>
      </c>
      <c r="F20" s="210">
        <f>'[1]01 Šaltiniai'!D10</f>
        <v>0</v>
      </c>
      <c r="G20" s="210">
        <v>0</v>
      </c>
    </row>
    <row r="21" spans="1:7" x14ac:dyDescent="0.2">
      <c r="A21" s="576" t="s">
        <v>162</v>
      </c>
      <c r="B21" s="140">
        <v>0</v>
      </c>
      <c r="C21" s="578">
        <f>B21</f>
        <v>0</v>
      </c>
      <c r="D21" s="579">
        <f t="shared" ref="D21:D25" si="3">E21-C21</f>
        <v>0</v>
      </c>
      <c r="E21" s="580">
        <v>0</v>
      </c>
      <c r="F21" s="210">
        <v>0</v>
      </c>
      <c r="G21" s="210">
        <v>0</v>
      </c>
    </row>
    <row r="22" spans="1:7" ht="30" customHeight="1" x14ac:dyDescent="0.2">
      <c r="A22" s="576" t="s">
        <v>252</v>
      </c>
      <c r="B22" s="138">
        <f>'04 Šaltiniai'!B9</f>
        <v>71</v>
      </c>
      <c r="C22" s="568">
        <f>B22</f>
        <v>71</v>
      </c>
      <c r="D22" s="577">
        <f t="shared" si="3"/>
        <v>219.60000000000002</v>
      </c>
      <c r="E22" s="543">
        <f>'04 Šaltiniai'!C9</f>
        <v>290.60000000000002</v>
      </c>
      <c r="F22" s="206">
        <f>'04 Šaltiniai'!D9</f>
        <v>238.3</v>
      </c>
      <c r="G22" s="206">
        <f>'04 Šaltiniai'!E9</f>
        <v>138.30000000000001</v>
      </c>
    </row>
    <row r="23" spans="1:7" x14ac:dyDescent="0.2">
      <c r="A23" s="581" t="s">
        <v>163</v>
      </c>
      <c r="B23" s="563">
        <f>'04 Šaltiniai'!B11</f>
        <v>15235.2</v>
      </c>
      <c r="C23" s="568">
        <f t="shared" ref="C23:C25" si="4">B23</f>
        <v>15235.2</v>
      </c>
      <c r="D23" s="577">
        <f t="shared" si="3"/>
        <v>839.39999999999964</v>
      </c>
      <c r="E23" s="566">
        <f>'04 Šaltiniai'!C11</f>
        <v>16074.6</v>
      </c>
      <c r="F23" s="547">
        <f>'04 Šaltiniai'!D11</f>
        <v>15859.6</v>
      </c>
      <c r="G23" s="547">
        <f>'04 Šaltiniai'!E11</f>
        <v>15863.6</v>
      </c>
    </row>
    <row r="24" spans="1:7" ht="17.25" customHeight="1" x14ac:dyDescent="0.2">
      <c r="A24" s="576" t="s">
        <v>164</v>
      </c>
      <c r="B24" s="582">
        <v>0</v>
      </c>
      <c r="C24" s="568">
        <f t="shared" si="4"/>
        <v>0</v>
      </c>
      <c r="D24" s="577">
        <f t="shared" si="3"/>
        <v>0</v>
      </c>
      <c r="E24" s="583">
        <v>0</v>
      </c>
      <c r="F24" s="553">
        <v>0</v>
      </c>
      <c r="G24" s="553">
        <v>0</v>
      </c>
    </row>
    <row r="25" spans="1:7" ht="13.5" thickBot="1" x14ac:dyDescent="0.25">
      <c r="A25" s="584" t="s">
        <v>165</v>
      </c>
      <c r="B25" s="141">
        <v>0</v>
      </c>
      <c r="C25" s="585">
        <f t="shared" si="4"/>
        <v>0</v>
      </c>
      <c r="D25" s="586">
        <f t="shared" si="3"/>
        <v>0</v>
      </c>
      <c r="E25" s="587">
        <f>'[1]01 Šaltiniai'!C15</f>
        <v>0</v>
      </c>
      <c r="F25" s="211">
        <v>0</v>
      </c>
      <c r="G25" s="211">
        <v>0</v>
      </c>
    </row>
  </sheetData>
  <sheetProtection selectLockedCells="1" selectUnlockedCells="1"/>
  <mergeCells count="8">
    <mergeCell ref="A3:A7"/>
    <mergeCell ref="B3:B7"/>
    <mergeCell ref="C3:E4"/>
    <mergeCell ref="F3:F7"/>
    <mergeCell ref="G3:G7"/>
    <mergeCell ref="C5:C7"/>
    <mergeCell ref="D5:D7"/>
    <mergeCell ref="E5:E7"/>
  </mergeCells>
  <pageMargins left="0.94488188976377963" right="0.39370078740157483" top="0.78740157480314965" bottom="0.78740157480314965" header="0.51181102362204722" footer="0.51181102362204722"/>
  <pageSetup paperSize="9" scale="66" firstPageNumber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584C4-8DAF-41F0-9579-71C8439F062D}">
  <dimension ref="A1:F114"/>
  <sheetViews>
    <sheetView topLeftCell="A88" workbookViewId="0">
      <selection activeCell="H98" sqref="H98"/>
    </sheetView>
  </sheetViews>
  <sheetFormatPr defaultRowHeight="12.75" x14ac:dyDescent="0.2"/>
  <cols>
    <col min="1" max="1" width="23.85546875" style="600" customWidth="1"/>
    <col min="2" max="2" width="44.42578125" style="600" customWidth="1"/>
    <col min="3" max="4" width="12.42578125" style="600" customWidth="1"/>
    <col min="5" max="5" width="12" style="600" customWidth="1"/>
    <col min="6" max="6" width="19.85546875" style="600" customWidth="1"/>
    <col min="7" max="16384" width="9.140625" style="600"/>
  </cols>
  <sheetData>
    <row r="1" spans="1:6" ht="13.5" thickBot="1" x14ac:dyDescent="0.25">
      <c r="A1" s="1295" t="s">
        <v>263</v>
      </c>
      <c r="B1" s="1295"/>
      <c r="C1" s="1295"/>
      <c r="D1" s="1295"/>
      <c r="E1" s="1295"/>
      <c r="F1" s="1295"/>
    </row>
    <row r="2" spans="1:6" x14ac:dyDescent="0.2">
      <c r="A2" s="1296" t="s">
        <v>264</v>
      </c>
      <c r="B2" s="1298" t="s">
        <v>265</v>
      </c>
      <c r="C2" s="1300" t="s">
        <v>266</v>
      </c>
      <c r="D2" s="1301"/>
      <c r="E2" s="1302"/>
      <c r="F2" s="1303" t="s">
        <v>270</v>
      </c>
    </row>
    <row r="3" spans="1:6" ht="13.5" thickBot="1" x14ac:dyDescent="0.25">
      <c r="A3" s="1297"/>
      <c r="B3" s="1299"/>
      <c r="C3" s="645" t="s">
        <v>267</v>
      </c>
      <c r="D3" s="646" t="s">
        <v>268</v>
      </c>
      <c r="E3" s="647" t="s">
        <v>269</v>
      </c>
      <c r="F3" s="1304"/>
    </row>
    <row r="4" spans="1:6" ht="13.5" thickBot="1" x14ac:dyDescent="0.25">
      <c r="A4" s="651">
        <v>1</v>
      </c>
      <c r="B4" s="652">
        <v>2</v>
      </c>
      <c r="C4" s="648">
        <v>3</v>
      </c>
      <c r="D4" s="649">
        <v>4</v>
      </c>
      <c r="E4" s="650">
        <v>5</v>
      </c>
      <c r="F4" s="653">
        <v>6</v>
      </c>
    </row>
    <row r="5" spans="1:6" ht="13.5" thickBot="1" x14ac:dyDescent="0.25">
      <c r="A5" s="1292" t="s">
        <v>271</v>
      </c>
      <c r="B5" s="1293"/>
      <c r="C5" s="1293"/>
      <c r="D5" s="1293"/>
      <c r="E5" s="1293"/>
      <c r="F5" s="1294"/>
    </row>
    <row r="6" spans="1:6" ht="13.5" thickBot="1" x14ac:dyDescent="0.25">
      <c r="A6" s="654" t="s">
        <v>272</v>
      </c>
      <c r="B6" s="655" t="s">
        <v>273</v>
      </c>
      <c r="C6" s="656">
        <v>2</v>
      </c>
      <c r="D6" s="657">
        <v>2</v>
      </c>
      <c r="E6" s="658">
        <v>2</v>
      </c>
      <c r="F6" s="654" t="s">
        <v>222</v>
      </c>
    </row>
    <row r="7" spans="1:6" ht="13.5" thickBot="1" x14ac:dyDescent="0.25">
      <c r="A7" s="1292" t="s">
        <v>274</v>
      </c>
      <c r="B7" s="1293"/>
      <c r="C7" s="1293"/>
      <c r="D7" s="1293"/>
      <c r="E7" s="1293"/>
      <c r="F7" s="1294"/>
    </row>
    <row r="8" spans="1:6" x14ac:dyDescent="0.2">
      <c r="A8" s="668" t="s">
        <v>275</v>
      </c>
      <c r="B8" s="671" t="s">
        <v>282</v>
      </c>
      <c r="C8" s="674">
        <v>225</v>
      </c>
      <c r="D8" s="675">
        <v>225</v>
      </c>
      <c r="E8" s="676">
        <v>225</v>
      </c>
      <c r="F8" s="668" t="s">
        <v>216</v>
      </c>
    </row>
    <row r="9" spans="1:6" x14ac:dyDescent="0.2">
      <c r="A9" s="669" t="s">
        <v>276</v>
      </c>
      <c r="B9" s="672" t="s">
        <v>283</v>
      </c>
      <c r="C9" s="659">
        <v>36</v>
      </c>
      <c r="D9" s="601">
        <v>36</v>
      </c>
      <c r="E9" s="660">
        <v>36</v>
      </c>
      <c r="F9" s="669" t="s">
        <v>216</v>
      </c>
    </row>
    <row r="10" spans="1:6" x14ac:dyDescent="0.2">
      <c r="A10" s="669" t="s">
        <v>277</v>
      </c>
      <c r="B10" s="672" t="s">
        <v>283</v>
      </c>
      <c r="C10" s="659">
        <v>65</v>
      </c>
      <c r="D10" s="601">
        <v>65</v>
      </c>
      <c r="E10" s="660">
        <v>65</v>
      </c>
      <c r="F10" s="669" t="s">
        <v>216</v>
      </c>
    </row>
    <row r="11" spans="1:6" x14ac:dyDescent="0.2">
      <c r="A11" s="669" t="s">
        <v>278</v>
      </c>
      <c r="B11" s="672" t="s">
        <v>283</v>
      </c>
      <c r="C11" s="659">
        <v>34</v>
      </c>
      <c r="D11" s="601">
        <v>34</v>
      </c>
      <c r="E11" s="660">
        <v>34</v>
      </c>
      <c r="F11" s="669" t="s">
        <v>216</v>
      </c>
    </row>
    <row r="12" spans="1:6" x14ac:dyDescent="0.2">
      <c r="A12" s="669" t="s">
        <v>279</v>
      </c>
      <c r="B12" s="672" t="s">
        <v>283</v>
      </c>
      <c r="C12" s="659">
        <v>150</v>
      </c>
      <c r="D12" s="601">
        <v>150</v>
      </c>
      <c r="E12" s="660">
        <v>150</v>
      </c>
      <c r="F12" s="669" t="s">
        <v>216</v>
      </c>
    </row>
    <row r="13" spans="1:6" x14ac:dyDescent="0.2">
      <c r="A13" s="669" t="s">
        <v>280</v>
      </c>
      <c r="B13" s="672" t="s">
        <v>284</v>
      </c>
      <c r="C13" s="659">
        <v>100</v>
      </c>
      <c r="D13" s="601">
        <v>100</v>
      </c>
      <c r="E13" s="660">
        <v>100</v>
      </c>
      <c r="F13" s="669" t="s">
        <v>218</v>
      </c>
    </row>
    <row r="14" spans="1:6" ht="13.5" thickBot="1" x14ac:dyDescent="0.25">
      <c r="A14" s="670" t="s">
        <v>281</v>
      </c>
      <c r="B14" s="673" t="s">
        <v>285</v>
      </c>
      <c r="C14" s="665">
        <v>25</v>
      </c>
      <c r="D14" s="666">
        <v>30</v>
      </c>
      <c r="E14" s="667">
        <v>30</v>
      </c>
      <c r="F14" s="670" t="s">
        <v>216</v>
      </c>
    </row>
    <row r="15" spans="1:6" ht="13.5" thickBot="1" x14ac:dyDescent="0.25">
      <c r="A15" s="1292" t="s">
        <v>286</v>
      </c>
      <c r="B15" s="1293"/>
      <c r="C15" s="1293"/>
      <c r="D15" s="1293"/>
      <c r="E15" s="1293"/>
      <c r="F15" s="1294"/>
    </row>
    <row r="16" spans="1:6" x14ac:dyDescent="0.2">
      <c r="A16" s="668" t="s">
        <v>287</v>
      </c>
      <c r="B16" s="671" t="s">
        <v>290</v>
      </c>
      <c r="C16" s="674">
        <v>15</v>
      </c>
      <c r="D16" s="675">
        <v>15</v>
      </c>
      <c r="E16" s="676">
        <v>15</v>
      </c>
      <c r="F16" s="668" t="s">
        <v>217</v>
      </c>
    </row>
    <row r="17" spans="1:6" x14ac:dyDescent="0.2">
      <c r="A17" s="669" t="s">
        <v>288</v>
      </c>
      <c r="B17" s="672" t="s">
        <v>291</v>
      </c>
      <c r="C17" s="659">
        <v>100</v>
      </c>
      <c r="D17" s="601">
        <v>100</v>
      </c>
      <c r="E17" s="660">
        <v>100</v>
      </c>
      <c r="F17" s="669" t="s">
        <v>217</v>
      </c>
    </row>
    <row r="18" spans="1:6" ht="13.5" thickBot="1" x14ac:dyDescent="0.25">
      <c r="A18" s="670" t="s">
        <v>289</v>
      </c>
      <c r="B18" s="673" t="s">
        <v>283</v>
      </c>
      <c r="C18" s="665">
        <v>80</v>
      </c>
      <c r="D18" s="666">
        <v>80</v>
      </c>
      <c r="E18" s="667">
        <v>80</v>
      </c>
      <c r="F18" s="670" t="s">
        <v>217</v>
      </c>
    </row>
    <row r="19" spans="1:6" ht="13.5" thickBot="1" x14ac:dyDescent="0.25">
      <c r="A19" s="1292" t="s">
        <v>292</v>
      </c>
      <c r="B19" s="1293"/>
      <c r="C19" s="1293"/>
      <c r="D19" s="1293"/>
      <c r="E19" s="1293"/>
      <c r="F19" s="1294"/>
    </row>
    <row r="20" spans="1:6" x14ac:dyDescent="0.2">
      <c r="A20" s="668" t="s">
        <v>293</v>
      </c>
      <c r="B20" s="671" t="s">
        <v>290</v>
      </c>
      <c r="C20" s="674">
        <v>10</v>
      </c>
      <c r="D20" s="675">
        <v>10</v>
      </c>
      <c r="E20" s="676">
        <v>10</v>
      </c>
      <c r="F20" s="668" t="s">
        <v>221</v>
      </c>
    </row>
    <row r="21" spans="1:6" x14ac:dyDescent="0.2">
      <c r="A21" s="669" t="s">
        <v>294</v>
      </c>
      <c r="B21" s="672" t="s">
        <v>290</v>
      </c>
      <c r="C21" s="659">
        <v>6</v>
      </c>
      <c r="D21" s="601">
        <v>6</v>
      </c>
      <c r="E21" s="660">
        <v>6</v>
      </c>
      <c r="F21" s="669" t="s">
        <v>217</v>
      </c>
    </row>
    <row r="22" spans="1:6" x14ac:dyDescent="0.2">
      <c r="A22" s="669" t="s">
        <v>295</v>
      </c>
      <c r="B22" s="672" t="s">
        <v>290</v>
      </c>
      <c r="C22" s="659">
        <v>1</v>
      </c>
      <c r="D22" s="601">
        <v>1</v>
      </c>
      <c r="E22" s="660">
        <v>1</v>
      </c>
      <c r="F22" s="669" t="s">
        <v>216</v>
      </c>
    </row>
    <row r="23" spans="1:6" x14ac:dyDescent="0.2">
      <c r="A23" s="669" t="s">
        <v>296</v>
      </c>
      <c r="B23" s="672" t="s">
        <v>290</v>
      </c>
      <c r="C23" s="659">
        <v>0</v>
      </c>
      <c r="D23" s="601">
        <v>0</v>
      </c>
      <c r="E23" s="660">
        <v>0</v>
      </c>
      <c r="F23" s="669" t="s">
        <v>217</v>
      </c>
    </row>
    <row r="24" spans="1:6" x14ac:dyDescent="0.2">
      <c r="A24" s="669" t="s">
        <v>297</v>
      </c>
      <c r="B24" s="672" t="s">
        <v>300</v>
      </c>
      <c r="C24" s="659">
        <v>100</v>
      </c>
      <c r="D24" s="601">
        <v>100</v>
      </c>
      <c r="E24" s="660">
        <v>100</v>
      </c>
      <c r="F24" s="669" t="s">
        <v>216</v>
      </c>
    </row>
    <row r="25" spans="1:6" x14ac:dyDescent="0.2">
      <c r="A25" s="669" t="s">
        <v>298</v>
      </c>
      <c r="B25" s="672" t="s">
        <v>300</v>
      </c>
      <c r="C25" s="659">
        <v>100</v>
      </c>
      <c r="D25" s="601">
        <v>100</v>
      </c>
      <c r="E25" s="660">
        <v>100</v>
      </c>
      <c r="F25" s="669" t="s">
        <v>216</v>
      </c>
    </row>
    <row r="26" spans="1:6" ht="13.5" thickBot="1" x14ac:dyDescent="0.25">
      <c r="A26" s="677" t="s">
        <v>299</v>
      </c>
      <c r="B26" s="678" t="s">
        <v>301</v>
      </c>
      <c r="C26" s="679">
        <v>100</v>
      </c>
      <c r="D26" s="680">
        <v>100</v>
      </c>
      <c r="E26" s="681">
        <v>100</v>
      </c>
      <c r="F26" s="677" t="s">
        <v>216</v>
      </c>
    </row>
    <row r="27" spans="1:6" ht="13.5" thickBot="1" x14ac:dyDescent="0.25">
      <c r="A27" s="1292" t="s">
        <v>303</v>
      </c>
      <c r="B27" s="1293"/>
      <c r="C27" s="1293"/>
      <c r="D27" s="1293"/>
      <c r="E27" s="1293"/>
      <c r="F27" s="1294"/>
    </row>
    <row r="28" spans="1:6" x14ac:dyDescent="0.2">
      <c r="A28" s="668" t="s">
        <v>304</v>
      </c>
      <c r="B28" s="671" t="s">
        <v>324</v>
      </c>
      <c r="C28" s="688">
        <v>8000</v>
      </c>
      <c r="D28" s="689">
        <v>8000</v>
      </c>
      <c r="E28" s="690">
        <v>8000</v>
      </c>
      <c r="F28" s="668" t="s">
        <v>218</v>
      </c>
    </row>
    <row r="29" spans="1:6" ht="25.5" x14ac:dyDescent="0.2">
      <c r="A29" s="682" t="s">
        <v>305</v>
      </c>
      <c r="B29" s="685" t="s">
        <v>325</v>
      </c>
      <c r="C29" s="661">
        <v>100</v>
      </c>
      <c r="D29" s="615">
        <v>100</v>
      </c>
      <c r="E29" s="662">
        <v>100</v>
      </c>
      <c r="F29" s="682" t="s">
        <v>218</v>
      </c>
    </row>
    <row r="30" spans="1:6" x14ac:dyDescent="0.2">
      <c r="A30" s="683" t="s">
        <v>306</v>
      </c>
      <c r="B30" s="686" t="s">
        <v>285</v>
      </c>
      <c r="C30" s="691">
        <v>2200</v>
      </c>
      <c r="D30" s="617">
        <v>2200</v>
      </c>
      <c r="E30" s="692">
        <v>2200</v>
      </c>
      <c r="F30" s="683" t="s">
        <v>218</v>
      </c>
    </row>
    <row r="31" spans="1:6" ht="25.5" x14ac:dyDescent="0.2">
      <c r="A31" s="684" t="s">
        <v>307</v>
      </c>
      <c r="B31" s="687" t="s">
        <v>325</v>
      </c>
      <c r="C31" s="663">
        <v>100</v>
      </c>
      <c r="D31" s="618">
        <v>100</v>
      </c>
      <c r="E31" s="664">
        <v>100</v>
      </c>
      <c r="F31" s="684" t="s">
        <v>218</v>
      </c>
    </row>
    <row r="32" spans="1:6" x14ac:dyDescent="0.2">
      <c r="A32" s="669" t="s">
        <v>308</v>
      </c>
      <c r="B32" s="672" t="s">
        <v>324</v>
      </c>
      <c r="C32" s="659">
        <v>700</v>
      </c>
      <c r="D32" s="601">
        <v>700</v>
      </c>
      <c r="E32" s="660">
        <v>700</v>
      </c>
      <c r="F32" s="669" t="s">
        <v>218</v>
      </c>
    </row>
    <row r="33" spans="1:6" x14ac:dyDescent="0.2">
      <c r="A33" s="669" t="s">
        <v>309</v>
      </c>
      <c r="B33" s="672" t="s">
        <v>324</v>
      </c>
      <c r="C33" s="693">
        <v>2200</v>
      </c>
      <c r="D33" s="616">
        <v>2200</v>
      </c>
      <c r="E33" s="694">
        <v>2200</v>
      </c>
      <c r="F33" s="669" t="s">
        <v>218</v>
      </c>
    </row>
    <row r="34" spans="1:6" ht="25.5" x14ac:dyDescent="0.2">
      <c r="A34" s="682" t="s">
        <v>310</v>
      </c>
      <c r="B34" s="685" t="s">
        <v>325</v>
      </c>
      <c r="C34" s="661">
        <v>100</v>
      </c>
      <c r="D34" s="615">
        <v>100</v>
      </c>
      <c r="E34" s="662">
        <v>100</v>
      </c>
      <c r="F34" s="682" t="s">
        <v>218</v>
      </c>
    </row>
    <row r="35" spans="1:6" x14ac:dyDescent="0.2">
      <c r="A35" s="669" t="s">
        <v>311</v>
      </c>
      <c r="B35" s="672" t="s">
        <v>324</v>
      </c>
      <c r="C35" s="693">
        <v>1000</v>
      </c>
      <c r="D35" s="616">
        <v>1000</v>
      </c>
      <c r="E35" s="694">
        <v>1000</v>
      </c>
      <c r="F35" s="669" t="s">
        <v>218</v>
      </c>
    </row>
    <row r="36" spans="1:6" x14ac:dyDescent="0.2">
      <c r="A36" s="683" t="s">
        <v>312</v>
      </c>
      <c r="B36" s="686" t="s">
        <v>324</v>
      </c>
      <c r="C36" s="1339">
        <v>600</v>
      </c>
      <c r="D36" s="1340">
        <v>600</v>
      </c>
      <c r="E36" s="1341">
        <v>600</v>
      </c>
      <c r="F36" s="683" t="s">
        <v>218</v>
      </c>
    </row>
    <row r="37" spans="1:6" x14ac:dyDescent="0.2">
      <c r="A37" s="683" t="s">
        <v>425</v>
      </c>
      <c r="B37" s="686" t="s">
        <v>324</v>
      </c>
      <c r="C37" s="1339">
        <v>240</v>
      </c>
      <c r="D37" s="1340">
        <v>240</v>
      </c>
      <c r="E37" s="1341">
        <v>240</v>
      </c>
      <c r="F37" s="683"/>
    </row>
    <row r="38" spans="1:6" x14ac:dyDescent="0.2">
      <c r="A38" s="669" t="s">
        <v>313</v>
      </c>
      <c r="B38" s="672" t="s">
        <v>326</v>
      </c>
      <c r="C38" s="659">
        <v>100</v>
      </c>
      <c r="D38" s="601">
        <v>100</v>
      </c>
      <c r="E38" s="660">
        <v>100</v>
      </c>
      <c r="F38" s="669" t="s">
        <v>218</v>
      </c>
    </row>
    <row r="39" spans="1:6" x14ac:dyDescent="0.2">
      <c r="A39" s="669" t="s">
        <v>314</v>
      </c>
      <c r="B39" s="672" t="s">
        <v>324</v>
      </c>
      <c r="C39" s="693">
        <v>1800</v>
      </c>
      <c r="D39" s="616">
        <v>1800</v>
      </c>
      <c r="E39" s="694">
        <v>1800</v>
      </c>
      <c r="F39" s="669" t="s">
        <v>218</v>
      </c>
    </row>
    <row r="40" spans="1:6" x14ac:dyDescent="0.2">
      <c r="A40" s="669" t="s">
        <v>315</v>
      </c>
      <c r="B40" s="672" t="s">
        <v>324</v>
      </c>
      <c r="C40" s="659">
        <v>300</v>
      </c>
      <c r="D40" s="601">
        <v>300</v>
      </c>
      <c r="E40" s="660">
        <v>300</v>
      </c>
      <c r="F40" s="669" t="s">
        <v>218</v>
      </c>
    </row>
    <row r="41" spans="1:6" x14ac:dyDescent="0.2">
      <c r="A41" s="669" t="s">
        <v>316</v>
      </c>
      <c r="B41" s="672" t="s">
        <v>324</v>
      </c>
      <c r="C41" s="693">
        <v>3000</v>
      </c>
      <c r="D41" s="616">
        <v>3000</v>
      </c>
      <c r="E41" s="694">
        <v>3000</v>
      </c>
      <c r="F41" s="669" t="s">
        <v>218</v>
      </c>
    </row>
    <row r="42" spans="1:6" x14ac:dyDescent="0.2">
      <c r="A42" s="669" t="s">
        <v>317</v>
      </c>
      <c r="B42" s="672" t="s">
        <v>324</v>
      </c>
      <c r="C42" s="693">
        <v>1000</v>
      </c>
      <c r="D42" s="616">
        <v>1000</v>
      </c>
      <c r="E42" s="694">
        <v>1000</v>
      </c>
      <c r="F42" s="669" t="s">
        <v>218</v>
      </c>
    </row>
    <row r="43" spans="1:6" x14ac:dyDescent="0.2">
      <c r="A43" s="669" t="s">
        <v>318</v>
      </c>
      <c r="B43" s="672" t="s">
        <v>285</v>
      </c>
      <c r="C43" s="659">
        <v>290</v>
      </c>
      <c r="D43" s="601">
        <v>290</v>
      </c>
      <c r="E43" s="660">
        <v>290</v>
      </c>
      <c r="F43" s="669" t="s">
        <v>218</v>
      </c>
    </row>
    <row r="44" spans="1:6" x14ac:dyDescent="0.2">
      <c r="A44" s="669" t="s">
        <v>319</v>
      </c>
      <c r="B44" s="672" t="s">
        <v>285</v>
      </c>
      <c r="C44" s="659">
        <v>10</v>
      </c>
      <c r="D44" s="601">
        <v>10</v>
      </c>
      <c r="E44" s="660">
        <v>10</v>
      </c>
      <c r="F44" s="669" t="s">
        <v>218</v>
      </c>
    </row>
    <row r="45" spans="1:6" x14ac:dyDescent="0.2">
      <c r="A45" s="669" t="s">
        <v>320</v>
      </c>
      <c r="B45" s="672" t="s">
        <v>285</v>
      </c>
      <c r="C45" s="659">
        <v>340</v>
      </c>
      <c r="D45" s="601">
        <v>340</v>
      </c>
      <c r="E45" s="660">
        <v>340</v>
      </c>
      <c r="F45" s="669" t="s">
        <v>218</v>
      </c>
    </row>
    <row r="46" spans="1:6" x14ac:dyDescent="0.2">
      <c r="A46" s="669" t="s">
        <v>323</v>
      </c>
      <c r="B46" s="672" t="s">
        <v>327</v>
      </c>
      <c r="C46" s="659">
        <v>300</v>
      </c>
      <c r="D46" s="601">
        <v>300</v>
      </c>
      <c r="E46" s="660">
        <v>300</v>
      </c>
      <c r="F46" s="669" t="s">
        <v>218</v>
      </c>
    </row>
    <row r="47" spans="1:6" x14ac:dyDescent="0.2">
      <c r="A47" s="669" t="s">
        <v>322</v>
      </c>
      <c r="B47" s="672" t="s">
        <v>328</v>
      </c>
      <c r="C47" s="659">
        <v>3</v>
      </c>
      <c r="D47" s="601">
        <v>3</v>
      </c>
      <c r="E47" s="660">
        <v>3</v>
      </c>
      <c r="F47" s="669" t="s">
        <v>218</v>
      </c>
    </row>
    <row r="48" spans="1:6" ht="13.5" thickBot="1" x14ac:dyDescent="0.25">
      <c r="A48" s="670" t="s">
        <v>321</v>
      </c>
      <c r="B48" s="673" t="s">
        <v>329</v>
      </c>
      <c r="C48" s="665">
        <v>15</v>
      </c>
      <c r="D48" s="666">
        <v>15</v>
      </c>
      <c r="E48" s="667">
        <v>15</v>
      </c>
      <c r="F48" s="670" t="s">
        <v>218</v>
      </c>
    </row>
    <row r="49" spans="1:6" ht="13.5" thickBot="1" x14ac:dyDescent="0.25">
      <c r="A49" s="1292" t="s">
        <v>331</v>
      </c>
      <c r="B49" s="1293"/>
      <c r="C49" s="1293"/>
      <c r="D49" s="1293"/>
      <c r="E49" s="1293"/>
      <c r="F49" s="1294"/>
    </row>
    <row r="50" spans="1:6" x14ac:dyDescent="0.2">
      <c r="A50" s="668" t="s">
        <v>332</v>
      </c>
      <c r="B50" s="671" t="s">
        <v>284</v>
      </c>
      <c r="C50" s="674">
        <v>100</v>
      </c>
      <c r="D50" s="675">
        <v>100</v>
      </c>
      <c r="E50" s="676">
        <v>100</v>
      </c>
      <c r="F50" s="668" t="s">
        <v>218</v>
      </c>
    </row>
    <row r="51" spans="1:6" x14ac:dyDescent="0.2">
      <c r="A51" s="669" t="s">
        <v>333</v>
      </c>
      <c r="B51" s="672" t="s">
        <v>283</v>
      </c>
      <c r="C51" s="659">
        <v>30</v>
      </c>
      <c r="D51" s="601">
        <v>30</v>
      </c>
      <c r="E51" s="660">
        <v>30</v>
      </c>
      <c r="F51" s="669" t="s">
        <v>216</v>
      </c>
    </row>
    <row r="52" spans="1:6" x14ac:dyDescent="0.2">
      <c r="A52" s="669" t="s">
        <v>334</v>
      </c>
      <c r="B52" s="672" t="s">
        <v>282</v>
      </c>
      <c r="C52" s="659">
        <v>60</v>
      </c>
      <c r="D52" s="601">
        <v>60</v>
      </c>
      <c r="E52" s="660">
        <v>60</v>
      </c>
      <c r="F52" s="669" t="s">
        <v>222</v>
      </c>
    </row>
    <row r="53" spans="1:6" x14ac:dyDescent="0.2">
      <c r="A53" s="669" t="s">
        <v>335</v>
      </c>
      <c r="B53" s="672" t="s">
        <v>283</v>
      </c>
      <c r="C53" s="659">
        <v>32</v>
      </c>
      <c r="D53" s="601">
        <v>32</v>
      </c>
      <c r="E53" s="660">
        <v>32</v>
      </c>
      <c r="F53" s="669" t="s">
        <v>217</v>
      </c>
    </row>
    <row r="54" spans="1:6" ht="13.5" thickBot="1" x14ac:dyDescent="0.25">
      <c r="A54" s="670" t="s">
        <v>336</v>
      </c>
      <c r="B54" s="673" t="s">
        <v>337</v>
      </c>
      <c r="C54" s="665">
        <v>20</v>
      </c>
      <c r="D54" s="666">
        <v>20</v>
      </c>
      <c r="E54" s="667">
        <v>20</v>
      </c>
      <c r="F54" s="670" t="s">
        <v>216</v>
      </c>
    </row>
    <row r="55" spans="1:6" ht="13.5" thickBot="1" x14ac:dyDescent="0.25">
      <c r="A55" s="1292" t="s">
        <v>338</v>
      </c>
      <c r="B55" s="1293"/>
      <c r="C55" s="1293"/>
      <c r="D55" s="1293"/>
      <c r="E55" s="1293"/>
      <c r="F55" s="1294"/>
    </row>
    <row r="56" spans="1:6" ht="26.25" thickBot="1" x14ac:dyDescent="0.25">
      <c r="A56" s="695" t="s">
        <v>339</v>
      </c>
      <c r="B56" s="696" t="s">
        <v>340</v>
      </c>
      <c r="C56" s="697">
        <v>100</v>
      </c>
      <c r="D56" s="698">
        <v>100</v>
      </c>
      <c r="E56" s="699">
        <v>100</v>
      </c>
      <c r="F56" s="700" t="s">
        <v>341</v>
      </c>
    </row>
    <row r="57" spans="1:6" ht="13.5" thickBot="1" x14ac:dyDescent="0.25">
      <c r="A57" s="1292" t="s">
        <v>342</v>
      </c>
      <c r="B57" s="1293"/>
      <c r="C57" s="1293"/>
      <c r="D57" s="1293"/>
      <c r="E57" s="1293"/>
      <c r="F57" s="1294"/>
    </row>
    <row r="58" spans="1:6" ht="25.5" x14ac:dyDescent="0.2">
      <c r="A58" s="701" t="s">
        <v>343</v>
      </c>
      <c r="B58" s="703" t="s">
        <v>344</v>
      </c>
      <c r="C58" s="705">
        <v>100</v>
      </c>
      <c r="D58" s="706">
        <v>100</v>
      </c>
      <c r="E58" s="707">
        <v>100</v>
      </c>
      <c r="F58" s="713" t="s">
        <v>341</v>
      </c>
    </row>
    <row r="59" spans="1:6" ht="25.5" x14ac:dyDescent="0.2">
      <c r="A59" s="682" t="s">
        <v>343</v>
      </c>
      <c r="B59" s="685" t="s">
        <v>345</v>
      </c>
      <c r="C59" s="661">
        <v>1</v>
      </c>
      <c r="D59" s="615">
        <v>1</v>
      </c>
      <c r="E59" s="662">
        <v>1</v>
      </c>
      <c r="F59" s="714" t="s">
        <v>341</v>
      </c>
    </row>
    <row r="60" spans="1:6" ht="25.5" x14ac:dyDescent="0.2">
      <c r="A60" s="682" t="s">
        <v>343</v>
      </c>
      <c r="B60" s="685" t="s">
        <v>346</v>
      </c>
      <c r="C60" s="708">
        <v>2100</v>
      </c>
      <c r="D60" s="623">
        <v>2000</v>
      </c>
      <c r="E60" s="709">
        <v>2000</v>
      </c>
      <c r="F60" s="714" t="s">
        <v>341</v>
      </c>
    </row>
    <row r="61" spans="1:6" ht="25.5" x14ac:dyDescent="0.2">
      <c r="A61" s="682" t="s">
        <v>343</v>
      </c>
      <c r="B61" s="685" t="s">
        <v>347</v>
      </c>
      <c r="C61" s="708">
        <v>1100</v>
      </c>
      <c r="D61" s="623">
        <v>1000</v>
      </c>
      <c r="E61" s="709">
        <v>1000</v>
      </c>
      <c r="F61" s="714" t="s">
        <v>341</v>
      </c>
    </row>
    <row r="62" spans="1:6" ht="25.5" x14ac:dyDescent="0.2">
      <c r="A62" s="682" t="s">
        <v>343</v>
      </c>
      <c r="B62" s="685" t="s">
        <v>348</v>
      </c>
      <c r="C62" s="661">
        <v>200</v>
      </c>
      <c r="D62" s="615">
        <v>200</v>
      </c>
      <c r="E62" s="662">
        <v>200</v>
      </c>
      <c r="F62" s="714" t="s">
        <v>341</v>
      </c>
    </row>
    <row r="63" spans="1:6" ht="25.5" x14ac:dyDescent="0.2">
      <c r="A63" s="682" t="s">
        <v>343</v>
      </c>
      <c r="B63" s="685" t="s">
        <v>349</v>
      </c>
      <c r="C63" s="661">
        <v>25</v>
      </c>
      <c r="D63" s="615">
        <v>25</v>
      </c>
      <c r="E63" s="662">
        <v>25</v>
      </c>
      <c r="F63" s="714" t="s">
        <v>341</v>
      </c>
    </row>
    <row r="64" spans="1:6" ht="38.25" x14ac:dyDescent="0.2">
      <c r="A64" s="682" t="s">
        <v>343</v>
      </c>
      <c r="B64" s="685" t="s">
        <v>350</v>
      </c>
      <c r="C64" s="661">
        <v>110</v>
      </c>
      <c r="D64" s="615">
        <v>120</v>
      </c>
      <c r="E64" s="662">
        <v>120</v>
      </c>
      <c r="F64" s="714" t="s">
        <v>341</v>
      </c>
    </row>
    <row r="65" spans="1:6" ht="38.25" x14ac:dyDescent="0.2">
      <c r="A65" s="682" t="s">
        <v>343</v>
      </c>
      <c r="B65" s="685" t="s">
        <v>351</v>
      </c>
      <c r="C65" s="661">
        <v>100</v>
      </c>
      <c r="D65" s="615">
        <v>100</v>
      </c>
      <c r="E65" s="662">
        <v>100</v>
      </c>
      <c r="F65" s="714" t="s">
        <v>341</v>
      </c>
    </row>
    <row r="66" spans="1:6" x14ac:dyDescent="0.2">
      <c r="A66" s="669" t="s">
        <v>352</v>
      </c>
      <c r="B66" s="672" t="s">
        <v>282</v>
      </c>
      <c r="C66" s="693">
        <v>1000</v>
      </c>
      <c r="D66" s="616">
        <v>1000</v>
      </c>
      <c r="E66" s="694">
        <v>1000</v>
      </c>
      <c r="F66" s="669" t="s">
        <v>218</v>
      </c>
    </row>
    <row r="67" spans="1:6" ht="25.5" x14ac:dyDescent="0.2">
      <c r="A67" s="682" t="s">
        <v>353</v>
      </c>
      <c r="B67" s="685" t="s">
        <v>354</v>
      </c>
      <c r="C67" s="661">
        <v>8</v>
      </c>
      <c r="D67" s="615">
        <v>8</v>
      </c>
      <c r="E67" s="662">
        <v>8</v>
      </c>
      <c r="F67" s="682" t="s">
        <v>218</v>
      </c>
    </row>
    <row r="68" spans="1:6" ht="25.5" x14ac:dyDescent="0.2">
      <c r="A68" s="682" t="s">
        <v>353</v>
      </c>
      <c r="B68" s="685" t="s">
        <v>355</v>
      </c>
      <c r="C68" s="661">
        <v>480</v>
      </c>
      <c r="D68" s="615">
        <v>480</v>
      </c>
      <c r="E68" s="662">
        <v>482</v>
      </c>
      <c r="F68" s="682" t="s">
        <v>218</v>
      </c>
    </row>
    <row r="69" spans="1:6" ht="25.5" x14ac:dyDescent="0.2">
      <c r="A69" s="682" t="s">
        <v>353</v>
      </c>
      <c r="B69" s="685" t="s">
        <v>356</v>
      </c>
      <c r="C69" s="661">
        <v>90</v>
      </c>
      <c r="D69" s="615">
        <v>100</v>
      </c>
      <c r="E69" s="662">
        <v>100</v>
      </c>
      <c r="F69" s="682" t="s">
        <v>218</v>
      </c>
    </row>
    <row r="70" spans="1:6" ht="38.25" x14ac:dyDescent="0.2">
      <c r="A70" s="682" t="s">
        <v>353</v>
      </c>
      <c r="B70" s="685" t="s">
        <v>357</v>
      </c>
      <c r="C70" s="708">
        <v>1614</v>
      </c>
      <c r="D70" s="623">
        <v>1614</v>
      </c>
      <c r="E70" s="709">
        <v>1614</v>
      </c>
      <c r="F70" s="682" t="s">
        <v>218</v>
      </c>
    </row>
    <row r="71" spans="1:6" ht="25.5" x14ac:dyDescent="0.2">
      <c r="A71" s="684" t="s">
        <v>358</v>
      </c>
      <c r="B71" s="687" t="s">
        <v>360</v>
      </c>
      <c r="C71" s="663">
        <v>200</v>
      </c>
      <c r="D71" s="618">
        <v>500</v>
      </c>
      <c r="E71" s="664">
        <v>300</v>
      </c>
      <c r="F71" s="715" t="s">
        <v>364</v>
      </c>
    </row>
    <row r="72" spans="1:6" ht="25.5" x14ac:dyDescent="0.2">
      <c r="A72" s="684" t="s">
        <v>358</v>
      </c>
      <c r="B72" s="687" t="s">
        <v>361</v>
      </c>
      <c r="C72" s="663">
        <v>90</v>
      </c>
      <c r="D72" s="618">
        <v>90</v>
      </c>
      <c r="E72" s="664">
        <v>90</v>
      </c>
      <c r="F72" s="715" t="s">
        <v>364</v>
      </c>
    </row>
    <row r="73" spans="1:6" ht="25.5" x14ac:dyDescent="0.2">
      <c r="A73" s="684" t="s">
        <v>358</v>
      </c>
      <c r="B73" s="687" t="s">
        <v>362</v>
      </c>
      <c r="C73" s="663">
        <v>90</v>
      </c>
      <c r="D73" s="618">
        <v>90</v>
      </c>
      <c r="E73" s="664">
        <v>90</v>
      </c>
      <c r="F73" s="715" t="s">
        <v>364</v>
      </c>
    </row>
    <row r="74" spans="1:6" ht="38.25" x14ac:dyDescent="0.2">
      <c r="A74" s="684" t="s">
        <v>358</v>
      </c>
      <c r="B74" s="687" t="s">
        <v>363</v>
      </c>
      <c r="C74" s="663">
        <v>1</v>
      </c>
      <c r="D74" s="618">
        <v>1</v>
      </c>
      <c r="E74" s="664">
        <v>1</v>
      </c>
      <c r="F74" s="715" t="s">
        <v>364</v>
      </c>
    </row>
    <row r="75" spans="1:6" ht="25.5" x14ac:dyDescent="0.2">
      <c r="A75" s="684" t="s">
        <v>359</v>
      </c>
      <c r="B75" s="687" t="s">
        <v>360</v>
      </c>
      <c r="C75" s="663">
        <v>150</v>
      </c>
      <c r="D75" s="618">
        <v>150</v>
      </c>
      <c r="E75" s="664">
        <v>150</v>
      </c>
      <c r="F75" s="715" t="s">
        <v>365</v>
      </c>
    </row>
    <row r="76" spans="1:6" ht="25.5" x14ac:dyDescent="0.2">
      <c r="A76" s="684" t="s">
        <v>359</v>
      </c>
      <c r="B76" s="687" t="s">
        <v>361</v>
      </c>
      <c r="C76" s="663">
        <v>90</v>
      </c>
      <c r="D76" s="618">
        <v>90</v>
      </c>
      <c r="E76" s="664">
        <v>90</v>
      </c>
      <c r="F76" s="715" t="s">
        <v>365</v>
      </c>
    </row>
    <row r="77" spans="1:6" ht="25.5" x14ac:dyDescent="0.2">
      <c r="A77" s="684" t="s">
        <v>359</v>
      </c>
      <c r="B77" s="687" t="s">
        <v>362</v>
      </c>
      <c r="C77" s="663">
        <v>90</v>
      </c>
      <c r="D77" s="618">
        <v>90</v>
      </c>
      <c r="E77" s="664">
        <v>90</v>
      </c>
      <c r="F77" s="715" t="s">
        <v>365</v>
      </c>
    </row>
    <row r="78" spans="1:6" ht="39" thickBot="1" x14ac:dyDescent="0.25">
      <c r="A78" s="702" t="s">
        <v>359</v>
      </c>
      <c r="B78" s="704" t="s">
        <v>363</v>
      </c>
      <c r="C78" s="710">
        <v>1</v>
      </c>
      <c r="D78" s="711">
        <v>1</v>
      </c>
      <c r="E78" s="712">
        <v>1</v>
      </c>
      <c r="F78" s="716" t="s">
        <v>365</v>
      </c>
    </row>
    <row r="79" spans="1:6" ht="13.5" thickBot="1" x14ac:dyDescent="0.25">
      <c r="A79" s="1292" t="s">
        <v>369</v>
      </c>
      <c r="B79" s="1293"/>
      <c r="C79" s="1293"/>
      <c r="D79" s="1293"/>
      <c r="E79" s="1293"/>
      <c r="F79" s="1294"/>
    </row>
    <row r="80" spans="1:6" ht="25.5" x14ac:dyDescent="0.2">
      <c r="A80" s="701" t="s">
        <v>370</v>
      </c>
      <c r="B80" s="718" t="s">
        <v>373</v>
      </c>
      <c r="C80" s="705">
        <v>10</v>
      </c>
      <c r="D80" s="706">
        <v>11</v>
      </c>
      <c r="E80" s="707">
        <v>10</v>
      </c>
      <c r="F80" s="713" t="s">
        <v>380</v>
      </c>
    </row>
    <row r="81" spans="1:6" ht="25.5" x14ac:dyDescent="0.2">
      <c r="A81" s="682" t="s">
        <v>370</v>
      </c>
      <c r="B81" s="719" t="s">
        <v>374</v>
      </c>
      <c r="C81" s="661">
        <v>26</v>
      </c>
      <c r="D81" s="615">
        <v>30</v>
      </c>
      <c r="E81" s="662">
        <v>32</v>
      </c>
      <c r="F81" s="714" t="s">
        <v>380</v>
      </c>
    </row>
    <row r="82" spans="1:6" ht="25.5" x14ac:dyDescent="0.2">
      <c r="A82" s="682" t="s">
        <v>370</v>
      </c>
      <c r="B82" s="685" t="s">
        <v>375</v>
      </c>
      <c r="C82" s="661">
        <v>16</v>
      </c>
      <c r="D82" s="615">
        <v>16</v>
      </c>
      <c r="E82" s="662">
        <v>26</v>
      </c>
      <c r="F82" s="714" t="s">
        <v>380</v>
      </c>
    </row>
    <row r="83" spans="1:6" ht="25.5" x14ac:dyDescent="0.2">
      <c r="A83" s="682" t="s">
        <v>370</v>
      </c>
      <c r="B83" s="719" t="s">
        <v>376</v>
      </c>
      <c r="C83" s="661">
        <v>10</v>
      </c>
      <c r="D83" s="615">
        <v>10</v>
      </c>
      <c r="E83" s="662">
        <v>10</v>
      </c>
      <c r="F83" s="714" t="s">
        <v>380</v>
      </c>
    </row>
    <row r="84" spans="1:6" ht="25.5" x14ac:dyDescent="0.2">
      <c r="A84" s="682" t="s">
        <v>371</v>
      </c>
      <c r="B84" s="719" t="s">
        <v>377</v>
      </c>
      <c r="C84" s="708">
        <v>2500</v>
      </c>
      <c r="D84" s="623">
        <v>3000</v>
      </c>
      <c r="E84" s="709">
        <v>4000</v>
      </c>
      <c r="F84" s="714" t="s">
        <v>381</v>
      </c>
    </row>
    <row r="85" spans="1:6" ht="25.5" x14ac:dyDescent="0.2">
      <c r="A85" s="682" t="s">
        <v>371</v>
      </c>
      <c r="B85" s="719" t="s">
        <v>378</v>
      </c>
      <c r="C85" s="661">
        <v>600</v>
      </c>
      <c r="D85" s="615">
        <v>600</v>
      </c>
      <c r="E85" s="662">
        <v>700</v>
      </c>
      <c r="F85" s="714" t="s">
        <v>381</v>
      </c>
    </row>
    <row r="86" spans="1:6" ht="13.5" thickBot="1" x14ac:dyDescent="0.25">
      <c r="A86" s="717" t="s">
        <v>372</v>
      </c>
      <c r="B86" s="720" t="s">
        <v>379</v>
      </c>
      <c r="C86" s="721">
        <v>0</v>
      </c>
      <c r="D86" s="722">
        <v>0</v>
      </c>
      <c r="E86" s="723">
        <v>0</v>
      </c>
      <c r="F86" s="717" t="s">
        <v>218</v>
      </c>
    </row>
    <row r="87" spans="1:6" ht="13.5" thickBot="1" x14ac:dyDescent="0.25">
      <c r="A87" s="1292" t="s">
        <v>382</v>
      </c>
      <c r="B87" s="1293"/>
      <c r="C87" s="1293"/>
      <c r="D87" s="1293"/>
      <c r="E87" s="1293"/>
      <c r="F87" s="1294"/>
    </row>
    <row r="88" spans="1:6" x14ac:dyDescent="0.2">
      <c r="A88" s="668" t="s">
        <v>383</v>
      </c>
      <c r="B88" s="671" t="s">
        <v>385</v>
      </c>
      <c r="C88" s="674">
        <v>47</v>
      </c>
      <c r="D88" s="675">
        <v>47</v>
      </c>
      <c r="E88" s="676">
        <v>47</v>
      </c>
      <c r="F88" s="668" t="s">
        <v>218</v>
      </c>
    </row>
    <row r="89" spans="1:6" ht="26.25" thickBot="1" x14ac:dyDescent="0.25">
      <c r="A89" s="717" t="s">
        <v>384</v>
      </c>
      <c r="B89" s="724" t="s">
        <v>386</v>
      </c>
      <c r="C89" s="721">
        <v>100</v>
      </c>
      <c r="D89" s="722">
        <v>100</v>
      </c>
      <c r="E89" s="723">
        <v>100</v>
      </c>
      <c r="F89" s="717" t="s">
        <v>218</v>
      </c>
    </row>
    <row r="90" spans="1:6" ht="13.5" thickBot="1" x14ac:dyDescent="0.25">
      <c r="A90" s="1292" t="s">
        <v>387</v>
      </c>
      <c r="B90" s="1293"/>
      <c r="C90" s="1293"/>
      <c r="D90" s="1293"/>
      <c r="E90" s="1293"/>
      <c r="F90" s="1294"/>
    </row>
    <row r="91" spans="1:6" ht="26.25" thickBot="1" x14ac:dyDescent="0.25">
      <c r="A91" s="695" t="s">
        <v>388</v>
      </c>
      <c r="B91" s="696" t="s">
        <v>325</v>
      </c>
      <c r="C91" s="697">
        <v>100</v>
      </c>
      <c r="D91" s="698">
        <v>100</v>
      </c>
      <c r="E91" s="699">
        <v>100</v>
      </c>
      <c r="F91" s="695" t="s">
        <v>218</v>
      </c>
    </row>
    <row r="92" spans="1:6" ht="13.5" thickBot="1" x14ac:dyDescent="0.25">
      <c r="A92" s="1292" t="s">
        <v>389</v>
      </c>
      <c r="B92" s="1293"/>
      <c r="C92" s="1293"/>
      <c r="D92" s="1293"/>
      <c r="E92" s="1293"/>
      <c r="F92" s="1294"/>
    </row>
    <row r="93" spans="1:6" x14ac:dyDescent="0.2">
      <c r="A93" s="668" t="s">
        <v>390</v>
      </c>
      <c r="B93" s="671" t="s">
        <v>391</v>
      </c>
      <c r="C93" s="674">
        <v>0</v>
      </c>
      <c r="D93" s="675">
        <v>0</v>
      </c>
      <c r="E93" s="676">
        <v>0</v>
      </c>
      <c r="F93" s="668" t="s">
        <v>226</v>
      </c>
    </row>
    <row r="94" spans="1:6" ht="13.5" thickBot="1" x14ac:dyDescent="0.25">
      <c r="A94" s="670" t="s">
        <v>390</v>
      </c>
      <c r="B94" s="673" t="s">
        <v>392</v>
      </c>
      <c r="C94" s="665">
        <v>1</v>
      </c>
      <c r="D94" s="666">
        <v>1</v>
      </c>
      <c r="E94" s="667">
        <v>1</v>
      </c>
      <c r="F94" s="670" t="s">
        <v>226</v>
      </c>
    </row>
    <row r="95" spans="1:6" ht="13.5" thickBot="1" x14ac:dyDescent="0.25">
      <c r="A95" s="1292" t="s">
        <v>393</v>
      </c>
      <c r="B95" s="1293"/>
      <c r="C95" s="1293"/>
      <c r="D95" s="1293"/>
      <c r="E95" s="1293"/>
      <c r="F95" s="1294"/>
    </row>
    <row r="96" spans="1:6" ht="25.5" x14ac:dyDescent="0.2">
      <c r="A96" s="1342" t="s">
        <v>394</v>
      </c>
      <c r="B96" s="1343" t="s">
        <v>395</v>
      </c>
      <c r="C96" s="1344">
        <v>30</v>
      </c>
      <c r="D96" s="1345">
        <v>30</v>
      </c>
      <c r="E96" s="1346">
        <v>30</v>
      </c>
      <c r="F96" s="1342" t="s">
        <v>218</v>
      </c>
    </row>
    <row r="97" spans="1:6" x14ac:dyDescent="0.2">
      <c r="A97" s="1347" t="s">
        <v>394</v>
      </c>
      <c r="B97" s="1348" t="s">
        <v>396</v>
      </c>
      <c r="C97" s="1349">
        <v>3</v>
      </c>
      <c r="D97" s="1350">
        <v>3</v>
      </c>
      <c r="E97" s="1351">
        <v>3</v>
      </c>
      <c r="F97" s="1347" t="s">
        <v>218</v>
      </c>
    </row>
    <row r="98" spans="1:6" ht="26.25" thickBot="1" x14ac:dyDescent="0.25">
      <c r="A98" s="1352" t="s">
        <v>394</v>
      </c>
      <c r="B98" s="1353" t="s">
        <v>397</v>
      </c>
      <c r="C98" s="1354">
        <v>2</v>
      </c>
      <c r="D98" s="1355">
        <v>3</v>
      </c>
      <c r="E98" s="1356">
        <v>2</v>
      </c>
      <c r="F98" s="1352" t="s">
        <v>218</v>
      </c>
    </row>
    <row r="99" spans="1:6" ht="13.5" thickBot="1" x14ac:dyDescent="0.25">
      <c r="A99" s="1292" t="s">
        <v>398</v>
      </c>
      <c r="B99" s="1293"/>
      <c r="C99" s="1293"/>
      <c r="D99" s="1293"/>
      <c r="E99" s="1293"/>
      <c r="F99" s="1294"/>
    </row>
    <row r="100" spans="1:6" x14ac:dyDescent="0.2">
      <c r="A100" s="668" t="s">
        <v>399</v>
      </c>
      <c r="B100" s="671" t="s">
        <v>402</v>
      </c>
      <c r="C100" s="674">
        <v>0</v>
      </c>
      <c r="D100" s="675">
        <v>0</v>
      </c>
      <c r="E100" s="676">
        <v>0</v>
      </c>
      <c r="F100" s="668" t="s">
        <v>227</v>
      </c>
    </row>
    <row r="101" spans="1:6" x14ac:dyDescent="0.2">
      <c r="A101" s="669" t="s">
        <v>399</v>
      </c>
      <c r="B101" s="672" t="s">
        <v>403</v>
      </c>
      <c r="C101" s="659">
        <v>0</v>
      </c>
      <c r="D101" s="601">
        <v>0</v>
      </c>
      <c r="E101" s="660">
        <v>0</v>
      </c>
      <c r="F101" s="669" t="s">
        <v>227</v>
      </c>
    </row>
    <row r="102" spans="1:6" x14ac:dyDescent="0.2">
      <c r="A102" s="669" t="s">
        <v>400</v>
      </c>
      <c r="B102" s="672" t="s">
        <v>404</v>
      </c>
      <c r="C102" s="659">
        <v>1</v>
      </c>
      <c r="D102" s="601">
        <v>1</v>
      </c>
      <c r="E102" s="660">
        <v>1</v>
      </c>
      <c r="F102" s="669" t="s">
        <v>228</v>
      </c>
    </row>
    <row r="103" spans="1:6" x14ac:dyDescent="0.2">
      <c r="A103" s="669" t="s">
        <v>400</v>
      </c>
      <c r="B103" s="672" t="s">
        <v>405</v>
      </c>
      <c r="C103" s="659">
        <v>200</v>
      </c>
      <c r="D103" s="601">
        <v>200</v>
      </c>
      <c r="E103" s="660">
        <v>200</v>
      </c>
      <c r="F103" s="669" t="s">
        <v>228</v>
      </c>
    </row>
    <row r="104" spans="1:6" x14ac:dyDescent="0.2">
      <c r="A104" s="669" t="s">
        <v>400</v>
      </c>
      <c r="B104" s="672" t="s">
        <v>406</v>
      </c>
      <c r="C104" s="659">
        <v>60</v>
      </c>
      <c r="D104" s="601">
        <v>60</v>
      </c>
      <c r="E104" s="660">
        <v>60</v>
      </c>
      <c r="F104" s="669" t="s">
        <v>228</v>
      </c>
    </row>
    <row r="105" spans="1:6" x14ac:dyDescent="0.2">
      <c r="A105" s="669" t="s">
        <v>401</v>
      </c>
      <c r="B105" s="672" t="s">
        <v>407</v>
      </c>
      <c r="C105" s="659">
        <v>100</v>
      </c>
      <c r="D105" s="601">
        <v>0</v>
      </c>
      <c r="E105" s="660">
        <v>0</v>
      </c>
      <c r="F105" s="669" t="s">
        <v>218</v>
      </c>
    </row>
    <row r="106" spans="1:6" x14ac:dyDescent="0.2">
      <c r="A106" s="669" t="s">
        <v>401</v>
      </c>
      <c r="B106" s="672" t="s">
        <v>408</v>
      </c>
      <c r="C106" s="659">
        <v>0</v>
      </c>
      <c r="D106" s="601">
        <v>0</v>
      </c>
      <c r="E106" s="660">
        <v>0</v>
      </c>
      <c r="F106" s="669" t="s">
        <v>218</v>
      </c>
    </row>
    <row r="107" spans="1:6" x14ac:dyDescent="0.2">
      <c r="A107" s="669" t="s">
        <v>401</v>
      </c>
      <c r="B107" s="672" t="s">
        <v>409</v>
      </c>
      <c r="C107" s="659">
        <v>0</v>
      </c>
      <c r="D107" s="601">
        <v>0</v>
      </c>
      <c r="E107" s="660">
        <v>0</v>
      </c>
      <c r="F107" s="669" t="s">
        <v>218</v>
      </c>
    </row>
    <row r="108" spans="1:6" ht="13.5" thickBot="1" x14ac:dyDescent="0.25">
      <c r="A108" s="670" t="s">
        <v>401</v>
      </c>
      <c r="B108" s="673" t="s">
        <v>410</v>
      </c>
      <c r="C108" s="665">
        <v>0</v>
      </c>
      <c r="D108" s="666">
        <v>0</v>
      </c>
      <c r="E108" s="667">
        <v>0</v>
      </c>
      <c r="F108" s="670" t="s">
        <v>218</v>
      </c>
    </row>
    <row r="109" spans="1:6" ht="13.5" thickBot="1" x14ac:dyDescent="0.25">
      <c r="A109" s="1292" t="s">
        <v>411</v>
      </c>
      <c r="B109" s="1293"/>
      <c r="C109" s="1293"/>
      <c r="D109" s="1293"/>
      <c r="E109" s="1293"/>
      <c r="F109" s="1294"/>
    </row>
    <row r="110" spans="1:6" x14ac:dyDescent="0.2">
      <c r="A110" s="668" t="s">
        <v>412</v>
      </c>
      <c r="B110" s="671" t="s">
        <v>415</v>
      </c>
      <c r="C110" s="674">
        <v>100</v>
      </c>
      <c r="D110" s="675">
        <v>100</v>
      </c>
      <c r="E110" s="676">
        <v>100</v>
      </c>
      <c r="F110" s="668" t="s">
        <v>218</v>
      </c>
    </row>
    <row r="111" spans="1:6" ht="25.5" x14ac:dyDescent="0.2">
      <c r="A111" s="682" t="s">
        <v>413</v>
      </c>
      <c r="B111" s="685" t="s">
        <v>416</v>
      </c>
      <c r="C111" s="661">
        <v>1</v>
      </c>
      <c r="D111" s="615">
        <v>1</v>
      </c>
      <c r="E111" s="662">
        <v>1</v>
      </c>
      <c r="F111" s="682" t="s">
        <v>218</v>
      </c>
    </row>
    <row r="112" spans="1:6" ht="13.5" thickBot="1" x14ac:dyDescent="0.25">
      <c r="A112" s="670" t="s">
        <v>414</v>
      </c>
      <c r="B112" s="673" t="s">
        <v>417</v>
      </c>
      <c r="C112" s="665">
        <v>100</v>
      </c>
      <c r="D112" s="666">
        <v>100</v>
      </c>
      <c r="E112" s="667">
        <v>100</v>
      </c>
      <c r="F112" s="670" t="s">
        <v>218</v>
      </c>
    </row>
    <row r="113" spans="1:6" ht="13.5" thickBot="1" x14ac:dyDescent="0.25">
      <c r="A113" s="1292" t="s">
        <v>418</v>
      </c>
      <c r="B113" s="1293"/>
      <c r="C113" s="1293"/>
      <c r="D113" s="1293"/>
      <c r="E113" s="1293"/>
      <c r="F113" s="1294"/>
    </row>
    <row r="114" spans="1:6" ht="13.5" thickBot="1" x14ac:dyDescent="0.25">
      <c r="A114" s="654" t="s">
        <v>419</v>
      </c>
      <c r="B114" s="655" t="s">
        <v>420</v>
      </c>
      <c r="C114" s="656">
        <v>500</v>
      </c>
      <c r="D114" s="657">
        <v>500</v>
      </c>
      <c r="E114" s="658">
        <v>500</v>
      </c>
      <c r="F114" s="654" t="s">
        <v>218</v>
      </c>
    </row>
  </sheetData>
  <mergeCells count="21">
    <mergeCell ref="A55:F55"/>
    <mergeCell ref="A1:F1"/>
    <mergeCell ref="A2:A3"/>
    <mergeCell ref="B2:B3"/>
    <mergeCell ref="C2:E2"/>
    <mergeCell ref="F2:F3"/>
    <mergeCell ref="A5:F5"/>
    <mergeCell ref="A7:F7"/>
    <mergeCell ref="A15:F15"/>
    <mergeCell ref="A19:F19"/>
    <mergeCell ref="A27:F27"/>
    <mergeCell ref="A49:F49"/>
    <mergeCell ref="A99:F99"/>
    <mergeCell ref="A109:F109"/>
    <mergeCell ref="A113:F113"/>
    <mergeCell ref="A57:F57"/>
    <mergeCell ref="A79:F79"/>
    <mergeCell ref="A87:F87"/>
    <mergeCell ref="A90:F90"/>
    <mergeCell ref="A92:F92"/>
    <mergeCell ref="A95:F95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Įvardytieji diapazonai</vt:lpstr>
      </vt:variant>
      <vt:variant>
        <vt:i4>5</vt:i4>
      </vt:variant>
    </vt:vector>
  </HeadingPairs>
  <TitlesOfParts>
    <vt:vector size="10" baseType="lpstr">
      <vt:lpstr>04 Programa</vt:lpstr>
      <vt:lpstr>04 Išlaidų suvestinė</vt:lpstr>
      <vt:lpstr>04 Šaltiniai</vt:lpstr>
      <vt:lpstr>04 Bendros lėšos</vt:lpstr>
      <vt:lpstr>04 Rodikliai</vt:lpstr>
      <vt:lpstr>'04 Programa'!Excel_BuiltIn__FilterDatabase</vt:lpstr>
      <vt:lpstr>'04 Bendros lėšos'!Print_Area</vt:lpstr>
      <vt:lpstr>'04 Programa'!Print_Area</vt:lpstr>
      <vt:lpstr>'04 Šaltiniai'!Print_Area</vt:lpstr>
      <vt:lpstr>'04 Programa'!Print_Titles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Pletra_LM</dc:creator>
  <cp:lastModifiedBy>Pletra_AS</cp:lastModifiedBy>
  <cp:lastPrinted>2024-02-13T17:33:08Z</cp:lastPrinted>
  <dcterms:created xsi:type="dcterms:W3CDTF">2017-11-21T09:16:58Z</dcterms:created>
  <dcterms:modified xsi:type="dcterms:W3CDTF">2024-02-14T16:09:46Z</dcterms:modified>
</cp:coreProperties>
</file>