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Pletra_AS\Desktop\2023-2025 SVP faktas\"/>
    </mc:Choice>
  </mc:AlternateContent>
  <xr:revisionPtr revIDLastSave="0" documentId="13_ncr:1_{9C1701A4-D9D3-4A2E-9AA5-3A2099384C5C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04 Programa" sheetId="1" r:id="rId1"/>
    <sheet name="04 Išlaidų suvestinė" sheetId="5" r:id="rId2"/>
    <sheet name="04 Šaltiniai" sheetId="2" r:id="rId3"/>
    <sheet name="04 Bendros lėšos" sheetId="4" r:id="rId4"/>
  </sheets>
  <externalReferences>
    <externalReference r:id="rId5"/>
  </externalReferences>
  <definedNames>
    <definedName name="Excel_BuiltIn__FilterDatabase" localSheetId="0">'04 Programa'!$A$19:$AO$19</definedName>
    <definedName name="_xlnm.Print_Area" localSheetId="3">'04 Bendros lėšos'!$A$1:$I$25</definedName>
    <definedName name="_xlnm.Print_Area" localSheetId="0">'04 Programa'!$A$1:$AA$234</definedName>
    <definedName name="_xlnm.Print_Area" localSheetId="2">'04 Šaltiniai'!$A$1:$F$32</definedName>
    <definedName name="_xlnm.Print_Titles" localSheetId="0">'04 Programa'!$17:$19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0" i="1" l="1"/>
  <c r="N130" i="1"/>
  <c r="O130" i="1"/>
  <c r="P130" i="1"/>
  <c r="Q130" i="1"/>
  <c r="R130" i="1"/>
  <c r="S130" i="1"/>
  <c r="T130" i="1"/>
  <c r="U130" i="1"/>
  <c r="V130" i="1"/>
  <c r="W130" i="1"/>
  <c r="X130" i="1"/>
  <c r="Y130" i="1"/>
  <c r="Z130" i="1"/>
  <c r="AA130" i="1"/>
  <c r="U95" i="1"/>
  <c r="V95" i="1"/>
  <c r="W95" i="1"/>
  <c r="E17" i="4"/>
  <c r="E11" i="2"/>
  <c r="E9" i="2"/>
  <c r="D11" i="2"/>
  <c r="C11" i="2"/>
  <c r="B11" i="2"/>
  <c r="B9" i="2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L40" i="1"/>
  <c r="L34" i="1"/>
  <c r="X201" i="1" l="1"/>
  <c r="X139" i="1"/>
  <c r="X136" i="1"/>
  <c r="D16" i="4" l="1"/>
  <c r="C21" i="4"/>
  <c r="C19" i="4"/>
  <c r="C16" i="4"/>
  <c r="M95" i="1"/>
  <c r="N95" i="1"/>
  <c r="O95" i="1"/>
  <c r="E25" i="4"/>
  <c r="D25" i="4" s="1"/>
  <c r="C25" i="4"/>
  <c r="C24" i="4"/>
  <c r="D24" i="4" s="1"/>
  <c r="D21" i="4"/>
  <c r="F20" i="4"/>
  <c r="E20" i="4"/>
  <c r="B20" i="4"/>
  <c r="C20" i="4" s="1"/>
  <c r="G16" i="4"/>
  <c r="D20" i="4" l="1"/>
  <c r="X94" i="1"/>
  <c r="U93" i="1"/>
  <c r="V93" i="1"/>
  <c r="W93" i="1"/>
  <c r="Y93" i="1"/>
  <c r="Z93" i="1"/>
  <c r="AA93" i="1"/>
  <c r="X92" i="1"/>
  <c r="X93" i="1" s="1"/>
  <c r="X90" i="1"/>
  <c r="X88" i="1"/>
  <c r="X187" i="1"/>
  <c r="X176" i="1"/>
  <c r="X73" i="1" l="1"/>
  <c r="X223" i="1"/>
  <c r="X221" i="1"/>
  <c r="X218" i="1"/>
  <c r="X151" i="1"/>
  <c r="X206" i="1"/>
  <c r="X184" i="1"/>
  <c r="X142" i="1"/>
  <c r="X118" i="1"/>
  <c r="X229" i="1"/>
  <c r="X120" i="1"/>
  <c r="X100" i="1"/>
  <c r="X102" i="1"/>
  <c r="X98" i="1"/>
  <c r="U60" i="1"/>
  <c r="V60" i="1"/>
  <c r="W60" i="1"/>
  <c r="Y60" i="1"/>
  <c r="Z60" i="1"/>
  <c r="AA60" i="1"/>
  <c r="X59" i="1"/>
  <c r="X60" i="1" s="1"/>
  <c r="X61" i="1"/>
  <c r="X70" i="1"/>
  <c r="X56" i="1"/>
  <c r="X63" i="1"/>
  <c r="X106" i="1"/>
  <c r="X96" i="1"/>
  <c r="X62" i="1"/>
  <c r="X194" i="1"/>
  <c r="X173" i="1" l="1"/>
  <c r="X122" i="1"/>
  <c r="X116" i="1"/>
  <c r="X113" i="1"/>
  <c r="X108" i="1"/>
  <c r="X104" i="1"/>
  <c r="X69" i="1"/>
  <c r="U58" i="1"/>
  <c r="V58" i="1"/>
  <c r="W58" i="1"/>
  <c r="Y58" i="1"/>
  <c r="Z58" i="1"/>
  <c r="AA58" i="1"/>
  <c r="X57" i="1"/>
  <c r="X58" i="1" s="1"/>
  <c r="U26" i="1"/>
  <c r="V26" i="1"/>
  <c r="W26" i="1"/>
  <c r="Y26" i="1"/>
  <c r="Z26" i="1"/>
  <c r="AA26" i="1"/>
  <c r="X25" i="1"/>
  <c r="X26" i="1" s="1"/>
  <c r="X146" i="1" l="1"/>
  <c r="U141" i="1"/>
  <c r="V141" i="1"/>
  <c r="W141" i="1"/>
  <c r="Y141" i="1"/>
  <c r="Z141" i="1"/>
  <c r="AA141" i="1"/>
  <c r="X138" i="1"/>
  <c r="X141" i="1" s="1"/>
  <c r="X132" i="1"/>
  <c r="X167" i="1"/>
  <c r="X162" i="1"/>
  <c r="X165" i="1"/>
  <c r="U53" i="1"/>
  <c r="V53" i="1"/>
  <c r="W53" i="1"/>
  <c r="Y53" i="1"/>
  <c r="Z53" i="1"/>
  <c r="AA53" i="1"/>
  <c r="L42" i="1"/>
  <c r="U50" i="1"/>
  <c r="V50" i="1"/>
  <c r="W50" i="1"/>
  <c r="Y50" i="1"/>
  <c r="Z50" i="1"/>
  <c r="AA50" i="1"/>
  <c r="L48" i="1"/>
  <c r="U43" i="1"/>
  <c r="V43" i="1"/>
  <c r="W43" i="1"/>
  <c r="Y43" i="1"/>
  <c r="Z43" i="1"/>
  <c r="AA43" i="1"/>
  <c r="X82" i="1"/>
  <c r="X81" i="1"/>
  <c r="T82" i="1"/>
  <c r="T81" i="1"/>
  <c r="M83" i="1"/>
  <c r="N83" i="1"/>
  <c r="O83" i="1"/>
  <c r="Q83" i="1"/>
  <c r="R83" i="1"/>
  <c r="S83" i="1"/>
  <c r="U83" i="1"/>
  <c r="V83" i="1"/>
  <c r="W83" i="1"/>
  <c r="Y83" i="1"/>
  <c r="Z83" i="1"/>
  <c r="AA83" i="1"/>
  <c r="P82" i="1"/>
  <c r="P81" i="1"/>
  <c r="L82" i="1"/>
  <c r="L81" i="1"/>
  <c r="AA148" i="1"/>
  <c r="Z148" i="1"/>
  <c r="Y148" i="1"/>
  <c r="W148" i="1"/>
  <c r="V148" i="1"/>
  <c r="U148" i="1"/>
  <c r="S148" i="1"/>
  <c r="R148" i="1"/>
  <c r="Q148" i="1"/>
  <c r="O148" i="1"/>
  <c r="N148" i="1"/>
  <c r="M148" i="1"/>
  <c r="X147" i="1"/>
  <c r="T147" i="1"/>
  <c r="P147" i="1"/>
  <c r="L147" i="1"/>
  <c r="T146" i="1"/>
  <c r="P146" i="1"/>
  <c r="L146" i="1"/>
  <c r="AA145" i="1"/>
  <c r="Z145" i="1"/>
  <c r="Y145" i="1"/>
  <c r="W145" i="1"/>
  <c r="V145" i="1"/>
  <c r="U145" i="1"/>
  <c r="S145" i="1"/>
  <c r="R145" i="1"/>
  <c r="Q145" i="1"/>
  <c r="O145" i="1"/>
  <c r="N145" i="1"/>
  <c r="M145" i="1"/>
  <c r="X144" i="1"/>
  <c r="T144" i="1"/>
  <c r="P144" i="1"/>
  <c r="L144" i="1"/>
  <c r="X143" i="1"/>
  <c r="T143" i="1"/>
  <c r="P143" i="1"/>
  <c r="L143" i="1"/>
  <c r="T142" i="1"/>
  <c r="P142" i="1"/>
  <c r="L142" i="1"/>
  <c r="S141" i="1"/>
  <c r="R141" i="1"/>
  <c r="Q141" i="1"/>
  <c r="O141" i="1"/>
  <c r="N141" i="1"/>
  <c r="M141" i="1"/>
  <c r="T140" i="1"/>
  <c r="P140" i="1"/>
  <c r="L140" i="1"/>
  <c r="T139" i="1"/>
  <c r="P139" i="1"/>
  <c r="L139" i="1"/>
  <c r="T138" i="1"/>
  <c r="P138" i="1"/>
  <c r="L138" i="1"/>
  <c r="AA137" i="1"/>
  <c r="Z137" i="1"/>
  <c r="Y137" i="1"/>
  <c r="W137" i="1"/>
  <c r="V137" i="1"/>
  <c r="U137" i="1"/>
  <c r="S137" i="1"/>
  <c r="R137" i="1"/>
  <c r="Q137" i="1"/>
  <c r="O137" i="1"/>
  <c r="N137" i="1"/>
  <c r="M137" i="1"/>
  <c r="T136" i="1"/>
  <c r="P136" i="1"/>
  <c r="L136" i="1"/>
  <c r="X135" i="1"/>
  <c r="X137" i="1" s="1"/>
  <c r="T135" i="1"/>
  <c r="P135" i="1"/>
  <c r="L135" i="1"/>
  <c r="AA134" i="1"/>
  <c r="Z134" i="1"/>
  <c r="Y134" i="1"/>
  <c r="W134" i="1"/>
  <c r="V134" i="1"/>
  <c r="U134" i="1"/>
  <c r="S134" i="1"/>
  <c r="R134" i="1"/>
  <c r="Q134" i="1"/>
  <c r="O134" i="1"/>
  <c r="N134" i="1"/>
  <c r="M134" i="1"/>
  <c r="X133" i="1"/>
  <c r="X134" i="1" s="1"/>
  <c r="T133" i="1"/>
  <c r="P133" i="1"/>
  <c r="L133" i="1"/>
  <c r="T132" i="1"/>
  <c r="P132" i="1"/>
  <c r="L132" i="1"/>
  <c r="X148" i="1" l="1"/>
  <c r="X145" i="1"/>
  <c r="X149" i="1" s="1"/>
  <c r="P148" i="1"/>
  <c r="P145" i="1"/>
  <c r="T148" i="1"/>
  <c r="N149" i="1"/>
  <c r="S149" i="1"/>
  <c r="P141" i="1"/>
  <c r="T134" i="1"/>
  <c r="Y149" i="1"/>
  <c r="T137" i="1"/>
  <c r="P134" i="1"/>
  <c r="O149" i="1"/>
  <c r="U149" i="1"/>
  <c r="T141" i="1"/>
  <c r="T145" i="1"/>
  <c r="Q149" i="1"/>
  <c r="V149" i="1"/>
  <c r="Z149" i="1"/>
  <c r="L137" i="1"/>
  <c r="L134" i="1"/>
  <c r="M149" i="1"/>
  <c r="R149" i="1"/>
  <c r="W149" i="1"/>
  <c r="AA149" i="1"/>
  <c r="P137" i="1"/>
  <c r="L141" i="1"/>
  <c r="L145" i="1"/>
  <c r="L148" i="1"/>
  <c r="P149" i="1" l="1"/>
  <c r="T149" i="1"/>
  <c r="L149" i="1"/>
  <c r="N107" i="1"/>
  <c r="X64" i="1"/>
  <c r="T64" i="1"/>
  <c r="P64" i="1"/>
  <c r="L64" i="1"/>
  <c r="X30" i="1"/>
  <c r="T30" i="1"/>
  <c r="P30" i="1"/>
  <c r="L30" i="1"/>
  <c r="M213" i="1" l="1"/>
  <c r="N213" i="1"/>
  <c r="O213" i="1"/>
  <c r="Q213" i="1"/>
  <c r="R213" i="1"/>
  <c r="S213" i="1"/>
  <c r="U213" i="1"/>
  <c r="V213" i="1"/>
  <c r="W213" i="1"/>
  <c r="Y213" i="1"/>
  <c r="Z213" i="1"/>
  <c r="AA213" i="1"/>
  <c r="M125" i="1"/>
  <c r="N125" i="1"/>
  <c r="O125" i="1"/>
  <c r="Q125" i="1"/>
  <c r="R125" i="1"/>
  <c r="S125" i="1"/>
  <c r="U125" i="1"/>
  <c r="V125" i="1"/>
  <c r="W125" i="1"/>
  <c r="X125" i="1"/>
  <c r="Y125" i="1"/>
  <c r="Z125" i="1"/>
  <c r="AA125" i="1"/>
  <c r="M115" i="1"/>
  <c r="N115" i="1"/>
  <c r="O115" i="1"/>
  <c r="Q115" i="1"/>
  <c r="R115" i="1"/>
  <c r="S115" i="1"/>
  <c r="U115" i="1"/>
  <c r="V115" i="1"/>
  <c r="W115" i="1"/>
  <c r="Y115" i="1"/>
  <c r="Z115" i="1"/>
  <c r="AA115" i="1"/>
  <c r="X114" i="1"/>
  <c r="X115" i="1" s="1"/>
  <c r="T114" i="1"/>
  <c r="P114" i="1"/>
  <c r="M110" i="1"/>
  <c r="N110" i="1"/>
  <c r="O110" i="1"/>
  <c r="Q110" i="1"/>
  <c r="R110" i="1"/>
  <c r="S110" i="1"/>
  <c r="U110" i="1"/>
  <c r="V110" i="1"/>
  <c r="W110" i="1"/>
  <c r="Y110" i="1"/>
  <c r="Z110" i="1"/>
  <c r="AA110" i="1"/>
  <c r="L114" i="1"/>
  <c r="X109" i="1"/>
  <c r="X110" i="1" s="1"/>
  <c r="T109" i="1"/>
  <c r="P109" i="1"/>
  <c r="L109" i="1"/>
  <c r="AA79" i="1"/>
  <c r="Z79" i="1"/>
  <c r="Y79" i="1"/>
  <c r="W79" i="1"/>
  <c r="V79" i="1"/>
  <c r="U79" i="1"/>
  <c r="S79" i="1"/>
  <c r="R79" i="1"/>
  <c r="Q79" i="1"/>
  <c r="O79" i="1"/>
  <c r="N79" i="1"/>
  <c r="M79" i="1"/>
  <c r="X78" i="1"/>
  <c r="X79" i="1" s="1"/>
  <c r="T78" i="1"/>
  <c r="P78" i="1"/>
  <c r="P79" i="1" s="1"/>
  <c r="L78" i="1"/>
  <c r="L79" i="1" s="1"/>
  <c r="T79" i="1" l="1"/>
  <c r="V107" i="1"/>
  <c r="AA74" i="1" l="1"/>
  <c r="Z74" i="1"/>
  <c r="Y74" i="1"/>
  <c r="W74" i="1"/>
  <c r="V74" i="1"/>
  <c r="U74" i="1"/>
  <c r="S74" i="1"/>
  <c r="R74" i="1"/>
  <c r="Q74" i="1"/>
  <c r="O74" i="1"/>
  <c r="N74" i="1"/>
  <c r="M74" i="1"/>
  <c r="T73" i="1"/>
  <c r="P73" i="1"/>
  <c r="L73" i="1"/>
  <c r="X72" i="1"/>
  <c r="X74" i="1" s="1"/>
  <c r="T72" i="1"/>
  <c r="P72" i="1"/>
  <c r="L72" i="1"/>
  <c r="L74" i="1" l="1"/>
  <c r="T74" i="1"/>
  <c r="P74" i="1"/>
  <c r="AA203" i="1"/>
  <c r="AA204" i="1" s="1"/>
  <c r="Z203" i="1"/>
  <c r="Z204" i="1" s="1"/>
  <c r="Y203" i="1"/>
  <c r="Y204" i="1" s="1"/>
  <c r="X203" i="1"/>
  <c r="X204" i="1" s="1"/>
  <c r="W203" i="1"/>
  <c r="W204" i="1" s="1"/>
  <c r="V203" i="1"/>
  <c r="V204" i="1" s="1"/>
  <c r="U203" i="1"/>
  <c r="U204" i="1" s="1"/>
  <c r="S203" i="1"/>
  <c r="S204" i="1" s="1"/>
  <c r="R203" i="1"/>
  <c r="R204" i="1" s="1"/>
  <c r="Q203" i="1"/>
  <c r="Q204" i="1" s="1"/>
  <c r="O203" i="1"/>
  <c r="O204" i="1" s="1"/>
  <c r="N203" i="1"/>
  <c r="N204" i="1" s="1"/>
  <c r="M203" i="1"/>
  <c r="M204" i="1" s="1"/>
  <c r="T201" i="1"/>
  <c r="T203" i="1" s="1"/>
  <c r="T204" i="1" s="1"/>
  <c r="P201" i="1"/>
  <c r="P203" i="1" s="1"/>
  <c r="P204" i="1" s="1"/>
  <c r="L201" i="1"/>
  <c r="L203" i="1" s="1"/>
  <c r="L204" i="1" s="1"/>
  <c r="AA177" i="1" l="1"/>
  <c r="Z177" i="1"/>
  <c r="Y177" i="1"/>
  <c r="X177" i="1"/>
  <c r="W177" i="1"/>
  <c r="V177" i="1"/>
  <c r="U177" i="1"/>
  <c r="S177" i="1"/>
  <c r="R177" i="1"/>
  <c r="Q177" i="1"/>
  <c r="O177" i="1"/>
  <c r="N177" i="1"/>
  <c r="M177" i="1"/>
  <c r="T176" i="1"/>
  <c r="T177" i="1" s="1"/>
  <c r="P176" i="1"/>
  <c r="P177" i="1" s="1"/>
  <c r="L176" i="1"/>
  <c r="L177" i="1" s="1"/>
  <c r="AA127" i="1" l="1"/>
  <c r="Z127" i="1"/>
  <c r="Y127" i="1"/>
  <c r="X127" i="1"/>
  <c r="U127" i="1"/>
  <c r="S127" i="1"/>
  <c r="R127" i="1"/>
  <c r="Q127" i="1"/>
  <c r="M127" i="1"/>
  <c r="T126" i="1"/>
  <c r="T127" i="1" s="1"/>
  <c r="P126" i="1"/>
  <c r="P127" i="1" s="1"/>
  <c r="L126" i="1"/>
  <c r="L127" i="1" s="1"/>
  <c r="T124" i="1"/>
  <c r="T125" i="1" s="1"/>
  <c r="P124" i="1"/>
  <c r="P125" i="1" s="1"/>
  <c r="L124" i="1"/>
  <c r="L125" i="1" s="1"/>
  <c r="AA123" i="1"/>
  <c r="Z123" i="1"/>
  <c r="Y123" i="1"/>
  <c r="X123" i="1"/>
  <c r="U123" i="1"/>
  <c r="S123" i="1"/>
  <c r="R123" i="1"/>
  <c r="Q123" i="1"/>
  <c r="M123" i="1"/>
  <c r="T122" i="1"/>
  <c r="T123" i="1" s="1"/>
  <c r="P122" i="1"/>
  <c r="P123" i="1" s="1"/>
  <c r="L122" i="1"/>
  <c r="L123" i="1" s="1"/>
  <c r="M175" i="1" l="1"/>
  <c r="N175" i="1"/>
  <c r="O175" i="1"/>
  <c r="Q175" i="1"/>
  <c r="R175" i="1"/>
  <c r="S175" i="1"/>
  <c r="U175" i="1"/>
  <c r="V175" i="1"/>
  <c r="W175" i="1"/>
  <c r="Y175" i="1"/>
  <c r="Z175" i="1"/>
  <c r="AA175" i="1"/>
  <c r="X174" i="1"/>
  <c r="X175" i="1" s="1"/>
  <c r="T174" i="1"/>
  <c r="P174" i="1"/>
  <c r="L174" i="1"/>
  <c r="X212" i="1" l="1"/>
  <c r="T212" i="1"/>
  <c r="P212" i="1"/>
  <c r="L212" i="1"/>
  <c r="AA210" i="1"/>
  <c r="Z210" i="1"/>
  <c r="Y210" i="1"/>
  <c r="W210" i="1"/>
  <c r="V210" i="1"/>
  <c r="U210" i="1"/>
  <c r="S210" i="1"/>
  <c r="R210" i="1"/>
  <c r="Q210" i="1"/>
  <c r="O210" i="1"/>
  <c r="N210" i="1"/>
  <c r="M210" i="1"/>
  <c r="X209" i="1"/>
  <c r="X210" i="1" s="1"/>
  <c r="T209" i="1"/>
  <c r="T210" i="1" s="1"/>
  <c r="P209" i="1"/>
  <c r="P210" i="1" s="1"/>
  <c r="L209" i="1"/>
  <c r="L210" i="1" s="1"/>
  <c r="X80" i="1"/>
  <c r="X83" i="1" s="1"/>
  <c r="T80" i="1"/>
  <c r="T83" i="1" s="1"/>
  <c r="P80" i="1"/>
  <c r="P83" i="1" s="1"/>
  <c r="L80" i="1"/>
  <c r="L83" i="1" s="1"/>
  <c r="P84" i="1" l="1"/>
  <c r="P70" i="1"/>
  <c r="X188" i="1" l="1"/>
  <c r="X189" i="1" s="1"/>
  <c r="T188" i="1"/>
  <c r="P188" i="1"/>
  <c r="L188" i="1"/>
  <c r="M189" i="1"/>
  <c r="N189" i="1"/>
  <c r="O189" i="1"/>
  <c r="Q189" i="1"/>
  <c r="R189" i="1"/>
  <c r="S189" i="1"/>
  <c r="U189" i="1"/>
  <c r="V189" i="1"/>
  <c r="W189" i="1"/>
  <c r="Y189" i="1"/>
  <c r="Z189" i="1"/>
  <c r="AA189" i="1"/>
  <c r="M186" i="1"/>
  <c r="N186" i="1"/>
  <c r="O186" i="1"/>
  <c r="Q186" i="1"/>
  <c r="R186" i="1"/>
  <c r="S186" i="1"/>
  <c r="U186" i="1"/>
  <c r="V186" i="1"/>
  <c r="W186" i="1"/>
  <c r="Y186" i="1"/>
  <c r="Z186" i="1"/>
  <c r="AA186" i="1"/>
  <c r="X185" i="1"/>
  <c r="X186" i="1" s="1"/>
  <c r="T185" i="1"/>
  <c r="P185" i="1"/>
  <c r="L185" i="1"/>
  <c r="M152" i="1"/>
  <c r="M153" i="1" s="1"/>
  <c r="N152" i="1"/>
  <c r="N153" i="1" s="1"/>
  <c r="O152" i="1"/>
  <c r="O153" i="1" s="1"/>
  <c r="Q152" i="1"/>
  <c r="Q153" i="1" s="1"/>
  <c r="R152" i="1"/>
  <c r="R153" i="1" s="1"/>
  <c r="S152" i="1"/>
  <c r="S153" i="1" s="1"/>
  <c r="U152" i="1"/>
  <c r="U153" i="1" s="1"/>
  <c r="V152" i="1"/>
  <c r="V153" i="1" s="1"/>
  <c r="W152" i="1"/>
  <c r="W153" i="1" s="1"/>
  <c r="Y152" i="1"/>
  <c r="Y153" i="1" s="1"/>
  <c r="Z152" i="1"/>
  <c r="Z153" i="1" s="1"/>
  <c r="AA152" i="1"/>
  <c r="AA153" i="1" s="1"/>
  <c r="X152" i="1"/>
  <c r="X153" i="1" s="1"/>
  <c r="AA121" i="1"/>
  <c r="Z121" i="1"/>
  <c r="Y121" i="1"/>
  <c r="X121" i="1"/>
  <c r="U121" i="1"/>
  <c r="S121" i="1"/>
  <c r="R121" i="1"/>
  <c r="Q121" i="1"/>
  <c r="M121" i="1"/>
  <c r="T120" i="1"/>
  <c r="T121" i="1" s="1"/>
  <c r="P120" i="1"/>
  <c r="P121" i="1" s="1"/>
  <c r="L120" i="1"/>
  <c r="L121" i="1" s="1"/>
  <c r="M66" i="1"/>
  <c r="N66" i="1"/>
  <c r="O66" i="1"/>
  <c r="Q66" i="1"/>
  <c r="R66" i="1"/>
  <c r="S66" i="1"/>
  <c r="U66" i="1"/>
  <c r="V66" i="1"/>
  <c r="W66" i="1"/>
  <c r="Y66" i="1"/>
  <c r="Z66" i="1"/>
  <c r="AA66" i="1"/>
  <c r="X65" i="1"/>
  <c r="X66" i="1" s="1"/>
  <c r="T65" i="1"/>
  <c r="P65" i="1"/>
  <c r="L65" i="1"/>
  <c r="M36" i="1"/>
  <c r="N36" i="1"/>
  <c r="O36" i="1"/>
  <c r="Q36" i="1"/>
  <c r="R36" i="1"/>
  <c r="S36" i="1"/>
  <c r="U36" i="1"/>
  <c r="V36" i="1"/>
  <c r="W36" i="1"/>
  <c r="Y36" i="1"/>
  <c r="Z36" i="1"/>
  <c r="AA36" i="1"/>
  <c r="X35" i="1"/>
  <c r="T35" i="1"/>
  <c r="P35" i="1"/>
  <c r="L35" i="1"/>
  <c r="L173" i="1" l="1"/>
  <c r="L175" i="1" s="1"/>
  <c r="L178" i="1"/>
  <c r="S50" i="1" l="1"/>
  <c r="R50" i="1"/>
  <c r="Q50" i="1"/>
  <c r="O50" i="1"/>
  <c r="N50" i="1"/>
  <c r="M50" i="1"/>
  <c r="X49" i="1"/>
  <c r="T49" i="1"/>
  <c r="P49" i="1"/>
  <c r="L49" i="1"/>
  <c r="L50" i="1" s="1"/>
  <c r="X48" i="1"/>
  <c r="T48" i="1"/>
  <c r="P48" i="1"/>
  <c r="X50" i="1" l="1"/>
  <c r="P50" i="1"/>
  <c r="T50" i="1"/>
  <c r="L33" i="1" l="1"/>
  <c r="P173" i="1" l="1"/>
  <c r="P175" i="1" s="1"/>
  <c r="P178" i="1"/>
  <c r="M47" i="1" l="1"/>
  <c r="N47" i="1"/>
  <c r="O47" i="1"/>
  <c r="Q47" i="1"/>
  <c r="R47" i="1"/>
  <c r="S47" i="1"/>
  <c r="U47" i="1"/>
  <c r="V47" i="1"/>
  <c r="W47" i="1"/>
  <c r="Y47" i="1"/>
  <c r="Z47" i="1"/>
  <c r="AA47" i="1"/>
  <c r="X45" i="1"/>
  <c r="T45" i="1"/>
  <c r="P45" i="1"/>
  <c r="L45" i="1"/>
  <c r="E24" i="2" l="1"/>
  <c r="G22" i="4"/>
  <c r="T173" i="1"/>
  <c r="T175" i="1" s="1"/>
  <c r="X46" i="1" l="1"/>
  <c r="T46" i="1"/>
  <c r="P46" i="1"/>
  <c r="L46" i="1"/>
  <c r="X44" i="1"/>
  <c r="X47" i="1" s="1"/>
  <c r="T44" i="1"/>
  <c r="P44" i="1"/>
  <c r="L44" i="1"/>
  <c r="L47" i="1" l="1"/>
  <c r="P47" i="1"/>
  <c r="T47" i="1"/>
  <c r="T151" i="1"/>
  <c r="T152" i="1" s="1"/>
  <c r="T153" i="1" s="1"/>
  <c r="P151" i="1"/>
  <c r="P152" i="1" s="1"/>
  <c r="P153" i="1" s="1"/>
  <c r="L151" i="1"/>
  <c r="L152" i="1" s="1"/>
  <c r="L153" i="1" s="1"/>
  <c r="M85" i="1"/>
  <c r="N85" i="1"/>
  <c r="O85" i="1"/>
  <c r="Q85" i="1"/>
  <c r="R85" i="1"/>
  <c r="S85" i="1"/>
  <c r="U85" i="1"/>
  <c r="V85" i="1"/>
  <c r="W85" i="1"/>
  <c r="Y85" i="1"/>
  <c r="Z85" i="1"/>
  <c r="AA85" i="1"/>
  <c r="X67" i="1"/>
  <c r="Y67" i="1"/>
  <c r="Z67" i="1"/>
  <c r="AA67" i="1"/>
  <c r="L52" i="1" l="1"/>
  <c r="T76" i="1" l="1"/>
  <c r="D9" i="2" s="1"/>
  <c r="F22" i="4" l="1"/>
  <c r="D24" i="2"/>
  <c r="M164" i="1"/>
  <c r="N164" i="1"/>
  <c r="O164" i="1"/>
  <c r="Q164" i="1"/>
  <c r="R164" i="1"/>
  <c r="S164" i="1"/>
  <c r="U164" i="1"/>
  <c r="V164" i="1"/>
  <c r="W164" i="1"/>
  <c r="Y164" i="1"/>
  <c r="Z164" i="1"/>
  <c r="AA164" i="1"/>
  <c r="X163" i="1"/>
  <c r="X164" i="1" s="1"/>
  <c r="T163" i="1"/>
  <c r="P163" i="1"/>
  <c r="L163" i="1"/>
  <c r="T157" i="1"/>
  <c r="U119" i="1" l="1"/>
  <c r="V119" i="1"/>
  <c r="W119" i="1"/>
  <c r="L76" i="1" l="1"/>
  <c r="B24" i="2" l="1"/>
  <c r="B22" i="4"/>
  <c r="P211" i="1"/>
  <c r="P213" i="1" s="1"/>
  <c r="C22" i="4" l="1"/>
  <c r="P31" i="1"/>
  <c r="P184" i="1" l="1"/>
  <c r="P186" i="1" s="1"/>
  <c r="AA168" i="1" l="1"/>
  <c r="Z168" i="1"/>
  <c r="Y168" i="1"/>
  <c r="X168" i="1"/>
  <c r="W168" i="1"/>
  <c r="V168" i="1"/>
  <c r="U168" i="1"/>
  <c r="S168" i="1"/>
  <c r="R168" i="1"/>
  <c r="Q168" i="1"/>
  <c r="O168" i="1"/>
  <c r="N168" i="1"/>
  <c r="M168" i="1"/>
  <c r="T167" i="1"/>
  <c r="T168" i="1" s="1"/>
  <c r="P167" i="1"/>
  <c r="P168" i="1" s="1"/>
  <c r="L167" i="1"/>
  <c r="L168" i="1" s="1"/>
  <c r="M77" i="1" l="1"/>
  <c r="N77" i="1"/>
  <c r="O77" i="1"/>
  <c r="Q77" i="1"/>
  <c r="R77" i="1"/>
  <c r="S77" i="1"/>
  <c r="U77" i="1"/>
  <c r="V77" i="1"/>
  <c r="W77" i="1"/>
  <c r="Y77" i="1"/>
  <c r="Z77" i="1"/>
  <c r="AA77" i="1"/>
  <c r="P76" i="1"/>
  <c r="C9" i="2" s="1"/>
  <c r="X75" i="1"/>
  <c r="X77" i="1" s="1"/>
  <c r="T75" i="1"/>
  <c r="T77" i="1" s="1"/>
  <c r="P75" i="1"/>
  <c r="L75" i="1"/>
  <c r="L77" i="1" s="1"/>
  <c r="X84" i="1"/>
  <c r="X85" i="1" s="1"/>
  <c r="T84" i="1"/>
  <c r="T85" i="1" s="1"/>
  <c r="P85" i="1"/>
  <c r="L84" i="1"/>
  <c r="L85" i="1" s="1"/>
  <c r="C24" i="2" l="1"/>
  <c r="E22" i="4"/>
  <c r="P77" i="1"/>
  <c r="N119" i="1"/>
  <c r="L118" i="1"/>
  <c r="L116" i="1"/>
  <c r="L113" i="1"/>
  <c r="L115" i="1" s="1"/>
  <c r="L108" i="1"/>
  <c r="L110" i="1" s="1"/>
  <c r="L106" i="1"/>
  <c r="L104" i="1"/>
  <c r="L102" i="1"/>
  <c r="L100" i="1"/>
  <c r="L98" i="1"/>
  <c r="L96" i="1"/>
  <c r="L94" i="1"/>
  <c r="L92" i="1"/>
  <c r="L90" i="1"/>
  <c r="L88" i="1"/>
  <c r="L70" i="1"/>
  <c r="L69" i="1"/>
  <c r="L63" i="1"/>
  <c r="L62" i="1"/>
  <c r="L61" i="1"/>
  <c r="L59" i="1"/>
  <c r="L57" i="1"/>
  <c r="L56" i="1"/>
  <c r="L39" i="1"/>
  <c r="L38" i="1"/>
  <c r="L29" i="1"/>
  <c r="D22" i="4" l="1"/>
  <c r="L66" i="1"/>
  <c r="AA222" i="1"/>
  <c r="Z222" i="1"/>
  <c r="Y222" i="1"/>
  <c r="X222" i="1"/>
  <c r="W222" i="1"/>
  <c r="V222" i="1"/>
  <c r="U222" i="1"/>
  <c r="S222" i="1"/>
  <c r="R222" i="1"/>
  <c r="Q222" i="1"/>
  <c r="O222" i="1"/>
  <c r="N222" i="1"/>
  <c r="M222" i="1"/>
  <c r="T221" i="1"/>
  <c r="T222" i="1" s="1"/>
  <c r="P221" i="1"/>
  <c r="P222" i="1" s="1"/>
  <c r="L221" i="1"/>
  <c r="L222" i="1" s="1"/>
  <c r="B23" i="4" l="1"/>
  <c r="B28" i="2"/>
  <c r="B27" i="2" s="1"/>
  <c r="AA166" i="1"/>
  <c r="AA169" i="1" s="1"/>
  <c r="Z166" i="1"/>
  <c r="Z169" i="1" s="1"/>
  <c r="Y166" i="1"/>
  <c r="Y169" i="1" s="1"/>
  <c r="X166" i="1"/>
  <c r="X169" i="1" s="1"/>
  <c r="W166" i="1"/>
  <c r="W169" i="1" s="1"/>
  <c r="V166" i="1"/>
  <c r="V169" i="1" s="1"/>
  <c r="U166" i="1"/>
  <c r="U169" i="1" s="1"/>
  <c r="S166" i="1"/>
  <c r="S169" i="1" s="1"/>
  <c r="R166" i="1"/>
  <c r="R169" i="1" s="1"/>
  <c r="Q166" i="1"/>
  <c r="Q169" i="1" s="1"/>
  <c r="O166" i="1"/>
  <c r="O169" i="1" s="1"/>
  <c r="N166" i="1"/>
  <c r="N169" i="1" s="1"/>
  <c r="M166" i="1"/>
  <c r="M169" i="1" s="1"/>
  <c r="T165" i="1"/>
  <c r="T166" i="1" s="1"/>
  <c r="P165" i="1"/>
  <c r="L165" i="1"/>
  <c r="C23" i="4" l="1"/>
  <c r="B18" i="4"/>
  <c r="L166" i="1"/>
  <c r="P166" i="1"/>
  <c r="L128" i="1"/>
  <c r="AA119" i="1"/>
  <c r="Z119" i="1"/>
  <c r="Y119" i="1"/>
  <c r="X119" i="1"/>
  <c r="S119" i="1"/>
  <c r="R119" i="1"/>
  <c r="Q119" i="1"/>
  <c r="M119" i="1"/>
  <c r="L119" i="1"/>
  <c r="T118" i="1"/>
  <c r="T119" i="1" s="1"/>
  <c r="P118" i="1"/>
  <c r="P119" i="1" s="1"/>
  <c r="C18" i="4" l="1"/>
  <c r="AA224" i="1"/>
  <c r="Z224" i="1"/>
  <c r="Y224" i="1"/>
  <c r="X224" i="1"/>
  <c r="W224" i="1"/>
  <c r="V224" i="1"/>
  <c r="U224" i="1"/>
  <c r="S224" i="1"/>
  <c r="R224" i="1"/>
  <c r="Q224" i="1"/>
  <c r="O224" i="1"/>
  <c r="N224" i="1"/>
  <c r="M224" i="1"/>
  <c r="T223" i="1"/>
  <c r="P223" i="1"/>
  <c r="L223" i="1"/>
  <c r="AA220" i="1"/>
  <c r="Z220" i="1"/>
  <c r="Y220" i="1"/>
  <c r="X220" i="1"/>
  <c r="W220" i="1"/>
  <c r="V220" i="1"/>
  <c r="U220" i="1"/>
  <c r="S220" i="1"/>
  <c r="R220" i="1"/>
  <c r="Q220" i="1"/>
  <c r="O220" i="1"/>
  <c r="N220" i="1"/>
  <c r="M220" i="1"/>
  <c r="T218" i="1"/>
  <c r="T220" i="1" s="1"/>
  <c r="P218" i="1"/>
  <c r="P220" i="1" s="1"/>
  <c r="L218" i="1"/>
  <c r="L220" i="1" s="1"/>
  <c r="X211" i="1"/>
  <c r="T211" i="1"/>
  <c r="L211" i="1"/>
  <c r="X213" i="1" l="1"/>
  <c r="P224" i="1"/>
  <c r="L213" i="1"/>
  <c r="T213" i="1"/>
  <c r="T224" i="1"/>
  <c r="T225" i="1" s="1"/>
  <c r="N225" i="1"/>
  <c r="S225" i="1"/>
  <c r="X225" i="1"/>
  <c r="O225" i="1"/>
  <c r="Y225" i="1"/>
  <c r="U225" i="1"/>
  <c r="P225" i="1"/>
  <c r="Q225" i="1"/>
  <c r="V225" i="1"/>
  <c r="Z225" i="1"/>
  <c r="L224" i="1"/>
  <c r="L225" i="1" s="1"/>
  <c r="M225" i="1"/>
  <c r="R225" i="1"/>
  <c r="W225" i="1"/>
  <c r="AA225" i="1"/>
  <c r="T194" i="1" l="1"/>
  <c r="T187" i="1"/>
  <c r="T189" i="1" s="1"/>
  <c r="T184" i="1"/>
  <c r="T186" i="1" s="1"/>
  <c r="T178" i="1"/>
  <c r="L162" i="1"/>
  <c r="L164" i="1" s="1"/>
  <c r="T158" i="1"/>
  <c r="T128" i="1"/>
  <c r="T116" i="1"/>
  <c r="T117" i="1" s="1"/>
  <c r="T113" i="1"/>
  <c r="T108" i="1"/>
  <c r="T110" i="1" s="1"/>
  <c r="T106" i="1"/>
  <c r="T107" i="1" s="1"/>
  <c r="T104" i="1"/>
  <c r="T105" i="1" s="1"/>
  <c r="T102" i="1"/>
  <c r="T103" i="1" s="1"/>
  <c r="T100" i="1"/>
  <c r="T101" i="1" s="1"/>
  <c r="T98" i="1"/>
  <c r="T99" i="1" s="1"/>
  <c r="T96" i="1"/>
  <c r="T97" i="1" s="1"/>
  <c r="T94" i="1"/>
  <c r="T92" i="1"/>
  <c r="T90" i="1"/>
  <c r="T91" i="1" s="1"/>
  <c r="T88" i="1"/>
  <c r="T89" i="1" s="1"/>
  <c r="M129" i="1"/>
  <c r="L129" i="1"/>
  <c r="O117" i="1"/>
  <c r="N117" i="1"/>
  <c r="M117" i="1"/>
  <c r="L117" i="1"/>
  <c r="M112" i="1"/>
  <c r="O111" i="1"/>
  <c r="N111" i="1"/>
  <c r="N112" i="1" s="1"/>
  <c r="M107" i="1"/>
  <c r="L107" i="1"/>
  <c r="M105" i="1"/>
  <c r="L105" i="1"/>
  <c r="M103" i="1"/>
  <c r="L103" i="1"/>
  <c r="N101" i="1"/>
  <c r="M101" i="1"/>
  <c r="L101" i="1"/>
  <c r="M99" i="1"/>
  <c r="L99" i="1"/>
  <c r="M97" i="1"/>
  <c r="L97" i="1"/>
  <c r="L95" i="1"/>
  <c r="M93" i="1"/>
  <c r="L93" i="1"/>
  <c r="O91" i="1"/>
  <c r="N91" i="1"/>
  <c r="M91" i="1"/>
  <c r="L91" i="1"/>
  <c r="O89" i="1"/>
  <c r="N89" i="1"/>
  <c r="M89" i="1"/>
  <c r="L89" i="1"/>
  <c r="T70" i="1"/>
  <c r="T69" i="1"/>
  <c r="O71" i="1"/>
  <c r="O86" i="1" s="1"/>
  <c r="N71" i="1"/>
  <c r="N86" i="1" s="1"/>
  <c r="M71" i="1"/>
  <c r="M86" i="1" s="1"/>
  <c r="L71" i="1"/>
  <c r="L86" i="1" s="1"/>
  <c r="T62" i="1"/>
  <c r="T63" i="1"/>
  <c r="T61" i="1"/>
  <c r="T59" i="1"/>
  <c r="T60" i="1" s="1"/>
  <c r="T57" i="1"/>
  <c r="T56" i="1"/>
  <c r="O60" i="1"/>
  <c r="N60" i="1"/>
  <c r="M60" i="1"/>
  <c r="L60" i="1"/>
  <c r="O58" i="1"/>
  <c r="N58" i="1"/>
  <c r="M58" i="1"/>
  <c r="L58" i="1"/>
  <c r="T39" i="1"/>
  <c r="T38" i="1"/>
  <c r="T29" i="1"/>
  <c r="O53" i="1"/>
  <c r="N53" i="1"/>
  <c r="M53" i="1"/>
  <c r="L51" i="1"/>
  <c r="O43" i="1"/>
  <c r="N43" i="1"/>
  <c r="M43" i="1"/>
  <c r="L41" i="1"/>
  <c r="L37" i="1"/>
  <c r="O32" i="1"/>
  <c r="N32" i="1"/>
  <c r="M32" i="1"/>
  <c r="L31" i="1"/>
  <c r="T25" i="1"/>
  <c r="V101" i="1"/>
  <c r="U129" i="1"/>
  <c r="U107" i="1"/>
  <c r="U105" i="1"/>
  <c r="U103" i="1"/>
  <c r="U101" i="1"/>
  <c r="U99" i="1"/>
  <c r="U97" i="1"/>
  <c r="P33" i="1"/>
  <c r="Q32" i="1"/>
  <c r="R32" i="1"/>
  <c r="S32" i="1"/>
  <c r="U32" i="1"/>
  <c r="V32" i="1"/>
  <c r="W32" i="1"/>
  <c r="Y32" i="1"/>
  <c r="Z32" i="1"/>
  <c r="AA32" i="1"/>
  <c r="P88" i="1"/>
  <c r="P89" i="1" s="1"/>
  <c r="P90" i="1"/>
  <c r="P92" i="1"/>
  <c r="P94" i="1"/>
  <c r="P96" i="1"/>
  <c r="P97" i="1" s="1"/>
  <c r="P98" i="1"/>
  <c r="P99" i="1" s="1"/>
  <c r="P100" i="1"/>
  <c r="P101" i="1" s="1"/>
  <c r="P102" i="1"/>
  <c r="P103" i="1" s="1"/>
  <c r="P104" i="1"/>
  <c r="P105" i="1" s="1"/>
  <c r="P106" i="1"/>
  <c r="P107" i="1" s="1"/>
  <c r="P108" i="1"/>
  <c r="P110" i="1" s="1"/>
  <c r="P113" i="1"/>
  <c r="P116" i="1"/>
  <c r="P117" i="1" s="1"/>
  <c r="P128" i="1"/>
  <c r="Q71" i="1"/>
  <c r="Q86" i="1" s="1"/>
  <c r="R71" i="1"/>
  <c r="R86" i="1" s="1"/>
  <c r="S71" i="1"/>
  <c r="S86" i="1" s="1"/>
  <c r="U71" i="1"/>
  <c r="U86" i="1" s="1"/>
  <c r="V71" i="1"/>
  <c r="V86" i="1" s="1"/>
  <c r="W71" i="1"/>
  <c r="W86" i="1" s="1"/>
  <c r="X71" i="1"/>
  <c r="X86" i="1" s="1"/>
  <c r="Y71" i="1"/>
  <c r="Y86" i="1" s="1"/>
  <c r="Z71" i="1"/>
  <c r="Z86" i="1" s="1"/>
  <c r="AA71" i="1"/>
  <c r="AA86" i="1" s="1"/>
  <c r="L158" i="1"/>
  <c r="L157" i="1"/>
  <c r="L25" i="1"/>
  <c r="P25" i="1"/>
  <c r="M26" i="1"/>
  <c r="M27" i="1" s="1"/>
  <c r="N26" i="1"/>
  <c r="N27" i="1" s="1"/>
  <c r="O26" i="1"/>
  <c r="O27" i="1" s="1"/>
  <c r="Q26" i="1"/>
  <c r="Q27" i="1" s="1"/>
  <c r="U27" i="1"/>
  <c r="R27" i="1"/>
  <c r="X27" i="1"/>
  <c r="Y27" i="1"/>
  <c r="P29" i="1"/>
  <c r="X29" i="1"/>
  <c r="T31" i="1"/>
  <c r="X31" i="1"/>
  <c r="T33" i="1"/>
  <c r="X33" i="1"/>
  <c r="P34" i="1"/>
  <c r="T34" i="1"/>
  <c r="X34" i="1"/>
  <c r="P37" i="1"/>
  <c r="T37" i="1"/>
  <c r="X37" i="1"/>
  <c r="P38" i="1"/>
  <c r="X38" i="1"/>
  <c r="X39" i="1"/>
  <c r="P41" i="1"/>
  <c r="T41" i="1"/>
  <c r="X41" i="1"/>
  <c r="Q43" i="1"/>
  <c r="T42" i="1"/>
  <c r="X42" i="1"/>
  <c r="R43" i="1"/>
  <c r="S43" i="1"/>
  <c r="P51" i="1"/>
  <c r="T51" i="1"/>
  <c r="X51" i="1"/>
  <c r="P52" i="1"/>
  <c r="T52" i="1"/>
  <c r="X52" i="1"/>
  <c r="R53" i="1"/>
  <c r="S53" i="1"/>
  <c r="P56" i="1"/>
  <c r="P57" i="1"/>
  <c r="Q58" i="1"/>
  <c r="R58" i="1"/>
  <c r="S58" i="1"/>
  <c r="P59" i="1"/>
  <c r="P60" i="1" s="1"/>
  <c r="Q60" i="1"/>
  <c r="R60" i="1"/>
  <c r="S60" i="1"/>
  <c r="P61" i="1"/>
  <c r="P62" i="1"/>
  <c r="P63" i="1"/>
  <c r="P69" i="1"/>
  <c r="Q89" i="1"/>
  <c r="R89" i="1"/>
  <c r="S89" i="1"/>
  <c r="U89" i="1"/>
  <c r="V89" i="1"/>
  <c r="W89" i="1"/>
  <c r="X89" i="1"/>
  <c r="Y89" i="1"/>
  <c r="Z89" i="1"/>
  <c r="AA89" i="1"/>
  <c r="Q91" i="1"/>
  <c r="R91" i="1"/>
  <c r="S91" i="1"/>
  <c r="U91" i="1"/>
  <c r="V91" i="1"/>
  <c r="W91" i="1"/>
  <c r="X91" i="1"/>
  <c r="Y91" i="1"/>
  <c r="Z91" i="1"/>
  <c r="AA91" i="1"/>
  <c r="Q93" i="1"/>
  <c r="Q95" i="1"/>
  <c r="R95" i="1"/>
  <c r="S95" i="1"/>
  <c r="X95" i="1"/>
  <c r="Y95" i="1"/>
  <c r="Z95" i="1"/>
  <c r="AA95" i="1"/>
  <c r="Q97" i="1"/>
  <c r="R97" i="1"/>
  <c r="S97" i="1"/>
  <c r="X97" i="1"/>
  <c r="Y97" i="1"/>
  <c r="Z97" i="1"/>
  <c r="AA97" i="1"/>
  <c r="Q99" i="1"/>
  <c r="R99" i="1"/>
  <c r="S99" i="1"/>
  <c r="X99" i="1"/>
  <c r="Y99" i="1"/>
  <c r="Z99" i="1"/>
  <c r="AA99" i="1"/>
  <c r="Q101" i="1"/>
  <c r="R101" i="1"/>
  <c r="S101" i="1"/>
  <c r="X101" i="1"/>
  <c r="Y101" i="1"/>
  <c r="Z101" i="1"/>
  <c r="AA101" i="1"/>
  <c r="Q103" i="1"/>
  <c r="R103" i="1"/>
  <c r="S103" i="1"/>
  <c r="X103" i="1"/>
  <c r="Y103" i="1"/>
  <c r="Z103" i="1"/>
  <c r="AA103" i="1"/>
  <c r="Q105" i="1"/>
  <c r="R105" i="1"/>
  <c r="S105" i="1"/>
  <c r="X105" i="1"/>
  <c r="Y105" i="1"/>
  <c r="Z105" i="1"/>
  <c r="AA105" i="1"/>
  <c r="Q107" i="1"/>
  <c r="R107" i="1"/>
  <c r="S107" i="1"/>
  <c r="X107" i="1"/>
  <c r="Y107" i="1"/>
  <c r="Z107" i="1"/>
  <c r="AA107" i="1"/>
  <c r="H111" i="1"/>
  <c r="K111" i="1"/>
  <c r="R111" i="1"/>
  <c r="R112" i="1" s="1"/>
  <c r="S111" i="1"/>
  <c r="P111" i="1" s="1"/>
  <c r="P112" i="1" s="1"/>
  <c r="V111" i="1"/>
  <c r="V112" i="1" s="1"/>
  <c r="W111" i="1"/>
  <c r="T111" i="1" s="1"/>
  <c r="T112" i="1" s="1"/>
  <c r="Y112" i="1"/>
  <c r="Z111" i="1"/>
  <c r="Z112" i="1" s="1"/>
  <c r="AA111" i="1"/>
  <c r="K112" i="1"/>
  <c r="Q112" i="1"/>
  <c r="U112" i="1"/>
  <c r="Q117" i="1"/>
  <c r="R117" i="1"/>
  <c r="S117" i="1"/>
  <c r="U117" i="1"/>
  <c r="V117" i="1"/>
  <c r="W117" i="1"/>
  <c r="X117" i="1"/>
  <c r="Y117" i="1"/>
  <c r="Z117" i="1"/>
  <c r="AA117" i="1"/>
  <c r="Q129" i="1"/>
  <c r="R129" i="1"/>
  <c r="S129" i="1"/>
  <c r="X129" i="1"/>
  <c r="Y129" i="1"/>
  <c r="Z129" i="1"/>
  <c r="AA129" i="1"/>
  <c r="P158" i="1"/>
  <c r="X158" i="1"/>
  <c r="M159" i="1"/>
  <c r="M160" i="1" s="1"/>
  <c r="M170" i="1" s="1"/>
  <c r="N159" i="1"/>
  <c r="N160" i="1" s="1"/>
  <c r="N170" i="1" s="1"/>
  <c r="O159" i="1"/>
  <c r="O160" i="1" s="1"/>
  <c r="O170" i="1" s="1"/>
  <c r="Q159" i="1"/>
  <c r="Q160" i="1" s="1"/>
  <c r="Q170" i="1" s="1"/>
  <c r="R159" i="1"/>
  <c r="R160" i="1" s="1"/>
  <c r="R170" i="1" s="1"/>
  <c r="S159" i="1"/>
  <c r="S160" i="1" s="1"/>
  <c r="S170" i="1" s="1"/>
  <c r="U159" i="1"/>
  <c r="U160" i="1" s="1"/>
  <c r="U170" i="1" s="1"/>
  <c r="V159" i="1"/>
  <c r="V160" i="1" s="1"/>
  <c r="V170" i="1" s="1"/>
  <c r="W159" i="1"/>
  <c r="W160" i="1" s="1"/>
  <c r="W170" i="1" s="1"/>
  <c r="Y159" i="1"/>
  <c r="Y160" i="1" s="1"/>
  <c r="Y170" i="1" s="1"/>
  <c r="Z159" i="1"/>
  <c r="Z160" i="1" s="1"/>
  <c r="Z170" i="1" s="1"/>
  <c r="AA159" i="1"/>
  <c r="AA160" i="1" s="1"/>
  <c r="AA170" i="1" s="1"/>
  <c r="P162" i="1"/>
  <c r="P164" i="1" s="1"/>
  <c r="T162" i="1"/>
  <c r="T164" i="1" s="1"/>
  <c r="L179" i="1"/>
  <c r="L180" i="1" s="1"/>
  <c r="P179" i="1"/>
  <c r="P180" i="1" s="1"/>
  <c r="M179" i="1"/>
  <c r="M180" i="1" s="1"/>
  <c r="N179" i="1"/>
  <c r="N180" i="1" s="1"/>
  <c r="O179" i="1"/>
  <c r="O180" i="1" s="1"/>
  <c r="Q179" i="1"/>
  <c r="Q180" i="1" s="1"/>
  <c r="R179" i="1"/>
  <c r="R180" i="1" s="1"/>
  <c r="S179" i="1"/>
  <c r="S180" i="1" s="1"/>
  <c r="U179" i="1"/>
  <c r="U180" i="1" s="1"/>
  <c r="V179" i="1"/>
  <c r="V180" i="1" s="1"/>
  <c r="W179" i="1"/>
  <c r="W180" i="1" s="1"/>
  <c r="X179" i="1"/>
  <c r="X180" i="1" s="1"/>
  <c r="Y179" i="1"/>
  <c r="Y180" i="1" s="1"/>
  <c r="Z179" i="1"/>
  <c r="Z180" i="1" s="1"/>
  <c r="AA179" i="1"/>
  <c r="AA180" i="1" s="1"/>
  <c r="L184" i="1"/>
  <c r="L186" i="1" s="1"/>
  <c r="L187" i="1"/>
  <c r="L189" i="1" s="1"/>
  <c r="P187" i="1"/>
  <c r="P189" i="1" s="1"/>
  <c r="L194" i="1"/>
  <c r="P194" i="1"/>
  <c r="M196" i="1"/>
  <c r="M197" i="1" s="1"/>
  <c r="M198" i="1" s="1"/>
  <c r="N196" i="1"/>
  <c r="N197" i="1" s="1"/>
  <c r="N198" i="1" s="1"/>
  <c r="O196" i="1"/>
  <c r="O197" i="1" s="1"/>
  <c r="O198" i="1" s="1"/>
  <c r="Q196" i="1"/>
  <c r="Q197" i="1" s="1"/>
  <c r="Q198" i="1" s="1"/>
  <c r="R196" i="1"/>
  <c r="R197" i="1" s="1"/>
  <c r="R198" i="1" s="1"/>
  <c r="S196" i="1"/>
  <c r="S197" i="1" s="1"/>
  <c r="S198" i="1" s="1"/>
  <c r="U196" i="1"/>
  <c r="U197" i="1" s="1"/>
  <c r="U198" i="1" s="1"/>
  <c r="V196" i="1"/>
  <c r="V197" i="1" s="1"/>
  <c r="V198" i="1" s="1"/>
  <c r="W196" i="1"/>
  <c r="W197" i="1" s="1"/>
  <c r="W198" i="1" s="1"/>
  <c r="X196" i="1"/>
  <c r="X197" i="1" s="1"/>
  <c r="X198" i="1" s="1"/>
  <c r="Y196" i="1"/>
  <c r="Y197" i="1" s="1"/>
  <c r="Y198" i="1" s="1"/>
  <c r="Z196" i="1"/>
  <c r="Z197" i="1" s="1"/>
  <c r="Z198" i="1" s="1"/>
  <c r="AA196" i="1"/>
  <c r="AA197" i="1" s="1"/>
  <c r="AA198" i="1" s="1"/>
  <c r="L206" i="1"/>
  <c r="P206" i="1"/>
  <c r="T206" i="1"/>
  <c r="T208" i="1" s="1"/>
  <c r="T214" i="1" s="1"/>
  <c r="T215" i="1" s="1"/>
  <c r="M208" i="1"/>
  <c r="M214" i="1" s="1"/>
  <c r="M215" i="1" s="1"/>
  <c r="N208" i="1"/>
  <c r="N214" i="1" s="1"/>
  <c r="N215" i="1" s="1"/>
  <c r="O208" i="1"/>
  <c r="O214" i="1" s="1"/>
  <c r="O215" i="1" s="1"/>
  <c r="Q208" i="1"/>
  <c r="Q214" i="1" s="1"/>
  <c r="Q215" i="1" s="1"/>
  <c r="R208" i="1"/>
  <c r="R214" i="1" s="1"/>
  <c r="R215" i="1" s="1"/>
  <c r="S208" i="1"/>
  <c r="S214" i="1" s="1"/>
  <c r="S215" i="1" s="1"/>
  <c r="U208" i="1"/>
  <c r="U214" i="1" s="1"/>
  <c r="U215" i="1" s="1"/>
  <c r="V208" i="1"/>
  <c r="V214" i="1" s="1"/>
  <c r="V215" i="1" s="1"/>
  <c r="W208" i="1"/>
  <c r="W214" i="1" s="1"/>
  <c r="W215" i="1" s="1"/>
  <c r="X208" i="1"/>
  <c r="X214" i="1" s="1"/>
  <c r="X215" i="1" s="1"/>
  <c r="Y208" i="1"/>
  <c r="Y214" i="1" s="1"/>
  <c r="Y215" i="1" s="1"/>
  <c r="Z208" i="1"/>
  <c r="Z214" i="1" s="1"/>
  <c r="Z215" i="1" s="1"/>
  <c r="AA208" i="1"/>
  <c r="AA214" i="1" s="1"/>
  <c r="AA215" i="1" s="1"/>
  <c r="L229" i="1"/>
  <c r="P229" i="1"/>
  <c r="T229" i="1"/>
  <c r="M230" i="1"/>
  <c r="M231" i="1" s="1"/>
  <c r="M232" i="1" s="1"/>
  <c r="N230" i="1"/>
  <c r="N231" i="1" s="1"/>
  <c r="N232" i="1" s="1"/>
  <c r="O230" i="1"/>
  <c r="O231" i="1" s="1"/>
  <c r="O232" i="1" s="1"/>
  <c r="Q230" i="1"/>
  <c r="Q231" i="1" s="1"/>
  <c r="Q232" i="1" s="1"/>
  <c r="R230" i="1"/>
  <c r="R231" i="1" s="1"/>
  <c r="R232" i="1" s="1"/>
  <c r="S230" i="1"/>
  <c r="S231" i="1" s="1"/>
  <c r="S232" i="1" s="1"/>
  <c r="U230" i="1"/>
  <c r="U231" i="1" s="1"/>
  <c r="U232" i="1" s="1"/>
  <c r="V230" i="1"/>
  <c r="V231" i="1" s="1"/>
  <c r="V232" i="1" s="1"/>
  <c r="W230" i="1"/>
  <c r="W231" i="1" s="1"/>
  <c r="W232" i="1" s="1"/>
  <c r="X230" i="1"/>
  <c r="X231" i="1" s="1"/>
  <c r="X232" i="1" s="1"/>
  <c r="Y230" i="1"/>
  <c r="Y231" i="1" s="1"/>
  <c r="Y232" i="1" s="1"/>
  <c r="Z230" i="1"/>
  <c r="Z231" i="1" s="1"/>
  <c r="Z232" i="1" s="1"/>
  <c r="AA230" i="1"/>
  <c r="AA231" i="1" s="1"/>
  <c r="AA232" i="1" s="1"/>
  <c r="P42" i="1"/>
  <c r="P39" i="1"/>
  <c r="Q53" i="1"/>
  <c r="X43" i="1" l="1"/>
  <c r="E6" i="2"/>
  <c r="G17" i="4" s="1"/>
  <c r="B5" i="2"/>
  <c r="B15" i="4" s="1"/>
  <c r="C15" i="4" s="1"/>
  <c r="P208" i="1"/>
  <c r="P214" i="1" s="1"/>
  <c r="P215" i="1" s="1"/>
  <c r="C5" i="2"/>
  <c r="E15" i="4" s="1"/>
  <c r="E4" i="2"/>
  <c r="X159" i="1"/>
  <c r="X160" i="1" s="1"/>
  <c r="X170" i="1" s="1"/>
  <c r="E5" i="2"/>
  <c r="G15" i="4" s="1"/>
  <c r="C4" i="2"/>
  <c r="L36" i="1"/>
  <c r="B6" i="2"/>
  <c r="E28" i="2"/>
  <c r="E27" i="2" s="1"/>
  <c r="G23" i="4"/>
  <c r="G18" i="4" s="1"/>
  <c r="B4" i="2"/>
  <c r="D4" i="2"/>
  <c r="T115" i="1"/>
  <c r="D3" i="2"/>
  <c r="P115" i="1"/>
  <c r="C3" i="2"/>
  <c r="AA112" i="1"/>
  <c r="X111" i="1"/>
  <c r="X112" i="1" s="1"/>
  <c r="X53" i="1"/>
  <c r="L67" i="1"/>
  <c r="T230" i="1"/>
  <c r="T231" i="1" s="1"/>
  <c r="T232" i="1" s="1"/>
  <c r="T196" i="1"/>
  <c r="T197" i="1" s="1"/>
  <c r="T198" i="1" s="1"/>
  <c r="T179" i="1"/>
  <c r="T180" i="1" s="1"/>
  <c r="T181" i="1" s="1"/>
  <c r="D5" i="2"/>
  <c r="F15" i="4" s="1"/>
  <c r="P169" i="1"/>
  <c r="T169" i="1"/>
  <c r="L169" i="1"/>
  <c r="P196" i="1"/>
  <c r="P197" i="1" s="1"/>
  <c r="P198" i="1" s="1"/>
  <c r="C6" i="2"/>
  <c r="C23" i="2" s="1"/>
  <c r="O67" i="1"/>
  <c r="D6" i="2"/>
  <c r="O54" i="1"/>
  <c r="L43" i="1"/>
  <c r="T95" i="1"/>
  <c r="L196" i="1"/>
  <c r="L197" i="1" s="1"/>
  <c r="L198" i="1" s="1"/>
  <c r="X36" i="1"/>
  <c r="T129" i="1"/>
  <c r="P129" i="1"/>
  <c r="P91" i="1"/>
  <c r="L32" i="1"/>
  <c r="L208" i="1"/>
  <c r="L214" i="1" s="1"/>
  <c r="L215" i="1" s="1"/>
  <c r="Y54" i="1"/>
  <c r="T36" i="1"/>
  <c r="W54" i="1"/>
  <c r="AA54" i="1"/>
  <c r="T66" i="1"/>
  <c r="Z54" i="1"/>
  <c r="P66" i="1"/>
  <c r="S54" i="1"/>
  <c r="P36" i="1"/>
  <c r="M67" i="1"/>
  <c r="M54" i="1"/>
  <c r="V54" i="1"/>
  <c r="U54" i="1"/>
  <c r="R54" i="1"/>
  <c r="Q54" i="1"/>
  <c r="N54" i="1"/>
  <c r="T26" i="1"/>
  <c r="T27" i="1" s="1"/>
  <c r="Z181" i="1"/>
  <c r="V181" i="1"/>
  <c r="R181" i="1"/>
  <c r="Y181" i="1"/>
  <c r="U181" i="1"/>
  <c r="P26" i="1"/>
  <c r="P27" i="1" s="1"/>
  <c r="O181" i="1"/>
  <c r="L181" i="1"/>
  <c r="N181" i="1"/>
  <c r="V67" i="1"/>
  <c r="Q67" i="1"/>
  <c r="N67" i="1"/>
  <c r="S67" i="1"/>
  <c r="U67" i="1"/>
  <c r="W67" i="1"/>
  <c r="R67" i="1"/>
  <c r="P93" i="1"/>
  <c r="T93" i="1"/>
  <c r="T226" i="1"/>
  <c r="P32" i="1"/>
  <c r="P159" i="1"/>
  <c r="P160" i="1" s="1"/>
  <c r="P95" i="1"/>
  <c r="T190" i="1"/>
  <c r="T191" i="1" s="1"/>
  <c r="L26" i="1"/>
  <c r="L27" i="1" s="1"/>
  <c r="L159" i="1"/>
  <c r="L160" i="1" s="1"/>
  <c r="Z190" i="1"/>
  <c r="Z191" i="1" s="1"/>
  <c r="W190" i="1"/>
  <c r="W191" i="1" s="1"/>
  <c r="X190" i="1"/>
  <c r="X191" i="1" s="1"/>
  <c r="W112" i="1"/>
  <c r="L230" i="1"/>
  <c r="L231" i="1" s="1"/>
  <c r="L232" i="1" s="1"/>
  <c r="Z226" i="1"/>
  <c r="V226" i="1"/>
  <c r="Y226" i="1"/>
  <c r="O226" i="1"/>
  <c r="X32" i="1"/>
  <c r="O112" i="1"/>
  <c r="L111" i="1"/>
  <c r="L112" i="1" s="1"/>
  <c r="L130" i="1" s="1"/>
  <c r="X226" i="1"/>
  <c r="S226" i="1"/>
  <c r="N226" i="1"/>
  <c r="L226" i="1"/>
  <c r="Y190" i="1"/>
  <c r="Y191" i="1" s="1"/>
  <c r="O190" i="1"/>
  <c r="O191" i="1" s="1"/>
  <c r="AA226" i="1"/>
  <c r="W226" i="1"/>
  <c r="R226" i="1"/>
  <c r="T32" i="1"/>
  <c r="M226" i="1"/>
  <c r="Q190" i="1"/>
  <c r="Q191" i="1" s="1"/>
  <c r="R190" i="1"/>
  <c r="R191" i="1" s="1"/>
  <c r="L190" i="1"/>
  <c r="L191" i="1" s="1"/>
  <c r="N190" i="1"/>
  <c r="N191" i="1" s="1"/>
  <c r="T159" i="1"/>
  <c r="T160" i="1" s="1"/>
  <c r="T58" i="1"/>
  <c r="P58" i="1"/>
  <c r="T71" i="1"/>
  <c r="T86" i="1" s="1"/>
  <c r="M190" i="1"/>
  <c r="M191" i="1" s="1"/>
  <c r="T53" i="1"/>
  <c r="U226" i="1"/>
  <c r="P53" i="1"/>
  <c r="S190" i="1"/>
  <c r="S191" i="1" s="1"/>
  <c r="S112" i="1"/>
  <c r="AA190" i="1"/>
  <c r="AA191" i="1" s="1"/>
  <c r="V190" i="1"/>
  <c r="V191" i="1" s="1"/>
  <c r="L53" i="1"/>
  <c r="P190" i="1"/>
  <c r="P191" i="1" s="1"/>
  <c r="P181" i="1"/>
  <c r="U190" i="1"/>
  <c r="U191" i="1" s="1"/>
  <c r="Q181" i="1"/>
  <c r="X181" i="1"/>
  <c r="W181" i="1"/>
  <c r="P43" i="1"/>
  <c r="AA181" i="1"/>
  <c r="S181" i="1"/>
  <c r="M181" i="1"/>
  <c r="T43" i="1"/>
  <c r="Q226" i="1"/>
  <c r="P230" i="1"/>
  <c r="P231" i="1" s="1"/>
  <c r="P232" i="1" s="1"/>
  <c r="P226" i="1"/>
  <c r="P71" i="1"/>
  <c r="P86" i="1" s="1"/>
  <c r="L170" i="1" l="1"/>
  <c r="D15" i="4"/>
  <c r="E23" i="2"/>
  <c r="C21" i="2"/>
  <c r="F14" i="4"/>
  <c r="D22" i="2"/>
  <c r="B22" i="2"/>
  <c r="B14" i="4"/>
  <c r="C14" i="4" s="1"/>
  <c r="B3" i="2"/>
  <c r="B21" i="2" s="1"/>
  <c r="F17" i="4"/>
  <c r="D23" i="2"/>
  <c r="B17" i="4"/>
  <c r="C17" i="4" s="1"/>
  <c r="B23" i="2"/>
  <c r="D28" i="2"/>
  <c r="D27" i="2" s="1"/>
  <c r="F23" i="4"/>
  <c r="F18" i="4" s="1"/>
  <c r="E3" i="2"/>
  <c r="D21" i="2"/>
  <c r="C22" i="2"/>
  <c r="E14" i="4"/>
  <c r="G14" i="4"/>
  <c r="E22" i="2"/>
  <c r="E23" i="4"/>
  <c r="C28" i="2"/>
  <c r="C27" i="2" s="1"/>
  <c r="Y154" i="1"/>
  <c r="Y233" i="1" s="1"/>
  <c r="AA154" i="1"/>
  <c r="AA233" i="1" s="1"/>
  <c r="Q154" i="1"/>
  <c r="Q233" i="1" s="1"/>
  <c r="E9" i="4" s="1"/>
  <c r="N154" i="1"/>
  <c r="N233" i="1" s="1"/>
  <c r="B10" i="4" s="1"/>
  <c r="C10" i="4" s="1"/>
  <c r="V154" i="1"/>
  <c r="V233" i="1" s="1"/>
  <c r="F10" i="4" s="1"/>
  <c r="R154" i="1"/>
  <c r="R233" i="1" s="1"/>
  <c r="E10" i="4" s="1"/>
  <c r="M154" i="1"/>
  <c r="M233" i="1" s="1"/>
  <c r="B9" i="4" s="1"/>
  <c r="O154" i="1"/>
  <c r="O233" i="1" s="1"/>
  <c r="B11" i="4" s="1"/>
  <c r="C11" i="4" s="1"/>
  <c r="P170" i="1"/>
  <c r="U154" i="1"/>
  <c r="U233" i="1" s="1"/>
  <c r="F9" i="4" s="1"/>
  <c r="S154" i="1"/>
  <c r="S233" i="1" s="1"/>
  <c r="E11" i="4" s="1"/>
  <c r="W154" i="1"/>
  <c r="W233" i="1" s="1"/>
  <c r="F11" i="4" s="1"/>
  <c r="T170" i="1"/>
  <c r="Z154" i="1"/>
  <c r="Z233" i="1" s="1"/>
  <c r="X54" i="1"/>
  <c r="X154" i="1" s="1"/>
  <c r="L54" i="1"/>
  <c r="L154" i="1" s="1"/>
  <c r="T54" i="1"/>
  <c r="P54" i="1"/>
  <c r="P67" i="1"/>
  <c r="T67" i="1"/>
  <c r="C16" i="2"/>
  <c r="D16" i="2"/>
  <c r="B20" i="2" l="1"/>
  <c r="B29" i="2" s="1"/>
  <c r="B32" i="2" s="1"/>
  <c r="D17" i="4"/>
  <c r="C20" i="2"/>
  <c r="C29" i="2" s="1"/>
  <c r="C32" i="2" s="1"/>
  <c r="D10" i="4"/>
  <c r="G10" i="4"/>
  <c r="T6" i="5"/>
  <c r="T7" i="5" s="1"/>
  <c r="D20" i="2"/>
  <c r="D29" i="2" s="1"/>
  <c r="F8" i="4"/>
  <c r="F13" i="4" s="1"/>
  <c r="F12" i="4" s="1"/>
  <c r="E18" i="4"/>
  <c r="D18" i="4" s="1"/>
  <c r="D23" i="4"/>
  <c r="E16" i="2"/>
  <c r="E21" i="2"/>
  <c r="E20" i="2" s="1"/>
  <c r="E29" i="2" s="1"/>
  <c r="U6" i="5"/>
  <c r="U7" i="5" s="1"/>
  <c r="G11" i="4"/>
  <c r="D11" i="4"/>
  <c r="E8" i="4"/>
  <c r="B16" i="2"/>
  <c r="D14" i="4"/>
  <c r="S6" i="5"/>
  <c r="S7" i="5" s="1"/>
  <c r="G9" i="4"/>
  <c r="B8" i="4"/>
  <c r="C9" i="4"/>
  <c r="D9" i="4" s="1"/>
  <c r="P154" i="1"/>
  <c r="P233" i="1" s="1"/>
  <c r="T154" i="1"/>
  <c r="L233" i="1"/>
  <c r="X233" i="1"/>
  <c r="R6" i="5" s="1"/>
  <c r="R7" i="5" s="1"/>
  <c r="G6" i="5"/>
  <c r="G7" i="5" s="1"/>
  <c r="Q6" i="5"/>
  <c r="Q7" i="5" s="1"/>
  <c r="I6" i="5"/>
  <c r="I7" i="5" s="1"/>
  <c r="L6" i="5"/>
  <c r="L7" i="5" s="1"/>
  <c r="C31" i="2" l="1"/>
  <c r="B31" i="2"/>
  <c r="E13" i="4"/>
  <c r="E12" i="4" s="1"/>
  <c r="D31" i="2"/>
  <c r="D32" i="2"/>
  <c r="E32" i="2"/>
  <c r="E31" i="2"/>
  <c r="G8" i="4"/>
  <c r="G13" i="4" s="1"/>
  <c r="G12" i="4" s="1"/>
  <c r="C8" i="4"/>
  <c r="B12" i="4"/>
  <c r="B13" i="4"/>
  <c r="T233" i="1"/>
  <c r="F6" i="5"/>
  <c r="F7" i="5" s="1"/>
  <c r="M6" i="5"/>
  <c r="M7" i="5" s="1"/>
  <c r="O6" i="5"/>
  <c r="O7" i="5" s="1"/>
  <c r="P6" i="5"/>
  <c r="P7" i="5" s="1"/>
  <c r="H6" i="5"/>
  <c r="H7" i="5" s="1"/>
  <c r="K6" i="5"/>
  <c r="K7" i="5" s="1"/>
  <c r="C13" i="4" l="1"/>
  <c r="C12" i="4" s="1"/>
  <c r="D12" i="4" s="1"/>
  <c r="D8" i="4"/>
  <c r="D13" i="4" s="1"/>
  <c r="N6" i="5"/>
  <c r="N7" i="5" s="1"/>
  <c r="J6" i="5"/>
  <c r="J7" i="5" s="1"/>
</calcChain>
</file>

<file path=xl/sharedStrings.xml><?xml version="1.0" encoding="utf-8"?>
<sst xmlns="http://schemas.openxmlformats.org/spreadsheetml/2006/main" count="1109" uniqueCount="272">
  <si>
    <t>(Nr. 04)</t>
  </si>
  <si>
    <t>Programos kodas</t>
  </si>
  <si>
    <t>Programos tikslo kodas</t>
  </si>
  <si>
    <t>Uždavinio kodas</t>
  </si>
  <si>
    <t>Priemonės kodas</t>
  </si>
  <si>
    <t>Priemonės pavadinimas</t>
  </si>
  <si>
    <t>Priemonės požymis</t>
  </si>
  <si>
    <t>Funkcinės klasifikacijos kodas</t>
  </si>
  <si>
    <t>Asignavimų valdytojo kodas</t>
  </si>
  <si>
    <t>Priemonės vykdytojo kodas</t>
  </si>
  <si>
    <t>Finansavimo šaltinis</t>
  </si>
  <si>
    <t>Iš viso</t>
  </si>
  <si>
    <t>Išlaidoms</t>
  </si>
  <si>
    <t>Strateginė sritis 04. Švietimo, sveikatos ir socialinio sektoriaus plėtojimas</t>
  </si>
  <si>
    <t>04 Socialiai saugios ir sveikos aplinkos kūrimo programa</t>
  </si>
  <si>
    <t>04</t>
  </si>
  <si>
    <t>01</t>
  </si>
  <si>
    <t>Plėtoti saugią socialinę aplinką.</t>
  </si>
  <si>
    <t>Šeimynų tinklo plėtimas ir skatinimas</t>
  </si>
  <si>
    <t>10.01.02.02</t>
  </si>
  <si>
    <t>188723322</t>
  </si>
  <si>
    <t xml:space="preserve">SB </t>
  </si>
  <si>
    <t>02</t>
  </si>
  <si>
    <t>10.04.01.01</t>
  </si>
  <si>
    <t>SB</t>
  </si>
  <si>
    <t>03</t>
  </si>
  <si>
    <t>10.07.01.01</t>
  </si>
  <si>
    <t>302944535</t>
  </si>
  <si>
    <t>05</t>
  </si>
  <si>
    <t>2016 metams: 11 etatų iš SB lėšų.</t>
  </si>
  <si>
    <t>ES</t>
  </si>
  <si>
    <t>2016 metams:  10,25 etatų iš VB lėšų.</t>
  </si>
  <si>
    <t>07</t>
  </si>
  <si>
    <t>KTL</t>
  </si>
  <si>
    <t>08</t>
  </si>
  <si>
    <t>09</t>
  </si>
  <si>
    <t>2016 metams:  05 etato iš SP lėšų ir 1 etatas iš SB lėšų (Iš viso 1,5 etato)</t>
  </si>
  <si>
    <t>10</t>
  </si>
  <si>
    <t>Teikti pagalbos į namus paslaugas</t>
  </si>
  <si>
    <t xml:space="preserve">2016 metams:  17,5 etatų iš SB lėšų ir 1,25 etato iš SB lėšų SP lėšų (Iš viso 18,75 etatai). Pavadavimui darbuotojų kasmetinių atostogų metu skirta 1,5 etato. </t>
  </si>
  <si>
    <t xml:space="preserve">SB(VB) </t>
  </si>
  <si>
    <t>SB(VB)</t>
  </si>
  <si>
    <t>10.01.02.01</t>
  </si>
  <si>
    <t>VL</t>
  </si>
  <si>
    <t>Valstybės ir Savivaldybės piniginė socialinė parama Šilutės rajono savivaldybės gyventojams</t>
  </si>
  <si>
    <t>10.04.01.40</t>
  </si>
  <si>
    <t>10.03.01.01</t>
  </si>
  <si>
    <t>06</t>
  </si>
  <si>
    <t>11</t>
  </si>
  <si>
    <t>10.09.01.09</t>
  </si>
  <si>
    <t>13</t>
  </si>
  <si>
    <t>14</t>
  </si>
  <si>
    <t>10.06.01.01</t>
  </si>
  <si>
    <t>15</t>
  </si>
  <si>
    <t>16</t>
  </si>
  <si>
    <t>17</t>
  </si>
  <si>
    <t>Neveiksnių asmenų būklės peržiūrėjimas</t>
  </si>
  <si>
    <t>Užtikrinti sveiką viešąją ir gyvenamąją aplinką bei teikti kokybiškas visuomenės ir asmens sveikatos priežiūros paslaugas</t>
  </si>
  <si>
    <t>Parengti ir vykdyti ilgalaikes tęstines visuomenės sveikatos programas</t>
  </si>
  <si>
    <t>Šilutės rajono savivaldybės visuomenės sveikatos rėmimo specialiosios programos įgyvendinimas</t>
  </si>
  <si>
    <t>05.03.01.01.</t>
  </si>
  <si>
    <t>SB(AA)</t>
  </si>
  <si>
    <t>Vykdyti visuomenės sveikatos priežiūrą</t>
  </si>
  <si>
    <t>301791595</t>
  </si>
  <si>
    <t>Teikiamos lankytojams mokamos paslaugos</t>
  </si>
  <si>
    <t>Užtikrinti jaunimo politikos plėtojimą Šilutės rajone</t>
  </si>
  <si>
    <t>Jaunimo veiklos gerinimas</t>
  </si>
  <si>
    <t>Jaunimo iniciatyvų skatinimas</t>
  </si>
  <si>
    <t>Užtikrinti žmonių ir turto apsaugą nuo gaisrų</t>
  </si>
  <si>
    <t>Darbo užmokesčiui su SODRA</t>
  </si>
  <si>
    <t>03.02.01.01</t>
  </si>
  <si>
    <t>304158399</t>
  </si>
  <si>
    <t>Tarnybos veiklos įgyvendinimas</t>
  </si>
  <si>
    <t>Sudaryti sąlygas valstybės institucijoms, ūkio subjektams ir gyventojams pereiti iš įprastų gyvenimo (darbo)sąlygų į ekstremalios situacijos padėtį, patirti kuo mažesnius nuostolius</t>
  </si>
  <si>
    <t>Užtikrinti civilinės saugos funkcijų vykdymą</t>
  </si>
  <si>
    <t>Civilinės saugos įstaigos išlaikymas</t>
  </si>
  <si>
    <t>02.02.01.01.</t>
  </si>
  <si>
    <t>Gerinti rajono viešąją infrastruktūrą</t>
  </si>
  <si>
    <t>Vykdyti žalos aplinkai prevenciją</t>
  </si>
  <si>
    <t>Medžiojamųjų gyvūnų prevencinių priemonių diegimo finansavimas</t>
  </si>
  <si>
    <t>Vykdyti maitinimo paslaugų administravimą</t>
  </si>
  <si>
    <t>Maitinimo paslaugų administravimas</t>
  </si>
  <si>
    <t>Maitinimo organizavimas švietimo įstaigose (165)</t>
  </si>
  <si>
    <t>07.06.01.02</t>
  </si>
  <si>
    <t>Finansavimo šaltiniai</t>
  </si>
  <si>
    <t>Strateginio tikslo kodas</t>
  </si>
  <si>
    <t>Programos pavadinimas</t>
  </si>
  <si>
    <t>Iš jų darbo užmokesčiui</t>
  </si>
  <si>
    <t>Socialiai saugios ir sveikos aplinkos kūrimo programa</t>
  </si>
  <si>
    <t>Ekonominės klasifikacijos grupės</t>
  </si>
  <si>
    <t>pakeitimai/
(+padidėjimas
-sumažėjimas)</t>
  </si>
  <si>
    <t>1. Iš viso lėšų poreikis:</t>
  </si>
  <si>
    <t>1.1.išlaidoms</t>
  </si>
  <si>
    <t>1.1.1.iš jų darbo užmokesčiui</t>
  </si>
  <si>
    <t>1.2. turtui įsigyti ir finansiniams įsipareigojimams vykdyti</t>
  </si>
  <si>
    <t>2. Finansavimas</t>
  </si>
  <si>
    <t xml:space="preserve"> 2.1.Savivaldybės biudžetas:</t>
  </si>
  <si>
    <t>2.1.1. iš jo: valstybės biudžeto specialioji tikslinė dotacija</t>
  </si>
  <si>
    <t xml:space="preserve"> 2.1.2.iš jo: aplinkos apsaugos rėmimo specialiosios programos lėšos</t>
  </si>
  <si>
    <t>2.1.3. iš jo: visuomenės sveikatos rėmimo specialiosios programos lėšos</t>
  </si>
  <si>
    <t>2.2. Kiti šaltiniai:</t>
  </si>
  <si>
    <t>05.03.01.01</t>
  </si>
  <si>
    <t>Atliekų, kurių savininkų nustatyti neįmanoma, tvarkymas</t>
  </si>
  <si>
    <t>18</t>
  </si>
  <si>
    <t>Socialinė parama mokiniams (išimties atvejais)</t>
  </si>
  <si>
    <t>Aplinkos monitoringo vykdymas</t>
  </si>
  <si>
    <t>Bendradarbiavimas su NVO ir kitomis įstaigomis, teikiančiomis socialines paslaugas</t>
  </si>
  <si>
    <t xml:space="preserve">Parama pagal išmokų vaikams įstatymą </t>
  </si>
  <si>
    <t>Parama pagal išmokų vaikams įstatymą (administravimas 113)</t>
  </si>
  <si>
    <t>Parama pagal Tikslinių kompensacijų įstatymą (266)</t>
  </si>
  <si>
    <t>Parama pagal Tikslinių kompensacijų  įstatymą (administravimas 162 )</t>
  </si>
  <si>
    <t>Parama pagal Paramos mirties atveju įstatymą (272)</t>
  </si>
  <si>
    <t>Parama pagal Socialinės paramos mokiniams įstatymą (maitinimas 268)</t>
  </si>
  <si>
    <t>Parama pagal Socialinės paramos mokiniams įstatymą (administravimas 208)</t>
  </si>
  <si>
    <t>Parama pagal Socialinės paramos mokiniams įstatymą (reikmėms 288)</t>
  </si>
  <si>
    <t>Turtui įsigyti ir finansiniams įsipareigojimams vykdyti</t>
  </si>
  <si>
    <t xml:space="preserve">Centrinės institucijos išlaikymas (administravimui skirtos lėšos -  paramos mirties atveju) (161) </t>
  </si>
  <si>
    <t>SB(SP)</t>
  </si>
  <si>
    <t>05.06.01.01.</t>
  </si>
  <si>
    <t>Vykdyti aplinkosaugos ir visuomenės švietimo priemones</t>
  </si>
  <si>
    <t>Buitinių atliekų tvarkymo sistemos diegimo finansavimas</t>
  </si>
  <si>
    <t>05.06.01.01</t>
  </si>
  <si>
    <t>Želdynų ir želdinių apsauga, tvarkymas, būklės stebėsena, želdinių kūrimas, želdinių veisimas ir inventorizacija</t>
  </si>
  <si>
    <r>
      <t xml:space="preserve">Savivaldybės biudžetas </t>
    </r>
    <r>
      <rPr>
        <b/>
        <sz val="10"/>
        <rFont val="Times New Roman"/>
        <family val="1"/>
        <charset val="186"/>
      </rPr>
      <t>SB</t>
    </r>
  </si>
  <si>
    <r>
      <t xml:space="preserve">Skolintos lėšos </t>
    </r>
    <r>
      <rPr>
        <b/>
        <sz val="10"/>
        <rFont val="Times New Roman"/>
        <family val="1"/>
        <charset val="186"/>
      </rPr>
      <t>SL</t>
    </r>
  </si>
  <si>
    <r>
      <t xml:space="preserve">Valstybės lėšos </t>
    </r>
    <r>
      <rPr>
        <b/>
        <sz val="10"/>
        <rFont val="Times New Roman"/>
        <family val="1"/>
        <charset val="186"/>
      </rPr>
      <t>VL</t>
    </r>
  </si>
  <si>
    <r>
      <t xml:space="preserve">Kitos lėšos </t>
    </r>
    <r>
      <rPr>
        <b/>
        <sz val="10"/>
        <rFont val="Times New Roman"/>
        <family val="1"/>
        <charset val="186"/>
      </rPr>
      <t>KTL</t>
    </r>
  </si>
  <si>
    <t>04. Socialiai saugios ir sveikos aplinkos kūrimo programa</t>
  </si>
  <si>
    <t>tūkst. Eur</t>
  </si>
  <si>
    <t>305548441</t>
  </si>
  <si>
    <t>Teikti pagalbą globėjams (rūpintojams), budintiems globėjams, įtėviams ir šeimynų dalyviams ar besirengiantiems jais tapti</t>
  </si>
  <si>
    <t>Teikti stacionarias globos paslaugas be tėvų globos likusiems vaikams, kuriems nustatyta nuolatinė ar laikina globa</t>
  </si>
  <si>
    <t xml:space="preserve">Teikti apgyvendinimo paslaugas nakvynės namuose, krizių centre ir laikino apnakvindinimo paslaugas                                  </t>
  </si>
  <si>
    <t>Administravimo išlaidos</t>
  </si>
  <si>
    <t>10.09.01.01</t>
  </si>
  <si>
    <t>ES lėšomis organizuojamos ir teikiamos Kompleksinės paslaugos šeimai ir asmeninio asistento paslaugos</t>
  </si>
  <si>
    <t>10.01.02.40</t>
  </si>
  <si>
    <t>6</t>
  </si>
  <si>
    <t>Atvirojo jaunimo centro steigimas</t>
  </si>
  <si>
    <t>Parama pagal Piniginės socialinės paramos nepasiturintiems gyventojams įstatymą (kompensacija už būsto šildymą) (260)</t>
  </si>
  <si>
    <t>Teikti Vaikų dienos socialinės priežiūros paslaugas centre</t>
  </si>
  <si>
    <t>Stacionarių socialinių paslaugų organizavimas ir teikimas</t>
  </si>
  <si>
    <t>Nestacionarių socialinių paslaugų organizavimas ir teikimas Šilutės socialinių paslaugų centre</t>
  </si>
  <si>
    <t>10.07.01.02</t>
  </si>
  <si>
    <t xml:space="preserve">Teikti apgyvendinimo paslaugas savarankiško gyvenimo namuose </t>
  </si>
  <si>
    <t>Teikti stacionarias globos paslaugas Šilutės socialinės globos namuose</t>
  </si>
  <si>
    <t xml:space="preserve">10.04.01.01   10.09.01.01  </t>
  </si>
  <si>
    <t>Parama pagal Piniginės socialinės paramos nepasiturintiems gyventojams įstatymą (kompensacija už karštą vandenį) (259)</t>
  </si>
  <si>
    <t>Parama pagal Piniginės socialinės paramos nepasiturintiems gyventojams įstatymą (kompensacija už šaltą vandenį) ( 258)</t>
  </si>
  <si>
    <r>
      <t xml:space="preserve">Kelių priežiūros ir plėtros programa </t>
    </r>
    <r>
      <rPr>
        <b/>
        <sz val="10"/>
        <rFont val="Times New Roman"/>
        <family val="1"/>
        <charset val="186"/>
      </rPr>
      <t>KPPP</t>
    </r>
  </si>
  <si>
    <t>12</t>
  </si>
  <si>
    <t>Asmeninės pagalbos teikimas</t>
  </si>
  <si>
    <t>19</t>
  </si>
  <si>
    <t>Kreditų, paimtų daugiabučiams namams atnaujinti (modernizuoti) ir palūkanų mokėjimas</t>
  </si>
  <si>
    <r>
      <t xml:space="preserve">Valstybės biudžeto specialioji tikslinė dotacija </t>
    </r>
    <r>
      <rPr>
        <b/>
        <sz val="10"/>
        <rFont val="Times New Roman"/>
        <family val="1"/>
        <charset val="186"/>
      </rPr>
      <t>SB(VB)</t>
    </r>
  </si>
  <si>
    <r>
      <t xml:space="preserve">Aplikos apsaugos rėmimo specialiosios programos lėšos </t>
    </r>
    <r>
      <rPr>
        <b/>
        <sz val="10"/>
        <rFont val="Times New Roman"/>
        <family val="1"/>
        <charset val="186"/>
      </rPr>
      <t>SB(AA)</t>
    </r>
  </si>
  <si>
    <r>
      <t xml:space="preserve">Pajamos už suteiktas paslaugas </t>
    </r>
    <r>
      <rPr>
        <b/>
        <sz val="10"/>
        <rFont val="Times New Roman"/>
        <family val="1"/>
        <charset val="186"/>
      </rPr>
      <t>SB(SP)</t>
    </r>
  </si>
  <si>
    <r>
      <t xml:space="preserve">Švietimo įstaigų modernizavimo programa </t>
    </r>
    <r>
      <rPr>
        <b/>
        <sz val="10"/>
        <rFont val="Times New Roman"/>
        <family val="1"/>
      </rPr>
      <t>SB(ŠIMP)</t>
    </r>
  </si>
  <si>
    <r>
      <t xml:space="preserve">Užsienio valstybių, tarptautinių organizacijų ir Europos Sąjungos lėšos </t>
    </r>
    <r>
      <rPr>
        <b/>
        <sz val="10"/>
        <rFont val="Times New Roman"/>
        <family val="1"/>
      </rPr>
      <t>ES, EEE</t>
    </r>
  </si>
  <si>
    <r>
      <t xml:space="preserve">Visuomenės sveikatos apsaugos rėmimo specialioji programa </t>
    </r>
    <r>
      <rPr>
        <b/>
        <sz val="10"/>
        <rFont val="Times New Roman"/>
        <family val="1"/>
        <charset val="186"/>
      </rPr>
      <t>SB(VS)</t>
    </r>
  </si>
  <si>
    <r>
      <t xml:space="preserve">Valstybės investicijų programa </t>
    </r>
    <r>
      <rPr>
        <b/>
        <sz val="10"/>
        <rFont val="Times New Roman"/>
        <family val="1"/>
      </rPr>
      <t>VIP</t>
    </r>
  </si>
  <si>
    <t>Asmeninės pagalbos administravimas</t>
  </si>
  <si>
    <t>Atliekų prevencijos ir tvarkymo programa</t>
  </si>
  <si>
    <t>2.2.2. skolintos lėšos</t>
  </si>
  <si>
    <t>2.2.3. Valstybės investicijų programa</t>
  </si>
  <si>
    <t>2.2.5. Valstybės lėšos</t>
  </si>
  <si>
    <t>2.2.6. Kelių priežiūros ir plėtros programos lėšos</t>
  </si>
  <si>
    <t>2.2.7. kitos lėšos</t>
  </si>
  <si>
    <t>PATVIRTINTA</t>
  </si>
  <si>
    <r>
      <t>Parama pagal Piniginės socialinės paramos nepasiturintiems gyventojams įstatymą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(socialinės pašalpos) (273)</t>
    </r>
  </si>
  <si>
    <t>20</t>
  </si>
  <si>
    <t>21</t>
  </si>
  <si>
    <t>Vienkartinė įsikūrimo išmoka laikinąją apsaugą Lietuvos Respublikoje gavusiems užsieniečiams (kartu su administravimu)</t>
  </si>
  <si>
    <t>22</t>
  </si>
  <si>
    <t>Mėnesinė kompensacija vaikų ugdymui laikinąją apsaugą Lietuvos Respublikoje gavusiems užsieniečiams (kartu su administravimu)</t>
  </si>
  <si>
    <t>Kompensacija fiziniams ir juridiniams asmenims, perdavusiems savo būstą ar patalpas neatlygintinai naudotis panaudos pagrindais dėl karinių veiksmų iš Ukrainos pasitraukusiems gyventojams (kartu su administravimu)</t>
  </si>
  <si>
    <t>Mobiliojo darbo su jaunimu įgyvendinimas Šilutės rajono savivaldybėje</t>
  </si>
  <si>
    <t>Optimizuoti socialinės priežiūros ir globos paslaugas</t>
  </si>
  <si>
    <t>Teikti Dienos socialinės globos paslaugas Socialinių paslaugų centre ir asmenų namuose</t>
  </si>
  <si>
    <t>Sutvarkyti ir eksponuoti saugomas teritorijas bei kitus gamtinius objektus</t>
  </si>
  <si>
    <t>Vandens telkinių priežiūra ir aplinkos tvarkymas</t>
  </si>
  <si>
    <t>Plėtoti sveiką gyvenseną bei stiprinti sveikos gyvensenos įgūdžius ugdymo įstaigose ir bendruomenėse, vykdyti visuomenės sveikatos stebėseną savivaldybėje</t>
  </si>
  <si>
    <t>Plėtoti visuomenės psichikos sveikatos paslaugų prieinamumą bei ankstyvojo savižudybių atpažinimo ir kompleksinės pagalbos teikimo sistemą</t>
  </si>
  <si>
    <t>Nestacionarių socialinių paslaugų organizavimas ir teikimas Šilutės Vaiko gerovės ir globos centre</t>
  </si>
  <si>
    <t>Bendruomeniniai šeimos namai. Kompleksinių paslaugų šeimai teikimas</t>
  </si>
  <si>
    <t>07.04.01.01</t>
  </si>
  <si>
    <t>08.02.01.06</t>
  </si>
  <si>
    <t>08.02.01.08</t>
  </si>
  <si>
    <t xml:space="preserve">05 </t>
  </si>
  <si>
    <t>Teisinėmis, organizacinėmis, techninėmis priemonėmis užkirsti kelią gaisrams kilti ir plisti bei sumažinti jų galimus padarinius, lokalizuoti ekstremalius įvykius</t>
  </si>
  <si>
    <t xml:space="preserve">10.01.02.02  10.07.01.02  10.09.01.01  10.09.01.09  10.04.01.01  10.01.02.01  10.07.01.01  10.04.01.40  10.01.02.40  10.03.01.01  10.06.01.01  07.06.01.02   04.01.05.18  05.06.01.01  07.04.01.02  07.04.01.01 08.02.01.09  08.02.01.06  03.02.01.01  02.02.01.01   05.03.01.01  01.03.02.01    07.06.01.06  </t>
  </si>
  <si>
    <t>ES lėšomis įgyvendinama Bendruomeninių vaikų globos namų plėtra ir Vaikų dienos centrų plėtra</t>
  </si>
  <si>
    <t>Socialinės reabilitacijos paslaugų neįgaliesiems bendruomenėje teikimas kartu su administravimu</t>
  </si>
  <si>
    <t>Parama skurstantiems asmenims</t>
  </si>
  <si>
    <t>Gerinti paslaugų kokybę ir prieinamumą</t>
  </si>
  <si>
    <t>Specialistų pritraukimo programa</t>
  </si>
  <si>
    <t>03.06.01.01        07.06.01.06</t>
  </si>
  <si>
    <t>9</t>
  </si>
  <si>
    <t xml:space="preserve">SOCIALIAI SAUGIOS IR SVEIKOS APLINKOS KŪRIMO PROGRAMOS                                                                                                                                                                 </t>
  </si>
  <si>
    <t>Savivaldybės SPP tikslo / uždavinio / priemonės kodas</t>
  </si>
  <si>
    <t>2023 m. faktas</t>
  </si>
  <si>
    <t>2024 m. poreikis</t>
  </si>
  <si>
    <t>2025 m. poreikis</t>
  </si>
  <si>
    <t>Iš viso uždaviniui</t>
  </si>
  <si>
    <t>Iš viso tikslui</t>
  </si>
  <si>
    <t xml:space="preserve">Iš viso uždaviniai </t>
  </si>
  <si>
    <t>Iš viso 04  programai</t>
  </si>
  <si>
    <t>IŠ VISO</t>
  </si>
  <si>
    <t>10.04.01.01  10.09.01.09</t>
  </si>
  <si>
    <t>302944535  188723322</t>
  </si>
  <si>
    <t>177393649    188723322</t>
  </si>
  <si>
    <t>09.06.01.01</t>
  </si>
  <si>
    <t>305548441   188723322</t>
  </si>
  <si>
    <t>305746583</t>
  </si>
  <si>
    <t>TP</t>
  </si>
  <si>
    <t>4.3.1.2</t>
  </si>
  <si>
    <t>4.3.1.3</t>
  </si>
  <si>
    <t>-</t>
  </si>
  <si>
    <t>PP</t>
  </si>
  <si>
    <t>RP - regiono pažangos priemonė (projektas), PP - pažangos priemonė (projektas), TP - tęstinės veiklos priemonė, NF - nefinansinė priemonė</t>
  </si>
  <si>
    <t>4.3.1.5</t>
  </si>
  <si>
    <t>4.3.1.1</t>
  </si>
  <si>
    <t>4.2.1.2  4.3.1.5</t>
  </si>
  <si>
    <t>1.1.3.3 4.1.2.6</t>
  </si>
  <si>
    <t>4.1.2.3 4.1.2.2</t>
  </si>
  <si>
    <t>1.2.4.2</t>
  </si>
  <si>
    <t>3.1.5.4</t>
  </si>
  <si>
    <t>3.1.5.1</t>
  </si>
  <si>
    <t xml:space="preserve">Teikti socialinę globą šeimynose </t>
  </si>
  <si>
    <t xml:space="preserve">Teikti socialinės priežiūros paslaugas socialinę riziką patiriančioms šeimoms ir jų vaikams Šilutės mieste ir rajono seniūnijose </t>
  </si>
  <si>
    <t>Tenkinti socialinės globos poreikį valstybės ir kito pavaldumo globos įstaigose</t>
  </si>
  <si>
    <t>Tenkinti socialinės globos poreikį valstybės, Savivaldybės ir kito pavaldumo globos įstaigose  (administravimas)</t>
  </si>
  <si>
    <t>Socialinių paslaugų teikimas pasitelkiant NVO  ir kt. įstaigas (Vaikų dienos socialinės priežiūros, transporto paslaugos ir kita)</t>
  </si>
  <si>
    <r>
      <t xml:space="preserve">Viešųjų investicijų plėtros agentūros lėšos </t>
    </r>
    <r>
      <rPr>
        <b/>
        <sz val="10"/>
        <rFont val="Times New Roman"/>
        <family val="1"/>
      </rPr>
      <t>VIPA</t>
    </r>
  </si>
  <si>
    <t>tūks. Eur</t>
  </si>
  <si>
    <t>1. SAVIVALDYBĖS BIUDŽETAS (įskaitant skolintas lėšas) (SB)</t>
  </si>
  <si>
    <t>1.1. Iš jo, savivaldybės biudžeto lėšos (nuosavos, be ankstesnių metų likučio) (SBN)</t>
  </si>
  <si>
    <t>1.2. Lietuvos Respublikos valstybės biudžeto dotacijos (VB)</t>
  </si>
  <si>
    <t>1.3. Pajamų įmokos ir kitos pajamos (SP)</t>
  </si>
  <si>
    <t>1.4. Europos Sąjungos ir kitos tarptautinės finansinės paramos lėšos (ES)</t>
  </si>
  <si>
    <t>1.5. Skolintos lėšos (SL)</t>
  </si>
  <si>
    <t>1.6. Ankstesnių metų likučiai (AML)</t>
  </si>
  <si>
    <t>2. KITI ŠALTINIAI, IŠ VISO</t>
  </si>
  <si>
    <t>Kiti šaltiniai (Europos Sąjungos finansinė parama projektams įgyvendinti ir kitos teisėtai gautos lėšos, nurodant atskirus šaltinius) (KTL)</t>
  </si>
  <si>
    <t>IŠ VISO programai finansuoti pagal finansavimo šaltinius (1 ir 2 punktai)</t>
  </si>
  <si>
    <t>Iš jų: regioninių pažangos priemonių lėšos (RPP)</t>
  </si>
  <si>
    <t>Asignavimų ir kitų lėšų pokytis, palyginti su ankstesnių metų patvirtintų asignavimų ir kitų lėšų planu</t>
  </si>
  <si>
    <t>04. Socialiai saugios ir sveikos apinkos kūrimo programos bendras lėšų poreikis ir numatomi finansavimo šaltiniai</t>
  </si>
  <si>
    <t>2023 m. asignavimai</t>
  </si>
  <si>
    <t>2.1.4. iš jo: pajamos už suteiktas paslaugas</t>
  </si>
  <si>
    <t xml:space="preserve">2.2.1. švietimo įstaigų modernizavimo programa </t>
  </si>
  <si>
    <t xml:space="preserve">2.2.4.Užsienio valstybių, tarptautinių organizacijų ir Europos Sąjungos lėšos </t>
  </si>
  <si>
    <t>TIKSLŲ, PROGRAMŲ, UŽDAVINIŲ, PRIEMONIŲ IR PRIEMONIŲ IŠLAIDŲ SUVESTINĖ</t>
  </si>
  <si>
    <t>10.2.</t>
  </si>
  <si>
    <t>10.1.</t>
  </si>
  <si>
    <t>10.3.</t>
  </si>
  <si>
    <t>19.1.</t>
  </si>
  <si>
    <t>188723322      302944535     177393649     305548441      301791595     304158399   305746583</t>
  </si>
  <si>
    <t>Šilutės rajono savivaldybės tarybos 2022 m. gruodžio 22 d.</t>
  </si>
  <si>
    <t>sprendimu Nr. T1-1169</t>
  </si>
  <si>
    <t>(Šilutės rajono savivaldybės tarybos 2023 m. sausio 26 d.</t>
  </si>
  <si>
    <t>sprendimo Nr. T1-1200 redakcija)</t>
  </si>
  <si>
    <t>(Šilutės rajono savivaldybės tarybos 2023 m. vasario 23 d.</t>
  </si>
  <si>
    <t>sprendimo Nr. T1-1222 redakcija)</t>
  </si>
  <si>
    <t>(Šilutės rajono savivaldybės tarybos 2023 m. lapkričio 30 d.</t>
  </si>
  <si>
    <t>(Šilutės rajono savivaldybės tarybos 2024 m. kovo 28 d.</t>
  </si>
  <si>
    <t>sprendimo Nr.-     redakcija)</t>
  </si>
  <si>
    <t>sprendimo Nr.-155 redakcija)</t>
  </si>
  <si>
    <t>2023–2025 M. ŠILUTĖS RAJONO SAVIVALDYBĖS</t>
  </si>
  <si>
    <t>2023 m. poreikis</t>
  </si>
  <si>
    <t>Šilutės rajono savivaldybės 2023–2025 m. SVP Socialiai saugios ir sveikos aplinkos kūrimo programos išlaidų suvestinė</t>
  </si>
  <si>
    <t>Pagalbos pinigų ir vienkartinių, tikslinių, sąlyginių ir periodinių pašalpų skyrimas ir mokėjimas socialiai pažeidžiamiems asmenims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</si>
</sst>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0"/>
      <name val="Arial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sz val="11"/>
      <color indexed="8"/>
      <name val="Calibri"/>
      <family val="2"/>
      <charset val="186"/>
    </font>
    <font>
      <b/>
      <sz val="11"/>
      <color indexed="56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i/>
      <sz val="10"/>
      <name val="Arial"/>
      <family val="2"/>
      <charset val="186"/>
    </font>
  </fonts>
  <fills count="2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CCFFFF"/>
        <bgColor indexed="41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23"/>
      </patternFill>
    </fill>
    <fill>
      <patternFill patternType="solid">
        <fgColor theme="0" tint="-0.14999847407452621"/>
        <bgColor indexed="31"/>
      </patternFill>
    </fill>
    <fill>
      <patternFill patternType="solid">
        <fgColor rgb="FFCCFFCC"/>
        <bgColor indexed="27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indexed="26"/>
      </patternFill>
    </fill>
    <fill>
      <patternFill patternType="solid">
        <fgColor rgb="FFCCFFFF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rgb="FFCCFFCC"/>
        <bgColor indexed="41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34"/>
      </patternFill>
    </fill>
  </fills>
  <borders count="232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ck">
        <color indexed="8"/>
      </right>
      <top style="thin">
        <color indexed="8"/>
      </top>
      <bottom/>
      <diagonal/>
    </border>
    <border>
      <left/>
      <right style="thick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ck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ck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8"/>
      </left>
      <right style="thick">
        <color indexed="8"/>
      </right>
      <top style="medium">
        <color indexed="64"/>
      </top>
      <bottom style="thin">
        <color indexed="8"/>
      </bottom>
      <diagonal/>
    </border>
    <border>
      <left style="thick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ck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ck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ck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ck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ck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ck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ck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22"/>
      </bottom>
      <diagonal/>
    </border>
    <border>
      <left style="thin">
        <color indexed="8"/>
      </left>
      <right style="thick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ck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8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13" fillId="4" borderId="4" applyNumberFormat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5" borderId="5" applyNumberFormat="0" applyAlignment="0" applyProtection="0"/>
    <xf numFmtId="0" fontId="7" fillId="5" borderId="5" applyNumberFormat="0" applyAlignment="0" applyProtection="0"/>
    <xf numFmtId="0" fontId="13" fillId="0" borderId="0"/>
    <xf numFmtId="0" fontId="13" fillId="4" borderId="4" applyNumberFormat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0" borderId="0" applyNumberFormat="0" applyFill="0" applyBorder="0" applyAlignment="0" applyProtection="0"/>
  </cellStyleXfs>
  <cellXfs count="1131">
    <xf numFmtId="0" fontId="0" fillId="0" borderId="0" xfId="0"/>
    <xf numFmtId="164" fontId="12" fillId="15" borderId="25" xfId="0" applyNumberFormat="1" applyFont="1" applyFill="1" applyBorder="1" applyAlignment="1">
      <alignment horizontal="center" vertical="top"/>
    </xf>
    <xf numFmtId="164" fontId="12" fillId="15" borderId="26" xfId="0" applyNumberFormat="1" applyFont="1" applyFill="1" applyBorder="1" applyAlignment="1">
      <alignment horizontal="center" vertical="top"/>
    </xf>
    <xf numFmtId="164" fontId="12" fillId="15" borderId="27" xfId="0" applyNumberFormat="1" applyFont="1" applyFill="1" applyBorder="1" applyAlignment="1">
      <alignment horizontal="center" vertical="top"/>
    </xf>
    <xf numFmtId="49" fontId="12" fillId="2" borderId="41" xfId="0" applyNumberFormat="1" applyFont="1" applyFill="1" applyBorder="1" applyAlignment="1">
      <alignment horizontal="center" vertical="top"/>
    </xf>
    <xf numFmtId="49" fontId="12" fillId="3" borderId="38" xfId="0" applyNumberFormat="1" applyFont="1" applyFill="1" applyBorder="1" applyAlignment="1">
      <alignment horizontal="center" vertical="top"/>
    </xf>
    <xf numFmtId="164" fontId="12" fillId="3" borderId="70" xfId="0" applyNumberFormat="1" applyFont="1" applyFill="1" applyBorder="1" applyAlignment="1">
      <alignment horizontal="center" vertical="center"/>
    </xf>
    <xf numFmtId="164" fontId="12" fillId="3" borderId="38" xfId="0" applyNumberFormat="1" applyFont="1" applyFill="1" applyBorder="1" applyAlignment="1">
      <alignment horizontal="center" vertical="center"/>
    </xf>
    <xf numFmtId="164" fontId="12" fillId="3" borderId="25" xfId="0" applyNumberFormat="1" applyFont="1" applyFill="1" applyBorder="1" applyAlignment="1">
      <alignment horizontal="center" vertical="center"/>
    </xf>
    <xf numFmtId="164" fontId="12" fillId="3" borderId="26" xfId="0" applyNumberFormat="1" applyFont="1" applyFill="1" applyBorder="1" applyAlignment="1">
      <alignment horizontal="center" vertical="center"/>
    </xf>
    <xf numFmtId="164" fontId="12" fillId="3" borderId="27" xfId="0" applyNumberFormat="1" applyFont="1" applyFill="1" applyBorder="1" applyAlignment="1">
      <alignment horizontal="center" vertical="center"/>
    </xf>
    <xf numFmtId="164" fontId="12" fillId="2" borderId="43" xfId="0" applyNumberFormat="1" applyFont="1" applyFill="1" applyBorder="1" applyAlignment="1">
      <alignment horizontal="center" vertical="center"/>
    </xf>
    <xf numFmtId="164" fontId="12" fillId="2" borderId="44" xfId="0" applyNumberFormat="1" applyFont="1" applyFill="1" applyBorder="1" applyAlignment="1">
      <alignment horizontal="center" vertical="center"/>
    </xf>
    <xf numFmtId="164" fontId="12" fillId="2" borderId="45" xfId="0" applyNumberFormat="1" applyFont="1" applyFill="1" applyBorder="1" applyAlignment="1">
      <alignment horizontal="center" vertical="center"/>
    </xf>
    <xf numFmtId="164" fontId="12" fillId="12" borderId="74" xfId="0" applyNumberFormat="1" applyFont="1" applyFill="1" applyBorder="1" applyAlignment="1">
      <alignment horizontal="center" vertical="center"/>
    </xf>
    <xf numFmtId="164" fontId="12" fillId="12" borderId="75" xfId="0" applyNumberFormat="1" applyFont="1" applyFill="1" applyBorder="1" applyAlignment="1">
      <alignment horizontal="center" vertical="center"/>
    </xf>
    <xf numFmtId="164" fontId="12" fillId="12" borderId="76" xfId="0" applyNumberFormat="1" applyFont="1" applyFill="1" applyBorder="1" applyAlignment="1">
      <alignment horizontal="center" vertical="center"/>
    </xf>
    <xf numFmtId="164" fontId="12" fillId="12" borderId="96" xfId="0" applyNumberFormat="1" applyFont="1" applyFill="1" applyBorder="1" applyAlignment="1">
      <alignment horizontal="center" vertical="center"/>
    </xf>
    <xf numFmtId="164" fontId="12" fillId="12" borderId="49" xfId="0" applyNumberFormat="1" applyFont="1" applyFill="1" applyBorder="1" applyAlignment="1">
      <alignment horizontal="center" vertical="center"/>
    </xf>
    <xf numFmtId="164" fontId="12" fillId="12" borderId="97" xfId="0" applyNumberFormat="1" applyFont="1" applyFill="1" applyBorder="1" applyAlignment="1">
      <alignment horizontal="center" vertical="center"/>
    </xf>
    <xf numFmtId="164" fontId="12" fillId="12" borderId="98" xfId="0" applyNumberFormat="1" applyFont="1" applyFill="1" applyBorder="1" applyAlignment="1">
      <alignment horizontal="center" vertical="center"/>
    </xf>
    <xf numFmtId="164" fontId="12" fillId="3" borderId="37" xfId="0" applyNumberFormat="1" applyFont="1" applyFill="1" applyBorder="1" applyAlignment="1">
      <alignment horizontal="center" vertical="center"/>
    </xf>
    <xf numFmtId="164" fontId="12" fillId="3" borderId="34" xfId="0" applyNumberFormat="1" applyFont="1" applyFill="1" applyBorder="1" applyAlignment="1">
      <alignment horizontal="center" vertical="center"/>
    </xf>
    <xf numFmtId="164" fontId="12" fillId="2" borderId="41" xfId="0" applyNumberFormat="1" applyFont="1" applyFill="1" applyBorder="1" applyAlignment="1">
      <alignment horizontal="center" vertical="center"/>
    </xf>
    <xf numFmtId="164" fontId="12" fillId="2" borderId="37" xfId="0" applyNumberFormat="1" applyFont="1" applyFill="1" applyBorder="1" applyAlignment="1">
      <alignment horizontal="center" vertical="center"/>
    </xf>
    <xf numFmtId="164" fontId="12" fillId="2" borderId="34" xfId="0" applyNumberFormat="1" applyFont="1" applyFill="1" applyBorder="1" applyAlignment="1">
      <alignment horizontal="center" vertical="center"/>
    </xf>
    <xf numFmtId="164" fontId="12" fillId="2" borderId="49" xfId="0" applyNumberFormat="1" applyFont="1" applyFill="1" applyBorder="1" applyAlignment="1">
      <alignment horizontal="center" vertical="center"/>
    </xf>
    <xf numFmtId="164" fontId="12" fillId="3" borderId="74" xfId="0" applyNumberFormat="1" applyFont="1" applyFill="1" applyBorder="1" applyAlignment="1">
      <alignment horizontal="center" vertical="center"/>
    </xf>
    <xf numFmtId="49" fontId="12" fillId="7" borderId="37" xfId="0" applyNumberFormat="1" applyFont="1" applyFill="1" applyBorder="1" applyAlignment="1">
      <alignment vertical="top"/>
    </xf>
    <xf numFmtId="0" fontId="11" fillId="0" borderId="0" xfId="0" applyFont="1"/>
    <xf numFmtId="0" fontId="11" fillId="6" borderId="0" xfId="0" applyFont="1" applyFill="1"/>
    <xf numFmtId="0" fontId="11" fillId="7" borderId="0" xfId="0" applyFont="1" applyFill="1"/>
    <xf numFmtId="0" fontId="11" fillId="6" borderId="0" xfId="0" applyFont="1" applyFill="1" applyAlignment="1">
      <alignment wrapText="1"/>
    </xf>
    <xf numFmtId="0" fontId="11" fillId="0" borderId="0" xfId="0" applyFont="1" applyAlignment="1">
      <alignment wrapText="1"/>
    </xf>
    <xf numFmtId="0" fontId="11" fillId="6" borderId="19" xfId="0" applyFont="1" applyFill="1" applyBorder="1" applyAlignment="1">
      <alignment wrapText="1"/>
    </xf>
    <xf numFmtId="0" fontId="11" fillId="6" borderId="20" xfId="0" applyFont="1" applyFill="1" applyBorder="1" applyAlignment="1">
      <alignment wrapText="1"/>
    </xf>
    <xf numFmtId="164" fontId="11" fillId="6" borderId="0" xfId="0" applyNumberFormat="1" applyFont="1" applyFill="1"/>
    <xf numFmtId="0" fontId="11" fillId="0" borderId="13" xfId="0" applyFont="1" applyBorder="1" applyAlignment="1">
      <alignment horizontal="center" vertical="top" wrapText="1"/>
    </xf>
    <xf numFmtId="0" fontId="11" fillId="6" borderId="21" xfId="0" applyFont="1" applyFill="1" applyBorder="1" applyAlignment="1">
      <alignment horizontal="center" vertical="top" wrapText="1"/>
    </xf>
    <xf numFmtId="0" fontId="11" fillId="6" borderId="22" xfId="0" applyFont="1" applyFill="1" applyBorder="1" applyAlignment="1">
      <alignment horizontal="center" vertical="top" wrapText="1"/>
    </xf>
    <xf numFmtId="164" fontId="12" fillId="14" borderId="41" xfId="0" applyNumberFormat="1" applyFont="1" applyFill="1" applyBorder="1" applyAlignment="1">
      <alignment horizontal="center" vertical="top"/>
    </xf>
    <xf numFmtId="164" fontId="12" fillId="14" borderId="38" xfId="0" applyNumberFormat="1" applyFont="1" applyFill="1" applyBorder="1" applyAlignment="1">
      <alignment horizontal="center" vertical="top"/>
    </xf>
    <xf numFmtId="164" fontId="11" fillId="0" borderId="0" xfId="0" applyNumberFormat="1" applyFont="1"/>
    <xf numFmtId="164" fontId="11" fillId="6" borderId="0" xfId="0" applyNumberFormat="1" applyFont="1" applyFill="1" applyAlignment="1">
      <alignment horizontal="right"/>
    </xf>
    <xf numFmtId="164" fontId="11" fillId="0" borderId="0" xfId="0" applyNumberFormat="1" applyFont="1" applyAlignment="1">
      <alignment horizontal="right"/>
    </xf>
    <xf numFmtId="164" fontId="11" fillId="0" borderId="8" xfId="0" applyNumberFormat="1" applyFont="1" applyBorder="1" applyAlignment="1">
      <alignment horizontal="center" vertical="center"/>
    </xf>
    <xf numFmtId="164" fontId="11" fillId="6" borderId="14" xfId="0" applyNumberFormat="1" applyFont="1" applyFill="1" applyBorder="1" applyAlignment="1">
      <alignment horizontal="center" vertical="center"/>
    </xf>
    <xf numFmtId="0" fontId="12" fillId="14" borderId="23" xfId="0" applyFont="1" applyFill="1" applyBorder="1" applyAlignment="1">
      <alignment horizontal="center" vertical="top" wrapText="1"/>
    </xf>
    <xf numFmtId="164" fontId="12" fillId="14" borderId="25" xfId="0" applyNumberFormat="1" applyFont="1" applyFill="1" applyBorder="1" applyAlignment="1">
      <alignment horizontal="center" vertical="top"/>
    </xf>
    <xf numFmtId="164" fontId="12" fillId="14" borderId="26" xfId="0" applyNumberFormat="1" applyFont="1" applyFill="1" applyBorder="1" applyAlignment="1">
      <alignment horizontal="center" vertical="top"/>
    </xf>
    <xf numFmtId="164" fontId="12" fillId="14" borderId="27" xfId="0" applyNumberFormat="1" applyFont="1" applyFill="1" applyBorder="1" applyAlignment="1">
      <alignment horizontal="center" vertical="top"/>
    </xf>
    <xf numFmtId="164" fontId="12" fillId="14" borderId="70" xfId="0" applyNumberFormat="1" applyFont="1" applyFill="1" applyBorder="1" applyAlignment="1">
      <alignment horizontal="center" vertical="top"/>
    </xf>
    <xf numFmtId="164" fontId="12" fillId="14" borderId="37" xfId="0" applyNumberFormat="1" applyFont="1" applyFill="1" applyBorder="1" applyAlignment="1">
      <alignment horizontal="center" vertical="top"/>
    </xf>
    <xf numFmtId="164" fontId="12" fillId="14" borderId="34" xfId="0" applyNumberFormat="1" applyFont="1" applyFill="1" applyBorder="1" applyAlignment="1">
      <alignment horizontal="center" vertical="top"/>
    </xf>
    <xf numFmtId="164" fontId="12" fillId="14" borderId="69" xfId="0" applyNumberFormat="1" applyFont="1" applyFill="1" applyBorder="1" applyAlignment="1">
      <alignment horizontal="center" vertical="top"/>
    </xf>
    <xf numFmtId="0" fontId="11" fillId="0" borderId="113" xfId="0" applyFont="1" applyBorder="1" applyAlignment="1">
      <alignment horizontal="center" vertical="center" wrapText="1"/>
    </xf>
    <xf numFmtId="164" fontId="11" fillId="0" borderId="17" xfId="0" applyNumberFormat="1" applyFont="1" applyBorder="1" applyAlignment="1">
      <alignment horizontal="center" vertical="center"/>
    </xf>
    <xf numFmtId="164" fontId="11" fillId="0" borderId="15" xfId="0" applyNumberFormat="1" applyFont="1" applyBorder="1" applyAlignment="1">
      <alignment horizontal="center" vertical="center"/>
    </xf>
    <xf numFmtId="164" fontId="11" fillId="0" borderId="112" xfId="0" applyNumberFormat="1" applyFont="1" applyBorder="1" applyAlignment="1">
      <alignment horizontal="center" vertical="center"/>
    </xf>
    <xf numFmtId="164" fontId="11" fillId="6" borderId="10" xfId="0" applyNumberFormat="1" applyFont="1" applyFill="1" applyBorder="1" applyAlignment="1">
      <alignment horizontal="center" vertical="center"/>
    </xf>
    <xf numFmtId="164" fontId="11" fillId="6" borderId="9" xfId="0" applyNumberFormat="1" applyFont="1" applyFill="1" applyBorder="1" applyAlignment="1">
      <alignment horizontal="center" vertical="center"/>
    </xf>
    <xf numFmtId="0" fontId="11" fillId="0" borderId="35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164" fontId="12" fillId="14" borderId="106" xfId="0" applyNumberFormat="1" applyFont="1" applyFill="1" applyBorder="1" applyAlignment="1">
      <alignment horizontal="center" vertical="top"/>
    </xf>
    <xf numFmtId="164" fontId="12" fillId="14" borderId="52" xfId="0" applyNumberFormat="1" applyFont="1" applyFill="1" applyBorder="1" applyAlignment="1">
      <alignment horizontal="center" vertical="top"/>
    </xf>
    <xf numFmtId="164" fontId="12" fillId="14" borderId="114" xfId="0" applyNumberFormat="1" applyFont="1" applyFill="1" applyBorder="1" applyAlignment="1">
      <alignment horizontal="center" vertical="top"/>
    </xf>
    <xf numFmtId="164" fontId="12" fillId="14" borderId="104" xfId="0" applyNumberFormat="1" applyFont="1" applyFill="1" applyBorder="1" applyAlignment="1">
      <alignment horizontal="center" vertical="top"/>
    </xf>
    <xf numFmtId="164" fontId="12" fillId="14" borderId="103" xfId="0" applyNumberFormat="1" applyFont="1" applyFill="1" applyBorder="1" applyAlignment="1">
      <alignment horizontal="center" vertical="top"/>
    </xf>
    <xf numFmtId="0" fontId="11" fillId="0" borderId="46" xfId="0" applyFont="1" applyBorder="1" applyAlignment="1">
      <alignment horizontal="center" vertical="center" wrapText="1"/>
    </xf>
    <xf numFmtId="164" fontId="11" fillId="0" borderId="29" xfId="0" applyNumberFormat="1" applyFont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 wrapText="1"/>
    </xf>
    <xf numFmtId="0" fontId="11" fillId="0" borderId="99" xfId="0" applyFont="1" applyBorder="1" applyAlignment="1">
      <alignment horizontal="center" vertical="center" wrapText="1"/>
    </xf>
    <xf numFmtId="164" fontId="11" fillId="0" borderId="64" xfId="0" applyNumberFormat="1" applyFont="1" applyBorder="1" applyAlignment="1">
      <alignment horizontal="center" vertical="center"/>
    </xf>
    <xf numFmtId="164" fontId="11" fillId="0" borderId="62" xfId="0" applyNumberFormat="1" applyFont="1" applyBorder="1" applyAlignment="1">
      <alignment horizontal="center" vertical="center"/>
    </xf>
    <xf numFmtId="164" fontId="11" fillId="0" borderId="63" xfId="0" applyNumberFormat="1" applyFont="1" applyBorder="1" applyAlignment="1">
      <alignment horizontal="center" vertical="center"/>
    </xf>
    <xf numFmtId="164" fontId="11" fillId="0" borderId="111" xfId="0" applyNumberFormat="1" applyFont="1" applyBorder="1" applyAlignment="1">
      <alignment horizontal="center" vertical="center"/>
    </xf>
    <xf numFmtId="0" fontId="12" fillId="20" borderId="23" xfId="0" applyFont="1" applyFill="1" applyBorder="1" applyAlignment="1">
      <alignment horizontal="center" vertical="top" wrapText="1"/>
    </xf>
    <xf numFmtId="164" fontId="12" fillId="20" borderId="25" xfId="0" applyNumberFormat="1" applyFont="1" applyFill="1" applyBorder="1" applyAlignment="1">
      <alignment horizontal="center" vertical="top"/>
    </xf>
    <xf numFmtId="164" fontId="12" fillId="20" borderId="26" xfId="0" applyNumberFormat="1" applyFont="1" applyFill="1" applyBorder="1" applyAlignment="1">
      <alignment horizontal="center" vertical="top"/>
    </xf>
    <xf numFmtId="164" fontId="12" fillId="20" borderId="27" xfId="0" applyNumberFormat="1" applyFont="1" applyFill="1" applyBorder="1" applyAlignment="1">
      <alignment horizontal="center" vertical="top"/>
    </xf>
    <xf numFmtId="164" fontId="12" fillId="20" borderId="28" xfId="0" applyNumberFormat="1" applyFont="1" applyFill="1" applyBorder="1" applyAlignment="1">
      <alignment horizontal="center" vertical="top"/>
    </xf>
    <xf numFmtId="0" fontId="11" fillId="0" borderId="23" xfId="0" applyFont="1" applyBorder="1" applyAlignment="1">
      <alignment horizontal="center" vertical="center" wrapText="1"/>
    </xf>
    <xf numFmtId="164" fontId="11" fillId="6" borderId="57" xfId="0" applyNumberFormat="1" applyFont="1" applyFill="1" applyBorder="1" applyAlignment="1">
      <alignment horizontal="center" vertical="center"/>
    </xf>
    <xf numFmtId="164" fontId="11" fillId="0" borderId="29" xfId="0" applyNumberFormat="1" applyFont="1" applyBorder="1" applyAlignment="1">
      <alignment horizontal="center" vertical="center" wrapText="1"/>
    </xf>
    <xf numFmtId="164" fontId="11" fillId="0" borderId="54" xfId="0" applyNumberFormat="1" applyFont="1" applyBorder="1" applyAlignment="1">
      <alignment horizontal="center" vertical="center" wrapText="1"/>
    </xf>
    <xf numFmtId="164" fontId="12" fillId="14" borderId="70" xfId="0" applyNumberFormat="1" applyFont="1" applyFill="1" applyBorder="1" applyAlignment="1">
      <alignment horizontal="center" vertical="top" wrapText="1"/>
    </xf>
    <xf numFmtId="164" fontId="12" fillId="14" borderId="26" xfId="0" applyNumberFormat="1" applyFont="1" applyFill="1" applyBorder="1" applyAlignment="1">
      <alignment horizontal="center" vertical="top" wrapText="1"/>
    </xf>
    <xf numFmtId="164" fontId="12" fillId="14" borderId="34" xfId="0" applyNumberFormat="1" applyFont="1" applyFill="1" applyBorder="1" applyAlignment="1">
      <alignment horizontal="center" vertical="top" wrapText="1"/>
    </xf>
    <xf numFmtId="164" fontId="12" fillId="20" borderId="31" xfId="0" applyNumberFormat="1" applyFont="1" applyFill="1" applyBorder="1" applyAlignment="1">
      <alignment horizontal="center" vertical="top"/>
    </xf>
    <xf numFmtId="164" fontId="12" fillId="20" borderId="32" xfId="0" applyNumberFormat="1" applyFont="1" applyFill="1" applyBorder="1" applyAlignment="1">
      <alignment horizontal="center" vertical="top"/>
    </xf>
    <xf numFmtId="164" fontId="12" fillId="20" borderId="33" xfId="0" applyNumberFormat="1" applyFont="1" applyFill="1" applyBorder="1" applyAlignment="1">
      <alignment horizontal="center" vertical="top"/>
    </xf>
    <xf numFmtId="164" fontId="11" fillId="10" borderId="29" xfId="0" applyNumberFormat="1" applyFont="1" applyFill="1" applyBorder="1" applyAlignment="1">
      <alignment horizontal="center" vertical="center" wrapText="1"/>
    </xf>
    <xf numFmtId="164" fontId="12" fillId="20" borderId="70" xfId="0" applyNumberFormat="1" applyFont="1" applyFill="1" applyBorder="1" applyAlignment="1">
      <alignment horizontal="center" vertical="top"/>
    </xf>
    <xf numFmtId="164" fontId="12" fillId="20" borderId="34" xfId="0" applyNumberFormat="1" applyFont="1" applyFill="1" applyBorder="1" applyAlignment="1">
      <alignment horizontal="center" vertical="top"/>
    </xf>
    <xf numFmtId="164" fontId="11" fillId="0" borderId="57" xfId="0" applyNumberFormat="1" applyFont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 wrapText="1"/>
    </xf>
    <xf numFmtId="164" fontId="11" fillId="11" borderId="51" xfId="0" applyNumberFormat="1" applyFont="1" applyFill="1" applyBorder="1" applyAlignment="1">
      <alignment horizontal="center" vertical="center"/>
    </xf>
    <xf numFmtId="164" fontId="11" fillId="10" borderId="61" xfId="0" applyNumberFormat="1" applyFont="1" applyFill="1" applyBorder="1" applyAlignment="1">
      <alignment horizontal="center" vertical="center" wrapText="1"/>
    </xf>
    <xf numFmtId="164" fontId="11" fillId="10" borderId="55" xfId="0" applyNumberFormat="1" applyFont="1" applyFill="1" applyBorder="1" applyAlignment="1">
      <alignment horizontal="center" vertical="center" wrapText="1"/>
    </xf>
    <xf numFmtId="164" fontId="11" fillId="10" borderId="51" xfId="0" applyNumberFormat="1" applyFont="1" applyFill="1" applyBorder="1" applyAlignment="1">
      <alignment horizontal="center" vertical="center"/>
    </xf>
    <xf numFmtId="164" fontId="11" fillId="10" borderId="68" xfId="0" applyNumberFormat="1" applyFont="1" applyFill="1" applyBorder="1" applyAlignment="1">
      <alignment horizontal="center" vertical="center"/>
    </xf>
    <xf numFmtId="164" fontId="11" fillId="10" borderId="55" xfId="0" applyNumberFormat="1" applyFont="1" applyFill="1" applyBorder="1" applyAlignment="1">
      <alignment horizontal="center" vertical="center"/>
    </xf>
    <xf numFmtId="164" fontId="11" fillId="10" borderId="65" xfId="0" applyNumberFormat="1" applyFont="1" applyFill="1" applyBorder="1" applyAlignment="1">
      <alignment horizontal="center" vertical="center"/>
    </xf>
    <xf numFmtId="164" fontId="11" fillId="11" borderId="57" xfId="0" applyNumberFormat="1" applyFont="1" applyFill="1" applyBorder="1" applyAlignment="1">
      <alignment horizontal="center" vertical="center"/>
    </xf>
    <xf numFmtId="164" fontId="12" fillId="15" borderId="28" xfId="0" applyNumberFormat="1" applyFont="1" applyFill="1" applyBorder="1" applyAlignment="1">
      <alignment horizontal="center" vertical="top"/>
    </xf>
    <xf numFmtId="164" fontId="12" fillId="15" borderId="31" xfId="0" applyNumberFormat="1" applyFont="1" applyFill="1" applyBorder="1" applyAlignment="1">
      <alignment horizontal="center" vertical="top"/>
    </xf>
    <xf numFmtId="164" fontId="12" fillId="15" borderId="32" xfId="0" applyNumberFormat="1" applyFont="1" applyFill="1" applyBorder="1" applyAlignment="1">
      <alignment horizontal="center" vertical="top"/>
    </xf>
    <xf numFmtId="164" fontId="12" fillId="15" borderId="33" xfId="0" applyNumberFormat="1" applyFont="1" applyFill="1" applyBorder="1" applyAlignment="1">
      <alignment horizontal="center" vertical="top"/>
    </xf>
    <xf numFmtId="164" fontId="12" fillId="15" borderId="37" xfId="0" applyNumberFormat="1" applyFont="1" applyFill="1" applyBorder="1" applyAlignment="1">
      <alignment horizontal="center" vertical="top"/>
    </xf>
    <xf numFmtId="164" fontId="12" fillId="15" borderId="41" xfId="0" applyNumberFormat="1" applyFont="1" applyFill="1" applyBorder="1" applyAlignment="1">
      <alignment horizontal="center" vertical="top"/>
    </xf>
    <xf numFmtId="164" fontId="12" fillId="15" borderId="38" xfId="0" applyNumberFormat="1" applyFont="1" applyFill="1" applyBorder="1" applyAlignment="1">
      <alignment horizontal="center" vertical="top"/>
    </xf>
    <xf numFmtId="164" fontId="11" fillId="6" borderId="53" xfId="0" applyNumberFormat="1" applyFont="1" applyFill="1" applyBorder="1" applyAlignment="1">
      <alignment horizontal="center" vertical="center"/>
    </xf>
    <xf numFmtId="164" fontId="12" fillId="15" borderId="34" xfId="0" applyNumberFormat="1" applyFont="1" applyFill="1" applyBorder="1" applyAlignment="1">
      <alignment horizontal="center" vertical="top"/>
    </xf>
    <xf numFmtId="164" fontId="11" fillId="6" borderId="36" xfId="0" applyNumberFormat="1" applyFont="1" applyFill="1" applyBorder="1" applyAlignment="1">
      <alignment horizontal="center" vertical="center"/>
    </xf>
    <xf numFmtId="164" fontId="11" fillId="6" borderId="58" xfId="0" applyNumberFormat="1" applyFont="1" applyFill="1" applyBorder="1" applyAlignment="1">
      <alignment horizontal="center" vertical="center"/>
    </xf>
    <xf numFmtId="164" fontId="12" fillId="15" borderId="69" xfId="0" applyNumberFormat="1" applyFont="1" applyFill="1" applyBorder="1" applyAlignment="1">
      <alignment horizontal="center" vertical="top"/>
    </xf>
    <xf numFmtId="164" fontId="11" fillId="6" borderId="118" xfId="0" applyNumberFormat="1" applyFont="1" applyFill="1" applyBorder="1" applyAlignment="1">
      <alignment horizontal="center" vertical="center"/>
    </xf>
    <xf numFmtId="164" fontId="12" fillId="15" borderId="103" xfId="0" applyNumberFormat="1" applyFont="1" applyFill="1" applyBorder="1" applyAlignment="1">
      <alignment horizontal="center" vertical="top"/>
    </xf>
    <xf numFmtId="164" fontId="12" fillId="15" borderId="119" xfId="0" applyNumberFormat="1" applyFont="1" applyFill="1" applyBorder="1" applyAlignment="1">
      <alignment horizontal="center" vertical="top"/>
    </xf>
    <xf numFmtId="164" fontId="12" fillId="15" borderId="122" xfId="0" applyNumberFormat="1" applyFont="1" applyFill="1" applyBorder="1" applyAlignment="1">
      <alignment horizontal="center" vertical="top"/>
    </xf>
    <xf numFmtId="164" fontId="12" fillId="15" borderId="52" xfId="0" applyNumberFormat="1" applyFont="1" applyFill="1" applyBorder="1" applyAlignment="1">
      <alignment horizontal="center" vertical="top"/>
    </xf>
    <xf numFmtId="164" fontId="12" fillId="15" borderId="104" xfId="0" applyNumberFormat="1" applyFont="1" applyFill="1" applyBorder="1" applyAlignment="1">
      <alignment horizontal="center" vertical="top"/>
    </xf>
    <xf numFmtId="0" fontId="12" fillId="15" borderId="23" xfId="0" applyFont="1" applyFill="1" applyBorder="1" applyAlignment="1">
      <alignment horizontal="center" vertical="top" wrapText="1"/>
    </xf>
    <xf numFmtId="164" fontId="11" fillId="6" borderId="73" xfId="0" applyNumberFormat="1" applyFont="1" applyFill="1" applyBorder="1" applyAlignment="1">
      <alignment horizontal="center" vertical="center"/>
    </xf>
    <xf numFmtId="164" fontId="11" fillId="6" borderId="66" xfId="0" applyNumberFormat="1" applyFont="1" applyFill="1" applyBorder="1" applyAlignment="1">
      <alignment horizontal="center" vertical="center"/>
    </xf>
    <xf numFmtId="164" fontId="12" fillId="2" borderId="103" xfId="8" applyNumberFormat="1" applyFont="1" applyBorder="1" applyAlignment="1" applyProtection="1">
      <alignment horizontal="center" vertical="center"/>
    </xf>
    <xf numFmtId="164" fontId="12" fillId="2" borderId="52" xfId="8" applyNumberFormat="1" applyFont="1" applyBorder="1" applyAlignment="1" applyProtection="1">
      <alignment horizontal="center" vertical="center"/>
    </xf>
    <xf numFmtId="164" fontId="12" fillId="2" borderId="104" xfId="8" applyNumberFormat="1" applyFont="1" applyBorder="1" applyAlignment="1" applyProtection="1">
      <alignment horizontal="center" vertical="center"/>
    </xf>
    <xf numFmtId="164" fontId="12" fillId="7" borderId="25" xfId="0" applyNumberFormat="1" applyFont="1" applyFill="1" applyBorder="1" applyAlignment="1">
      <alignment horizontal="center" vertical="center"/>
    </xf>
    <xf numFmtId="164" fontId="12" fillId="7" borderId="26" xfId="0" applyNumberFormat="1" applyFont="1" applyFill="1" applyBorder="1" applyAlignment="1">
      <alignment horizontal="center" vertical="center"/>
    </xf>
    <xf numFmtId="164" fontId="12" fillId="7" borderId="27" xfId="0" applyNumberFormat="1" applyFont="1" applyFill="1" applyBorder="1" applyAlignment="1">
      <alignment horizontal="center" vertical="center"/>
    </xf>
    <xf numFmtId="0" fontId="12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1" fillId="0" borderId="25" xfId="0" applyFont="1" applyBorder="1" applyAlignment="1">
      <alignment horizontal="center" vertical="top" wrapText="1"/>
    </xf>
    <xf numFmtId="0" fontId="11" fillId="0" borderId="30" xfId="0" applyFont="1" applyBorder="1" applyAlignment="1">
      <alignment horizontal="center" vertical="top" wrapText="1"/>
    </xf>
    <xf numFmtId="0" fontId="11" fillId="0" borderId="26" xfId="0" applyFont="1" applyBorder="1" applyAlignment="1">
      <alignment vertical="top" wrapText="1"/>
    </xf>
    <xf numFmtId="0" fontId="11" fillId="0" borderId="28" xfId="0" applyFont="1" applyBorder="1" applyAlignment="1">
      <alignment horizontal="center" vertical="center" wrapText="1" indent="1"/>
    </xf>
    <xf numFmtId="164" fontId="11" fillId="0" borderId="25" xfId="0" applyNumberFormat="1" applyFont="1" applyBorder="1" applyAlignment="1">
      <alignment horizontal="center" vertical="top"/>
    </xf>
    <xf numFmtId="164" fontId="11" fillId="0" borderId="26" xfId="0" applyNumberFormat="1" applyFont="1" applyBorder="1" applyAlignment="1">
      <alignment horizontal="center" vertical="top"/>
    </xf>
    <xf numFmtId="164" fontId="11" fillId="0" borderId="27" xfId="0" applyNumberFormat="1" applyFont="1" applyBorder="1" applyAlignment="1">
      <alignment horizontal="center" vertical="top"/>
    </xf>
    <xf numFmtId="0" fontId="12" fillId="0" borderId="0" xfId="0" applyFont="1"/>
    <xf numFmtId="0" fontId="11" fillId="11" borderId="120" xfId="0" applyFont="1" applyFill="1" applyBorder="1" applyAlignment="1">
      <alignment horizontal="center" vertical="center"/>
    </xf>
    <xf numFmtId="164" fontId="11" fillId="0" borderId="81" xfId="0" applyNumberFormat="1" applyFont="1" applyBorder="1" applyAlignment="1">
      <alignment horizontal="center" vertical="top" wrapText="1"/>
    </xf>
    <xf numFmtId="164" fontId="11" fillId="0" borderId="81" xfId="0" applyNumberFormat="1" applyFont="1" applyBorder="1" applyAlignment="1">
      <alignment horizontal="center" vertical="top"/>
    </xf>
    <xf numFmtId="164" fontId="11" fillId="0" borderId="81" xfId="0" applyNumberFormat="1" applyFont="1" applyBorder="1" applyAlignment="1">
      <alignment horizontal="center" wrapText="1"/>
    </xf>
    <xf numFmtId="164" fontId="11" fillId="0" borderId="84" xfId="0" applyNumberFormat="1" applyFont="1" applyBorder="1" applyAlignment="1">
      <alignment horizontal="center" vertical="top" wrapText="1"/>
    </xf>
    <xf numFmtId="164" fontId="12" fillId="14" borderId="119" xfId="0" applyNumberFormat="1" applyFont="1" applyFill="1" applyBorder="1" applyAlignment="1">
      <alignment horizontal="center" vertical="top"/>
    </xf>
    <xf numFmtId="164" fontId="12" fillId="14" borderId="122" xfId="0" applyNumberFormat="1" applyFont="1" applyFill="1" applyBorder="1" applyAlignment="1">
      <alignment horizontal="center" vertical="top"/>
    </xf>
    <xf numFmtId="0" fontId="11" fillId="0" borderId="100" xfId="0" applyFont="1" applyBorder="1" applyAlignment="1">
      <alignment horizontal="center" vertical="center" wrapText="1"/>
    </xf>
    <xf numFmtId="164" fontId="11" fillId="0" borderId="82" xfId="0" applyNumberFormat="1" applyFont="1" applyBorder="1" applyAlignment="1">
      <alignment horizontal="center" vertical="center"/>
    </xf>
    <xf numFmtId="164" fontId="11" fillId="0" borderId="93" xfId="0" applyNumberFormat="1" applyFont="1" applyBorder="1" applyAlignment="1">
      <alignment horizontal="center" vertical="center"/>
    </xf>
    <xf numFmtId="164" fontId="12" fillId="12" borderId="25" xfId="0" applyNumberFormat="1" applyFont="1" applyFill="1" applyBorder="1" applyAlignment="1">
      <alignment horizontal="center" vertical="center"/>
    </xf>
    <xf numFmtId="164" fontId="12" fillId="12" borderId="26" xfId="0" applyNumberFormat="1" applyFont="1" applyFill="1" applyBorder="1" applyAlignment="1">
      <alignment horizontal="center" vertical="center"/>
    </xf>
    <xf numFmtId="164" fontId="12" fillId="12" borderId="27" xfId="0" applyNumberFormat="1" applyFont="1" applyFill="1" applyBorder="1" applyAlignment="1">
      <alignment horizontal="center" vertical="center"/>
    </xf>
    <xf numFmtId="164" fontId="11" fillId="11" borderId="73" xfId="0" applyNumberFormat="1" applyFont="1" applyFill="1" applyBorder="1" applyAlignment="1">
      <alignment horizontal="center" vertical="center"/>
    </xf>
    <xf numFmtId="164" fontId="11" fillId="10" borderId="10" xfId="0" applyNumberFormat="1" applyFont="1" applyFill="1" applyBorder="1" applyAlignment="1">
      <alignment horizontal="center" vertical="center" wrapText="1"/>
    </xf>
    <xf numFmtId="164" fontId="11" fillId="10" borderId="9" xfId="0" applyNumberFormat="1" applyFont="1" applyFill="1" applyBorder="1" applyAlignment="1">
      <alignment horizontal="center" vertical="center" wrapText="1"/>
    </xf>
    <xf numFmtId="164" fontId="11" fillId="10" borderId="66" xfId="0" applyNumberFormat="1" applyFont="1" applyFill="1" applyBorder="1" applyAlignment="1">
      <alignment horizontal="center" vertical="center" wrapText="1"/>
    </xf>
    <xf numFmtId="164" fontId="11" fillId="10" borderId="73" xfId="0" applyNumberFormat="1" applyFont="1" applyFill="1" applyBorder="1" applyAlignment="1">
      <alignment horizontal="center" vertical="center"/>
    </xf>
    <xf numFmtId="164" fontId="11" fillId="10" borderId="10" xfId="0" applyNumberFormat="1" applyFont="1" applyFill="1" applyBorder="1" applyAlignment="1">
      <alignment horizontal="center" vertical="center"/>
    </xf>
    <xf numFmtId="164" fontId="11" fillId="10" borderId="66" xfId="0" applyNumberFormat="1" applyFont="1" applyFill="1" applyBorder="1" applyAlignment="1">
      <alignment horizontal="center" vertical="center"/>
    </xf>
    <xf numFmtId="164" fontId="11" fillId="10" borderId="56" xfId="0" applyNumberFormat="1" applyFont="1" applyFill="1" applyBorder="1" applyAlignment="1">
      <alignment horizontal="center" vertical="center"/>
    </xf>
    <xf numFmtId="164" fontId="12" fillId="2" borderId="74" xfId="0" applyNumberFormat="1" applyFont="1" applyFill="1" applyBorder="1" applyAlignment="1">
      <alignment horizontal="center" vertical="top"/>
    </xf>
    <xf numFmtId="164" fontId="12" fillId="2" borderId="77" xfId="0" applyNumberFormat="1" applyFont="1" applyFill="1" applyBorder="1" applyAlignment="1">
      <alignment horizontal="center" vertical="top"/>
    </xf>
    <xf numFmtId="164" fontId="12" fillId="3" borderId="25" xfId="0" applyNumberFormat="1" applyFont="1" applyFill="1" applyBorder="1" applyAlignment="1">
      <alignment horizontal="center" vertical="top"/>
    </xf>
    <xf numFmtId="164" fontId="12" fillId="3" borderId="26" xfId="0" applyNumberFormat="1" applyFont="1" applyFill="1" applyBorder="1" applyAlignment="1">
      <alignment horizontal="center" vertical="top"/>
    </xf>
    <xf numFmtId="164" fontId="12" fillId="3" borderId="27" xfId="0" applyNumberFormat="1" applyFont="1" applyFill="1" applyBorder="1" applyAlignment="1">
      <alignment horizontal="center" vertical="top"/>
    </xf>
    <xf numFmtId="164" fontId="12" fillId="20" borderId="105" xfId="0" applyNumberFormat="1" applyFont="1" applyFill="1" applyBorder="1" applyAlignment="1">
      <alignment horizontal="center"/>
    </xf>
    <xf numFmtId="164" fontId="11" fillId="6" borderId="8" xfId="0" applyNumberFormat="1" applyFont="1" applyFill="1" applyBorder="1" applyAlignment="1">
      <alignment horizontal="center" vertical="center"/>
    </xf>
    <xf numFmtId="49" fontId="12" fillId="7" borderId="70" xfId="0" applyNumberFormat="1" applyFont="1" applyFill="1" applyBorder="1" applyAlignment="1">
      <alignment vertical="top"/>
    </xf>
    <xf numFmtId="49" fontId="12" fillId="3" borderId="88" xfId="0" applyNumberFormat="1" applyFont="1" applyFill="1" applyBorder="1" applyAlignment="1">
      <alignment horizontal="right" vertical="top"/>
    </xf>
    <xf numFmtId="164" fontId="12" fillId="3" borderId="69" xfId="0" applyNumberFormat="1" applyFont="1" applyFill="1" applyBorder="1" applyAlignment="1">
      <alignment horizontal="center" vertical="center"/>
    </xf>
    <xf numFmtId="0" fontId="11" fillId="0" borderId="48" xfId="0" applyFont="1" applyBorder="1" applyAlignment="1">
      <alignment horizontal="center" vertical="center" wrapText="1"/>
    </xf>
    <xf numFmtId="164" fontId="11" fillId="0" borderId="36" xfId="0" applyNumberFormat="1" applyFont="1" applyBorder="1" applyAlignment="1">
      <alignment horizontal="center" vertical="center"/>
    </xf>
    <xf numFmtId="164" fontId="11" fillId="0" borderId="58" xfId="0" applyNumberFormat="1" applyFont="1" applyBorder="1" applyAlignment="1">
      <alignment horizontal="center" vertical="center"/>
    </xf>
    <xf numFmtId="164" fontId="11" fillId="0" borderId="53" xfId="0" applyNumberFormat="1" applyFont="1" applyBorder="1" applyAlignment="1">
      <alignment horizontal="center" vertical="center"/>
    </xf>
    <xf numFmtId="164" fontId="11" fillId="0" borderId="58" xfId="0" applyNumberFormat="1" applyFont="1" applyBorder="1" applyAlignment="1">
      <alignment horizontal="center" vertical="center" wrapText="1"/>
    </xf>
    <xf numFmtId="49" fontId="12" fillId="2" borderId="119" xfId="0" applyNumberFormat="1" applyFont="1" applyFill="1" applyBorder="1" applyAlignment="1">
      <alignment horizontal="center" vertical="top"/>
    </xf>
    <xf numFmtId="164" fontId="11" fillId="10" borderId="111" xfId="0" applyNumberFormat="1" applyFont="1" applyFill="1" applyBorder="1" applyAlignment="1">
      <alignment horizontal="center" vertical="center"/>
    </xf>
    <xf numFmtId="164" fontId="11" fillId="11" borderId="111" xfId="0" applyNumberFormat="1" applyFont="1" applyFill="1" applyBorder="1" applyAlignment="1">
      <alignment horizontal="center" vertical="center"/>
    </xf>
    <xf numFmtId="49" fontId="12" fillId="2" borderId="38" xfId="0" applyNumberFormat="1" applyFont="1" applyFill="1" applyBorder="1" applyAlignment="1">
      <alignment horizontal="center" vertical="top"/>
    </xf>
    <xf numFmtId="49" fontId="12" fillId="12" borderId="38" xfId="0" applyNumberFormat="1" applyFont="1" applyFill="1" applyBorder="1" applyAlignment="1">
      <alignment vertical="top"/>
    </xf>
    <xf numFmtId="49" fontId="12" fillId="2" borderId="38" xfId="0" applyNumberFormat="1" applyFont="1" applyFill="1" applyBorder="1" applyAlignment="1">
      <alignment horizontal="left" vertical="top" wrapText="1"/>
    </xf>
    <xf numFmtId="0" fontId="11" fillId="10" borderId="48" xfId="0" applyFont="1" applyFill="1" applyBorder="1" applyAlignment="1">
      <alignment horizontal="center" vertical="center" wrapText="1"/>
    </xf>
    <xf numFmtId="49" fontId="12" fillId="12" borderId="38" xfId="0" applyNumberFormat="1" applyFont="1" applyFill="1" applyBorder="1" applyAlignment="1">
      <alignment horizontal="center" vertical="top"/>
    </xf>
    <xf numFmtId="0" fontId="11" fillId="10" borderId="46" xfId="0" applyFont="1" applyFill="1" applyBorder="1" applyAlignment="1">
      <alignment horizontal="center" vertical="center" wrapText="1"/>
    </xf>
    <xf numFmtId="0" fontId="11" fillId="10" borderId="113" xfId="0" applyFont="1" applyFill="1" applyBorder="1" applyAlignment="1">
      <alignment horizontal="center" vertical="center" wrapText="1"/>
    </xf>
    <xf numFmtId="164" fontId="11" fillId="11" borderId="36" xfId="0" applyNumberFormat="1" applyFont="1" applyFill="1" applyBorder="1" applyAlignment="1">
      <alignment horizontal="center" vertical="center"/>
    </xf>
    <xf numFmtId="164" fontId="11" fillId="10" borderId="8" xfId="0" applyNumberFormat="1" applyFont="1" applyFill="1" applyBorder="1" applyAlignment="1">
      <alignment horizontal="center" vertical="center" wrapText="1"/>
    </xf>
    <xf numFmtId="164" fontId="11" fillId="10" borderId="58" xfId="0" applyNumberFormat="1" applyFont="1" applyFill="1" applyBorder="1" applyAlignment="1">
      <alignment horizontal="center" vertical="center" wrapText="1"/>
    </xf>
    <xf numFmtId="49" fontId="12" fillId="2" borderId="119" xfId="0" applyNumberFormat="1" applyFont="1" applyFill="1" applyBorder="1" applyAlignment="1">
      <alignment vertical="top"/>
    </xf>
    <xf numFmtId="49" fontId="12" fillId="12" borderId="38" xfId="9" applyNumberFormat="1" applyFont="1" applyFill="1" applyBorder="1" applyAlignment="1" applyProtection="1">
      <alignment horizontal="center" vertical="top"/>
    </xf>
    <xf numFmtId="49" fontId="12" fillId="19" borderId="38" xfId="0" applyNumberFormat="1" applyFont="1" applyFill="1" applyBorder="1" applyAlignment="1">
      <alignment horizontal="center" vertical="top"/>
    </xf>
    <xf numFmtId="164" fontId="12" fillId="2" borderId="76" xfId="0" applyNumberFormat="1" applyFont="1" applyFill="1" applyBorder="1" applyAlignment="1">
      <alignment horizontal="center" vertical="top"/>
    </xf>
    <xf numFmtId="164" fontId="12" fillId="2" borderId="49" xfId="0" applyNumberFormat="1" applyFont="1" applyFill="1" applyBorder="1" applyAlignment="1">
      <alignment horizontal="center" vertical="top"/>
    </xf>
    <xf numFmtId="164" fontId="11" fillId="6" borderId="101" xfId="0" applyNumberFormat="1" applyFont="1" applyFill="1" applyBorder="1" applyAlignment="1">
      <alignment horizontal="center" vertical="center"/>
    </xf>
    <xf numFmtId="49" fontId="12" fillId="3" borderId="38" xfId="0" applyNumberFormat="1" applyFont="1" applyFill="1" applyBorder="1" applyAlignment="1">
      <alignment horizontal="left" vertical="top"/>
    </xf>
    <xf numFmtId="164" fontId="11" fillId="6" borderId="128" xfId="0" applyNumberFormat="1" applyFont="1" applyFill="1" applyBorder="1" applyAlignment="1">
      <alignment horizontal="center" vertical="center"/>
    </xf>
    <xf numFmtId="0" fontId="11" fillId="6" borderId="46" xfId="0" applyFont="1" applyFill="1" applyBorder="1" applyAlignment="1">
      <alignment horizontal="center" vertical="center" wrapText="1"/>
    </xf>
    <xf numFmtId="0" fontId="11" fillId="6" borderId="47" xfId="0" applyFont="1" applyFill="1" applyBorder="1" applyAlignment="1">
      <alignment horizontal="center" vertical="center" wrapText="1"/>
    </xf>
    <xf numFmtId="164" fontId="11" fillId="0" borderId="11" xfId="0" applyNumberFormat="1" applyFont="1" applyBorder="1" applyAlignment="1">
      <alignment horizontal="center"/>
    </xf>
    <xf numFmtId="164" fontId="11" fillId="0" borderId="7" xfId="0" applyNumberFormat="1" applyFont="1" applyBorder="1" applyAlignment="1">
      <alignment horizontal="center"/>
    </xf>
    <xf numFmtId="49" fontId="12" fillId="3" borderId="38" xfId="0" applyNumberFormat="1" applyFont="1" applyFill="1" applyBorder="1" applyAlignment="1">
      <alignment horizontal="right" vertical="top"/>
    </xf>
    <xf numFmtId="164" fontId="12" fillId="2" borderId="111" xfId="8" applyNumberFormat="1" applyFont="1" applyBorder="1" applyAlignment="1" applyProtection="1">
      <alignment horizontal="center" vertical="center"/>
    </xf>
    <xf numFmtId="164" fontId="12" fillId="2" borderId="15" xfId="8" applyNumberFormat="1" applyFont="1" applyBorder="1" applyAlignment="1" applyProtection="1">
      <alignment horizontal="center" vertical="center"/>
    </xf>
    <xf numFmtId="164" fontId="12" fillId="2" borderId="112" xfId="8" applyNumberFormat="1" applyFont="1" applyBorder="1" applyAlignment="1" applyProtection="1">
      <alignment horizontal="center" vertical="center"/>
    </xf>
    <xf numFmtId="0" fontId="11" fillId="0" borderId="78" xfId="0" applyFont="1" applyBorder="1" applyAlignment="1" applyProtection="1">
      <alignment horizontal="center" vertical="center" textRotation="90"/>
      <protection locked="0"/>
    </xf>
    <xf numFmtId="0" fontId="11" fillId="0" borderId="78" xfId="0" applyFont="1" applyBorder="1" applyAlignment="1" applyProtection="1">
      <alignment horizontal="center" vertical="center" textRotation="90" wrapText="1"/>
      <protection locked="0"/>
    </xf>
    <xf numFmtId="0" fontId="11" fillId="0" borderId="27" xfId="0" applyFont="1" applyBorder="1" applyAlignment="1">
      <alignment horizontal="center" vertical="center" wrapText="1"/>
    </xf>
    <xf numFmtId="0" fontId="12" fillId="20" borderId="38" xfId="0" applyFont="1" applyFill="1" applyBorder="1" applyAlignment="1">
      <alignment horizontal="center" vertical="center" wrapText="1"/>
    </xf>
    <xf numFmtId="164" fontId="11" fillId="0" borderId="61" xfId="0" applyNumberFormat="1" applyFont="1" applyBorder="1" applyAlignment="1">
      <alignment horizontal="center"/>
    </xf>
    <xf numFmtId="164" fontId="12" fillId="20" borderId="94" xfId="0" applyNumberFormat="1" applyFont="1" applyFill="1" applyBorder="1" applyAlignment="1">
      <alignment horizontal="center" vertical="top" wrapText="1"/>
    </xf>
    <xf numFmtId="164" fontId="12" fillId="20" borderId="99" xfId="0" applyNumberFormat="1" applyFont="1" applyFill="1" applyBorder="1" applyAlignment="1">
      <alignment horizontal="center" vertical="top" wrapText="1"/>
    </xf>
    <xf numFmtId="164" fontId="11" fillId="0" borderId="100" xfId="0" applyNumberFormat="1" applyFont="1" applyBorder="1" applyAlignment="1">
      <alignment horizontal="center" vertical="top" wrapText="1"/>
    </xf>
    <xf numFmtId="164" fontId="11" fillId="0" borderId="48" xfId="0" applyNumberFormat="1" applyFont="1" applyBorder="1" applyAlignment="1">
      <alignment horizontal="center" vertical="top" wrapText="1"/>
    </xf>
    <xf numFmtId="164" fontId="11" fillId="0" borderId="100" xfId="0" applyNumberFormat="1" applyFont="1" applyBorder="1" applyAlignment="1">
      <alignment horizontal="center" vertical="top"/>
    </xf>
    <xf numFmtId="164" fontId="12" fillId="0" borderId="100" xfId="0" applyNumberFormat="1" applyFont="1" applyBorder="1" applyAlignment="1">
      <alignment horizontal="center" vertical="top" wrapText="1"/>
    </xf>
    <xf numFmtId="164" fontId="11" fillId="0" borderId="100" xfId="0" applyNumberFormat="1" applyFont="1" applyBorder="1" applyAlignment="1">
      <alignment horizontal="center" wrapText="1"/>
    </xf>
    <xf numFmtId="164" fontId="11" fillId="0" borderId="120" xfId="0" applyNumberFormat="1" applyFont="1" applyBorder="1" applyAlignment="1">
      <alignment horizontal="center" vertical="top" wrapText="1"/>
    </xf>
    <xf numFmtId="164" fontId="12" fillId="20" borderId="62" xfId="0" applyNumberFormat="1" applyFont="1" applyFill="1" applyBorder="1" applyAlignment="1">
      <alignment horizontal="center" vertical="top" wrapText="1"/>
    </xf>
    <xf numFmtId="0" fontId="11" fillId="10" borderId="47" xfId="0" applyFont="1" applyFill="1" applyBorder="1" applyAlignment="1">
      <alignment horizontal="center" vertical="center" wrapText="1"/>
    </xf>
    <xf numFmtId="164" fontId="11" fillId="11" borderId="8" xfId="0" applyNumberFormat="1" applyFont="1" applyFill="1" applyBorder="1" applyAlignment="1">
      <alignment horizontal="center" vertical="center"/>
    </xf>
    <xf numFmtId="164" fontId="11" fillId="11" borderId="58" xfId="0" applyNumberFormat="1" applyFont="1" applyFill="1" applyBorder="1" applyAlignment="1">
      <alignment horizontal="center" vertical="center"/>
    </xf>
    <xf numFmtId="0" fontId="11" fillId="0" borderId="120" xfId="0" applyFont="1" applyBorder="1" applyAlignment="1">
      <alignment horizontal="center" vertical="center" wrapText="1"/>
    </xf>
    <xf numFmtId="164" fontId="11" fillId="6" borderId="85" xfId="0" applyNumberFormat="1" applyFont="1" applyFill="1" applyBorder="1" applyAlignment="1">
      <alignment horizontal="center" vertical="center"/>
    </xf>
    <xf numFmtId="164" fontId="11" fillId="6" borderId="86" xfId="0" applyNumberFormat="1" applyFont="1" applyFill="1" applyBorder="1" applyAlignment="1">
      <alignment horizontal="center" vertical="center"/>
    </xf>
    <xf numFmtId="164" fontId="11" fillId="6" borderId="123" xfId="0" applyNumberFormat="1" applyFont="1" applyFill="1" applyBorder="1" applyAlignment="1">
      <alignment horizontal="center" vertical="center"/>
    </xf>
    <xf numFmtId="0" fontId="12" fillId="14" borderId="96" xfId="0" applyFont="1" applyFill="1" applyBorder="1" applyAlignment="1">
      <alignment horizontal="center" vertical="top" wrapText="1"/>
    </xf>
    <xf numFmtId="164" fontId="12" fillId="3" borderId="43" xfId="0" applyNumberFormat="1" applyFont="1" applyFill="1" applyBorder="1" applyAlignment="1">
      <alignment horizontal="center" vertical="center"/>
    </xf>
    <xf numFmtId="164" fontId="12" fillId="3" borderId="44" xfId="0" applyNumberFormat="1" applyFont="1" applyFill="1" applyBorder="1" applyAlignment="1">
      <alignment horizontal="center" vertical="center"/>
    </xf>
    <xf numFmtId="164" fontId="12" fillId="3" borderId="45" xfId="0" applyNumberFormat="1" applyFont="1" applyFill="1" applyBorder="1" applyAlignment="1">
      <alignment horizontal="center" vertical="center"/>
    </xf>
    <xf numFmtId="0" fontId="11" fillId="6" borderId="99" xfId="0" applyFont="1" applyFill="1" applyBorder="1" applyAlignment="1">
      <alignment horizontal="center" vertical="center" wrapText="1"/>
    </xf>
    <xf numFmtId="0" fontId="11" fillId="6" borderId="120" xfId="0" applyFont="1" applyFill="1" applyBorder="1" applyAlignment="1">
      <alignment horizontal="center" vertical="center" wrapText="1"/>
    </xf>
    <xf numFmtId="164" fontId="11" fillId="6" borderId="86" xfId="0" applyNumberFormat="1" applyFont="1" applyFill="1" applyBorder="1" applyAlignment="1">
      <alignment horizontal="center" vertical="center" wrapText="1"/>
    </xf>
    <xf numFmtId="0" fontId="12" fillId="15" borderId="96" xfId="0" applyFont="1" applyFill="1" applyBorder="1" applyAlignment="1">
      <alignment horizontal="center" vertical="top" wrapText="1"/>
    </xf>
    <xf numFmtId="164" fontId="12" fillId="3" borderId="77" xfId="0" applyNumberFormat="1" applyFont="1" applyFill="1" applyBorder="1" applyAlignment="1">
      <alignment horizontal="center" vertical="center"/>
    </xf>
    <xf numFmtId="164" fontId="12" fillId="3" borderId="49" xfId="0" applyNumberFormat="1" applyFont="1" applyFill="1" applyBorder="1" applyAlignment="1">
      <alignment horizontal="center" vertical="center"/>
    </xf>
    <xf numFmtId="164" fontId="11" fillId="11" borderId="9" xfId="0" applyNumberFormat="1" applyFont="1" applyFill="1" applyBorder="1" applyAlignment="1">
      <alignment horizontal="center" vertical="center"/>
    </xf>
    <xf numFmtId="164" fontId="11" fillId="11" borderId="66" xfId="0" applyNumberFormat="1" applyFont="1" applyFill="1" applyBorder="1" applyAlignment="1">
      <alignment horizontal="center" vertical="center"/>
    </xf>
    <xf numFmtId="164" fontId="11" fillId="10" borderId="64" xfId="0" applyNumberFormat="1" applyFont="1" applyFill="1" applyBorder="1" applyAlignment="1">
      <alignment horizontal="center" vertical="center"/>
    </xf>
    <xf numFmtId="164" fontId="11" fillId="10" borderId="62" xfId="0" applyNumberFormat="1" applyFont="1" applyFill="1" applyBorder="1" applyAlignment="1">
      <alignment horizontal="center" vertical="center"/>
    </xf>
    <xf numFmtId="164" fontId="11" fillId="10" borderId="63" xfId="0" applyNumberFormat="1" applyFont="1" applyFill="1" applyBorder="1" applyAlignment="1">
      <alignment horizontal="center" vertical="center"/>
    </xf>
    <xf numFmtId="164" fontId="11" fillId="10" borderId="54" xfId="0" applyNumberFormat="1" applyFont="1" applyFill="1" applyBorder="1" applyAlignment="1">
      <alignment horizontal="center" vertical="center" wrapText="1"/>
    </xf>
    <xf numFmtId="164" fontId="11" fillId="10" borderId="29" xfId="0" applyNumberFormat="1" applyFont="1" applyFill="1" applyBorder="1" applyAlignment="1">
      <alignment horizontal="center" vertical="center"/>
    </xf>
    <xf numFmtId="164" fontId="11" fillId="10" borderId="54" xfId="0" applyNumberFormat="1" applyFont="1" applyFill="1" applyBorder="1" applyAlignment="1">
      <alignment horizontal="center" vertical="center"/>
    </xf>
    <xf numFmtId="164" fontId="11" fillId="0" borderId="7" xfId="0" applyNumberFormat="1" applyFont="1" applyBorder="1" applyAlignment="1">
      <alignment horizontal="center" vertical="top"/>
    </xf>
    <xf numFmtId="0" fontId="11" fillId="6" borderId="50" xfId="0" applyFont="1" applyFill="1" applyBorder="1" applyAlignment="1">
      <alignment horizontal="center" vertical="center" wrapText="1"/>
    </xf>
    <xf numFmtId="164" fontId="11" fillId="6" borderId="17" xfId="0" applyNumberFormat="1" applyFont="1" applyFill="1" applyBorder="1" applyAlignment="1">
      <alignment horizontal="center" vertical="center"/>
    </xf>
    <xf numFmtId="164" fontId="11" fillId="6" borderId="54" xfId="0" applyNumberFormat="1" applyFont="1" applyFill="1" applyBorder="1" applyAlignment="1">
      <alignment horizontal="center" vertical="center"/>
    </xf>
    <xf numFmtId="164" fontId="12" fillId="14" borderId="31" xfId="0" applyNumberFormat="1" applyFont="1" applyFill="1" applyBorder="1" applyAlignment="1">
      <alignment horizontal="center" vertical="top"/>
    </xf>
    <xf numFmtId="164" fontId="12" fillId="14" borderId="32" xfId="0" applyNumberFormat="1" applyFont="1" applyFill="1" applyBorder="1" applyAlignment="1">
      <alignment horizontal="center" vertical="top"/>
    </xf>
    <xf numFmtId="164" fontId="12" fillId="14" borderId="33" xfId="0" applyNumberFormat="1" applyFont="1" applyFill="1" applyBorder="1" applyAlignment="1">
      <alignment horizontal="center" vertical="top"/>
    </xf>
    <xf numFmtId="164" fontId="11" fillId="0" borderId="54" xfId="0" applyNumberFormat="1" applyFont="1" applyBorder="1" applyAlignment="1">
      <alignment horizontal="center" vertical="center"/>
    </xf>
    <xf numFmtId="164" fontId="12" fillId="20" borderId="103" xfId="0" applyNumberFormat="1" applyFont="1" applyFill="1" applyBorder="1" applyAlignment="1">
      <alignment horizontal="center" vertical="top"/>
    </xf>
    <xf numFmtId="164" fontId="12" fillId="20" borderId="119" xfId="0" applyNumberFormat="1" applyFont="1" applyFill="1" applyBorder="1" applyAlignment="1">
      <alignment horizontal="center" vertical="top"/>
    </xf>
    <xf numFmtId="164" fontId="12" fillId="20" borderId="104" xfId="0" applyNumberFormat="1" applyFont="1" applyFill="1" applyBorder="1" applyAlignment="1">
      <alignment horizontal="center" vertical="top"/>
    </xf>
    <xf numFmtId="164" fontId="12" fillId="20" borderId="122" xfId="0" applyNumberFormat="1" applyFont="1" applyFill="1" applyBorder="1" applyAlignment="1">
      <alignment horizontal="center" vertical="top"/>
    </xf>
    <xf numFmtId="164" fontId="12" fillId="2" borderId="25" xfId="0" applyNumberFormat="1" applyFont="1" applyFill="1" applyBorder="1" applyAlignment="1">
      <alignment horizontal="center" vertical="center"/>
    </xf>
    <xf numFmtId="164" fontId="12" fillId="2" borderId="26" xfId="0" applyNumberFormat="1" applyFont="1" applyFill="1" applyBorder="1" applyAlignment="1">
      <alignment horizontal="center" vertical="center"/>
    </xf>
    <xf numFmtId="164" fontId="12" fillId="2" borderId="27" xfId="0" applyNumberFormat="1" applyFont="1" applyFill="1" applyBorder="1" applyAlignment="1">
      <alignment horizontal="center" vertical="center"/>
    </xf>
    <xf numFmtId="49" fontId="12" fillId="2" borderId="165" xfId="0" applyNumberFormat="1" applyFont="1" applyFill="1" applyBorder="1" applyAlignment="1">
      <alignment horizontal="center" vertical="top"/>
    </xf>
    <xf numFmtId="49" fontId="12" fillId="16" borderId="165" xfId="0" applyNumberFormat="1" applyFont="1" applyFill="1" applyBorder="1" applyAlignment="1">
      <alignment horizontal="center" vertical="top"/>
    </xf>
    <xf numFmtId="49" fontId="12" fillId="16" borderId="41" xfId="0" applyNumberFormat="1" applyFont="1" applyFill="1" applyBorder="1" applyAlignment="1">
      <alignment horizontal="center" vertical="top"/>
    </xf>
    <xf numFmtId="164" fontId="12" fillId="3" borderId="31" xfId="0" applyNumberFormat="1" applyFont="1" applyFill="1" applyBorder="1" applyAlignment="1">
      <alignment horizontal="center" vertical="center"/>
    </xf>
    <xf numFmtId="164" fontId="12" fillId="3" borderId="32" xfId="0" applyNumberFormat="1" applyFont="1" applyFill="1" applyBorder="1" applyAlignment="1">
      <alignment horizontal="center" vertical="center"/>
    </xf>
    <xf numFmtId="164" fontId="12" fillId="3" borderId="33" xfId="0" applyNumberFormat="1" applyFont="1" applyFill="1" applyBorder="1" applyAlignment="1">
      <alignment horizontal="center" vertical="center"/>
    </xf>
    <xf numFmtId="164" fontId="12" fillId="12" borderId="31" xfId="9" applyNumberFormat="1" applyFont="1" applyFill="1" applyBorder="1" applyAlignment="1" applyProtection="1">
      <alignment horizontal="center" vertical="center"/>
    </xf>
    <xf numFmtId="164" fontId="12" fillId="12" borderId="32" xfId="9" applyNumberFormat="1" applyFont="1" applyFill="1" applyBorder="1" applyAlignment="1" applyProtection="1">
      <alignment horizontal="center" vertical="center"/>
    </xf>
    <xf numFmtId="164" fontId="12" fillId="12" borderId="33" xfId="9" applyNumberFormat="1" applyFont="1" applyFill="1" applyBorder="1" applyAlignment="1" applyProtection="1">
      <alignment horizontal="center" vertical="center"/>
    </xf>
    <xf numFmtId="164" fontId="12" fillId="16" borderId="25" xfId="8" applyNumberFormat="1" applyFont="1" applyFill="1" applyBorder="1" applyAlignment="1" applyProtection="1">
      <alignment horizontal="center" vertical="center"/>
    </xf>
    <xf numFmtId="164" fontId="12" fillId="16" borderId="26" xfId="8" applyNumberFormat="1" applyFont="1" applyFill="1" applyBorder="1" applyAlignment="1" applyProtection="1">
      <alignment horizontal="center" vertical="center"/>
    </xf>
    <xf numFmtId="164" fontId="12" fillId="16" borderId="27" xfId="8" applyNumberFormat="1" applyFont="1" applyFill="1" applyBorder="1" applyAlignment="1" applyProtection="1">
      <alignment horizontal="center" vertical="center"/>
    </xf>
    <xf numFmtId="49" fontId="12" fillId="18" borderId="165" xfId="0" applyNumberFormat="1" applyFont="1" applyFill="1" applyBorder="1" applyAlignment="1">
      <alignment horizontal="center" vertical="top" wrapText="1"/>
    </xf>
    <xf numFmtId="49" fontId="12" fillId="17" borderId="165" xfId="0" applyNumberFormat="1" applyFont="1" applyFill="1" applyBorder="1" applyAlignment="1">
      <alignment vertical="top" wrapText="1"/>
    </xf>
    <xf numFmtId="49" fontId="12" fillId="2" borderId="165" xfId="0" applyNumberFormat="1" applyFont="1" applyFill="1" applyBorder="1" applyAlignment="1">
      <alignment vertical="top"/>
    </xf>
    <xf numFmtId="49" fontId="12" fillId="18" borderId="26" xfId="0" applyNumberFormat="1" applyFont="1" applyFill="1" applyBorder="1" applyAlignment="1">
      <alignment horizontal="center" vertical="top"/>
    </xf>
    <xf numFmtId="0" fontId="12" fillId="14" borderId="70" xfId="0" applyFont="1" applyFill="1" applyBorder="1" applyAlignment="1">
      <alignment horizontal="center" vertical="top" wrapText="1"/>
    </xf>
    <xf numFmtId="0" fontId="11" fillId="6" borderId="13" xfId="0" applyFont="1" applyFill="1" applyBorder="1" applyAlignment="1">
      <alignment horizontal="center" vertical="top" wrapText="1"/>
    </xf>
    <xf numFmtId="0" fontId="11" fillId="6" borderId="161" xfId="0" applyFont="1" applyFill="1" applyBorder="1" applyAlignment="1">
      <alignment horizontal="center" vertical="top" wrapText="1"/>
    </xf>
    <xf numFmtId="0" fontId="12" fillId="6" borderId="0" xfId="0" applyFont="1" applyFill="1" applyAlignment="1">
      <alignment horizontal="right"/>
    </xf>
    <xf numFmtId="164" fontId="11" fillId="10" borderId="82" xfId="0" applyNumberFormat="1" applyFont="1" applyFill="1" applyBorder="1" applyAlignment="1">
      <alignment horizontal="center" vertical="center"/>
    </xf>
    <xf numFmtId="164" fontId="11" fillId="10" borderId="93" xfId="0" applyNumberFormat="1" applyFont="1" applyFill="1" applyBorder="1" applyAlignment="1">
      <alignment horizontal="center" vertical="center"/>
    </xf>
    <xf numFmtId="164" fontId="11" fillId="10" borderId="83" xfId="0" applyNumberFormat="1" applyFont="1" applyFill="1" applyBorder="1" applyAlignment="1">
      <alignment horizontal="center" vertical="center"/>
    </xf>
    <xf numFmtId="164" fontId="11" fillId="10" borderId="101" xfId="0" applyNumberFormat="1" applyFont="1" applyFill="1" applyBorder="1" applyAlignment="1">
      <alignment horizontal="center" vertical="center"/>
    </xf>
    <xf numFmtId="164" fontId="11" fillId="10" borderId="102" xfId="0" applyNumberFormat="1" applyFont="1" applyFill="1" applyBorder="1" applyAlignment="1">
      <alignment horizontal="center" vertical="center"/>
    </xf>
    <xf numFmtId="164" fontId="11" fillId="10" borderId="85" xfId="0" applyNumberFormat="1" applyFont="1" applyFill="1" applyBorder="1" applyAlignment="1">
      <alignment horizontal="center" vertical="center"/>
    </xf>
    <xf numFmtId="164" fontId="11" fillId="10" borderId="86" xfId="0" applyNumberFormat="1" applyFont="1" applyFill="1" applyBorder="1" applyAlignment="1">
      <alignment horizontal="center" vertical="center"/>
    </xf>
    <xf numFmtId="164" fontId="11" fillId="11" borderId="123" xfId="0" applyNumberFormat="1" applyFont="1" applyFill="1" applyBorder="1" applyAlignment="1">
      <alignment horizontal="center" vertical="center"/>
    </xf>
    <xf numFmtId="49" fontId="12" fillId="18" borderId="52" xfId="0" applyNumberFormat="1" applyFont="1" applyFill="1" applyBorder="1" applyAlignment="1">
      <alignment horizontal="center" vertical="top"/>
    </xf>
    <xf numFmtId="49" fontId="12" fillId="18" borderId="38" xfId="0" applyNumberFormat="1" applyFont="1" applyFill="1" applyBorder="1" applyAlignment="1">
      <alignment horizontal="center" vertical="top"/>
    </xf>
    <xf numFmtId="164" fontId="11" fillId="11" borderId="166" xfId="0" applyNumberFormat="1" applyFont="1" applyFill="1" applyBorder="1" applyAlignment="1">
      <alignment horizontal="center" vertical="center"/>
    </xf>
    <xf numFmtId="164" fontId="11" fillId="6" borderId="166" xfId="0" applyNumberFormat="1" applyFont="1" applyFill="1" applyBorder="1" applyAlignment="1">
      <alignment horizontal="center" vertical="center"/>
    </xf>
    <xf numFmtId="164" fontId="11" fillId="0" borderId="167" xfId="0" applyNumberFormat="1" applyFont="1" applyBorder="1" applyAlignment="1">
      <alignment horizontal="center" vertical="center"/>
    </xf>
    <xf numFmtId="0" fontId="11" fillId="0" borderId="176" xfId="0" applyFont="1" applyBorder="1" applyAlignment="1">
      <alignment horizontal="center" vertical="center" wrapText="1"/>
    </xf>
    <xf numFmtId="49" fontId="12" fillId="2" borderId="15" xfId="0" applyNumberFormat="1" applyFont="1" applyFill="1" applyBorder="1" applyAlignment="1">
      <alignment horizontal="center" vertical="top"/>
    </xf>
    <xf numFmtId="49" fontId="12" fillId="3" borderId="15" xfId="0" applyNumberFormat="1" applyFont="1" applyFill="1" applyBorder="1" applyAlignment="1">
      <alignment horizontal="center" vertical="top"/>
    </xf>
    <xf numFmtId="164" fontId="11" fillId="6" borderId="112" xfId="0" applyNumberFormat="1" applyFont="1" applyFill="1" applyBorder="1" applyAlignment="1">
      <alignment horizontal="center" vertical="center"/>
    </xf>
    <xf numFmtId="164" fontId="11" fillId="21" borderId="157" xfId="0" applyNumberFormat="1" applyFont="1" applyFill="1" applyBorder="1" applyAlignment="1">
      <alignment horizontal="center" vertical="center"/>
    </xf>
    <xf numFmtId="164" fontId="11" fillId="11" borderId="156" xfId="0" applyNumberFormat="1" applyFont="1" applyFill="1" applyBorder="1" applyAlignment="1">
      <alignment horizontal="center" vertical="center"/>
    </xf>
    <xf numFmtId="164" fontId="11" fillId="11" borderId="158" xfId="0" applyNumberFormat="1" applyFont="1" applyFill="1" applyBorder="1" applyAlignment="1">
      <alignment horizontal="center" vertical="center"/>
    </xf>
    <xf numFmtId="164" fontId="11" fillId="11" borderId="157" xfId="0" applyNumberFormat="1" applyFont="1" applyFill="1" applyBorder="1" applyAlignment="1">
      <alignment horizontal="center" vertical="center"/>
    </xf>
    <xf numFmtId="49" fontId="12" fillId="3" borderId="52" xfId="0" applyNumberFormat="1" applyFont="1" applyFill="1" applyBorder="1" applyAlignment="1">
      <alignment horizontal="center" vertical="top"/>
    </xf>
    <xf numFmtId="49" fontId="12" fillId="7" borderId="111" xfId="0" applyNumberFormat="1" applyFont="1" applyFill="1" applyBorder="1" applyAlignment="1">
      <alignment horizontal="center" vertical="top"/>
    </xf>
    <xf numFmtId="164" fontId="11" fillId="6" borderId="111" xfId="0" applyNumberFormat="1" applyFont="1" applyFill="1" applyBorder="1" applyAlignment="1">
      <alignment horizontal="center" vertical="center"/>
    </xf>
    <xf numFmtId="164" fontId="11" fillId="21" borderId="158" xfId="0" applyNumberFormat="1" applyFont="1" applyFill="1" applyBorder="1" applyAlignment="1">
      <alignment horizontal="center" vertical="center"/>
    </xf>
    <xf numFmtId="164" fontId="11" fillId="21" borderId="156" xfId="0" applyNumberFormat="1" applyFont="1" applyFill="1" applyBorder="1" applyAlignment="1">
      <alignment horizontal="center" vertical="center"/>
    </xf>
    <xf numFmtId="0" fontId="11" fillId="6" borderId="113" xfId="0" applyFont="1" applyFill="1" applyBorder="1" applyAlignment="1">
      <alignment horizontal="center" vertical="center" wrapText="1"/>
    </xf>
    <xf numFmtId="0" fontId="11" fillId="21" borderId="160" xfId="0" applyFont="1" applyFill="1" applyBorder="1" applyAlignment="1">
      <alignment horizontal="center" vertical="center" wrapText="1"/>
    </xf>
    <xf numFmtId="164" fontId="11" fillId="6" borderId="15" xfId="0" applyNumberFormat="1" applyFont="1" applyFill="1" applyBorder="1" applyAlignment="1">
      <alignment horizontal="center" vertical="center"/>
    </xf>
    <xf numFmtId="164" fontId="11" fillId="21" borderId="33" xfId="0" applyNumberFormat="1" applyFont="1" applyFill="1" applyBorder="1" applyAlignment="1">
      <alignment horizontal="center" vertical="center"/>
    </xf>
    <xf numFmtId="164" fontId="11" fillId="21" borderId="31" xfId="0" applyNumberFormat="1" applyFont="1" applyFill="1" applyBorder="1" applyAlignment="1">
      <alignment horizontal="center" vertical="center"/>
    </xf>
    <xf numFmtId="164" fontId="11" fillId="21" borderId="32" xfId="0" applyNumberFormat="1" applyFont="1" applyFill="1" applyBorder="1" applyAlignment="1">
      <alignment horizontal="center" vertical="center"/>
    </xf>
    <xf numFmtId="0" fontId="11" fillId="21" borderId="35" xfId="0" applyFont="1" applyFill="1" applyBorder="1" applyAlignment="1">
      <alignment horizontal="center" vertical="center" wrapText="1"/>
    </xf>
    <xf numFmtId="0" fontId="11" fillId="11" borderId="35" xfId="0" applyFont="1" applyFill="1" applyBorder="1" applyAlignment="1">
      <alignment horizontal="center" vertical="center" wrapText="1"/>
    </xf>
    <xf numFmtId="0" fontId="11" fillId="11" borderId="113" xfId="0" applyFont="1" applyFill="1" applyBorder="1" applyAlignment="1">
      <alignment horizontal="center" vertical="center" wrapText="1"/>
    </xf>
    <xf numFmtId="0" fontId="11" fillId="11" borderId="46" xfId="0" applyFont="1" applyFill="1" applyBorder="1" applyAlignment="1">
      <alignment horizontal="center" vertical="center"/>
    </xf>
    <xf numFmtId="49" fontId="12" fillId="7" borderId="103" xfId="0" applyNumberFormat="1" applyFont="1" applyFill="1" applyBorder="1" applyAlignment="1">
      <alignment vertical="top"/>
    </xf>
    <xf numFmtId="0" fontId="12" fillId="20" borderId="88" xfId="0" applyFont="1" applyFill="1" applyBorder="1" applyAlignment="1">
      <alignment horizontal="center" vertical="center" wrapText="1"/>
    </xf>
    <xf numFmtId="0" fontId="12" fillId="20" borderId="40" xfId="0" applyFont="1" applyFill="1" applyBorder="1" applyAlignment="1">
      <alignment horizontal="center" vertical="center" wrapText="1"/>
    </xf>
    <xf numFmtId="164" fontId="11" fillId="0" borderId="115" xfId="0" applyNumberFormat="1" applyFont="1" applyBorder="1" applyAlignment="1">
      <alignment horizontal="center"/>
    </xf>
    <xf numFmtId="164" fontId="11" fillId="0" borderId="147" xfId="0" applyNumberFormat="1" applyFont="1" applyBorder="1" applyAlignment="1">
      <alignment horizontal="center"/>
    </xf>
    <xf numFmtId="164" fontId="11" fillId="0" borderId="12" xfId="0" applyNumberFormat="1" applyFont="1" applyBorder="1" applyAlignment="1">
      <alignment horizontal="center"/>
    </xf>
    <xf numFmtId="164" fontId="11" fillId="0" borderId="12" xfId="0" applyNumberFormat="1" applyFont="1" applyBorder="1" applyAlignment="1">
      <alignment horizontal="center" vertical="top"/>
    </xf>
    <xf numFmtId="164" fontId="12" fillId="20" borderId="116" xfId="0" applyNumberFormat="1" applyFont="1" applyFill="1" applyBorder="1" applyAlignment="1">
      <alignment horizontal="center"/>
    </xf>
    <xf numFmtId="164" fontId="12" fillId="20" borderId="131" xfId="0" applyNumberFormat="1" applyFont="1" applyFill="1" applyBorder="1" applyAlignment="1">
      <alignment horizontal="center"/>
    </xf>
    <xf numFmtId="164" fontId="12" fillId="12" borderId="31" xfId="0" applyNumberFormat="1" applyFont="1" applyFill="1" applyBorder="1" applyAlignment="1">
      <alignment horizontal="center" vertical="center"/>
    </xf>
    <xf numFmtId="164" fontId="12" fillId="12" borderId="32" xfId="0" applyNumberFormat="1" applyFont="1" applyFill="1" applyBorder="1" applyAlignment="1">
      <alignment horizontal="center" vertical="center"/>
    </xf>
    <xf numFmtId="164" fontId="12" fillId="12" borderId="33" xfId="0" applyNumberFormat="1" applyFont="1" applyFill="1" applyBorder="1" applyAlignment="1">
      <alignment horizontal="center" vertical="center"/>
    </xf>
    <xf numFmtId="0" fontId="11" fillId="9" borderId="184" xfId="0" applyFont="1" applyFill="1" applyBorder="1" applyAlignment="1">
      <alignment horizontal="center" vertical="center" textRotation="90" wrapText="1"/>
    </xf>
    <xf numFmtId="0" fontId="11" fillId="0" borderId="184" xfId="0" applyFont="1" applyBorder="1" applyAlignment="1">
      <alignment horizontal="center" vertical="center" textRotation="90" wrapText="1"/>
    </xf>
    <xf numFmtId="164" fontId="11" fillId="6" borderId="156" xfId="0" applyNumberFormat="1" applyFont="1" applyFill="1" applyBorder="1" applyAlignment="1">
      <alignment horizontal="center" vertical="center"/>
    </xf>
    <xf numFmtId="164" fontId="11" fillId="6" borderId="157" xfId="0" applyNumberFormat="1" applyFont="1" applyFill="1" applyBorder="1" applyAlignment="1">
      <alignment horizontal="center" vertical="center"/>
    </xf>
    <xf numFmtId="164" fontId="11" fillId="6" borderId="158" xfId="0" applyNumberFormat="1" applyFont="1" applyFill="1" applyBorder="1" applyAlignment="1">
      <alignment horizontal="center" vertical="center"/>
    </xf>
    <xf numFmtId="164" fontId="11" fillId="11" borderId="159" xfId="0" applyNumberFormat="1" applyFont="1" applyFill="1" applyBorder="1" applyAlignment="1">
      <alignment horizontal="center" vertical="center"/>
    </xf>
    <xf numFmtId="164" fontId="11" fillId="11" borderId="191" xfId="0" applyNumberFormat="1" applyFont="1" applyFill="1" applyBorder="1" applyAlignment="1">
      <alignment horizontal="center" vertical="center"/>
    </xf>
    <xf numFmtId="164" fontId="11" fillId="0" borderId="157" xfId="0" applyNumberFormat="1" applyFont="1" applyBorder="1" applyAlignment="1">
      <alignment horizontal="center" vertical="center"/>
    </xf>
    <xf numFmtId="164" fontId="11" fillId="0" borderId="158" xfId="0" applyNumberFormat="1" applyFont="1" applyBorder="1" applyAlignment="1">
      <alignment horizontal="center" vertical="center"/>
    </xf>
    <xf numFmtId="164" fontId="11" fillId="6" borderId="186" xfId="0" applyNumberFormat="1" applyFont="1" applyFill="1" applyBorder="1" applyAlignment="1">
      <alignment horizontal="center" vertical="center"/>
    </xf>
    <xf numFmtId="164" fontId="11" fillId="0" borderId="172" xfId="0" applyNumberFormat="1" applyFont="1" applyBorder="1" applyAlignment="1">
      <alignment horizontal="center" vertical="center"/>
    </xf>
    <xf numFmtId="164" fontId="11" fillId="0" borderId="192" xfId="0" applyNumberFormat="1" applyFont="1" applyBorder="1" applyAlignment="1">
      <alignment horizontal="center" vertical="center"/>
    </xf>
    <xf numFmtId="0" fontId="11" fillId="0" borderId="180" xfId="0" applyFont="1" applyBorder="1" applyAlignment="1">
      <alignment horizontal="center" vertical="center" wrapText="1"/>
    </xf>
    <xf numFmtId="164" fontId="11" fillId="6" borderId="167" xfId="0" applyNumberFormat="1" applyFont="1" applyFill="1" applyBorder="1" applyAlignment="1">
      <alignment horizontal="center" vertical="center"/>
    </xf>
    <xf numFmtId="164" fontId="11" fillId="6" borderId="168" xfId="0" applyNumberFormat="1" applyFont="1" applyFill="1" applyBorder="1" applyAlignment="1">
      <alignment horizontal="center" vertical="center"/>
    </xf>
    <xf numFmtId="164" fontId="11" fillId="11" borderId="167" xfId="0" applyNumberFormat="1" applyFont="1" applyFill="1" applyBorder="1" applyAlignment="1">
      <alignment horizontal="center" vertical="center"/>
    </xf>
    <xf numFmtId="164" fontId="11" fillId="11" borderId="177" xfId="0" applyNumberFormat="1" applyFont="1" applyFill="1" applyBorder="1" applyAlignment="1">
      <alignment horizontal="center" vertical="center"/>
    </xf>
    <xf numFmtId="164" fontId="11" fillId="11" borderId="168" xfId="0" applyNumberFormat="1" applyFont="1" applyFill="1" applyBorder="1" applyAlignment="1">
      <alignment horizontal="center" vertical="center"/>
    </xf>
    <xf numFmtId="164" fontId="11" fillId="0" borderId="156" xfId="0" applyNumberFormat="1" applyFont="1" applyBorder="1" applyAlignment="1">
      <alignment horizontal="center" vertical="center"/>
    </xf>
    <xf numFmtId="164" fontId="11" fillId="0" borderId="157" xfId="0" applyNumberFormat="1" applyFont="1" applyBorder="1" applyAlignment="1">
      <alignment horizontal="center" vertical="center" wrapText="1"/>
    </xf>
    <xf numFmtId="164" fontId="11" fillId="0" borderId="158" xfId="0" applyNumberFormat="1" applyFont="1" applyBorder="1" applyAlignment="1">
      <alignment horizontal="center" vertical="center" wrapText="1"/>
    </xf>
    <xf numFmtId="164" fontId="11" fillId="10" borderId="157" xfId="0" applyNumberFormat="1" applyFont="1" applyFill="1" applyBorder="1" applyAlignment="1">
      <alignment horizontal="center" vertical="center" wrapText="1"/>
    </xf>
    <xf numFmtId="164" fontId="11" fillId="10" borderId="157" xfId="0" applyNumberFormat="1" applyFont="1" applyFill="1" applyBorder="1" applyAlignment="1">
      <alignment horizontal="center" vertical="center"/>
    </xf>
    <xf numFmtId="164" fontId="11" fillId="10" borderId="158" xfId="0" applyNumberFormat="1" applyFont="1" applyFill="1" applyBorder="1" applyAlignment="1">
      <alignment horizontal="center" vertical="center"/>
    </xf>
    <xf numFmtId="164" fontId="11" fillId="10" borderId="156" xfId="0" applyNumberFormat="1" applyFont="1" applyFill="1" applyBorder="1" applyAlignment="1">
      <alignment horizontal="center" vertical="center"/>
    </xf>
    <xf numFmtId="164" fontId="11" fillId="10" borderId="158" xfId="0" applyNumberFormat="1" applyFont="1" applyFill="1" applyBorder="1" applyAlignment="1">
      <alignment horizontal="center" vertical="center" wrapText="1"/>
    </xf>
    <xf numFmtId="0" fontId="12" fillId="20" borderId="179" xfId="0" applyFont="1" applyFill="1" applyBorder="1" applyAlignment="1">
      <alignment horizontal="center" vertical="top" wrapText="1"/>
    </xf>
    <xf numFmtId="164" fontId="11" fillId="10" borderId="191" xfId="0" applyNumberFormat="1" applyFont="1" applyFill="1" applyBorder="1" applyAlignment="1">
      <alignment horizontal="center" vertical="center" wrapText="1"/>
    </xf>
    <xf numFmtId="164" fontId="11" fillId="0" borderId="156" xfId="0" applyNumberFormat="1" applyFont="1" applyBorder="1" applyAlignment="1">
      <alignment horizontal="center" vertical="center" wrapText="1"/>
    </xf>
    <xf numFmtId="0" fontId="11" fillId="10" borderId="180" xfId="0" applyFont="1" applyFill="1" applyBorder="1" applyAlignment="1">
      <alignment horizontal="center" vertical="center" wrapText="1"/>
    </xf>
    <xf numFmtId="0" fontId="11" fillId="10" borderId="99" xfId="0" applyFont="1" applyFill="1" applyBorder="1" applyAlignment="1">
      <alignment horizontal="center" vertical="center" wrapText="1"/>
    </xf>
    <xf numFmtId="0" fontId="12" fillId="20" borderId="70" xfId="0" applyFont="1" applyFill="1" applyBorder="1" applyAlignment="1">
      <alignment horizontal="center" vertical="top" wrapText="1"/>
    </xf>
    <xf numFmtId="0" fontId="11" fillId="10" borderId="100" xfId="0" applyFont="1" applyFill="1" applyBorder="1" applyAlignment="1">
      <alignment horizontal="center" vertical="center" wrapText="1"/>
    </xf>
    <xf numFmtId="0" fontId="11" fillId="10" borderId="23" xfId="0" applyFont="1" applyFill="1" applyBorder="1" applyAlignment="1">
      <alignment horizontal="center" vertical="center" wrapText="1"/>
    </xf>
    <xf numFmtId="0" fontId="11" fillId="6" borderId="180" xfId="0" applyFont="1" applyFill="1" applyBorder="1" applyAlignment="1">
      <alignment horizontal="center" vertical="center" wrapText="1"/>
    </xf>
    <xf numFmtId="164" fontId="12" fillId="14" borderId="39" xfId="0" applyNumberFormat="1" applyFont="1" applyFill="1" applyBorder="1" applyAlignment="1">
      <alignment horizontal="center" vertical="top"/>
    </xf>
    <xf numFmtId="164" fontId="12" fillId="14" borderId="88" xfId="0" applyNumberFormat="1" applyFont="1" applyFill="1" applyBorder="1" applyAlignment="1">
      <alignment horizontal="center" vertical="top"/>
    </xf>
    <xf numFmtId="164" fontId="12" fillId="3" borderId="75" xfId="0" applyNumberFormat="1" applyFont="1" applyFill="1" applyBorder="1" applyAlignment="1">
      <alignment horizontal="center" vertical="center"/>
    </xf>
    <xf numFmtId="164" fontId="12" fillId="3" borderId="76" xfId="0" applyNumberFormat="1" applyFont="1" applyFill="1" applyBorder="1" applyAlignment="1">
      <alignment horizontal="center" vertical="center"/>
    </xf>
    <xf numFmtId="164" fontId="12" fillId="14" borderId="30" xfId="0" applyNumberFormat="1" applyFont="1" applyFill="1" applyBorder="1" applyAlignment="1">
      <alignment horizontal="center" vertical="top"/>
    </xf>
    <xf numFmtId="164" fontId="12" fillId="14" borderId="25" xfId="0" applyNumberFormat="1" applyFont="1" applyFill="1" applyBorder="1" applyAlignment="1">
      <alignment horizontal="center" vertical="top" wrapText="1"/>
    </xf>
    <xf numFmtId="164" fontId="12" fillId="14" borderId="27" xfId="0" applyNumberFormat="1" applyFont="1" applyFill="1" applyBorder="1" applyAlignment="1">
      <alignment horizontal="center" vertical="top" wrapText="1"/>
    </xf>
    <xf numFmtId="0" fontId="11" fillId="0" borderId="154" xfId="0" applyFont="1" applyBorder="1" applyAlignment="1">
      <alignment horizontal="left"/>
    </xf>
    <xf numFmtId="164" fontId="11" fillId="0" borderId="15" xfId="0" applyNumberFormat="1" applyFont="1" applyBorder="1" applyAlignment="1">
      <alignment horizontal="center" vertical="center" wrapText="1"/>
    </xf>
    <xf numFmtId="164" fontId="11" fillId="0" borderId="112" xfId="0" applyNumberFormat="1" applyFont="1" applyBorder="1" applyAlignment="1">
      <alignment horizontal="center" vertical="center" wrapText="1"/>
    </xf>
    <xf numFmtId="164" fontId="11" fillId="10" borderId="15" xfId="0" applyNumberFormat="1" applyFont="1" applyFill="1" applyBorder="1" applyAlignment="1">
      <alignment horizontal="center" vertical="center"/>
    </xf>
    <xf numFmtId="164" fontId="11" fillId="10" borderId="15" xfId="0" applyNumberFormat="1" applyFont="1" applyFill="1" applyBorder="1" applyAlignment="1">
      <alignment horizontal="center" vertical="center" wrapText="1"/>
    </xf>
    <xf numFmtId="164" fontId="11" fillId="10" borderId="112" xfId="0" applyNumberFormat="1" applyFont="1" applyFill="1" applyBorder="1" applyAlignment="1">
      <alignment horizontal="center" vertical="center" wrapText="1"/>
    </xf>
    <xf numFmtId="164" fontId="11" fillId="10" borderId="17" xfId="0" applyNumberFormat="1" applyFont="1" applyFill="1" applyBorder="1" applyAlignment="1">
      <alignment horizontal="center" vertical="center" wrapText="1"/>
    </xf>
    <xf numFmtId="164" fontId="11" fillId="10" borderId="17" xfId="0" applyNumberFormat="1" applyFont="1" applyFill="1" applyBorder="1" applyAlignment="1">
      <alignment horizontal="center" vertical="center"/>
    </xf>
    <xf numFmtId="164" fontId="11" fillId="10" borderId="24" xfId="0" applyNumberFormat="1" applyFont="1" applyFill="1" applyBorder="1" applyAlignment="1">
      <alignment horizontal="center" vertical="center"/>
    </xf>
    <xf numFmtId="164" fontId="11" fillId="10" borderId="112" xfId="0" applyNumberFormat="1" applyFont="1" applyFill="1" applyBorder="1" applyAlignment="1">
      <alignment horizontal="center" vertical="center"/>
    </xf>
    <xf numFmtId="164" fontId="11" fillId="10" borderId="111" xfId="0" applyNumberFormat="1" applyFont="1" applyFill="1" applyBorder="1" applyAlignment="1">
      <alignment horizontal="center" vertical="center" wrapText="1"/>
    </xf>
    <xf numFmtId="164" fontId="11" fillId="6" borderId="103" xfId="0" applyNumberFormat="1" applyFont="1" applyFill="1" applyBorder="1" applyAlignment="1">
      <alignment horizontal="center" vertical="center"/>
    </xf>
    <xf numFmtId="164" fontId="11" fillId="10" borderId="103" xfId="0" applyNumberFormat="1" applyFont="1" applyFill="1" applyBorder="1" applyAlignment="1">
      <alignment horizontal="center" vertical="center"/>
    </xf>
    <xf numFmtId="164" fontId="11" fillId="10" borderId="8" xfId="0" applyNumberFormat="1" applyFont="1" applyFill="1" applyBorder="1" applyAlignment="1">
      <alignment horizontal="center" vertical="center"/>
    </xf>
    <xf numFmtId="164" fontId="11" fillId="10" borderId="58" xfId="0" applyNumberFormat="1" applyFont="1" applyFill="1" applyBorder="1" applyAlignment="1">
      <alignment horizontal="center" vertical="center"/>
    </xf>
    <xf numFmtId="164" fontId="11" fillId="6" borderId="172" xfId="0" applyNumberFormat="1" applyFont="1" applyFill="1" applyBorder="1" applyAlignment="1">
      <alignment horizontal="center" vertical="center" wrapText="1"/>
    </xf>
    <xf numFmtId="164" fontId="11" fillId="6" borderId="187" xfId="0" applyNumberFormat="1" applyFont="1" applyFill="1" applyBorder="1" applyAlignment="1">
      <alignment horizontal="center" vertical="center" wrapText="1"/>
    </xf>
    <xf numFmtId="164" fontId="11" fillId="11" borderId="186" xfId="0" applyNumberFormat="1" applyFont="1" applyFill="1" applyBorder="1" applyAlignment="1">
      <alignment horizontal="center" vertical="center"/>
    </xf>
    <xf numFmtId="164" fontId="11" fillId="11" borderId="172" xfId="0" applyNumberFormat="1" applyFont="1" applyFill="1" applyBorder="1" applyAlignment="1">
      <alignment horizontal="center" vertical="center" wrapText="1"/>
    </xf>
    <xf numFmtId="164" fontId="11" fillId="11" borderId="187" xfId="0" applyNumberFormat="1" applyFont="1" applyFill="1" applyBorder="1" applyAlignment="1">
      <alignment horizontal="center" vertical="center"/>
    </xf>
    <xf numFmtId="164" fontId="11" fillId="11" borderId="187" xfId="0" applyNumberFormat="1" applyFont="1" applyFill="1" applyBorder="1" applyAlignment="1">
      <alignment horizontal="center" vertical="center" wrapText="1"/>
    </xf>
    <xf numFmtId="164" fontId="11" fillId="0" borderId="186" xfId="0" applyNumberFormat="1" applyFont="1" applyBorder="1" applyAlignment="1">
      <alignment horizontal="center" vertical="center"/>
    </xf>
    <xf numFmtId="164" fontId="11" fillId="0" borderId="172" xfId="0" applyNumberFormat="1" applyFont="1" applyBorder="1" applyAlignment="1">
      <alignment horizontal="center" vertical="center" wrapText="1"/>
    </xf>
    <xf numFmtId="164" fontId="11" fillId="0" borderId="187" xfId="0" applyNumberFormat="1" applyFont="1" applyBorder="1" applyAlignment="1">
      <alignment horizontal="center" vertical="center" wrapText="1"/>
    </xf>
    <xf numFmtId="164" fontId="11" fillId="10" borderId="172" xfId="0" applyNumberFormat="1" applyFont="1" applyFill="1" applyBorder="1" applyAlignment="1">
      <alignment horizontal="center" vertical="center" wrapText="1"/>
    </xf>
    <xf numFmtId="164" fontId="11" fillId="10" borderId="172" xfId="0" applyNumberFormat="1" applyFont="1" applyFill="1" applyBorder="1" applyAlignment="1">
      <alignment horizontal="center" vertical="center"/>
    </xf>
    <xf numFmtId="164" fontId="11" fillId="10" borderId="187" xfId="0" applyNumberFormat="1" applyFont="1" applyFill="1" applyBorder="1" applyAlignment="1">
      <alignment horizontal="center" vertical="center"/>
    </xf>
    <xf numFmtId="164" fontId="11" fillId="10" borderId="187" xfId="0" applyNumberFormat="1" applyFont="1" applyFill="1" applyBorder="1" applyAlignment="1">
      <alignment horizontal="center" vertical="center" wrapText="1"/>
    </xf>
    <xf numFmtId="164" fontId="11" fillId="0" borderId="52" xfId="0" applyNumberFormat="1" applyFont="1" applyBorder="1" applyAlignment="1">
      <alignment horizontal="center" vertical="center" wrapText="1"/>
    </xf>
    <xf numFmtId="164" fontId="11" fillId="0" borderId="104" xfId="0" applyNumberFormat="1" applyFont="1" applyBorder="1" applyAlignment="1">
      <alignment horizontal="center" vertical="center" wrapText="1"/>
    </xf>
    <xf numFmtId="164" fontId="11" fillId="10" borderId="52" xfId="0" applyNumberFormat="1" applyFont="1" applyFill="1" applyBorder="1" applyAlignment="1">
      <alignment horizontal="center" vertical="center" wrapText="1"/>
    </xf>
    <xf numFmtId="164" fontId="11" fillId="10" borderId="104" xfId="0" applyNumberFormat="1" applyFont="1" applyFill="1" applyBorder="1" applyAlignment="1">
      <alignment horizontal="center" vertical="center" wrapText="1"/>
    </xf>
    <xf numFmtId="164" fontId="11" fillId="0" borderId="198" xfId="0" applyNumberFormat="1" applyFont="1" applyBorder="1" applyAlignment="1">
      <alignment horizontal="center"/>
    </xf>
    <xf numFmtId="164" fontId="11" fillId="0" borderId="199" xfId="0" applyNumberFormat="1" applyFont="1" applyBorder="1" applyAlignment="1">
      <alignment horizontal="center"/>
    </xf>
    <xf numFmtId="0" fontId="11" fillId="0" borderId="154" xfId="0" applyFont="1" applyBorder="1"/>
    <xf numFmtId="0" fontId="11" fillId="0" borderId="155" xfId="0" applyFont="1" applyBorder="1"/>
    <xf numFmtId="0" fontId="11" fillId="0" borderId="151" xfId="0" applyFont="1" applyBorder="1"/>
    <xf numFmtId="164" fontId="11" fillId="0" borderId="153" xfId="0" applyNumberFormat="1" applyFont="1" applyBorder="1" applyAlignment="1">
      <alignment wrapText="1"/>
    </xf>
    <xf numFmtId="0" fontId="12" fillId="20" borderId="37" xfId="0" applyFont="1" applyFill="1" applyBorder="1" applyAlignment="1">
      <alignment vertical="center"/>
    </xf>
    <xf numFmtId="0" fontId="11" fillId="0" borderId="149" xfId="0" applyFont="1" applyBorder="1"/>
    <xf numFmtId="0" fontId="11" fillId="0" borderId="150" xfId="0" applyFont="1" applyBorder="1"/>
    <xf numFmtId="0" fontId="12" fillId="20" borderId="95" xfId="0" applyFont="1" applyFill="1" applyBorder="1" applyAlignment="1">
      <alignment horizontal="right" vertical="top"/>
    </xf>
    <xf numFmtId="0" fontId="14" fillId="0" borderId="0" xfId="0" applyFont="1" applyAlignment="1">
      <alignment horizontal="right"/>
    </xf>
    <xf numFmtId="0" fontId="12" fillId="20" borderId="70" xfId="0" applyFont="1" applyFill="1" applyBorder="1" applyAlignment="1">
      <alignment horizontal="center" vertical="center" wrapText="1"/>
    </xf>
    <xf numFmtId="0" fontId="12" fillId="20" borderId="23" xfId="0" applyFont="1" applyFill="1" applyBorder="1" applyAlignment="1">
      <alignment horizontal="center" vertical="center" wrapText="1"/>
    </xf>
    <xf numFmtId="0" fontId="12" fillId="23" borderId="94" xfId="0" applyFont="1" applyFill="1" applyBorder="1" applyAlignment="1">
      <alignment horizontal="left" vertical="top" wrapText="1"/>
    </xf>
    <xf numFmtId="164" fontId="12" fillId="23" borderId="99" xfId="0" applyNumberFormat="1" applyFont="1" applyFill="1" applyBorder="1" applyAlignment="1">
      <alignment horizontal="center" vertical="top" wrapText="1"/>
    </xf>
    <xf numFmtId="0" fontId="11" fillId="0" borderId="128" xfId="0" applyFont="1" applyBorder="1" applyAlignment="1">
      <alignment vertical="top" wrapText="1"/>
    </xf>
    <xf numFmtId="0" fontId="11" fillId="0" borderId="178" xfId="0" applyFont="1" applyBorder="1" applyAlignment="1">
      <alignment vertical="top" wrapText="1"/>
    </xf>
    <xf numFmtId="164" fontId="11" fillId="0" borderId="180" xfId="0" applyNumberFormat="1" applyFont="1" applyBorder="1" applyAlignment="1">
      <alignment horizontal="center" vertical="top" wrapText="1"/>
    </xf>
    <xf numFmtId="0" fontId="12" fillId="24" borderId="70" xfId="0" applyFont="1" applyFill="1" applyBorder="1" applyAlignment="1">
      <alignment horizontal="left" vertical="top" wrapText="1"/>
    </xf>
    <xf numFmtId="164" fontId="12" fillId="24" borderId="23" xfId="0" applyNumberFormat="1" applyFont="1" applyFill="1" applyBorder="1" applyAlignment="1">
      <alignment horizontal="center" vertical="top" wrapText="1"/>
    </xf>
    <xf numFmtId="0" fontId="11" fillId="0" borderId="67" xfId="0" applyFont="1" applyBorder="1" applyAlignment="1">
      <alignment horizontal="left" vertical="top" wrapText="1"/>
    </xf>
    <xf numFmtId="164" fontId="11" fillId="0" borderId="46" xfId="0" applyNumberFormat="1" applyFont="1" applyBorder="1" applyAlignment="1">
      <alignment horizontal="center" vertical="top" wrapText="1"/>
    </xf>
    <xf numFmtId="0" fontId="12" fillId="15" borderId="136" xfId="0" applyFont="1" applyFill="1" applyBorder="1" applyAlignment="1">
      <alignment horizontal="right" vertical="top" wrapText="1"/>
    </xf>
    <xf numFmtId="164" fontId="12" fillId="15" borderId="140" xfId="0" applyNumberFormat="1" applyFont="1" applyFill="1" applyBorder="1" applyAlignment="1">
      <alignment horizontal="center" vertical="top" wrapText="1"/>
    </xf>
    <xf numFmtId="0" fontId="12" fillId="20" borderId="213" xfId="0" applyFont="1" applyFill="1" applyBorder="1" applyAlignment="1">
      <alignment vertical="top" wrapText="1"/>
    </xf>
    <xf numFmtId="164" fontId="12" fillId="20" borderId="214" xfId="0" applyNumberFormat="1" applyFont="1" applyFill="1" applyBorder="1" applyAlignment="1">
      <alignment horizontal="center" vertical="top" wrapText="1"/>
    </xf>
    <xf numFmtId="164" fontId="12" fillId="20" borderId="90" xfId="0" applyNumberFormat="1" applyFont="1" applyFill="1" applyBorder="1" applyAlignment="1">
      <alignment horizontal="center" vertical="top" wrapText="1"/>
    </xf>
    <xf numFmtId="164" fontId="12" fillId="20" borderId="215" xfId="0" applyNumberFormat="1" applyFont="1" applyFill="1" applyBorder="1" applyAlignment="1">
      <alignment horizontal="center" vertical="top" wrapText="1"/>
    </xf>
    <xf numFmtId="164" fontId="12" fillId="20" borderId="100" xfId="0" applyNumberFormat="1" applyFont="1" applyFill="1" applyBorder="1" applyAlignment="1">
      <alignment horizontal="center" vertical="top" wrapText="1"/>
    </xf>
    <xf numFmtId="0" fontId="12" fillId="0" borderId="213" xfId="0" applyFont="1" applyBorder="1" applyAlignment="1">
      <alignment horizontal="left" vertical="top" wrapText="1" indent="1"/>
    </xf>
    <xf numFmtId="164" fontId="11" fillId="0" borderId="214" xfId="0" applyNumberFormat="1" applyFont="1" applyBorder="1" applyAlignment="1">
      <alignment horizontal="center" vertical="top" wrapText="1"/>
    </xf>
    <xf numFmtId="164" fontId="11" fillId="0" borderId="216" xfId="0" applyNumberFormat="1" applyFont="1" applyBorder="1" applyAlignment="1">
      <alignment horizontal="center" vertical="top" wrapText="1"/>
    </xf>
    <xf numFmtId="164" fontId="11" fillId="8" borderId="217" xfId="0" applyNumberFormat="1" applyFont="1" applyFill="1" applyBorder="1" applyAlignment="1">
      <alignment horizontal="center" vertical="top" wrapText="1"/>
    </xf>
    <xf numFmtId="164" fontId="11" fillId="0" borderId="90" xfId="0" applyNumberFormat="1" applyFont="1" applyBorder="1" applyAlignment="1">
      <alignment horizontal="center" vertical="top" wrapText="1"/>
    </xf>
    <xf numFmtId="0" fontId="11" fillId="0" borderId="213" xfId="0" applyFont="1" applyBorder="1" applyAlignment="1">
      <alignment horizontal="left" vertical="top" wrapText="1" indent="2"/>
    </xf>
    <xf numFmtId="164" fontId="11" fillId="0" borderId="218" xfId="0" applyNumberFormat="1" applyFont="1" applyBorder="1" applyAlignment="1">
      <alignment horizontal="center" vertical="top" wrapText="1"/>
    </xf>
    <xf numFmtId="164" fontId="11" fillId="0" borderId="219" xfId="0" applyNumberFormat="1" applyFont="1" applyBorder="1" applyAlignment="1">
      <alignment horizontal="center" vertical="top" wrapText="1"/>
    </xf>
    <xf numFmtId="164" fontId="11" fillId="0" borderId="220" xfId="0" applyNumberFormat="1" applyFont="1" applyBorder="1" applyAlignment="1">
      <alignment horizontal="center" vertical="top" wrapText="1"/>
    </xf>
    <xf numFmtId="0" fontId="12" fillId="0" borderId="208" xfId="0" applyFont="1" applyBorder="1" applyAlignment="1">
      <alignment horizontal="left" vertical="top" wrapText="1" indent="1"/>
    </xf>
    <xf numFmtId="164" fontId="11" fillId="0" borderId="221" xfId="0" applyNumberFormat="1" applyFont="1" applyBorder="1" applyAlignment="1">
      <alignment horizontal="center" vertical="top" wrapText="1"/>
    </xf>
    <xf numFmtId="164" fontId="11" fillId="0" borderId="206" xfId="0" applyNumberFormat="1" applyFont="1" applyBorder="1" applyAlignment="1">
      <alignment horizontal="center" vertical="top" wrapText="1"/>
    </xf>
    <xf numFmtId="164" fontId="11" fillId="8" borderId="222" xfId="0" applyNumberFormat="1" applyFont="1" applyFill="1" applyBorder="1" applyAlignment="1">
      <alignment horizontal="center" vertical="top" wrapText="1"/>
    </xf>
    <xf numFmtId="164" fontId="11" fillId="0" borderId="0" xfId="0" applyNumberFormat="1" applyFont="1" applyAlignment="1">
      <alignment horizontal="center" vertical="top" wrapText="1"/>
    </xf>
    <xf numFmtId="164" fontId="11" fillId="0" borderId="160" xfId="0" applyNumberFormat="1" applyFont="1" applyBorder="1" applyAlignment="1">
      <alignment horizontal="center" vertical="top" wrapText="1"/>
    </xf>
    <xf numFmtId="0" fontId="12" fillId="20" borderId="204" xfId="0" applyFont="1" applyFill="1" applyBorder="1" applyAlignment="1">
      <alignment vertical="top" wrapText="1"/>
    </xf>
    <xf numFmtId="164" fontId="12" fillId="20" borderId="64" xfId="0" applyNumberFormat="1" applyFont="1" applyFill="1" applyBorder="1" applyAlignment="1">
      <alignment horizontal="center" vertical="top" wrapText="1"/>
    </xf>
    <xf numFmtId="164" fontId="12" fillId="20" borderId="223" xfId="0" applyNumberFormat="1" applyFont="1" applyFill="1" applyBorder="1" applyAlignment="1">
      <alignment horizontal="center" vertical="top" wrapText="1"/>
    </xf>
    <xf numFmtId="0" fontId="12" fillId="0" borderId="224" xfId="0" applyFont="1" applyBorder="1" applyAlignment="1">
      <alignment horizontal="left" vertical="top" wrapText="1" indent="1"/>
    </xf>
    <xf numFmtId="164" fontId="12" fillId="0" borderId="225" xfId="0" applyNumberFormat="1" applyFont="1" applyBorder="1" applyAlignment="1">
      <alignment horizontal="center" vertical="top" wrapText="1"/>
    </xf>
    <xf numFmtId="164" fontId="12" fillId="0" borderId="173" xfId="0" applyNumberFormat="1" applyFont="1" applyBorder="1" applyAlignment="1">
      <alignment horizontal="center" vertical="top" wrapText="1"/>
    </xf>
    <xf numFmtId="164" fontId="12" fillId="0" borderId="226" xfId="0" applyNumberFormat="1" applyFont="1" applyBorder="1" applyAlignment="1">
      <alignment horizontal="center" vertical="top" wrapText="1"/>
    </xf>
    <xf numFmtId="164" fontId="12" fillId="0" borderId="220" xfId="0" applyNumberFormat="1" applyFont="1" applyBorder="1" applyAlignment="1">
      <alignment horizontal="center" vertical="top" wrapText="1"/>
    </xf>
    <xf numFmtId="0" fontId="11" fillId="0" borderId="224" xfId="0" applyFont="1" applyBorder="1" applyAlignment="1">
      <alignment horizontal="left" vertical="top" wrapText="1" indent="2"/>
    </xf>
    <xf numFmtId="164" fontId="11" fillId="0" borderId="225" xfId="0" applyNumberFormat="1" applyFont="1" applyBorder="1" applyAlignment="1">
      <alignment horizontal="center" vertical="top" wrapText="1"/>
    </xf>
    <xf numFmtId="164" fontId="11" fillId="0" borderId="227" xfId="0" applyNumberFormat="1" applyFont="1" applyBorder="1" applyAlignment="1">
      <alignment horizontal="center" vertical="top" wrapText="1"/>
    </xf>
    <xf numFmtId="164" fontId="11" fillId="8" borderId="173" xfId="0" applyNumberFormat="1" applyFont="1" applyFill="1" applyBorder="1" applyAlignment="1">
      <alignment horizontal="center" vertical="top" wrapText="1"/>
    </xf>
    <xf numFmtId="164" fontId="11" fillId="0" borderId="226" xfId="0" applyNumberFormat="1" applyFont="1" applyBorder="1" applyAlignment="1">
      <alignment horizontal="center" vertical="top" wrapText="1"/>
    </xf>
    <xf numFmtId="0" fontId="11" fillId="0" borderId="204" xfId="0" applyFont="1" applyBorder="1" applyAlignment="1">
      <alignment horizontal="left" vertical="top" wrapText="1" indent="2"/>
    </xf>
    <xf numFmtId="164" fontId="11" fillId="0" borderId="83" xfId="0" applyNumberFormat="1" applyFont="1" applyBorder="1" applyAlignment="1">
      <alignment horizontal="center" vertical="top" wrapText="1"/>
    </xf>
    <xf numFmtId="164" fontId="11" fillId="0" borderId="83" xfId="0" applyNumberFormat="1" applyFont="1" applyBorder="1" applyAlignment="1">
      <alignment horizontal="center" vertical="top"/>
    </xf>
    <xf numFmtId="164" fontId="11" fillId="0" borderId="90" xfId="0" applyNumberFormat="1" applyFont="1" applyBorder="1" applyAlignment="1">
      <alignment horizontal="center" vertical="top"/>
    </xf>
    <xf numFmtId="0" fontId="12" fillId="0" borderId="204" xfId="0" applyFont="1" applyBorder="1" applyAlignment="1">
      <alignment vertical="top" wrapText="1"/>
    </xf>
    <xf numFmtId="164" fontId="12" fillId="0" borderId="81" xfId="0" applyNumberFormat="1" applyFont="1" applyBorder="1" applyAlignment="1">
      <alignment horizontal="center" vertical="top" wrapText="1"/>
    </xf>
    <xf numFmtId="164" fontId="12" fillId="0" borderId="227" xfId="0" applyNumberFormat="1" applyFont="1" applyBorder="1" applyAlignment="1">
      <alignment horizontal="center" vertical="top" wrapText="1"/>
    </xf>
    <xf numFmtId="164" fontId="12" fillId="0" borderId="228" xfId="0" applyNumberFormat="1" applyFont="1" applyBorder="1" applyAlignment="1">
      <alignment horizontal="center" vertical="top" wrapText="1"/>
    </xf>
    <xf numFmtId="164" fontId="12" fillId="0" borderId="90" xfId="0" applyNumberFormat="1" applyFont="1" applyBorder="1" applyAlignment="1">
      <alignment horizontal="center" vertical="top" wrapText="1"/>
    </xf>
    <xf numFmtId="0" fontId="11" fillId="0" borderId="81" xfId="0" applyFont="1" applyBorder="1" applyAlignment="1">
      <alignment horizontal="left" vertical="top" wrapText="1" indent="2"/>
    </xf>
    <xf numFmtId="164" fontId="11" fillId="0" borderId="217" xfId="0" applyNumberFormat="1" applyFont="1" applyBorder="1" applyAlignment="1">
      <alignment horizontal="center" vertical="top" wrapText="1"/>
    </xf>
    <xf numFmtId="164" fontId="11" fillId="0" borderId="83" xfId="0" applyNumberFormat="1" applyFont="1" applyBorder="1" applyAlignment="1">
      <alignment horizontal="center" wrapText="1"/>
    </xf>
    <xf numFmtId="164" fontId="11" fillId="0" borderId="217" xfId="0" applyNumberFormat="1" applyFont="1" applyBorder="1" applyAlignment="1">
      <alignment horizontal="center" wrapText="1"/>
    </xf>
    <xf numFmtId="164" fontId="11" fillId="0" borderId="90" xfId="0" applyNumberFormat="1" applyFont="1" applyBorder="1" applyAlignment="1">
      <alignment horizontal="center" wrapText="1"/>
    </xf>
    <xf numFmtId="0" fontId="11" fillId="0" borderId="225" xfId="0" applyFont="1" applyBorder="1" applyAlignment="1">
      <alignment horizontal="left" vertical="top" wrapText="1" indent="2"/>
    </xf>
    <xf numFmtId="164" fontId="11" fillId="0" borderId="229" xfId="0" applyNumberFormat="1" applyFont="1" applyBorder="1" applyAlignment="1">
      <alignment horizontal="center" vertical="top" wrapText="1"/>
    </xf>
    <xf numFmtId="164" fontId="11" fillId="0" borderId="230" xfId="0" applyNumberFormat="1" applyFont="1" applyBorder="1" applyAlignment="1">
      <alignment horizontal="center" vertical="top" wrapText="1"/>
    </xf>
    <xf numFmtId="0" fontId="11" fillId="0" borderId="84" xfId="0" applyFont="1" applyBorder="1" applyAlignment="1">
      <alignment horizontal="left" vertical="top" wrapText="1" indent="2"/>
    </xf>
    <xf numFmtId="164" fontId="11" fillId="0" borderId="43" xfId="0" applyNumberFormat="1" applyFont="1" applyBorder="1" applyAlignment="1">
      <alignment horizontal="center" vertical="top" wrapText="1"/>
    </xf>
    <xf numFmtId="164" fontId="11" fillId="0" borderId="78" xfId="0" applyNumberFormat="1" applyFont="1" applyBorder="1" applyAlignment="1">
      <alignment horizontal="center" vertical="top" wrapText="1"/>
    </xf>
    <xf numFmtId="164" fontId="11" fillId="0" borderId="231" xfId="0" applyNumberFormat="1" applyFont="1" applyBorder="1" applyAlignment="1">
      <alignment horizontal="center" vertical="top" wrapText="1"/>
    </xf>
    <xf numFmtId="164" fontId="11" fillId="0" borderId="119" xfId="0" applyNumberFormat="1" applyFont="1" applyBorder="1" applyAlignment="1">
      <alignment horizontal="center" vertical="center"/>
    </xf>
    <xf numFmtId="164" fontId="11" fillId="0" borderId="52" xfId="0" applyNumberFormat="1" applyFont="1" applyBorder="1" applyAlignment="1">
      <alignment horizontal="center" vertical="center"/>
    </xf>
    <xf numFmtId="164" fontId="11" fillId="0" borderId="104" xfId="0" applyNumberFormat="1" applyFont="1" applyBorder="1" applyAlignment="1">
      <alignment horizontal="center" vertical="center"/>
    </xf>
    <xf numFmtId="164" fontId="11" fillId="11" borderId="103" xfId="0" applyNumberFormat="1" applyFont="1" applyFill="1" applyBorder="1" applyAlignment="1">
      <alignment horizontal="center" vertical="center"/>
    </xf>
    <xf numFmtId="164" fontId="11" fillId="10" borderId="52" xfId="0" applyNumberFormat="1" applyFont="1" applyFill="1" applyBorder="1" applyAlignment="1">
      <alignment horizontal="center" vertical="center"/>
    </xf>
    <xf numFmtId="164" fontId="11" fillId="10" borderId="104" xfId="0" applyNumberFormat="1" applyFont="1" applyFill="1" applyBorder="1" applyAlignment="1">
      <alignment horizontal="center" vertical="center"/>
    </xf>
    <xf numFmtId="164" fontId="11" fillId="10" borderId="119" xfId="0" applyNumberFormat="1" applyFont="1" applyFill="1" applyBorder="1" applyAlignment="1">
      <alignment horizontal="center" vertical="center"/>
    </xf>
    <xf numFmtId="164" fontId="11" fillId="0" borderId="122" xfId="0" applyNumberFormat="1" applyFont="1" applyBorder="1" applyAlignment="1">
      <alignment horizontal="center" vertical="center"/>
    </xf>
    <xf numFmtId="164" fontId="11" fillId="0" borderId="51" xfId="0" applyNumberFormat="1" applyFont="1" applyBorder="1" applyAlignment="1">
      <alignment horizontal="center" vertical="center"/>
    </xf>
    <xf numFmtId="164" fontId="11" fillId="0" borderId="61" xfId="0" applyNumberFormat="1" applyFont="1" applyBorder="1" applyAlignment="1">
      <alignment horizontal="center" vertical="center"/>
    </xf>
    <xf numFmtId="164" fontId="11" fillId="0" borderId="55" xfId="0" applyNumberFormat="1" applyFont="1" applyBorder="1" applyAlignment="1">
      <alignment horizontal="center" vertical="center"/>
    </xf>
    <xf numFmtId="164" fontId="11" fillId="11" borderId="169" xfId="0" applyNumberFormat="1" applyFont="1" applyFill="1" applyBorder="1" applyAlignment="1">
      <alignment horizontal="center" vertical="center"/>
    </xf>
    <xf numFmtId="164" fontId="11" fillId="10" borderId="170" xfId="0" applyNumberFormat="1" applyFont="1" applyFill="1" applyBorder="1" applyAlignment="1">
      <alignment horizontal="center" vertical="center"/>
    </xf>
    <xf numFmtId="164" fontId="11" fillId="10" borderId="171" xfId="0" applyNumberFormat="1" applyFont="1" applyFill="1" applyBorder="1" applyAlignment="1">
      <alignment horizontal="center" vertical="center"/>
    </xf>
    <xf numFmtId="164" fontId="11" fillId="10" borderId="61" xfId="0" applyNumberFormat="1" applyFont="1" applyFill="1" applyBorder="1" applyAlignment="1">
      <alignment horizontal="center" vertical="center"/>
    </xf>
    <xf numFmtId="164" fontId="11" fillId="6" borderId="51" xfId="0" applyNumberFormat="1" applyFont="1" applyFill="1" applyBorder="1" applyAlignment="1">
      <alignment horizontal="center" vertical="center"/>
    </xf>
    <xf numFmtId="164" fontId="11" fillId="11" borderId="188" xfId="0" applyNumberFormat="1" applyFont="1" applyFill="1" applyBorder="1" applyAlignment="1">
      <alignment horizontal="center" vertical="center"/>
    </xf>
    <xf numFmtId="164" fontId="11" fillId="10" borderId="189" xfId="0" applyNumberFormat="1" applyFont="1" applyFill="1" applyBorder="1" applyAlignment="1">
      <alignment horizontal="center" vertical="center"/>
    </xf>
    <xf numFmtId="164" fontId="11" fillId="10" borderId="190" xfId="0" applyNumberFormat="1" applyFont="1" applyFill="1" applyBorder="1" applyAlignment="1">
      <alignment horizontal="center" vertical="center"/>
    </xf>
    <xf numFmtId="164" fontId="11" fillId="10" borderId="36" xfId="0" applyNumberFormat="1" applyFont="1" applyFill="1" applyBorder="1" applyAlignment="1">
      <alignment horizontal="center" vertical="center"/>
    </xf>
    <xf numFmtId="164" fontId="11" fillId="6" borderId="61" xfId="0" applyNumberFormat="1" applyFont="1" applyFill="1" applyBorder="1" applyAlignment="1">
      <alignment horizontal="center" vertical="center"/>
    </xf>
    <xf numFmtId="164" fontId="11" fillId="6" borderId="55" xfId="0" applyNumberFormat="1" applyFont="1" applyFill="1" applyBorder="1" applyAlignment="1">
      <alignment horizontal="center" vertical="center"/>
    </xf>
    <xf numFmtId="164" fontId="11" fillId="11" borderId="61" xfId="0" applyNumberFormat="1" applyFont="1" applyFill="1" applyBorder="1" applyAlignment="1">
      <alignment horizontal="center" vertical="center"/>
    </xf>
    <xf numFmtId="164" fontId="11" fillId="11" borderId="55" xfId="0" applyNumberFormat="1" applyFont="1" applyFill="1" applyBorder="1" applyAlignment="1">
      <alignment horizontal="center" vertical="center"/>
    </xf>
    <xf numFmtId="164" fontId="11" fillId="11" borderId="10" xfId="0" applyNumberFormat="1" applyFont="1" applyFill="1" applyBorder="1" applyAlignment="1">
      <alignment horizontal="center" vertical="center"/>
    </xf>
    <xf numFmtId="164" fontId="11" fillId="11" borderId="16" xfId="0" applyNumberFormat="1" applyFont="1" applyFill="1" applyBorder="1" applyAlignment="1">
      <alignment horizontal="center" vertical="center"/>
    </xf>
    <xf numFmtId="164" fontId="11" fillId="11" borderId="53" xfId="0" applyNumberFormat="1" applyFont="1" applyFill="1" applyBorder="1" applyAlignment="1">
      <alignment horizontal="center" vertical="center"/>
    </xf>
    <xf numFmtId="164" fontId="11" fillId="11" borderId="0" xfId="0" applyNumberFormat="1" applyFont="1" applyFill="1" applyAlignment="1">
      <alignment horizontal="center" vertical="center"/>
    </xf>
    <xf numFmtId="164" fontId="11" fillId="11" borderId="15" xfId="0" applyNumberFormat="1" applyFont="1" applyFill="1" applyBorder="1" applyAlignment="1">
      <alignment horizontal="center" vertical="center"/>
    </xf>
    <xf numFmtId="164" fontId="11" fillId="11" borderId="24" xfId="0" applyNumberFormat="1" applyFont="1" applyFill="1" applyBorder="1" applyAlignment="1">
      <alignment horizontal="center" vertical="center"/>
    </xf>
    <xf numFmtId="164" fontId="11" fillId="6" borderId="9" xfId="0" applyNumberFormat="1" applyFont="1" applyFill="1" applyBorder="1" applyAlignment="1">
      <alignment horizontal="center" vertical="center" wrapText="1"/>
    </xf>
    <xf numFmtId="164" fontId="11" fillId="6" borderId="66" xfId="0" applyNumberFormat="1" applyFont="1" applyFill="1" applyBorder="1" applyAlignment="1">
      <alignment horizontal="center" vertical="center" wrapText="1"/>
    </xf>
    <xf numFmtId="164" fontId="11" fillId="11" borderId="9" xfId="0" applyNumberFormat="1" applyFont="1" applyFill="1" applyBorder="1" applyAlignment="1">
      <alignment horizontal="center" vertical="center" wrapText="1"/>
    </xf>
    <xf numFmtId="164" fontId="11" fillId="0" borderId="9" xfId="0" applyNumberFormat="1" applyFont="1" applyBorder="1" applyAlignment="1">
      <alignment horizontal="center" vertical="center"/>
    </xf>
    <xf numFmtId="164" fontId="11" fillId="0" borderId="56" xfId="0" applyNumberFormat="1" applyFont="1" applyBorder="1" applyAlignment="1">
      <alignment horizontal="center" vertical="center"/>
    </xf>
    <xf numFmtId="164" fontId="11" fillId="11" borderId="172" xfId="0" applyNumberFormat="1" applyFont="1" applyFill="1" applyBorder="1" applyAlignment="1">
      <alignment horizontal="center" vertical="center"/>
    </xf>
    <xf numFmtId="164" fontId="11" fillId="6" borderId="8" xfId="0" applyNumberFormat="1" applyFont="1" applyFill="1" applyBorder="1" applyAlignment="1">
      <alignment horizontal="center" vertical="center" wrapText="1"/>
    </xf>
    <xf numFmtId="164" fontId="11" fillId="6" borderId="58" xfId="0" applyNumberFormat="1" applyFont="1" applyFill="1" applyBorder="1" applyAlignment="1">
      <alignment horizontal="center" vertical="center" wrapText="1"/>
    </xf>
    <xf numFmtId="164" fontId="11" fillId="11" borderId="8" xfId="0" applyNumberFormat="1" applyFont="1" applyFill="1" applyBorder="1" applyAlignment="1">
      <alignment horizontal="center" vertical="center" wrapText="1"/>
    </xf>
    <xf numFmtId="164" fontId="11" fillId="11" borderId="58" xfId="0" applyNumberFormat="1" applyFont="1" applyFill="1" applyBorder="1" applyAlignment="1">
      <alignment horizontal="center" vertical="center" wrapText="1"/>
    </xf>
    <xf numFmtId="164" fontId="11" fillId="0" borderId="66" xfId="0" applyNumberFormat="1" applyFont="1" applyBorder="1" applyAlignment="1">
      <alignment horizontal="center" vertical="center"/>
    </xf>
    <xf numFmtId="164" fontId="11" fillId="11" borderId="54" xfId="0" applyNumberFormat="1" applyFont="1" applyFill="1" applyBorder="1" applyAlignment="1">
      <alignment horizontal="center" vertical="center"/>
    </xf>
    <xf numFmtId="164" fontId="11" fillId="11" borderId="112" xfId="0" applyNumberFormat="1" applyFont="1" applyFill="1" applyBorder="1" applyAlignment="1">
      <alignment horizontal="center" vertical="center"/>
    </xf>
    <xf numFmtId="164" fontId="11" fillId="10" borderId="9" xfId="0" applyNumberFormat="1" applyFont="1" applyFill="1" applyBorder="1" applyAlignment="1">
      <alignment horizontal="center" vertical="center"/>
    </xf>
    <xf numFmtId="164" fontId="11" fillId="10" borderId="53" xfId="0" applyNumberFormat="1" applyFont="1" applyFill="1" applyBorder="1" applyAlignment="1">
      <alignment horizontal="center" vertical="center"/>
    </xf>
    <xf numFmtId="164" fontId="11" fillId="0" borderId="31" xfId="0" applyNumberFormat="1" applyFont="1" applyBorder="1" applyAlignment="1">
      <alignment horizontal="center" vertical="center"/>
    </xf>
    <xf numFmtId="164" fontId="11" fillId="0" borderId="32" xfId="0" applyNumberFormat="1" applyFont="1" applyBorder="1" applyAlignment="1">
      <alignment horizontal="center" vertical="center"/>
    </xf>
    <xf numFmtId="164" fontId="11" fillId="0" borderId="33" xfId="0" applyNumberFormat="1" applyFont="1" applyBorder="1" applyAlignment="1">
      <alignment horizontal="center" vertical="center"/>
    </xf>
    <xf numFmtId="164" fontId="11" fillId="6" borderId="82" xfId="0" applyNumberFormat="1" applyFont="1" applyFill="1" applyBorder="1" applyAlignment="1">
      <alignment horizontal="center" vertical="center"/>
    </xf>
    <xf numFmtId="164" fontId="11" fillId="0" borderId="61" xfId="0" applyNumberFormat="1" applyFont="1" applyBorder="1" applyAlignment="1">
      <alignment horizontal="center" vertical="center" wrapText="1"/>
    </xf>
    <xf numFmtId="164" fontId="11" fillId="0" borderId="55" xfId="0" applyNumberFormat="1" applyFont="1" applyBorder="1" applyAlignment="1">
      <alignment horizontal="center" vertical="center" wrapText="1"/>
    </xf>
    <xf numFmtId="164" fontId="11" fillId="0" borderId="166" xfId="0" applyNumberFormat="1" applyFont="1" applyBorder="1" applyAlignment="1">
      <alignment horizontal="center" vertical="center"/>
    </xf>
    <xf numFmtId="164" fontId="11" fillId="0" borderId="167" xfId="0" applyNumberFormat="1" applyFont="1" applyBorder="1" applyAlignment="1">
      <alignment horizontal="center" vertical="center" wrapText="1"/>
    </xf>
    <xf numFmtId="164" fontId="11" fillId="0" borderId="168" xfId="0" applyNumberFormat="1" applyFont="1" applyBorder="1" applyAlignment="1">
      <alignment horizontal="center" vertical="center" wrapText="1"/>
    </xf>
    <xf numFmtId="164" fontId="11" fillId="10" borderId="167" xfId="0" applyNumberFormat="1" applyFont="1" applyFill="1" applyBorder="1" applyAlignment="1">
      <alignment horizontal="center" vertical="center" wrapText="1"/>
    </xf>
    <xf numFmtId="164" fontId="11" fillId="10" borderId="167" xfId="0" applyNumberFormat="1" applyFont="1" applyFill="1" applyBorder="1" applyAlignment="1">
      <alignment horizontal="center" vertical="center"/>
    </xf>
    <xf numFmtId="164" fontId="11" fillId="10" borderId="168" xfId="0" applyNumberFormat="1" applyFont="1" applyFill="1" applyBorder="1" applyAlignment="1">
      <alignment horizontal="center" vertical="center"/>
    </xf>
    <xf numFmtId="164" fontId="11" fillId="10" borderId="166" xfId="0" applyNumberFormat="1" applyFont="1" applyFill="1" applyBorder="1" applyAlignment="1">
      <alignment horizontal="center" vertical="center"/>
    </xf>
    <xf numFmtId="164" fontId="11" fillId="10" borderId="168" xfId="0" applyNumberFormat="1" applyFont="1" applyFill="1" applyBorder="1" applyAlignment="1">
      <alignment horizontal="center" vertical="center" wrapText="1"/>
    </xf>
    <xf numFmtId="164" fontId="11" fillId="0" borderId="177" xfId="0" applyNumberFormat="1" applyFont="1" applyBorder="1" applyAlignment="1">
      <alignment horizontal="center" vertical="center"/>
    </xf>
    <xf numFmtId="164" fontId="11" fillId="0" borderId="57" xfId="0" applyNumberFormat="1" applyFont="1" applyBorder="1" applyAlignment="1">
      <alignment horizontal="center" vertical="center"/>
    </xf>
    <xf numFmtId="164" fontId="11" fillId="0" borderId="173" xfId="0" applyNumberFormat="1" applyFont="1" applyBorder="1" applyAlignment="1">
      <alignment horizontal="center" vertical="center" wrapText="1"/>
    </xf>
    <xf numFmtId="164" fontId="11" fillId="10" borderId="173" xfId="0" applyNumberFormat="1" applyFont="1" applyFill="1" applyBorder="1" applyAlignment="1">
      <alignment horizontal="center" vertical="center" wrapText="1"/>
    </xf>
    <xf numFmtId="164" fontId="11" fillId="10" borderId="173" xfId="0" applyNumberFormat="1" applyFont="1" applyFill="1" applyBorder="1" applyAlignment="1">
      <alignment horizontal="center" vertical="center"/>
    </xf>
    <xf numFmtId="164" fontId="11" fillId="10" borderId="57" xfId="0" applyNumberFormat="1" applyFont="1" applyFill="1" applyBorder="1" applyAlignment="1">
      <alignment horizontal="center" vertical="center"/>
    </xf>
    <xf numFmtId="164" fontId="11" fillId="0" borderId="173" xfId="0" applyNumberFormat="1" applyFont="1" applyBorder="1" applyAlignment="1">
      <alignment horizontal="center" vertical="center"/>
    </xf>
    <xf numFmtId="164" fontId="11" fillId="10" borderId="186" xfId="0" applyNumberFormat="1" applyFont="1" applyFill="1" applyBorder="1" applyAlignment="1">
      <alignment horizontal="center" vertical="center"/>
    </xf>
    <xf numFmtId="164" fontId="11" fillId="0" borderId="103" xfId="0" applyNumberFormat="1" applyFont="1" applyBorder="1" applyAlignment="1">
      <alignment horizontal="center" vertical="center"/>
    </xf>
    <xf numFmtId="164" fontId="11" fillId="6" borderId="106" xfId="0" applyNumberFormat="1" applyFont="1" applyFill="1" applyBorder="1" applyAlignment="1">
      <alignment horizontal="center" vertical="center"/>
    </xf>
    <xf numFmtId="164" fontId="11" fillId="0" borderId="32" xfId="0" applyNumberFormat="1" applyFont="1" applyBorder="1" applyAlignment="1">
      <alignment horizontal="center" vertical="center" wrapText="1"/>
    </xf>
    <xf numFmtId="164" fontId="11" fillId="0" borderId="122" xfId="0" applyNumberFormat="1" applyFont="1" applyBorder="1" applyAlignment="1">
      <alignment horizontal="center" vertical="center" wrapText="1"/>
    </xf>
    <xf numFmtId="164" fontId="11" fillId="10" borderId="32" xfId="0" applyNumberFormat="1" applyFont="1" applyFill="1" applyBorder="1" applyAlignment="1">
      <alignment horizontal="center" vertical="center" wrapText="1"/>
    </xf>
    <xf numFmtId="164" fontId="11" fillId="11" borderId="106" xfId="0" applyNumberFormat="1" applyFont="1" applyFill="1" applyBorder="1" applyAlignment="1">
      <alignment horizontal="center" vertical="center"/>
    </xf>
    <xf numFmtId="164" fontId="11" fillId="10" borderId="122" xfId="0" applyNumberFormat="1" applyFont="1" applyFill="1" applyBorder="1" applyAlignment="1">
      <alignment horizontal="center" vertical="center" wrapText="1"/>
    </xf>
    <xf numFmtId="164" fontId="11" fillId="0" borderId="111" xfId="0" applyNumberFormat="1" applyFont="1" applyBorder="1" applyAlignment="1">
      <alignment horizontal="center" vertical="center" wrapText="1"/>
    </xf>
    <xf numFmtId="164" fontId="11" fillId="0" borderId="17" xfId="0" applyNumberFormat="1" applyFont="1" applyBorder="1" applyAlignment="1">
      <alignment horizontal="center" vertical="center" wrapText="1"/>
    </xf>
    <xf numFmtId="164" fontId="11" fillId="6" borderId="94" xfId="0" applyNumberFormat="1" applyFont="1" applyFill="1" applyBorder="1" applyAlignment="1">
      <alignment horizontal="center" vertical="center"/>
    </xf>
    <xf numFmtId="164" fontId="11" fillId="0" borderId="62" xfId="0" applyNumberFormat="1" applyFont="1" applyBorder="1" applyAlignment="1">
      <alignment horizontal="center" vertical="center" wrapText="1"/>
    </xf>
    <xf numFmtId="164" fontId="11" fillId="0" borderId="80" xfId="0" applyNumberFormat="1" applyFont="1" applyBorder="1" applyAlignment="1">
      <alignment horizontal="center" vertical="center" wrapText="1"/>
    </xf>
    <xf numFmtId="164" fontId="11" fillId="11" borderId="94" xfId="0" applyNumberFormat="1" applyFont="1" applyFill="1" applyBorder="1" applyAlignment="1">
      <alignment horizontal="center" vertical="center"/>
    </xf>
    <xf numFmtId="164" fontId="11" fillId="10" borderId="62" xfId="0" applyNumberFormat="1" applyFont="1" applyFill="1" applyBorder="1" applyAlignment="1">
      <alignment horizontal="center" vertical="center" wrapText="1"/>
    </xf>
    <xf numFmtId="164" fontId="11" fillId="10" borderId="80" xfId="0" applyNumberFormat="1" applyFont="1" applyFill="1" applyBorder="1" applyAlignment="1">
      <alignment horizontal="center" vertical="center" wrapText="1"/>
    </xf>
    <xf numFmtId="164" fontId="11" fillId="10" borderId="80" xfId="0" applyNumberFormat="1" applyFont="1" applyFill="1" applyBorder="1" applyAlignment="1">
      <alignment horizontal="center" vertical="center"/>
    </xf>
    <xf numFmtId="164" fontId="11" fillId="0" borderId="94" xfId="0" applyNumberFormat="1" applyFont="1" applyBorder="1" applyAlignment="1">
      <alignment horizontal="center" vertical="center" wrapText="1"/>
    </xf>
    <xf numFmtId="164" fontId="11" fillId="0" borderId="119" xfId="0" applyNumberFormat="1" applyFont="1" applyBorder="1" applyAlignment="1">
      <alignment horizontal="center" vertical="center" wrapText="1"/>
    </xf>
    <xf numFmtId="164" fontId="11" fillId="10" borderId="114" xfId="0" applyNumberFormat="1" applyFont="1" applyFill="1" applyBorder="1" applyAlignment="1">
      <alignment horizontal="center" vertical="center"/>
    </xf>
    <xf numFmtId="164" fontId="11" fillId="11" borderId="119" xfId="0" applyNumberFormat="1" applyFont="1" applyFill="1" applyBorder="1" applyAlignment="1">
      <alignment horizontal="center" vertical="center"/>
    </xf>
    <xf numFmtId="164" fontId="11" fillId="10" borderId="119" xfId="0" applyNumberFormat="1" applyFont="1" applyFill="1" applyBorder="1" applyAlignment="1">
      <alignment horizontal="center" vertical="center" wrapText="1"/>
    </xf>
    <xf numFmtId="164" fontId="11" fillId="10" borderId="114" xfId="0" applyNumberFormat="1" applyFont="1" applyFill="1" applyBorder="1" applyAlignment="1">
      <alignment horizontal="center" vertical="center" wrapText="1"/>
    </xf>
    <xf numFmtId="164" fontId="11" fillId="0" borderId="103" xfId="0" applyNumberFormat="1" applyFont="1" applyBorder="1" applyAlignment="1">
      <alignment horizontal="center" vertical="center" wrapText="1"/>
    </xf>
    <xf numFmtId="164" fontId="11" fillId="0" borderId="73" xfId="0" applyNumberFormat="1" applyFont="1" applyBorder="1" applyAlignment="1">
      <alignment horizontal="center" vertical="center"/>
    </xf>
    <xf numFmtId="164" fontId="11" fillId="0" borderId="9" xfId="0" applyNumberFormat="1" applyFont="1" applyBorder="1" applyAlignment="1">
      <alignment horizontal="center" vertical="center" wrapText="1"/>
    </xf>
    <xf numFmtId="164" fontId="11" fillId="0" borderId="66" xfId="0" applyNumberFormat="1" applyFont="1" applyBorder="1" applyAlignment="1">
      <alignment horizontal="center" vertical="center" wrapText="1"/>
    </xf>
    <xf numFmtId="164" fontId="11" fillId="10" borderId="103" xfId="0" applyNumberFormat="1" applyFont="1" applyFill="1" applyBorder="1" applyAlignment="1">
      <alignment horizontal="center" vertical="center" wrapText="1"/>
    </xf>
    <xf numFmtId="164" fontId="11" fillId="10" borderId="14" xfId="0" applyNumberFormat="1" applyFont="1" applyFill="1" applyBorder="1" applyAlignment="1">
      <alignment horizontal="center" vertical="center" wrapText="1"/>
    </xf>
    <xf numFmtId="164" fontId="11" fillId="10" borderId="36" xfId="0" applyNumberFormat="1" applyFont="1" applyFill="1" applyBorder="1" applyAlignment="1">
      <alignment horizontal="center" vertical="center" wrapText="1"/>
    </xf>
    <xf numFmtId="164" fontId="11" fillId="10" borderId="14" xfId="0" applyNumberFormat="1" applyFont="1" applyFill="1" applyBorder="1" applyAlignment="1">
      <alignment horizontal="center" vertical="center"/>
    </xf>
    <xf numFmtId="164" fontId="11" fillId="11" borderId="83" xfId="0" applyNumberFormat="1" applyFont="1" applyFill="1" applyBorder="1" applyAlignment="1">
      <alignment horizontal="center" vertical="center"/>
    </xf>
    <xf numFmtId="164" fontId="11" fillId="11" borderId="101" xfId="0" applyNumberFormat="1" applyFont="1" applyFill="1" applyBorder="1" applyAlignment="1">
      <alignment horizontal="center" vertical="center"/>
    </xf>
    <xf numFmtId="164" fontId="11" fillId="11" borderId="102" xfId="0" applyNumberFormat="1" applyFont="1" applyFill="1" applyBorder="1" applyAlignment="1">
      <alignment horizontal="center" vertical="center"/>
    </xf>
    <xf numFmtId="164" fontId="11" fillId="11" borderId="82" xfId="0" applyNumberFormat="1" applyFont="1" applyFill="1" applyBorder="1" applyAlignment="1">
      <alignment horizontal="center" vertical="center"/>
    </xf>
    <xf numFmtId="164" fontId="11" fillId="11" borderId="29" xfId="0" applyNumberFormat="1" applyFont="1" applyFill="1" applyBorder="1" applyAlignment="1">
      <alignment horizontal="center" vertical="center"/>
    </xf>
    <xf numFmtId="164" fontId="11" fillId="11" borderId="93" xfId="0" applyNumberFormat="1" applyFont="1" applyFill="1" applyBorder="1" applyAlignment="1">
      <alignment horizontal="center" vertical="center"/>
    </xf>
    <xf numFmtId="164" fontId="11" fillId="11" borderId="31" xfId="0" applyNumberFormat="1" applyFont="1" applyFill="1" applyBorder="1" applyAlignment="1">
      <alignment horizontal="center" vertical="center"/>
    </xf>
    <xf numFmtId="164" fontId="11" fillId="11" borderId="32" xfId="0" applyNumberFormat="1" applyFont="1" applyFill="1" applyBorder="1" applyAlignment="1">
      <alignment horizontal="center" vertical="center"/>
    </xf>
    <xf numFmtId="164" fontId="11" fillId="11" borderId="33" xfId="0" applyNumberFormat="1" applyFont="1" applyFill="1" applyBorder="1" applyAlignment="1">
      <alignment horizontal="center" vertical="center"/>
    </xf>
    <xf numFmtId="164" fontId="11" fillId="6" borderId="169" xfId="0" applyNumberFormat="1" applyFont="1" applyFill="1" applyBorder="1" applyAlignment="1">
      <alignment horizontal="center" vertical="center"/>
    </xf>
    <xf numFmtId="164" fontId="11" fillId="6" borderId="170" xfId="0" applyNumberFormat="1" applyFont="1" applyFill="1" applyBorder="1" applyAlignment="1">
      <alignment horizontal="center" vertical="center"/>
    </xf>
    <xf numFmtId="164" fontId="11" fillId="6" borderId="171" xfId="0" applyNumberFormat="1" applyFont="1" applyFill="1" applyBorder="1" applyAlignment="1">
      <alignment horizontal="center" vertical="center"/>
    </xf>
    <xf numFmtId="164" fontId="11" fillId="11" borderId="17" xfId="0" applyNumberFormat="1" applyFont="1" applyFill="1" applyBorder="1" applyAlignment="1">
      <alignment horizontal="center" vertical="center"/>
    </xf>
    <xf numFmtId="164" fontId="11" fillId="6" borderId="64" xfId="0" applyNumberFormat="1" applyFont="1" applyFill="1" applyBorder="1" applyAlignment="1">
      <alignment horizontal="center" vertical="center"/>
    </xf>
    <xf numFmtId="164" fontId="11" fillId="6" borderId="62" xfId="0" applyNumberFormat="1" applyFont="1" applyFill="1" applyBorder="1" applyAlignment="1">
      <alignment horizontal="center" vertical="center" wrapText="1"/>
    </xf>
    <xf numFmtId="164" fontId="11" fillId="6" borderId="63" xfId="0" applyNumberFormat="1" applyFont="1" applyFill="1" applyBorder="1" applyAlignment="1">
      <alignment horizontal="center" vertical="center"/>
    </xf>
    <xf numFmtId="164" fontId="11" fillId="11" borderId="63" xfId="0" applyNumberFormat="1" applyFont="1" applyFill="1" applyBorder="1" applyAlignment="1">
      <alignment horizontal="center" vertical="center"/>
    </xf>
    <xf numFmtId="164" fontId="11" fillId="6" borderId="62" xfId="0" applyNumberFormat="1" applyFont="1" applyFill="1" applyBorder="1" applyAlignment="1">
      <alignment horizontal="center" vertical="center"/>
    </xf>
    <xf numFmtId="164" fontId="11" fillId="6" borderId="157" xfId="0" applyNumberFormat="1" applyFont="1" applyFill="1" applyBorder="1" applyAlignment="1">
      <alignment horizontal="center" vertical="center" wrapText="1"/>
    </xf>
    <xf numFmtId="164" fontId="11" fillId="6" borderId="65" xfId="0" applyNumberFormat="1" applyFont="1" applyFill="1" applyBorder="1" applyAlignment="1">
      <alignment horizontal="center" vertical="center"/>
    </xf>
    <xf numFmtId="164" fontId="11" fillId="21" borderId="125" xfId="0" applyNumberFormat="1" applyFont="1" applyFill="1" applyBorder="1" applyAlignment="1">
      <alignment horizontal="center" vertical="center"/>
    </xf>
    <xf numFmtId="164" fontId="11" fillId="6" borderId="37" xfId="0" applyNumberFormat="1" applyFont="1" applyFill="1" applyBorder="1" applyAlignment="1">
      <alignment horizontal="center" vertical="center"/>
    </xf>
    <xf numFmtId="164" fontId="11" fillId="0" borderId="41" xfId="0" applyNumberFormat="1" applyFont="1" applyBorder="1" applyAlignment="1">
      <alignment horizontal="center" vertical="center" wrapText="1"/>
    </xf>
    <xf numFmtId="164" fontId="11" fillId="0" borderId="38" xfId="0" applyNumberFormat="1" applyFont="1" applyBorder="1" applyAlignment="1">
      <alignment horizontal="center" vertical="center" wrapText="1"/>
    </xf>
    <xf numFmtId="164" fontId="11" fillId="0" borderId="69" xfId="0" applyNumberFormat="1" applyFont="1" applyBorder="1" applyAlignment="1">
      <alignment horizontal="center" vertical="center" wrapText="1"/>
    </xf>
    <xf numFmtId="164" fontId="11" fillId="0" borderId="83" xfId="0" applyNumberFormat="1" applyFont="1" applyBorder="1" applyAlignment="1">
      <alignment horizontal="center" vertical="center"/>
    </xf>
    <xf numFmtId="164" fontId="11" fillId="0" borderId="101" xfId="0" applyNumberFormat="1" applyFont="1" applyBorder="1" applyAlignment="1">
      <alignment horizontal="center" vertical="center"/>
    </xf>
    <xf numFmtId="164" fontId="11" fillId="0" borderId="102" xfId="0" applyNumberFormat="1" applyFont="1" applyBorder="1" applyAlignment="1">
      <alignment horizontal="center" vertical="center"/>
    </xf>
    <xf numFmtId="0" fontId="15" fillId="0" borderId="117" xfId="0" applyFont="1" applyBorder="1" applyAlignment="1">
      <alignment horizontal="left"/>
    </xf>
    <xf numFmtId="49" fontId="12" fillId="7" borderId="51" xfId="0" applyNumberFormat="1" applyFont="1" applyFill="1" applyBorder="1" applyAlignment="1">
      <alignment vertical="top"/>
    </xf>
    <xf numFmtId="49" fontId="12" fillId="7" borderId="186" xfId="0" applyNumberFormat="1" applyFont="1" applyFill="1" applyBorder="1" applyAlignment="1">
      <alignment vertical="top"/>
    </xf>
    <xf numFmtId="49" fontId="12" fillId="7" borderId="36" xfId="0" applyNumberFormat="1" applyFont="1" applyFill="1" applyBorder="1" applyAlignment="1">
      <alignment vertical="top"/>
    </xf>
    <xf numFmtId="49" fontId="12" fillId="2" borderId="68" xfId="0" applyNumberFormat="1" applyFont="1" applyFill="1" applyBorder="1" applyAlignment="1">
      <alignment horizontal="center" vertical="top"/>
    </xf>
    <xf numFmtId="49" fontId="12" fillId="2" borderId="152" xfId="0" applyNumberFormat="1" applyFont="1" applyFill="1" applyBorder="1" applyAlignment="1">
      <alignment horizontal="center" vertical="top"/>
    </xf>
    <xf numFmtId="49" fontId="12" fillId="2" borderId="14" xfId="0" applyNumberFormat="1" applyFont="1" applyFill="1" applyBorder="1" applyAlignment="1">
      <alignment horizontal="center" vertical="top"/>
    </xf>
    <xf numFmtId="49" fontId="12" fillId="12" borderId="61" xfId="0" applyNumberFormat="1" applyFont="1" applyFill="1" applyBorder="1" applyAlignment="1">
      <alignment horizontal="center" vertical="top"/>
    </xf>
    <xf numFmtId="49" fontId="12" fillId="12" borderId="172" xfId="0" applyNumberFormat="1" applyFont="1" applyFill="1" applyBorder="1" applyAlignment="1">
      <alignment horizontal="center" vertical="top"/>
    </xf>
    <xf numFmtId="49" fontId="12" fillId="12" borderId="8" xfId="0" applyNumberFormat="1" applyFont="1" applyFill="1" applyBorder="1" applyAlignment="1">
      <alignment horizontal="center" vertical="top"/>
    </xf>
    <xf numFmtId="49" fontId="12" fillId="10" borderId="61" xfId="0" applyNumberFormat="1" applyFont="1" applyFill="1" applyBorder="1" applyAlignment="1">
      <alignment horizontal="center" vertical="top"/>
    </xf>
    <xf numFmtId="49" fontId="12" fillId="10" borderId="172" xfId="0" applyNumberFormat="1" applyFont="1" applyFill="1" applyBorder="1" applyAlignment="1">
      <alignment horizontal="center" vertical="top"/>
    </xf>
    <xf numFmtId="49" fontId="12" fillId="10" borderId="8" xfId="0" applyNumberFormat="1" applyFont="1" applyFill="1" applyBorder="1" applyAlignment="1">
      <alignment horizontal="center" vertical="top"/>
    </xf>
    <xf numFmtId="0" fontId="11" fillId="10" borderId="61" xfId="0" applyFont="1" applyFill="1" applyBorder="1" applyAlignment="1">
      <alignment horizontal="left" vertical="top" wrapText="1"/>
    </xf>
    <xf numFmtId="0" fontId="11" fillId="10" borderId="172" xfId="0" applyFont="1" applyFill="1" applyBorder="1" applyAlignment="1">
      <alignment horizontal="left" vertical="top" wrapText="1"/>
    </xf>
    <xf numFmtId="0" fontId="11" fillId="10" borderId="8" xfId="0" applyFont="1" applyFill="1" applyBorder="1" applyAlignment="1">
      <alignment horizontal="left" vertical="top" wrapText="1"/>
    </xf>
    <xf numFmtId="49" fontId="11" fillId="0" borderId="35" xfId="0" applyNumberFormat="1" applyFont="1" applyBorder="1" applyAlignment="1">
      <alignment horizontal="center" vertical="top" wrapText="1"/>
    </xf>
    <xf numFmtId="49" fontId="11" fillId="0" borderId="113" xfId="0" applyNumberFormat="1" applyFont="1" applyBorder="1" applyAlignment="1">
      <alignment horizontal="center" vertical="top" wrapText="1"/>
    </xf>
    <xf numFmtId="49" fontId="11" fillId="0" borderId="50" xfId="0" applyNumberFormat="1" applyFont="1" applyBorder="1" applyAlignment="1">
      <alignment horizontal="center" vertical="top" wrapText="1"/>
    </xf>
    <xf numFmtId="49" fontId="12" fillId="7" borderId="103" xfId="0" applyNumberFormat="1" applyFont="1" applyFill="1" applyBorder="1" applyAlignment="1">
      <alignment horizontal="center" vertical="top" wrapText="1"/>
    </xf>
    <xf numFmtId="49" fontId="12" fillId="7" borderId="111" xfId="0" applyNumberFormat="1" applyFont="1" applyFill="1" applyBorder="1" applyAlignment="1">
      <alignment horizontal="center" vertical="top" wrapText="1"/>
    </xf>
    <xf numFmtId="49" fontId="12" fillId="7" borderId="74" xfId="0" applyNumberFormat="1" applyFont="1" applyFill="1" applyBorder="1" applyAlignment="1">
      <alignment horizontal="center" vertical="top" wrapText="1"/>
    </xf>
    <xf numFmtId="49" fontId="12" fillId="2" borderId="52" xfId="0" applyNumberFormat="1" applyFont="1" applyFill="1" applyBorder="1" applyAlignment="1">
      <alignment horizontal="center" vertical="top"/>
    </xf>
    <xf numFmtId="49" fontId="12" fillId="2" borderId="15" xfId="0" applyNumberFormat="1" applyFont="1" applyFill="1" applyBorder="1" applyAlignment="1">
      <alignment horizontal="center" vertical="top"/>
    </xf>
    <xf numFmtId="49" fontId="12" fillId="2" borderId="75" xfId="0" applyNumberFormat="1" applyFont="1" applyFill="1" applyBorder="1" applyAlignment="1">
      <alignment horizontal="center" vertical="top"/>
    </xf>
    <xf numFmtId="49" fontId="12" fillId="3" borderId="52" xfId="0" applyNumberFormat="1" applyFont="1" applyFill="1" applyBorder="1" applyAlignment="1">
      <alignment horizontal="center" vertical="top"/>
    </xf>
    <xf numFmtId="49" fontId="12" fillId="3" borderId="15" xfId="0" applyNumberFormat="1" applyFont="1" applyFill="1" applyBorder="1" applyAlignment="1">
      <alignment horizontal="center" vertical="top"/>
    </xf>
    <xf numFmtId="49" fontId="12" fillId="3" borderId="75" xfId="0" applyNumberFormat="1" applyFont="1" applyFill="1" applyBorder="1" applyAlignment="1">
      <alignment horizontal="center" vertical="top"/>
    </xf>
    <xf numFmtId="49" fontId="12" fillId="0" borderId="52" xfId="0" applyNumberFormat="1" applyFont="1" applyBorder="1" applyAlignment="1">
      <alignment horizontal="center" vertical="top"/>
    </xf>
    <xf numFmtId="49" fontId="12" fillId="0" borderId="15" xfId="0" applyNumberFormat="1" applyFont="1" applyBorder="1" applyAlignment="1">
      <alignment horizontal="center" vertical="top"/>
    </xf>
    <xf numFmtId="49" fontId="12" fillId="0" borderId="75" xfId="0" applyNumberFormat="1" applyFont="1" applyBorder="1" applyAlignment="1">
      <alignment horizontal="center" vertical="top"/>
    </xf>
    <xf numFmtId="0" fontId="11" fillId="0" borderId="52" xfId="10" applyNumberFormat="1" applyFont="1" applyFill="1" applyBorder="1" applyAlignment="1" applyProtection="1">
      <alignment horizontal="left" vertical="top" wrapText="1"/>
    </xf>
    <xf numFmtId="0" fontId="11" fillId="0" borderId="15" xfId="10" applyNumberFormat="1" applyFont="1" applyFill="1" applyBorder="1" applyAlignment="1" applyProtection="1">
      <alignment horizontal="left" vertical="top" wrapText="1"/>
    </xf>
    <xf numFmtId="0" fontId="11" fillId="0" borderId="75" xfId="10" applyNumberFormat="1" applyFont="1" applyFill="1" applyBorder="1" applyAlignment="1" applyProtection="1">
      <alignment horizontal="left" vertical="top" wrapText="1"/>
    </xf>
    <xf numFmtId="0" fontId="11" fillId="0" borderId="52" xfId="0" applyFont="1" applyBorder="1" applyAlignment="1">
      <alignment horizontal="center" vertical="top"/>
    </xf>
    <xf numFmtId="0" fontId="11" fillId="0" borderId="15" xfId="0" applyFont="1" applyBorder="1" applyAlignment="1">
      <alignment horizontal="center" vertical="top"/>
    </xf>
    <xf numFmtId="0" fontId="11" fillId="0" borderId="75" xfId="0" applyFont="1" applyBorder="1" applyAlignment="1">
      <alignment horizontal="center" vertical="top"/>
    </xf>
    <xf numFmtId="49" fontId="11" fillId="0" borderId="104" xfId="0" applyNumberFormat="1" applyFont="1" applyBorder="1" applyAlignment="1">
      <alignment horizontal="center" vertical="top" textRotation="90" wrapText="1"/>
    </xf>
    <xf numFmtId="49" fontId="11" fillId="0" borderId="112" xfId="0" applyNumberFormat="1" applyFont="1" applyBorder="1" applyAlignment="1">
      <alignment horizontal="center" vertical="top" textRotation="90" wrapText="1"/>
    </xf>
    <xf numFmtId="49" fontId="11" fillId="0" borderId="76" xfId="0" applyNumberFormat="1" applyFont="1" applyBorder="1" applyAlignment="1">
      <alignment horizontal="center" vertical="top" textRotation="90" wrapText="1"/>
    </xf>
    <xf numFmtId="49" fontId="11" fillId="0" borderId="35" xfId="0" applyNumberFormat="1" applyFont="1" applyBorder="1" applyAlignment="1">
      <alignment horizontal="center" vertical="top" textRotation="90"/>
    </xf>
    <xf numFmtId="49" fontId="11" fillId="0" borderId="113" xfId="0" applyNumberFormat="1" applyFont="1" applyBorder="1" applyAlignment="1">
      <alignment horizontal="center" vertical="top" textRotation="90"/>
    </xf>
    <xf numFmtId="49" fontId="11" fillId="0" borderId="50" xfId="0" applyNumberFormat="1" applyFont="1" applyBorder="1" applyAlignment="1">
      <alignment horizontal="center" vertical="top" textRotation="90"/>
    </xf>
    <xf numFmtId="49" fontId="11" fillId="0" borderId="46" xfId="0" applyNumberFormat="1" applyFont="1" applyBorder="1" applyAlignment="1">
      <alignment horizontal="center" vertical="top"/>
    </xf>
    <xf numFmtId="49" fontId="11" fillId="0" borderId="180" xfId="0" applyNumberFormat="1" applyFont="1" applyBorder="1" applyAlignment="1">
      <alignment horizontal="center" vertical="top"/>
    </xf>
    <xf numFmtId="49" fontId="11" fillId="0" borderId="179" xfId="0" applyNumberFormat="1" applyFont="1" applyBorder="1" applyAlignment="1">
      <alignment horizontal="center" vertical="top"/>
    </xf>
    <xf numFmtId="49" fontId="12" fillId="7" borderId="183" xfId="0" applyNumberFormat="1" applyFont="1" applyFill="1" applyBorder="1" applyAlignment="1">
      <alignment vertical="top"/>
    </xf>
    <xf numFmtId="49" fontId="12" fillId="2" borderId="175" xfId="0" applyNumberFormat="1" applyFont="1" applyFill="1" applyBorder="1" applyAlignment="1">
      <alignment horizontal="center" vertical="top"/>
    </xf>
    <xf numFmtId="49" fontId="12" fillId="3" borderId="61" xfId="0" applyNumberFormat="1" applyFont="1" applyFill="1" applyBorder="1" applyAlignment="1">
      <alignment horizontal="center" vertical="top"/>
    </xf>
    <xf numFmtId="49" fontId="12" fillId="3" borderId="172" xfId="0" applyNumberFormat="1" applyFont="1" applyFill="1" applyBorder="1" applyAlignment="1">
      <alignment horizontal="center" vertical="top"/>
    </xf>
    <xf numFmtId="49" fontId="12" fillId="3" borderId="184" xfId="0" applyNumberFormat="1" applyFont="1" applyFill="1" applyBorder="1" applyAlignment="1">
      <alignment horizontal="center" vertical="top"/>
    </xf>
    <xf numFmtId="49" fontId="12" fillId="0" borderId="61" xfId="0" applyNumberFormat="1" applyFont="1" applyBorder="1" applyAlignment="1">
      <alignment horizontal="center" vertical="top" wrapText="1"/>
    </xf>
    <xf numFmtId="49" fontId="12" fillId="0" borderId="172" xfId="0" applyNumberFormat="1" applyFont="1" applyBorder="1" applyAlignment="1">
      <alignment horizontal="center" vertical="top" wrapText="1"/>
    </xf>
    <xf numFmtId="49" fontId="12" fillId="0" borderId="184" xfId="0" applyNumberFormat="1" applyFont="1" applyBorder="1" applyAlignment="1">
      <alignment horizontal="center" vertical="top" wrapText="1"/>
    </xf>
    <xf numFmtId="0" fontId="11" fillId="0" borderId="61" xfId="0" applyFont="1" applyBorder="1" applyAlignment="1">
      <alignment horizontal="left" vertical="top" wrapText="1"/>
    </xf>
    <xf numFmtId="0" fontId="11" fillId="0" borderId="172" xfId="0" applyFont="1" applyBorder="1" applyAlignment="1">
      <alignment horizontal="left" vertical="top" wrapText="1"/>
    </xf>
    <xf numFmtId="0" fontId="11" fillId="0" borderId="184" xfId="0" applyFont="1" applyBorder="1" applyAlignment="1">
      <alignment horizontal="left" vertical="top" wrapText="1"/>
    </xf>
    <xf numFmtId="0" fontId="11" fillId="0" borderId="61" xfId="0" applyFont="1" applyBorder="1" applyAlignment="1">
      <alignment horizontal="center" vertical="top" wrapText="1"/>
    </xf>
    <xf numFmtId="0" fontId="11" fillId="0" borderId="172" xfId="0" applyFont="1" applyBorder="1" applyAlignment="1">
      <alignment horizontal="center" vertical="top" wrapText="1"/>
    </xf>
    <xf numFmtId="0" fontId="11" fillId="0" borderId="184" xfId="0" applyFont="1" applyBorder="1" applyAlignment="1">
      <alignment horizontal="center" vertical="top" wrapText="1"/>
    </xf>
    <xf numFmtId="49" fontId="11" fillId="0" borderId="55" xfId="0" applyNumberFormat="1" applyFont="1" applyBorder="1" applyAlignment="1">
      <alignment horizontal="center" vertical="top" textRotation="90"/>
    </xf>
    <xf numFmtId="49" fontId="11" fillId="0" borderId="187" xfId="0" applyNumberFormat="1" applyFont="1" applyBorder="1" applyAlignment="1">
      <alignment horizontal="center" vertical="top" textRotation="90"/>
    </xf>
    <xf numFmtId="49" fontId="11" fillId="0" borderId="185" xfId="0" applyNumberFormat="1" applyFont="1" applyBorder="1" applyAlignment="1">
      <alignment horizontal="center" vertical="top" textRotation="90"/>
    </xf>
    <xf numFmtId="49" fontId="11" fillId="0" borderId="46" xfId="0" applyNumberFormat="1" applyFont="1" applyBorder="1" applyAlignment="1">
      <alignment horizontal="center" vertical="top" textRotation="90"/>
    </xf>
    <xf numFmtId="49" fontId="11" fillId="0" borderId="180" xfId="0" applyNumberFormat="1" applyFont="1" applyBorder="1" applyAlignment="1">
      <alignment horizontal="center" vertical="top" textRotation="90"/>
    </xf>
    <xf numFmtId="49" fontId="11" fillId="0" borderId="179" xfId="0" applyNumberFormat="1" applyFont="1" applyBorder="1" applyAlignment="1">
      <alignment horizontal="center" vertical="top" textRotation="90"/>
    </xf>
    <xf numFmtId="49" fontId="11" fillId="0" borderId="46" xfId="0" applyNumberFormat="1" applyFont="1" applyBorder="1" applyAlignment="1">
      <alignment horizontal="center" vertical="top" wrapText="1"/>
    </xf>
    <xf numFmtId="49" fontId="11" fillId="0" borderId="180" xfId="0" applyNumberFormat="1" applyFont="1" applyBorder="1" applyAlignment="1">
      <alignment horizontal="center" vertical="top" wrapText="1"/>
    </xf>
    <xf numFmtId="49" fontId="11" fillId="0" borderId="179" xfId="0" applyNumberFormat="1" applyFont="1" applyBorder="1" applyAlignment="1">
      <alignment horizontal="center" vertical="top" wrapText="1"/>
    </xf>
    <xf numFmtId="49" fontId="12" fillId="2" borderId="127" xfId="0" applyNumberFormat="1" applyFont="1" applyFill="1" applyBorder="1" applyAlignment="1">
      <alignment horizontal="center" vertical="top"/>
    </xf>
    <xf numFmtId="49" fontId="12" fillId="2" borderId="29" xfId="0" applyNumberFormat="1" applyFont="1" applyFill="1" applyBorder="1" applyAlignment="1">
      <alignment horizontal="center" vertical="top"/>
    </xf>
    <xf numFmtId="49" fontId="12" fillId="2" borderId="196" xfId="0" applyNumberFormat="1" applyFont="1" applyFill="1" applyBorder="1" applyAlignment="1">
      <alignment horizontal="center" vertical="top"/>
    </xf>
    <xf numFmtId="49" fontId="12" fillId="3" borderId="62" xfId="0" applyNumberFormat="1" applyFont="1" applyFill="1" applyBorder="1" applyAlignment="1">
      <alignment horizontal="center" vertical="top"/>
    </xf>
    <xf numFmtId="49" fontId="12" fillId="3" borderId="29" xfId="0" applyNumberFormat="1" applyFont="1" applyFill="1" applyBorder="1" applyAlignment="1">
      <alignment horizontal="center" vertical="top"/>
    </xf>
    <xf numFmtId="49" fontId="12" fillId="3" borderId="86" xfId="0" applyNumberFormat="1" applyFont="1" applyFill="1" applyBorder="1" applyAlignment="1">
      <alignment horizontal="center" vertical="top"/>
    </xf>
    <xf numFmtId="49" fontId="12" fillId="0" borderId="68" xfId="0" applyNumberFormat="1" applyFont="1" applyBorder="1" applyAlignment="1">
      <alignment horizontal="center" vertical="top"/>
    </xf>
    <xf numFmtId="49" fontId="12" fillId="0" borderId="17" xfId="0" applyNumberFormat="1" applyFont="1" applyBorder="1" applyAlignment="1">
      <alignment horizontal="center" vertical="top"/>
    </xf>
    <xf numFmtId="49" fontId="12" fillId="0" borderId="175" xfId="0" applyNumberFormat="1" applyFont="1" applyBorder="1" applyAlignment="1">
      <alignment horizontal="center" vertical="top"/>
    </xf>
    <xf numFmtId="0" fontId="11" fillId="0" borderId="126" xfId="10" applyNumberFormat="1" applyFont="1" applyFill="1" applyBorder="1" applyAlignment="1" applyProtection="1">
      <alignment horizontal="left" vertical="top" wrapText="1"/>
    </xf>
    <xf numFmtId="0" fontId="11" fillId="0" borderId="148" xfId="10" applyNumberFormat="1" applyFont="1" applyFill="1" applyBorder="1" applyAlignment="1" applyProtection="1">
      <alignment horizontal="left" vertical="top" wrapText="1"/>
    </xf>
    <xf numFmtId="0" fontId="11" fillId="0" borderId="197" xfId="10" applyNumberFormat="1" applyFont="1" applyFill="1" applyBorder="1" applyAlignment="1" applyProtection="1">
      <alignment horizontal="left" vertical="top" wrapText="1"/>
    </xf>
    <xf numFmtId="49" fontId="11" fillId="6" borderId="46" xfId="0" applyNumberFormat="1" applyFont="1" applyFill="1" applyBorder="1" applyAlignment="1">
      <alignment horizontal="center" vertical="top" wrapText="1"/>
    </xf>
    <xf numFmtId="49" fontId="11" fillId="6" borderId="180" xfId="0" applyNumberFormat="1" applyFont="1" applyFill="1" applyBorder="1" applyAlignment="1">
      <alignment horizontal="center" vertical="top" wrapText="1"/>
    </xf>
    <xf numFmtId="49" fontId="11" fillId="6" borderId="179" xfId="0" applyNumberFormat="1" applyFont="1" applyFill="1" applyBorder="1" applyAlignment="1">
      <alignment horizontal="center" vertical="top" wrapText="1"/>
    </xf>
    <xf numFmtId="49" fontId="12" fillId="2" borderId="88" xfId="0" applyNumberFormat="1" applyFont="1" applyFill="1" applyBorder="1" applyAlignment="1">
      <alignment horizontal="right" vertical="top" wrapText="1"/>
    </xf>
    <xf numFmtId="49" fontId="12" fillId="2" borderId="39" xfId="0" applyNumberFormat="1" applyFont="1" applyFill="1" applyBorder="1" applyAlignment="1">
      <alignment horizontal="right" vertical="top" wrapText="1"/>
    </xf>
    <xf numFmtId="49" fontId="12" fillId="2" borderId="34" xfId="0" applyNumberFormat="1" applyFont="1" applyFill="1" applyBorder="1" applyAlignment="1">
      <alignment horizontal="right" vertical="top" wrapText="1"/>
    </xf>
    <xf numFmtId="49" fontId="11" fillId="0" borderId="58" xfId="0" applyNumberFormat="1" applyFont="1" applyBorder="1" applyAlignment="1">
      <alignment horizontal="center" vertical="top" textRotation="90"/>
    </xf>
    <xf numFmtId="49" fontId="12" fillId="19" borderId="61" xfId="0" applyNumberFormat="1" applyFont="1" applyFill="1" applyBorder="1" applyAlignment="1">
      <alignment horizontal="center" vertical="top"/>
    </xf>
    <xf numFmtId="49" fontId="12" fillId="19" borderId="8" xfId="0" applyNumberFormat="1" applyFont="1" applyFill="1" applyBorder="1" applyAlignment="1">
      <alignment horizontal="center" vertical="top"/>
    </xf>
    <xf numFmtId="49" fontId="12" fillId="0" borderId="61" xfId="0" applyNumberFormat="1" applyFont="1" applyBorder="1" applyAlignment="1">
      <alignment horizontal="center" vertical="top"/>
    </xf>
    <xf numFmtId="49" fontId="12" fillId="0" borderId="8" xfId="0" applyNumberFormat="1" applyFont="1" applyBorder="1" applyAlignment="1">
      <alignment horizontal="center" vertical="top"/>
    </xf>
    <xf numFmtId="0" fontId="11" fillId="0" borderId="8" xfId="0" applyFont="1" applyBorder="1" applyAlignment="1">
      <alignment horizontal="left" vertical="top" wrapText="1"/>
    </xf>
    <xf numFmtId="49" fontId="11" fillId="6" borderId="67" xfId="0" applyNumberFormat="1" applyFont="1" applyFill="1" applyBorder="1" applyAlignment="1">
      <alignment horizontal="center" vertical="top"/>
    </xf>
    <xf numFmtId="49" fontId="11" fillId="6" borderId="57" xfId="0" applyNumberFormat="1" applyFont="1" applyFill="1" applyBorder="1" applyAlignment="1">
      <alignment horizontal="center" vertical="top"/>
    </xf>
    <xf numFmtId="49" fontId="11" fillId="6" borderId="50" xfId="0" applyNumberFormat="1" applyFont="1" applyFill="1" applyBorder="1" applyAlignment="1">
      <alignment horizontal="center" vertical="top"/>
    </xf>
    <xf numFmtId="0" fontId="12" fillId="13" borderId="88" xfId="0" applyFont="1" applyFill="1" applyBorder="1" applyAlignment="1">
      <alignment horizontal="left" vertical="top" wrapText="1"/>
    </xf>
    <xf numFmtId="0" fontId="12" fillId="13" borderId="39" xfId="0" applyFont="1" applyFill="1" applyBorder="1" applyAlignment="1">
      <alignment horizontal="left" vertical="top" wrapText="1"/>
    </xf>
    <xf numFmtId="0" fontId="12" fillId="13" borderId="117" xfId="0" applyFont="1" applyFill="1" applyBorder="1" applyAlignment="1">
      <alignment horizontal="left" vertical="top" wrapText="1"/>
    </xf>
    <xf numFmtId="0" fontId="12" fillId="13" borderId="122" xfId="0" applyFont="1" applyFill="1" applyBorder="1" applyAlignment="1">
      <alignment horizontal="left" vertical="top" wrapText="1"/>
    </xf>
    <xf numFmtId="0" fontId="11" fillId="6" borderId="61" xfId="0" applyFont="1" applyFill="1" applyBorder="1" applyAlignment="1">
      <alignment horizontal="center" vertical="top" wrapText="1"/>
    </xf>
    <xf numFmtId="0" fontId="11" fillId="6" borderId="15" xfId="0" applyFont="1" applyFill="1" applyBorder="1" applyAlignment="1">
      <alignment horizontal="center" vertical="top" wrapText="1"/>
    </xf>
    <xf numFmtId="0" fontId="11" fillId="6" borderId="75" xfId="0" applyFont="1" applyFill="1" applyBorder="1" applyAlignment="1">
      <alignment horizontal="center" vertical="top" wrapText="1"/>
    </xf>
    <xf numFmtId="0" fontId="11" fillId="6" borderId="61" xfId="0" applyFont="1" applyFill="1" applyBorder="1" applyAlignment="1">
      <alignment horizontal="left" vertical="top" wrapText="1"/>
    </xf>
    <xf numFmtId="0" fontId="11" fillId="6" borderId="172" xfId="0" applyFont="1" applyFill="1" applyBorder="1" applyAlignment="1">
      <alignment horizontal="left" vertical="top" wrapText="1"/>
    </xf>
    <xf numFmtId="0" fontId="11" fillId="6" borderId="184" xfId="0" applyFont="1" applyFill="1" applyBorder="1" applyAlignment="1">
      <alignment horizontal="left" vertical="top" wrapText="1"/>
    </xf>
    <xf numFmtId="0" fontId="11" fillId="6" borderId="61" xfId="0" applyFont="1" applyFill="1" applyBorder="1" applyAlignment="1">
      <alignment horizontal="center" vertical="top"/>
    </xf>
    <xf numFmtId="0" fontId="11" fillId="6" borderId="172" xfId="0" applyFont="1" applyFill="1" applyBorder="1" applyAlignment="1">
      <alignment horizontal="center" vertical="top"/>
    </xf>
    <xf numFmtId="0" fontId="11" fillId="6" borderId="184" xfId="0" applyFont="1" applyFill="1" applyBorder="1" applyAlignment="1">
      <alignment horizontal="center" vertical="top"/>
    </xf>
    <xf numFmtId="49" fontId="11" fillId="6" borderId="55" xfId="0" applyNumberFormat="1" applyFont="1" applyFill="1" applyBorder="1" applyAlignment="1">
      <alignment horizontal="center" vertical="top" textRotation="90"/>
    </xf>
    <xf numFmtId="49" fontId="11" fillId="6" borderId="187" xfId="0" applyNumberFormat="1" applyFont="1" applyFill="1" applyBorder="1" applyAlignment="1">
      <alignment horizontal="center" vertical="top" textRotation="90"/>
    </xf>
    <xf numFmtId="49" fontId="11" fillId="6" borderId="185" xfId="0" applyNumberFormat="1" applyFont="1" applyFill="1" applyBorder="1" applyAlignment="1">
      <alignment horizontal="center" vertical="top" textRotation="90"/>
    </xf>
    <xf numFmtId="49" fontId="11" fillId="6" borderId="46" xfId="0" applyNumberFormat="1" applyFont="1" applyFill="1" applyBorder="1" applyAlignment="1">
      <alignment horizontal="center" vertical="top" textRotation="90"/>
    </xf>
    <xf numFmtId="49" fontId="11" fillId="6" borderId="180" xfId="0" applyNumberFormat="1" applyFont="1" applyFill="1" applyBorder="1" applyAlignment="1">
      <alignment horizontal="center" vertical="top" textRotation="90"/>
    </xf>
    <xf numFmtId="49" fontId="11" fillId="6" borderId="179" xfId="0" applyNumberFormat="1" applyFont="1" applyFill="1" applyBorder="1" applyAlignment="1">
      <alignment horizontal="center" vertical="top" textRotation="90"/>
    </xf>
    <xf numFmtId="49" fontId="11" fillId="6" borderId="35" xfId="0" applyNumberFormat="1" applyFont="1" applyFill="1" applyBorder="1" applyAlignment="1">
      <alignment horizontal="center" vertical="top" wrapText="1"/>
    </xf>
    <xf numFmtId="49" fontId="11" fillId="6" borderId="113" xfId="0" applyNumberFormat="1" applyFont="1" applyFill="1" applyBorder="1" applyAlignment="1">
      <alignment horizontal="center" vertical="top" wrapText="1"/>
    </xf>
    <xf numFmtId="49" fontId="11" fillId="6" borderId="50" xfId="0" applyNumberFormat="1" applyFont="1" applyFill="1" applyBorder="1" applyAlignment="1">
      <alignment horizontal="center" vertical="top" wrapText="1"/>
    </xf>
    <xf numFmtId="49" fontId="11" fillId="6" borderId="35" xfId="0" applyNumberFormat="1" applyFont="1" applyFill="1" applyBorder="1" applyAlignment="1">
      <alignment horizontal="center" vertical="top"/>
    </xf>
    <xf numFmtId="49" fontId="12" fillId="3" borderId="88" xfId="0" applyNumberFormat="1" applyFont="1" applyFill="1" applyBorder="1" applyAlignment="1">
      <alignment horizontal="right" vertical="center"/>
    </xf>
    <xf numFmtId="49" fontId="12" fillId="3" borderId="39" xfId="0" applyNumberFormat="1" applyFont="1" applyFill="1" applyBorder="1" applyAlignment="1">
      <alignment horizontal="right" vertical="center"/>
    </xf>
    <xf numFmtId="49" fontId="12" fillId="3" borderId="34" xfId="0" applyNumberFormat="1" applyFont="1" applyFill="1" applyBorder="1" applyAlignment="1">
      <alignment horizontal="right" vertical="center"/>
    </xf>
    <xf numFmtId="49" fontId="11" fillId="6" borderId="112" xfId="0" applyNumberFormat="1" applyFont="1" applyFill="1" applyBorder="1" applyAlignment="1">
      <alignment horizontal="center" vertical="top" textRotation="90"/>
    </xf>
    <xf numFmtId="49" fontId="11" fillId="6" borderId="76" xfId="0" applyNumberFormat="1" applyFont="1" applyFill="1" applyBorder="1" applyAlignment="1">
      <alignment horizontal="center" vertical="top" textRotation="90"/>
    </xf>
    <xf numFmtId="49" fontId="12" fillId="7" borderId="51" xfId="0" applyNumberFormat="1" applyFont="1" applyFill="1" applyBorder="1" applyAlignment="1">
      <alignment horizontal="center" vertical="top"/>
    </xf>
    <xf numFmtId="49" fontId="12" fillId="7" borderId="183" xfId="0" applyNumberFormat="1" applyFont="1" applyFill="1" applyBorder="1" applyAlignment="1">
      <alignment horizontal="center" vertical="top"/>
    </xf>
    <xf numFmtId="49" fontId="11" fillId="11" borderId="46" xfId="0" applyNumberFormat="1" applyFont="1" applyFill="1" applyBorder="1" applyAlignment="1">
      <alignment horizontal="center" vertical="top" textRotation="90" wrapText="1"/>
    </xf>
    <xf numFmtId="49" fontId="11" fillId="11" borderId="179" xfId="0" applyNumberFormat="1" applyFont="1" applyFill="1" applyBorder="1" applyAlignment="1">
      <alignment horizontal="center" vertical="top" textRotation="90" wrapText="1"/>
    </xf>
    <xf numFmtId="49" fontId="12" fillId="11" borderId="115" xfId="0" applyNumberFormat="1" applyFont="1" applyFill="1" applyBorder="1" applyAlignment="1">
      <alignment horizontal="center" vertical="top"/>
    </xf>
    <xf numFmtId="49" fontId="12" fillId="11" borderId="193" xfId="0" applyNumberFormat="1" applyFont="1" applyFill="1" applyBorder="1" applyAlignment="1">
      <alignment horizontal="center" vertical="top"/>
    </xf>
    <xf numFmtId="49" fontId="12" fillId="2" borderId="61" xfId="0" applyNumberFormat="1" applyFont="1" applyFill="1" applyBorder="1" applyAlignment="1">
      <alignment horizontal="center" vertical="top"/>
    </xf>
    <xf numFmtId="49" fontId="12" fillId="2" borderId="184" xfId="0" applyNumberFormat="1" applyFont="1" applyFill="1" applyBorder="1" applyAlignment="1">
      <alignment horizontal="center" vertical="top"/>
    </xf>
    <xf numFmtId="49" fontId="12" fillId="19" borderId="184" xfId="0" applyNumberFormat="1" applyFont="1" applyFill="1" applyBorder="1" applyAlignment="1">
      <alignment horizontal="center" vertical="top"/>
    </xf>
    <xf numFmtId="49" fontId="12" fillId="17" borderId="88" xfId="0" applyNumberFormat="1" applyFont="1" applyFill="1" applyBorder="1" applyAlignment="1">
      <alignment horizontal="left" vertical="top"/>
    </xf>
    <xf numFmtId="49" fontId="12" fillId="17" borderId="39" xfId="0" applyNumberFormat="1" applyFont="1" applyFill="1" applyBorder="1" applyAlignment="1">
      <alignment horizontal="left" vertical="top"/>
    </xf>
    <xf numFmtId="49" fontId="12" fillId="17" borderId="34" xfId="0" applyNumberFormat="1" applyFont="1" applyFill="1" applyBorder="1" applyAlignment="1">
      <alignment horizontal="left" vertical="top"/>
    </xf>
    <xf numFmtId="49" fontId="12" fillId="6" borderId="61" xfId="0" applyNumberFormat="1" applyFont="1" applyFill="1" applyBorder="1" applyAlignment="1">
      <alignment horizontal="center" vertical="top" wrapText="1"/>
    </xf>
    <xf numFmtId="49" fontId="12" fillId="6" borderId="184" xfId="0" applyNumberFormat="1" applyFont="1" applyFill="1" applyBorder="1" applyAlignment="1">
      <alignment horizontal="center" vertical="top" wrapText="1"/>
    </xf>
    <xf numFmtId="0" fontId="11" fillId="6" borderId="184" xfId="0" applyFont="1" applyFill="1" applyBorder="1" applyAlignment="1">
      <alignment horizontal="center" vertical="top" wrapText="1"/>
    </xf>
    <xf numFmtId="0" fontId="11" fillId="6" borderId="172" xfId="0" applyFont="1" applyFill="1" applyBorder="1" applyAlignment="1">
      <alignment horizontal="center" vertical="top" wrapText="1"/>
    </xf>
    <xf numFmtId="49" fontId="12" fillId="6" borderId="61" xfId="0" applyNumberFormat="1" applyFont="1" applyFill="1" applyBorder="1" applyAlignment="1">
      <alignment horizontal="center" vertical="top"/>
    </xf>
    <xf numFmtId="49" fontId="12" fillId="6" borderId="172" xfId="0" applyNumberFormat="1" applyFont="1" applyFill="1" applyBorder="1" applyAlignment="1">
      <alignment horizontal="center" vertical="top"/>
    </xf>
    <xf numFmtId="49" fontId="12" fillId="6" borderId="184" xfId="0" applyNumberFormat="1" applyFont="1" applyFill="1" applyBorder="1" applyAlignment="1">
      <alignment horizontal="center" vertical="top"/>
    </xf>
    <xf numFmtId="49" fontId="12" fillId="7" borderId="103" xfId="0" applyNumberFormat="1" applyFont="1" applyFill="1" applyBorder="1" applyAlignment="1">
      <alignment vertical="top"/>
    </xf>
    <xf numFmtId="49" fontId="12" fillId="2" borderId="8" xfId="0" applyNumberFormat="1" applyFont="1" applyFill="1" applyBorder="1" applyAlignment="1">
      <alignment horizontal="center" vertical="top"/>
    </xf>
    <xf numFmtId="0" fontId="11" fillId="0" borderId="8" xfId="0" applyFont="1" applyBorder="1" applyAlignment="1">
      <alignment horizontal="center" vertical="top" wrapText="1"/>
    </xf>
    <xf numFmtId="0" fontId="11" fillId="0" borderId="141" xfId="0" applyFont="1" applyBorder="1" applyAlignment="1">
      <alignment horizontal="left" vertical="top" wrapText="1"/>
    </xf>
    <xf numFmtId="0" fontId="11" fillId="0" borderId="97" xfId="0" applyFont="1" applyBorder="1" applyAlignment="1">
      <alignment horizontal="left" vertical="top" wrapText="1"/>
    </xf>
    <xf numFmtId="49" fontId="12" fillId="2" borderId="115" xfId="0" applyNumberFormat="1" applyFont="1" applyFill="1" applyBorder="1" applyAlignment="1">
      <alignment horizontal="center" vertical="top"/>
    </xf>
    <xf numFmtId="49" fontId="12" fillId="2" borderId="98" xfId="0" applyNumberFormat="1" applyFont="1" applyFill="1" applyBorder="1" applyAlignment="1">
      <alignment horizontal="center" vertical="top"/>
    </xf>
    <xf numFmtId="49" fontId="12" fillId="0" borderId="77" xfId="0" applyNumberFormat="1" applyFont="1" applyBorder="1" applyAlignment="1">
      <alignment horizontal="center" vertical="top"/>
    </xf>
    <xf numFmtId="0" fontId="11" fillId="0" borderId="61" xfId="0" applyFont="1" applyBorder="1" applyAlignment="1">
      <alignment horizontal="center" vertical="top" textRotation="90"/>
    </xf>
    <xf numFmtId="0" fontId="11" fillId="0" borderId="75" xfId="0" applyFont="1" applyBorder="1" applyAlignment="1">
      <alignment horizontal="center" vertical="top" textRotation="90"/>
    </xf>
    <xf numFmtId="49" fontId="12" fillId="13" borderId="24" xfId="0" applyNumberFormat="1" applyFont="1" applyFill="1" applyBorder="1" applyAlignment="1">
      <alignment horizontal="left" vertical="top"/>
    </xf>
    <xf numFmtId="49" fontId="12" fillId="13" borderId="0" xfId="0" applyNumberFormat="1" applyFont="1" applyFill="1" applyAlignment="1">
      <alignment horizontal="left" vertical="top"/>
    </xf>
    <xf numFmtId="49" fontId="12" fillId="13" borderId="54" xfId="0" applyNumberFormat="1" applyFont="1" applyFill="1" applyBorder="1" applyAlignment="1">
      <alignment horizontal="left" vertical="top"/>
    </xf>
    <xf numFmtId="49" fontId="12" fillId="2" borderId="114" xfId="8" applyNumberFormat="1" applyFont="1" applyBorder="1" applyAlignment="1" applyProtection="1">
      <alignment horizontal="right" vertical="center"/>
    </xf>
    <xf numFmtId="49" fontId="12" fillId="2" borderId="117" xfId="8" applyNumberFormat="1" applyFont="1" applyBorder="1" applyAlignment="1" applyProtection="1">
      <alignment horizontal="right" vertical="center"/>
    </xf>
    <xf numFmtId="49" fontId="12" fillId="2" borderId="122" xfId="8" applyNumberFormat="1" applyFont="1" applyBorder="1" applyAlignment="1" applyProtection="1">
      <alignment horizontal="right" vertical="center"/>
    </xf>
    <xf numFmtId="49" fontId="12" fillId="18" borderId="30" xfId="0" applyNumberFormat="1" applyFont="1" applyFill="1" applyBorder="1" applyAlignment="1">
      <alignment horizontal="left" vertical="top"/>
    </xf>
    <xf numFmtId="49" fontId="12" fillId="18" borderId="39" xfId="0" applyNumberFormat="1" applyFont="1" applyFill="1" applyBorder="1" applyAlignment="1">
      <alignment horizontal="left" vertical="top"/>
    </xf>
    <xf numFmtId="49" fontId="12" fillId="18" borderId="34" xfId="0" applyNumberFormat="1" applyFont="1" applyFill="1" applyBorder="1" applyAlignment="1">
      <alignment horizontal="left" vertical="top"/>
    </xf>
    <xf numFmtId="49" fontId="11" fillId="0" borderId="65" xfId="0" applyNumberFormat="1" applyFont="1" applyBorder="1" applyAlignment="1">
      <alignment horizontal="center" vertical="top" textRotation="90"/>
    </xf>
    <xf numFmtId="49" fontId="11" fillId="0" borderId="49" xfId="0" applyNumberFormat="1" applyFont="1" applyBorder="1" applyAlignment="1">
      <alignment horizontal="center" vertical="top" textRotation="90"/>
    </xf>
    <xf numFmtId="49" fontId="12" fillId="2" borderId="88" xfId="0" applyNumberFormat="1" applyFont="1" applyFill="1" applyBorder="1" applyAlignment="1">
      <alignment horizontal="right" vertical="center" wrapText="1"/>
    </xf>
    <xf numFmtId="49" fontId="12" fillId="2" borderId="39" xfId="0" applyNumberFormat="1" applyFont="1" applyFill="1" applyBorder="1" applyAlignment="1">
      <alignment horizontal="right" vertical="center" wrapText="1"/>
    </xf>
    <xf numFmtId="49" fontId="12" fillId="2" borderId="34" xfId="0" applyNumberFormat="1" applyFont="1" applyFill="1" applyBorder="1" applyAlignment="1">
      <alignment horizontal="right" vertical="center" wrapText="1"/>
    </xf>
    <xf numFmtId="0" fontId="11" fillId="10" borderId="61" xfId="10" applyNumberFormat="1" applyFont="1" applyFill="1" applyBorder="1" applyAlignment="1" applyProtection="1">
      <alignment horizontal="left" vertical="top" wrapText="1"/>
    </xf>
    <xf numFmtId="0" fontId="11" fillId="10" borderId="184" xfId="10" applyNumberFormat="1" applyFont="1" applyFill="1" applyBorder="1" applyAlignment="1" applyProtection="1">
      <alignment horizontal="left" vertical="top" wrapText="1"/>
    </xf>
    <xf numFmtId="0" fontId="11" fillId="11" borderId="68" xfId="0" applyFont="1" applyFill="1" applyBorder="1" applyAlignment="1">
      <alignment horizontal="center" vertical="top"/>
    </xf>
    <xf numFmtId="0" fontId="11" fillId="11" borderId="175" xfId="0" applyFont="1" applyFill="1" applyBorder="1" applyAlignment="1">
      <alignment horizontal="center" vertical="top"/>
    </xf>
    <xf numFmtId="49" fontId="12" fillId="6" borderId="15" xfId="0" applyNumberFormat="1" applyFont="1" applyFill="1" applyBorder="1" applyAlignment="1">
      <alignment horizontal="center" vertical="top"/>
    </xf>
    <xf numFmtId="49" fontId="12" fillId="6" borderId="75" xfId="0" applyNumberFormat="1" applyFont="1" applyFill="1" applyBorder="1" applyAlignment="1">
      <alignment horizontal="center" vertical="top"/>
    </xf>
    <xf numFmtId="0" fontId="11" fillId="6" borderId="15" xfId="0" applyFont="1" applyFill="1" applyBorder="1" applyAlignment="1">
      <alignment horizontal="left" vertical="top" wrapText="1"/>
    </xf>
    <xf numFmtId="0" fontId="11" fillId="6" borderId="75" xfId="0" applyFont="1" applyFill="1" applyBorder="1" applyAlignment="1">
      <alignment horizontal="left" vertical="top" wrapText="1"/>
    </xf>
    <xf numFmtId="0" fontId="11" fillId="6" borderId="13" xfId="0" applyFont="1" applyFill="1" applyBorder="1" applyAlignment="1">
      <alignment horizontal="center" vertical="top" wrapText="1"/>
    </xf>
    <xf numFmtId="49" fontId="12" fillId="13" borderId="88" xfId="0" applyNumberFormat="1" applyFont="1" applyFill="1" applyBorder="1" applyAlignment="1">
      <alignment horizontal="left" vertical="top"/>
    </xf>
    <xf numFmtId="49" fontId="12" fillId="13" borderId="39" xfId="0" applyNumberFormat="1" applyFont="1" applyFill="1" applyBorder="1" applyAlignment="1">
      <alignment horizontal="left" vertical="top"/>
    </xf>
    <xf numFmtId="49" fontId="12" fillId="13" borderId="34" xfId="0" applyNumberFormat="1" applyFont="1" applyFill="1" applyBorder="1" applyAlignment="1">
      <alignment horizontal="left" vertical="top"/>
    </xf>
    <xf numFmtId="49" fontId="12" fillId="7" borderId="103" xfId="0" applyNumberFormat="1" applyFont="1" applyFill="1" applyBorder="1" applyAlignment="1">
      <alignment horizontal="center" vertical="top"/>
    </xf>
    <xf numFmtId="49" fontId="12" fillId="7" borderId="111" xfId="0" applyNumberFormat="1" applyFont="1" applyFill="1" applyBorder="1" applyAlignment="1">
      <alignment horizontal="center" vertical="top"/>
    </xf>
    <xf numFmtId="49" fontId="12" fillId="7" borderId="74" xfId="0" applyNumberFormat="1" applyFont="1" applyFill="1" applyBorder="1" applyAlignment="1">
      <alignment horizontal="center" vertical="top"/>
    </xf>
    <xf numFmtId="49" fontId="12" fillId="3" borderId="114" xfId="0" applyNumberFormat="1" applyFont="1" applyFill="1" applyBorder="1" applyAlignment="1">
      <alignment horizontal="center" vertical="top"/>
    </xf>
    <xf numFmtId="49" fontId="12" fillId="3" borderId="24" xfId="0" applyNumberFormat="1" applyFont="1" applyFill="1" applyBorder="1" applyAlignment="1">
      <alignment horizontal="center" vertical="top"/>
    </xf>
    <xf numFmtId="49" fontId="12" fillId="3" borderId="98" xfId="0" applyNumberFormat="1" applyFont="1" applyFill="1" applyBorder="1" applyAlignment="1">
      <alignment horizontal="center" vertical="top"/>
    </xf>
    <xf numFmtId="49" fontId="12" fillId="6" borderId="32" xfId="0" applyNumberFormat="1" applyFont="1" applyFill="1" applyBorder="1" applyAlignment="1">
      <alignment horizontal="center" vertical="top"/>
    </xf>
    <xf numFmtId="49" fontId="12" fillId="6" borderId="44" xfId="0" applyNumberFormat="1" applyFont="1" applyFill="1" applyBorder="1" applyAlignment="1">
      <alignment horizontal="center" vertical="top"/>
    </xf>
    <xf numFmtId="0" fontId="11" fillId="6" borderId="32" xfId="0" applyFont="1" applyFill="1" applyBorder="1" applyAlignment="1">
      <alignment horizontal="left" vertical="top" wrapText="1"/>
    </xf>
    <xf numFmtId="0" fontId="11" fillId="6" borderId="44" xfId="0" applyFont="1" applyFill="1" applyBorder="1" applyAlignment="1">
      <alignment horizontal="left" vertical="top" wrapText="1"/>
    </xf>
    <xf numFmtId="0" fontId="11" fillId="6" borderId="32" xfId="0" applyFont="1" applyFill="1" applyBorder="1" applyAlignment="1">
      <alignment horizontal="center" vertical="top"/>
    </xf>
    <xf numFmtId="0" fontId="11" fillId="6" borderId="44" xfId="0" applyFont="1" applyFill="1" applyBorder="1" applyAlignment="1">
      <alignment horizontal="center" vertical="top"/>
    </xf>
    <xf numFmtId="49" fontId="11" fillId="6" borderId="33" xfId="0" applyNumberFormat="1" applyFont="1" applyFill="1" applyBorder="1" applyAlignment="1">
      <alignment horizontal="center" vertical="top" textRotation="90"/>
    </xf>
    <xf numFmtId="49" fontId="11" fillId="6" borderId="45" xfId="0" applyNumberFormat="1" applyFont="1" applyFill="1" applyBorder="1" applyAlignment="1">
      <alignment horizontal="center" vertical="top" textRotation="90"/>
    </xf>
    <xf numFmtId="49" fontId="11" fillId="6" borderId="93" xfId="0" applyNumberFormat="1" applyFont="1" applyFill="1" applyBorder="1" applyAlignment="1">
      <alignment horizontal="center" vertical="top" textRotation="90"/>
    </xf>
    <xf numFmtId="49" fontId="11" fillId="6" borderId="35" xfId="0" applyNumberFormat="1" applyFont="1" applyFill="1" applyBorder="1" applyAlignment="1">
      <alignment horizontal="center" vertical="top" textRotation="90"/>
    </xf>
    <xf numFmtId="49" fontId="11" fillId="6" borderId="113" xfId="0" applyNumberFormat="1" applyFont="1" applyFill="1" applyBorder="1" applyAlignment="1">
      <alignment horizontal="center" vertical="top" textRotation="90"/>
    </xf>
    <xf numFmtId="49" fontId="11" fillId="6" borderId="50" xfId="0" applyNumberFormat="1" applyFont="1" applyFill="1" applyBorder="1" applyAlignment="1">
      <alignment horizontal="center" vertical="top" textRotation="90"/>
    </xf>
    <xf numFmtId="49" fontId="11" fillId="6" borderId="106" xfId="0" applyNumberFormat="1" applyFont="1" applyFill="1" applyBorder="1" applyAlignment="1">
      <alignment horizontal="center" vertical="top"/>
    </xf>
    <xf numFmtId="49" fontId="12" fillId="6" borderId="29" xfId="0" applyNumberFormat="1" applyFont="1" applyFill="1" applyBorder="1" applyAlignment="1">
      <alignment horizontal="center" vertical="top"/>
    </xf>
    <xf numFmtId="0" fontId="11" fillId="6" borderId="29" xfId="0" applyFont="1" applyFill="1" applyBorder="1" applyAlignment="1">
      <alignment horizontal="center" vertical="top"/>
    </xf>
    <xf numFmtId="0" fontId="11" fillId="6" borderId="29" xfId="0" applyFont="1" applyFill="1" applyBorder="1" applyAlignment="1">
      <alignment horizontal="left" vertical="top" wrapText="1"/>
    </xf>
    <xf numFmtId="49" fontId="12" fillId="2" borderId="114" xfId="0" applyNumberFormat="1" applyFont="1" applyFill="1" applyBorder="1" applyAlignment="1">
      <alignment horizontal="right" vertical="center"/>
    </xf>
    <xf numFmtId="49" fontId="12" fillId="2" borderId="117" xfId="0" applyNumberFormat="1" applyFont="1" applyFill="1" applyBorder="1" applyAlignment="1">
      <alignment horizontal="right" vertical="center"/>
    </xf>
    <xf numFmtId="49" fontId="12" fillId="13" borderId="97" xfId="0" applyNumberFormat="1" applyFont="1" applyFill="1" applyBorder="1" applyAlignment="1">
      <alignment horizontal="left" vertical="top"/>
    </xf>
    <xf numFmtId="49" fontId="12" fillId="13" borderId="49" xfId="0" applyNumberFormat="1" applyFont="1" applyFill="1" applyBorder="1" applyAlignment="1">
      <alignment horizontal="left" vertical="top"/>
    </xf>
    <xf numFmtId="0" fontId="12" fillId="12" borderId="88" xfId="0" applyFont="1" applyFill="1" applyBorder="1" applyAlignment="1">
      <alignment horizontal="right" vertical="center" wrapText="1"/>
    </xf>
    <xf numFmtId="0" fontId="12" fillId="12" borderId="39" xfId="0" applyFont="1" applyFill="1" applyBorder="1" applyAlignment="1">
      <alignment horizontal="right" vertical="center" wrapText="1"/>
    </xf>
    <xf numFmtId="0" fontId="11" fillId="6" borderId="161" xfId="0" applyFont="1" applyFill="1" applyBorder="1" applyAlignment="1">
      <alignment horizontal="center" vertical="top" wrapText="1"/>
    </xf>
    <xf numFmtId="49" fontId="11" fillId="6" borderId="58" xfId="0" applyNumberFormat="1" applyFont="1" applyFill="1" applyBorder="1" applyAlignment="1">
      <alignment horizontal="center" vertical="top" textRotation="90"/>
    </xf>
    <xf numFmtId="49" fontId="12" fillId="6" borderId="172" xfId="0" applyNumberFormat="1" applyFont="1" applyFill="1" applyBorder="1" applyAlignment="1">
      <alignment horizontal="center" vertical="top" wrapText="1"/>
    </xf>
    <xf numFmtId="49" fontId="12" fillId="6" borderId="8" xfId="0" applyNumberFormat="1" applyFont="1" applyFill="1" applyBorder="1" applyAlignment="1">
      <alignment horizontal="center" vertical="top" wrapText="1"/>
    </xf>
    <xf numFmtId="0" fontId="11" fillId="6" borderId="8" xfId="0" applyFont="1" applyFill="1" applyBorder="1" applyAlignment="1">
      <alignment horizontal="left" vertical="top" wrapText="1"/>
    </xf>
    <xf numFmtId="0" fontId="11" fillId="6" borderId="8" xfId="0" applyFont="1" applyFill="1" applyBorder="1" applyAlignment="1">
      <alignment horizontal="center" vertical="top" wrapText="1"/>
    </xf>
    <xf numFmtId="0" fontId="11" fillId="11" borderId="119" xfId="0" applyFont="1" applyFill="1" applyBorder="1" applyAlignment="1">
      <alignment horizontal="center" vertical="top"/>
    </xf>
    <xf numFmtId="0" fontId="11" fillId="11" borderId="14" xfId="0" applyFont="1" applyFill="1" applyBorder="1" applyAlignment="1">
      <alignment horizontal="center" vertical="top"/>
    </xf>
    <xf numFmtId="0" fontId="12" fillId="12" borderId="34" xfId="0" applyFont="1" applyFill="1" applyBorder="1" applyAlignment="1">
      <alignment horizontal="right" vertical="center" wrapText="1"/>
    </xf>
    <xf numFmtId="49" fontId="12" fillId="2" borderId="88" xfId="0" applyNumberFormat="1" applyFont="1" applyFill="1" applyBorder="1" applyAlignment="1">
      <alignment horizontal="right" vertical="center"/>
    </xf>
    <xf numFmtId="49" fontId="12" fillId="2" borderId="39" xfId="0" applyNumberFormat="1" applyFont="1" applyFill="1" applyBorder="1" applyAlignment="1">
      <alignment horizontal="right" vertical="center"/>
    </xf>
    <xf numFmtId="49" fontId="11" fillId="0" borderId="46" xfId="0" applyNumberFormat="1" applyFont="1" applyBorder="1" applyAlignment="1">
      <alignment horizontal="center" vertical="top" textRotation="90" wrapText="1"/>
    </xf>
    <xf numFmtId="49" fontId="11" fillId="0" borderId="179" xfId="0" applyNumberFormat="1" applyFont="1" applyBorder="1" applyAlignment="1">
      <alignment horizontal="center" vertical="top" textRotation="90" wrapText="1"/>
    </xf>
    <xf numFmtId="49" fontId="11" fillId="0" borderId="35" xfId="0" applyNumberFormat="1" applyFont="1" applyBorder="1" applyAlignment="1">
      <alignment horizontal="center" vertical="top"/>
    </xf>
    <xf numFmtId="49" fontId="11" fillId="0" borderId="50" xfId="0" applyNumberFormat="1" applyFont="1" applyBorder="1" applyAlignment="1">
      <alignment horizontal="center" vertical="top"/>
    </xf>
    <xf numFmtId="49" fontId="11" fillId="0" borderId="113" xfId="0" applyNumberFormat="1" applyFont="1" applyBorder="1" applyAlignment="1">
      <alignment horizontal="center" vertical="top" textRotation="90" wrapText="1"/>
    </xf>
    <xf numFmtId="0" fontId="12" fillId="13" borderId="34" xfId="0" applyFont="1" applyFill="1" applyBorder="1" applyAlignment="1">
      <alignment horizontal="left" vertical="top" wrapText="1"/>
    </xf>
    <xf numFmtId="0" fontId="12" fillId="18" borderId="88" xfId="0" applyFont="1" applyFill="1" applyBorder="1" applyAlignment="1">
      <alignment horizontal="left" vertical="top" wrapText="1"/>
    </xf>
    <xf numFmtId="0" fontId="12" fillId="18" borderId="39" xfId="0" applyFont="1" applyFill="1" applyBorder="1" applyAlignment="1">
      <alignment horizontal="left" vertical="top" wrapText="1"/>
    </xf>
    <xf numFmtId="0" fontId="12" fillId="18" borderId="97" xfId="0" applyFont="1" applyFill="1" applyBorder="1" applyAlignment="1">
      <alignment horizontal="left" vertical="top" wrapText="1"/>
    </xf>
    <xf numFmtId="0" fontId="12" fillId="18" borderId="49" xfId="0" applyFont="1" applyFill="1" applyBorder="1" applyAlignment="1">
      <alignment horizontal="left" vertical="top" wrapText="1"/>
    </xf>
    <xf numFmtId="0" fontId="11" fillId="10" borderId="61" xfId="0" applyFont="1" applyFill="1" applyBorder="1" applyAlignment="1">
      <alignment horizontal="center" vertical="top" wrapText="1"/>
    </xf>
    <xf numFmtId="0" fontId="11" fillId="10" borderId="172" xfId="0" applyFont="1" applyFill="1" applyBorder="1" applyAlignment="1">
      <alignment horizontal="center" vertical="top" wrapText="1"/>
    </xf>
    <xf numFmtId="0" fontId="11" fillId="10" borderId="8" xfId="0" applyFont="1" applyFill="1" applyBorder="1" applyAlignment="1">
      <alignment horizontal="center" vertical="top" wrapText="1"/>
    </xf>
    <xf numFmtId="49" fontId="11" fillId="10" borderId="55" xfId="0" applyNumberFormat="1" applyFont="1" applyFill="1" applyBorder="1" applyAlignment="1">
      <alignment horizontal="center" vertical="top" textRotation="90" wrapText="1"/>
    </xf>
    <xf numFmtId="49" fontId="11" fillId="10" borderId="187" xfId="0" applyNumberFormat="1" applyFont="1" applyFill="1" applyBorder="1" applyAlignment="1">
      <alignment horizontal="center" vertical="top" textRotation="90" wrapText="1"/>
    </xf>
    <xf numFmtId="49" fontId="11" fillId="10" borderId="58" xfId="0" applyNumberFormat="1" applyFont="1" applyFill="1" applyBorder="1" applyAlignment="1">
      <alignment horizontal="center" vertical="top" textRotation="90" wrapText="1"/>
    </xf>
    <xf numFmtId="49" fontId="11" fillId="10" borderId="46" xfId="0" applyNumberFormat="1" applyFont="1" applyFill="1" applyBorder="1" applyAlignment="1">
      <alignment horizontal="center" vertical="top" textRotation="90" wrapText="1"/>
    </xf>
    <xf numFmtId="49" fontId="11" fillId="10" borderId="180" xfId="0" applyNumberFormat="1" applyFont="1" applyFill="1" applyBorder="1" applyAlignment="1">
      <alignment horizontal="center" vertical="top" textRotation="90" wrapText="1"/>
    </xf>
    <xf numFmtId="49" fontId="11" fillId="10" borderId="179" xfId="0" applyNumberFormat="1" applyFont="1" applyFill="1" applyBorder="1" applyAlignment="1">
      <alignment horizontal="center" vertical="top" textRotation="90" wrapText="1"/>
    </xf>
    <xf numFmtId="49" fontId="11" fillId="10" borderId="35" xfId="0" applyNumberFormat="1" applyFont="1" applyFill="1" applyBorder="1" applyAlignment="1">
      <alignment horizontal="center" vertical="top" wrapText="1"/>
    </xf>
    <xf numFmtId="49" fontId="11" fillId="10" borderId="113" xfId="0" applyNumberFormat="1" applyFont="1" applyFill="1" applyBorder="1" applyAlignment="1">
      <alignment horizontal="center" vertical="top" wrapText="1"/>
    </xf>
    <xf numFmtId="49" fontId="11" fillId="10" borderId="50" xfId="0" applyNumberFormat="1" applyFont="1" applyFill="1" applyBorder="1" applyAlignment="1">
      <alignment horizontal="center" vertical="top" wrapText="1"/>
    </xf>
    <xf numFmtId="49" fontId="11" fillId="0" borderId="54" xfId="0" applyNumberFormat="1" applyFont="1" applyBorder="1" applyAlignment="1">
      <alignment horizontal="center" vertical="top" textRotation="90"/>
    </xf>
    <xf numFmtId="49" fontId="11" fillId="0" borderId="164" xfId="0" applyNumberFormat="1" applyFont="1" applyBorder="1" applyAlignment="1">
      <alignment horizontal="center" vertical="top" textRotation="90"/>
    </xf>
    <xf numFmtId="49" fontId="11" fillId="0" borderId="106" xfId="0" applyNumberFormat="1" applyFont="1" applyBorder="1" applyAlignment="1">
      <alignment horizontal="center" vertical="top"/>
    </xf>
    <xf numFmtId="49" fontId="11" fillId="0" borderId="57" xfId="0" applyNumberFormat="1" applyFont="1" applyBorder="1" applyAlignment="1">
      <alignment horizontal="center" vertical="top"/>
    </xf>
    <xf numFmtId="49" fontId="12" fillId="6" borderId="8" xfId="0" applyNumberFormat="1" applyFont="1" applyFill="1" applyBorder="1" applyAlignment="1">
      <alignment horizontal="center" vertical="top"/>
    </xf>
    <xf numFmtId="49" fontId="11" fillId="6" borderId="113" xfId="0" applyNumberFormat="1" applyFont="1" applyFill="1" applyBorder="1" applyAlignment="1">
      <alignment horizontal="center" vertical="top"/>
    </xf>
    <xf numFmtId="49" fontId="11" fillId="10" borderId="46" xfId="0" applyNumberFormat="1" applyFont="1" applyFill="1" applyBorder="1" applyAlignment="1">
      <alignment horizontal="center" vertical="top"/>
    </xf>
    <xf numFmtId="49" fontId="11" fillId="10" borderId="113" xfId="0" applyNumberFormat="1" applyFont="1" applyFill="1" applyBorder="1" applyAlignment="1">
      <alignment horizontal="center" vertical="top"/>
    </xf>
    <xf numFmtId="49" fontId="11" fillId="10" borderId="179" xfId="0" applyNumberFormat="1" applyFont="1" applyFill="1" applyBorder="1" applyAlignment="1">
      <alignment horizontal="center" vertical="top"/>
    </xf>
    <xf numFmtId="49" fontId="12" fillId="19" borderId="88" xfId="0" applyNumberFormat="1" applyFont="1" applyFill="1" applyBorder="1" applyAlignment="1">
      <alignment horizontal="left" vertical="top"/>
    </xf>
    <xf numFmtId="49" fontId="12" fillId="19" borderId="39" xfId="0" applyNumberFormat="1" applyFont="1" applyFill="1" applyBorder="1" applyAlignment="1">
      <alignment horizontal="left" vertical="top"/>
    </xf>
    <xf numFmtId="49" fontId="12" fillId="19" borderId="97" xfId="0" applyNumberFormat="1" applyFont="1" applyFill="1" applyBorder="1" applyAlignment="1">
      <alignment horizontal="left" vertical="top"/>
    </xf>
    <xf numFmtId="49" fontId="12" fillId="19" borderId="49" xfId="0" applyNumberFormat="1" applyFont="1" applyFill="1" applyBorder="1" applyAlignment="1">
      <alignment horizontal="left" vertical="top"/>
    </xf>
    <xf numFmtId="49" fontId="11" fillId="10" borderId="55" xfId="0" applyNumberFormat="1" applyFont="1" applyFill="1" applyBorder="1" applyAlignment="1">
      <alignment horizontal="center" vertical="top" textRotation="90"/>
    </xf>
    <xf numFmtId="49" fontId="11" fillId="10" borderId="187" xfId="0" applyNumberFormat="1" applyFont="1" applyFill="1" applyBorder="1" applyAlignment="1">
      <alignment horizontal="center" vertical="top" textRotation="90"/>
    </xf>
    <xf numFmtId="49" fontId="11" fillId="10" borderId="58" xfId="0" applyNumberFormat="1" applyFont="1" applyFill="1" applyBorder="1" applyAlignment="1">
      <alignment horizontal="center" vertical="top" textRotation="90"/>
    </xf>
    <xf numFmtId="49" fontId="11" fillId="10" borderId="46" xfId="0" applyNumberFormat="1" applyFont="1" applyFill="1" applyBorder="1" applyAlignment="1">
      <alignment horizontal="center" vertical="top" textRotation="90"/>
    </xf>
    <xf numFmtId="49" fontId="11" fillId="10" borderId="180" xfId="0" applyNumberFormat="1" applyFont="1" applyFill="1" applyBorder="1" applyAlignment="1">
      <alignment horizontal="center" vertical="top" textRotation="90"/>
    </xf>
    <xf numFmtId="49" fontId="11" fillId="10" borderId="179" xfId="0" applyNumberFormat="1" applyFont="1" applyFill="1" applyBorder="1" applyAlignment="1">
      <alignment horizontal="center" vertical="top" textRotation="90"/>
    </xf>
    <xf numFmtId="49" fontId="11" fillId="0" borderId="113" xfId="0" applyNumberFormat="1" applyFont="1" applyBorder="1" applyAlignment="1">
      <alignment horizontal="center" vertical="top"/>
    </xf>
    <xf numFmtId="49" fontId="11" fillId="10" borderId="35" xfId="0" applyNumberFormat="1" applyFont="1" applyFill="1" applyBorder="1" applyAlignment="1">
      <alignment horizontal="center" vertical="top"/>
    </xf>
    <xf numFmtId="49" fontId="11" fillId="10" borderId="50" xfId="0" applyNumberFormat="1" applyFont="1" applyFill="1" applyBorder="1" applyAlignment="1">
      <alignment horizontal="center" vertical="top"/>
    </xf>
    <xf numFmtId="0" fontId="12" fillId="13" borderId="97" xfId="0" applyFont="1" applyFill="1" applyBorder="1" applyAlignment="1">
      <alignment horizontal="left" vertical="top" wrapText="1"/>
    </xf>
    <xf numFmtId="0" fontId="12" fillId="13" borderId="49" xfId="0" applyFont="1" applyFill="1" applyBorder="1" applyAlignment="1">
      <alignment horizontal="left" vertical="top" wrapText="1"/>
    </xf>
    <xf numFmtId="49" fontId="12" fillId="7" borderId="36" xfId="0" applyNumberFormat="1" applyFont="1" applyFill="1" applyBorder="1" applyAlignment="1">
      <alignment horizontal="center" vertical="top"/>
    </xf>
    <xf numFmtId="0" fontId="11" fillId="10" borderId="126" xfId="10" applyNumberFormat="1" applyFont="1" applyFill="1" applyBorder="1" applyAlignment="1" applyProtection="1">
      <alignment horizontal="left" vertical="top" wrapText="1"/>
    </xf>
    <xf numFmtId="0" fontId="11" fillId="10" borderId="195" xfId="10" applyNumberFormat="1" applyFont="1" applyFill="1" applyBorder="1" applyAlignment="1" applyProtection="1">
      <alignment horizontal="left" vertical="top" wrapText="1"/>
    </xf>
    <xf numFmtId="0" fontId="11" fillId="10" borderId="61" xfId="0" applyFont="1" applyFill="1" applyBorder="1" applyAlignment="1">
      <alignment horizontal="center" vertical="top"/>
    </xf>
    <xf numFmtId="0" fontId="11" fillId="10" borderId="8" xfId="0" applyFont="1" applyFill="1" applyBorder="1" applyAlignment="1">
      <alignment horizontal="center" vertical="top"/>
    </xf>
    <xf numFmtId="49" fontId="12" fillId="3" borderId="121" xfId="0" applyNumberFormat="1" applyFont="1" applyFill="1" applyBorder="1" applyAlignment="1">
      <alignment horizontal="right" vertical="center"/>
    </xf>
    <xf numFmtId="49" fontId="12" fillId="3" borderId="114" xfId="0" applyNumberFormat="1" applyFont="1" applyFill="1" applyBorder="1" applyAlignment="1">
      <alignment horizontal="right" vertical="center"/>
    </xf>
    <xf numFmtId="49" fontId="11" fillId="0" borderId="53" xfId="0" applyNumberFormat="1" applyFont="1" applyBorder="1" applyAlignment="1">
      <alignment horizontal="center" vertical="top" textRotation="90"/>
    </xf>
    <xf numFmtId="0" fontId="11" fillId="0" borderId="61" xfId="0" applyFont="1" applyBorder="1" applyAlignment="1">
      <alignment horizontal="center" vertical="top"/>
    </xf>
    <xf numFmtId="0" fontId="11" fillId="0" borderId="8" xfId="0" applyFont="1" applyBorder="1" applyAlignment="1">
      <alignment horizontal="center" vertical="top"/>
    </xf>
    <xf numFmtId="49" fontId="11" fillId="10" borderId="65" xfId="0" applyNumberFormat="1" applyFont="1" applyFill="1" applyBorder="1" applyAlignment="1">
      <alignment horizontal="center" vertical="top" textRotation="90"/>
    </xf>
    <xf numFmtId="49" fontId="11" fillId="10" borderId="53" xfId="0" applyNumberFormat="1" applyFont="1" applyFill="1" applyBorder="1" applyAlignment="1">
      <alignment horizontal="center" vertical="top" textRotation="90"/>
    </xf>
    <xf numFmtId="49" fontId="12" fillId="10" borderId="68" xfId="0" applyNumberFormat="1" applyFont="1" applyFill="1" applyBorder="1" applyAlignment="1">
      <alignment horizontal="center" vertical="top"/>
    </xf>
    <xf numFmtId="49" fontId="12" fillId="10" borderId="14" xfId="0" applyNumberFormat="1" applyFont="1" applyFill="1" applyBorder="1" applyAlignment="1">
      <alignment horizontal="center" vertical="top"/>
    </xf>
    <xf numFmtId="49" fontId="12" fillId="2" borderId="18" xfId="0" applyNumberFormat="1" applyFont="1" applyFill="1" applyBorder="1" applyAlignment="1">
      <alignment horizontal="center" vertical="top"/>
    </xf>
    <xf numFmtId="49" fontId="12" fillId="7" borderId="73" xfId="0" applyNumberFormat="1" applyFont="1" applyFill="1" applyBorder="1" applyAlignment="1">
      <alignment vertical="top"/>
    </xf>
    <xf numFmtId="49" fontId="12" fillId="2" borderId="9" xfId="0" applyNumberFormat="1" applyFont="1" applyFill="1" applyBorder="1" applyAlignment="1">
      <alignment horizontal="center" vertical="top"/>
    </xf>
    <xf numFmtId="49" fontId="12" fillId="2" borderId="172" xfId="0" applyNumberFormat="1" applyFont="1" applyFill="1" applyBorder="1" applyAlignment="1">
      <alignment horizontal="center" vertical="top"/>
    </xf>
    <xf numFmtId="49" fontId="12" fillId="3" borderId="9" xfId="0" applyNumberFormat="1" applyFont="1" applyFill="1" applyBorder="1" applyAlignment="1">
      <alignment horizontal="center" vertical="top"/>
    </xf>
    <xf numFmtId="49" fontId="11" fillId="0" borderId="142" xfId="0" applyNumberFormat="1" applyFont="1" applyBorder="1" applyAlignment="1">
      <alignment horizontal="center" vertical="top" textRotation="90"/>
    </xf>
    <xf numFmtId="49" fontId="11" fillId="0" borderId="143" xfId="0" applyNumberFormat="1" applyFont="1" applyBorder="1" applyAlignment="1">
      <alignment horizontal="center" vertical="top" textRotation="90"/>
    </xf>
    <xf numFmtId="49" fontId="11" fillId="0" borderId="140" xfId="0" applyNumberFormat="1" applyFont="1" applyBorder="1" applyAlignment="1">
      <alignment horizontal="center" vertical="top" textRotation="90"/>
    </xf>
    <xf numFmtId="49" fontId="12" fillId="0" borderId="172" xfId="0" applyNumberFormat="1" applyFont="1" applyBorder="1" applyAlignment="1">
      <alignment horizontal="center" vertical="top"/>
    </xf>
    <xf numFmtId="49" fontId="12" fillId="0" borderId="184" xfId="0" applyNumberFormat="1" applyFont="1" applyBorder="1" applyAlignment="1">
      <alignment horizontal="center" vertical="top"/>
    </xf>
    <xf numFmtId="49" fontId="12" fillId="0" borderId="9" xfId="0" applyNumberFormat="1" applyFont="1" applyBorder="1" applyAlignment="1">
      <alignment horizontal="center" vertical="top"/>
    </xf>
    <xf numFmtId="49" fontId="11" fillId="0" borderId="48" xfId="0" applyNumberFormat="1" applyFont="1" applyBorder="1" applyAlignment="1">
      <alignment horizontal="center" vertical="top" textRotation="90"/>
    </xf>
    <xf numFmtId="0" fontId="11" fillId="0" borderId="9" xfId="0" applyFont="1" applyBorder="1" applyAlignment="1">
      <alignment horizontal="left" vertical="top" wrapText="1"/>
    </xf>
    <xf numFmtId="49" fontId="11" fillId="0" borderId="142" xfId="0" applyNumberFormat="1" applyFont="1" applyBorder="1" applyAlignment="1">
      <alignment horizontal="center" vertical="top" textRotation="90" wrapText="1"/>
    </xf>
    <xf numFmtId="49" fontId="11" fillId="0" borderId="143" xfId="0" applyNumberFormat="1" applyFont="1" applyBorder="1" applyAlignment="1">
      <alignment horizontal="center" vertical="top" textRotation="90" wrapText="1"/>
    </xf>
    <xf numFmtId="49" fontId="11" fillId="0" borderId="140" xfId="0" applyNumberFormat="1" applyFont="1" applyBorder="1" applyAlignment="1">
      <alignment horizontal="center" vertical="top" textRotation="90" wrapText="1"/>
    </xf>
    <xf numFmtId="49" fontId="11" fillId="0" borderId="142" xfId="0" applyNumberFormat="1" applyFont="1" applyBorder="1" applyAlignment="1">
      <alignment horizontal="center" vertical="top" wrapText="1"/>
    </xf>
    <xf numFmtId="49" fontId="11" fillId="0" borderId="143" xfId="0" applyNumberFormat="1" applyFont="1" applyBorder="1" applyAlignment="1">
      <alignment horizontal="center" vertical="top" wrapText="1"/>
    </xf>
    <xf numFmtId="49" fontId="11" fillId="0" borderId="140" xfId="0" applyNumberFormat="1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top" wrapText="1"/>
    </xf>
    <xf numFmtId="49" fontId="11" fillId="0" borderId="66" xfId="0" applyNumberFormat="1" applyFont="1" applyBorder="1" applyAlignment="1">
      <alignment horizontal="center" vertical="top" textRotation="90"/>
    </xf>
    <xf numFmtId="0" fontId="12" fillId="6" borderId="0" xfId="0" applyFont="1" applyFill="1" applyAlignment="1">
      <alignment horizontal="right"/>
    </xf>
    <xf numFmtId="0" fontId="11" fillId="6" borderId="0" xfId="0" applyFont="1" applyFill="1" applyAlignment="1">
      <alignment horizontal="center" vertical="top" wrapText="1"/>
    </xf>
    <xf numFmtId="0" fontId="12" fillId="6" borderId="0" xfId="0" applyFont="1" applyFill="1" applyAlignment="1">
      <alignment horizontal="center" vertical="top" wrapText="1"/>
    </xf>
    <xf numFmtId="0" fontId="11" fillId="7" borderId="107" xfId="0" applyFont="1" applyFill="1" applyBorder="1" applyAlignment="1" applyProtection="1">
      <alignment horizontal="center" vertical="center" textRotation="90" wrapText="1"/>
      <protection locked="0"/>
    </xf>
    <xf numFmtId="0" fontId="11" fillId="7" borderId="134" xfId="0" applyFont="1" applyFill="1" applyBorder="1" applyAlignment="1" applyProtection="1">
      <alignment horizontal="center" vertical="center" textRotation="90" wrapText="1"/>
      <protection locked="0"/>
    </xf>
    <xf numFmtId="0" fontId="11" fillId="7" borderId="136" xfId="0" applyFont="1" applyFill="1" applyBorder="1" applyAlignment="1" applyProtection="1">
      <alignment horizontal="center" vertical="center" textRotation="90" wrapText="1"/>
      <protection locked="0"/>
    </xf>
    <xf numFmtId="0" fontId="11" fillId="2" borderId="133" xfId="0" applyFont="1" applyFill="1" applyBorder="1" applyAlignment="1">
      <alignment horizontal="center" vertical="center" textRotation="90" wrapText="1"/>
    </xf>
    <xf numFmtId="0" fontId="11" fillId="2" borderId="132" xfId="0" applyFont="1" applyFill="1" applyBorder="1" applyAlignment="1">
      <alignment horizontal="center" vertical="center" textRotation="90" wrapText="1"/>
    </xf>
    <xf numFmtId="0" fontId="11" fillId="2" borderId="137" xfId="0" applyFont="1" applyFill="1" applyBorder="1" applyAlignment="1">
      <alignment horizontal="center" vertical="center" textRotation="90" wrapText="1"/>
    </xf>
    <xf numFmtId="0" fontId="11" fillId="3" borderId="129" xfId="0" applyFont="1" applyFill="1" applyBorder="1" applyAlignment="1">
      <alignment horizontal="center" vertical="center" textRotation="90" wrapText="1"/>
    </xf>
    <xf numFmtId="0" fontId="11" fillId="3" borderId="89" xfId="0" applyFont="1" applyFill="1" applyBorder="1" applyAlignment="1">
      <alignment horizontal="center" vertical="center" textRotation="90" wrapText="1"/>
    </xf>
    <xf numFmtId="0" fontId="11" fillId="3" borderId="109" xfId="0" applyFont="1" applyFill="1" applyBorder="1" applyAlignment="1">
      <alignment horizontal="center" vertical="center" textRotation="90" wrapText="1"/>
    </xf>
    <xf numFmtId="0" fontId="11" fillId="0" borderId="129" xfId="0" applyFont="1" applyBorder="1" applyAlignment="1">
      <alignment horizontal="center" vertical="center" textRotation="90" wrapText="1"/>
    </xf>
    <xf numFmtId="0" fontId="11" fillId="0" borderId="89" xfId="0" applyFont="1" applyBorder="1" applyAlignment="1">
      <alignment horizontal="center" vertical="center" textRotation="90" wrapText="1"/>
    </xf>
    <xf numFmtId="0" fontId="11" fillId="0" borderId="109" xfId="0" applyFont="1" applyBorder="1" applyAlignment="1">
      <alignment horizontal="center" vertical="center" textRotation="90" wrapText="1"/>
    </xf>
    <xf numFmtId="0" fontId="11" fillId="0" borderId="129" xfId="0" applyFont="1" applyBorder="1" applyAlignment="1">
      <alignment horizontal="center" vertical="center" wrapText="1"/>
    </xf>
    <xf numFmtId="0" fontId="11" fillId="0" borderId="89" xfId="0" applyFont="1" applyBorder="1" applyAlignment="1">
      <alignment horizontal="center" vertical="center" wrapText="1"/>
    </xf>
    <xf numFmtId="0" fontId="11" fillId="0" borderId="109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top" wrapText="1"/>
    </xf>
    <xf numFmtId="0" fontId="12" fillId="0" borderId="141" xfId="0" applyFont="1" applyBorder="1" applyAlignment="1">
      <alignment horizontal="center" vertical="top" wrapText="1"/>
    </xf>
    <xf numFmtId="0" fontId="12" fillId="0" borderId="65" xfId="0" applyFont="1" applyBorder="1" applyAlignment="1">
      <alignment horizontal="center" vertical="top" wrapText="1"/>
    </xf>
    <xf numFmtId="0" fontId="12" fillId="0" borderId="124" xfId="0" applyFont="1" applyBorder="1" applyAlignment="1">
      <alignment horizontal="center" vertical="top" wrapText="1"/>
    </xf>
    <xf numFmtId="0" fontId="12" fillId="0" borderId="71" xfId="0" applyFont="1" applyBorder="1" applyAlignment="1">
      <alignment horizontal="center" vertical="top" wrapText="1"/>
    </xf>
    <xf numFmtId="0" fontId="12" fillId="0" borderId="72" xfId="0" applyFont="1" applyBorder="1" applyAlignment="1">
      <alignment horizontal="center" vertical="top" wrapText="1"/>
    </xf>
    <xf numFmtId="0" fontId="11" fillId="0" borderId="130" xfId="0" applyFont="1" applyBorder="1" applyAlignment="1">
      <alignment horizontal="center" vertical="center" textRotation="90" wrapText="1"/>
    </xf>
    <xf numFmtId="0" fontId="11" fillId="0" borderId="135" xfId="0" applyFont="1" applyBorder="1" applyAlignment="1">
      <alignment horizontal="center" vertical="center" textRotation="90" wrapText="1"/>
    </xf>
    <xf numFmtId="0" fontId="11" fillId="0" borderId="110" xfId="0" applyFont="1" applyBorder="1" applyAlignment="1">
      <alignment horizontal="center" vertical="center" textRotation="90" wrapText="1"/>
    </xf>
    <xf numFmtId="0" fontId="11" fillId="0" borderId="138" xfId="0" applyFont="1" applyBorder="1" applyAlignment="1">
      <alignment horizontal="center" vertical="center" textRotation="90" wrapText="1"/>
    </xf>
    <xf numFmtId="0" fontId="11" fillId="0" borderId="139" xfId="0" applyFont="1" applyBorder="1" applyAlignment="1">
      <alignment horizontal="center" vertical="center" textRotation="90" wrapText="1"/>
    </xf>
    <xf numFmtId="0" fontId="11" fillId="0" borderId="140" xfId="0" applyFont="1" applyBorder="1" applyAlignment="1">
      <alignment horizontal="center" vertical="center" textRotation="90" wrapText="1"/>
    </xf>
    <xf numFmtId="0" fontId="12" fillId="10" borderId="0" xfId="0" applyFont="1" applyFill="1" applyAlignment="1">
      <alignment horizontal="right"/>
    </xf>
    <xf numFmtId="0" fontId="11" fillId="9" borderId="181" xfId="0" applyFont="1" applyFill="1" applyBorder="1" applyAlignment="1">
      <alignment horizontal="center" vertical="center" textRotation="90" wrapText="1"/>
    </xf>
    <xf numFmtId="0" fontId="11" fillId="9" borderId="183" xfId="0" applyFont="1" applyFill="1" applyBorder="1" applyAlignment="1">
      <alignment horizontal="center" vertical="center" textRotation="90" wrapText="1"/>
    </xf>
    <xf numFmtId="0" fontId="11" fillId="9" borderId="172" xfId="0" applyFont="1" applyFill="1" applyBorder="1" applyAlignment="1">
      <alignment horizontal="center" vertical="center"/>
    </xf>
    <xf numFmtId="0" fontId="11" fillId="9" borderId="182" xfId="0" applyFont="1" applyFill="1" applyBorder="1" applyAlignment="1">
      <alignment horizontal="center" vertical="center" textRotation="90" wrapText="1"/>
    </xf>
    <xf numFmtId="0" fontId="11" fillId="9" borderId="185" xfId="0" applyFont="1" applyFill="1" applyBorder="1" applyAlignment="1">
      <alignment horizontal="center" vertical="center" textRotation="90" wrapText="1"/>
    </xf>
    <xf numFmtId="0" fontId="11" fillId="0" borderId="181" xfId="0" applyFont="1" applyBorder="1" applyAlignment="1">
      <alignment horizontal="center" vertical="center" textRotation="90" wrapText="1"/>
    </xf>
    <xf numFmtId="0" fontId="11" fillId="0" borderId="183" xfId="0" applyFont="1" applyBorder="1" applyAlignment="1">
      <alignment horizontal="center" vertical="center" textRotation="90" wrapText="1"/>
    </xf>
    <xf numFmtId="0" fontId="11" fillId="6" borderId="0" xfId="0" applyFont="1" applyFill="1" applyAlignment="1">
      <alignment horizontal="left"/>
    </xf>
    <xf numFmtId="0" fontId="11" fillId="0" borderId="172" xfId="0" applyFont="1" applyBorder="1" applyAlignment="1">
      <alignment horizontal="center" vertical="center"/>
    </xf>
    <xf numFmtId="0" fontId="11" fillId="0" borderId="182" xfId="0" applyFont="1" applyBorder="1" applyAlignment="1">
      <alignment horizontal="center" vertical="center" textRotation="90" wrapText="1"/>
    </xf>
    <xf numFmtId="0" fontId="11" fillId="0" borderId="185" xfId="0" applyFont="1" applyBorder="1" applyAlignment="1">
      <alignment horizontal="center" vertical="center" textRotation="90" wrapText="1"/>
    </xf>
    <xf numFmtId="0" fontId="12" fillId="9" borderId="124" xfId="0" applyFont="1" applyFill="1" applyBorder="1" applyAlignment="1">
      <alignment horizontal="center" vertical="top" wrapText="1"/>
    </xf>
    <xf numFmtId="0" fontId="12" fillId="9" borderId="71" xfId="0" applyFont="1" applyFill="1" applyBorder="1" applyAlignment="1">
      <alignment horizontal="center" vertical="top" wrapText="1"/>
    </xf>
    <xf numFmtId="0" fontId="12" fillId="9" borderId="72" xfId="0" applyFont="1" applyFill="1" applyBorder="1" applyAlignment="1">
      <alignment horizontal="center" vertical="top" wrapText="1"/>
    </xf>
    <xf numFmtId="0" fontId="12" fillId="10" borderId="124" xfId="0" applyFont="1" applyFill="1" applyBorder="1" applyAlignment="1">
      <alignment horizontal="center" vertical="top" wrapText="1"/>
    </xf>
    <xf numFmtId="0" fontId="12" fillId="10" borderId="71" xfId="0" applyFont="1" applyFill="1" applyBorder="1" applyAlignment="1">
      <alignment horizontal="center" vertical="top" wrapText="1"/>
    </xf>
    <xf numFmtId="0" fontId="12" fillId="10" borderId="72" xfId="0" applyFont="1" applyFill="1" applyBorder="1" applyAlignment="1">
      <alignment horizontal="center" vertical="top" wrapText="1"/>
    </xf>
    <xf numFmtId="0" fontId="12" fillId="3" borderId="42" xfId="0" applyFont="1" applyFill="1" applyBorder="1" applyAlignment="1">
      <alignment horizontal="right" vertical="center"/>
    </xf>
    <xf numFmtId="0" fontId="12" fillId="3" borderId="39" xfId="0" applyFont="1" applyFill="1" applyBorder="1" applyAlignment="1">
      <alignment horizontal="right" vertical="center"/>
    </xf>
    <xf numFmtId="0" fontId="12" fillId="3" borderId="34" xfId="0" applyFont="1" applyFill="1" applyBorder="1" applyAlignment="1">
      <alignment horizontal="right" vertical="center"/>
    </xf>
    <xf numFmtId="0" fontId="11" fillId="0" borderId="35" xfId="0" applyFont="1" applyBorder="1" applyAlignment="1">
      <alignment horizontal="center" vertical="center" textRotation="90" wrapText="1"/>
    </xf>
    <xf numFmtId="0" fontId="11" fillId="0" borderId="113" xfId="0" applyFont="1" applyBorder="1" applyAlignment="1">
      <alignment horizontal="center" vertical="center" textRotation="90" wrapText="1"/>
    </xf>
    <xf numFmtId="0" fontId="11" fillId="0" borderId="50" xfId="0" applyFont="1" applyBorder="1" applyAlignment="1">
      <alignment horizontal="center" vertical="center" textRotation="90" wrapText="1"/>
    </xf>
    <xf numFmtId="49" fontId="12" fillId="3" borderId="8" xfId="0" applyNumberFormat="1" applyFont="1" applyFill="1" applyBorder="1" applyAlignment="1">
      <alignment horizontal="center" vertical="top"/>
    </xf>
    <xf numFmtId="49" fontId="11" fillId="0" borderId="67" xfId="0" applyNumberFormat="1" applyFont="1" applyBorder="1" applyAlignment="1">
      <alignment horizontal="center" vertical="top" wrapText="1"/>
    </xf>
    <xf numFmtId="49" fontId="11" fillId="0" borderId="178" xfId="0" applyNumberFormat="1" applyFont="1" applyBorder="1" applyAlignment="1">
      <alignment horizontal="center" vertical="top" wrapText="1"/>
    </xf>
    <xf numFmtId="49" fontId="11" fillId="0" borderId="118" xfId="0" applyNumberFormat="1" applyFont="1" applyBorder="1" applyAlignment="1">
      <alignment horizontal="center" vertical="top" wrapText="1"/>
    </xf>
    <xf numFmtId="49" fontId="12" fillId="12" borderId="88" xfId="0" applyNumberFormat="1" applyFont="1" applyFill="1" applyBorder="1" applyAlignment="1">
      <alignment horizontal="left" vertical="top"/>
    </xf>
    <xf numFmtId="49" fontId="12" fillId="12" borderId="39" xfId="0" applyNumberFormat="1" applyFont="1" applyFill="1" applyBorder="1" applyAlignment="1">
      <alignment horizontal="left" vertical="top"/>
    </xf>
    <xf numFmtId="49" fontId="12" fillId="12" borderId="97" xfId="0" applyNumberFormat="1" applyFont="1" applyFill="1" applyBorder="1" applyAlignment="1">
      <alignment horizontal="left" vertical="top"/>
    </xf>
    <xf numFmtId="49" fontId="12" fillId="12" borderId="49" xfId="0" applyNumberFormat="1" applyFont="1" applyFill="1" applyBorder="1" applyAlignment="1">
      <alignment horizontal="left" vertical="top"/>
    </xf>
    <xf numFmtId="49" fontId="12" fillId="0" borderId="8" xfId="0" applyNumberFormat="1" applyFont="1" applyBorder="1" applyAlignment="1">
      <alignment horizontal="center" vertical="top" wrapText="1"/>
    </xf>
    <xf numFmtId="164" fontId="12" fillId="7" borderId="70" xfId="0" applyNumberFormat="1" applyFont="1" applyFill="1" applyBorder="1" applyAlignment="1">
      <alignment horizontal="right" vertical="center"/>
    </xf>
    <xf numFmtId="164" fontId="12" fillId="7" borderId="39" xfId="0" applyNumberFormat="1" applyFont="1" applyFill="1" applyBorder="1" applyAlignment="1">
      <alignment horizontal="right" vertical="center"/>
    </xf>
    <xf numFmtId="49" fontId="11" fillId="0" borderId="50" xfId="0" applyNumberFormat="1" applyFont="1" applyBorder="1" applyAlignment="1">
      <alignment horizontal="center" vertical="top" textRotation="90" wrapText="1"/>
    </xf>
    <xf numFmtId="49" fontId="12" fillId="2" borderId="88" xfId="8" applyNumberFormat="1" applyFont="1" applyBorder="1" applyAlignment="1" applyProtection="1">
      <alignment horizontal="right" vertical="center"/>
    </xf>
    <xf numFmtId="49" fontId="12" fillId="2" borderId="39" xfId="8" applyNumberFormat="1" applyFont="1" applyBorder="1" applyAlignment="1" applyProtection="1">
      <alignment horizontal="right" vertical="center"/>
    </xf>
    <xf numFmtId="49" fontId="12" fillId="2" borderId="34" xfId="8" applyNumberFormat="1" applyFont="1" applyBorder="1" applyAlignment="1" applyProtection="1">
      <alignment horizontal="right" vertical="center"/>
    </xf>
    <xf numFmtId="49" fontId="12" fillId="3" borderId="88" xfId="0" applyNumberFormat="1" applyFont="1" applyFill="1" applyBorder="1" applyAlignment="1">
      <alignment horizontal="right" vertical="top" wrapText="1"/>
    </xf>
    <xf numFmtId="49" fontId="12" fillId="3" borderId="39" xfId="0" applyNumberFormat="1" applyFont="1" applyFill="1" applyBorder="1" applyAlignment="1">
      <alignment horizontal="right" vertical="top" wrapText="1"/>
    </xf>
    <xf numFmtId="49" fontId="11" fillId="10" borderId="47" xfId="0" applyNumberFormat="1" applyFont="1" applyFill="1" applyBorder="1" applyAlignment="1">
      <alignment horizontal="center" vertical="top" textRotation="90"/>
    </xf>
    <xf numFmtId="49" fontId="11" fillId="11" borderId="55" xfId="0" applyNumberFormat="1" applyFont="1" applyFill="1" applyBorder="1" applyAlignment="1">
      <alignment horizontal="center" vertical="top" textRotation="90"/>
    </xf>
    <xf numFmtId="49" fontId="11" fillId="11" borderId="185" xfId="0" applyNumberFormat="1" applyFont="1" applyFill="1" applyBorder="1" applyAlignment="1">
      <alignment horizontal="center" vertical="top" textRotation="90"/>
    </xf>
    <xf numFmtId="49" fontId="11" fillId="11" borderId="35" xfId="0" applyNumberFormat="1" applyFont="1" applyFill="1" applyBorder="1" applyAlignment="1">
      <alignment horizontal="center" vertical="top" textRotation="90" wrapText="1"/>
    </xf>
    <xf numFmtId="49" fontId="11" fillId="11" borderId="47" xfId="0" applyNumberFormat="1" applyFont="1" applyFill="1" applyBorder="1" applyAlignment="1">
      <alignment horizontal="center" vertical="top" textRotation="90" wrapText="1"/>
    </xf>
    <xf numFmtId="0" fontId="12" fillId="19" borderId="88" xfId="0" applyFont="1" applyFill="1" applyBorder="1" applyAlignment="1">
      <alignment horizontal="left" vertical="top" wrapText="1"/>
    </xf>
    <xf numFmtId="0" fontId="12" fillId="19" borderId="39" xfId="0" applyFont="1" applyFill="1" applyBorder="1" applyAlignment="1">
      <alignment horizontal="left" vertical="top" wrapText="1"/>
    </xf>
    <xf numFmtId="0" fontId="12" fillId="19" borderId="34" xfId="0" applyFont="1" applyFill="1" applyBorder="1" applyAlignment="1">
      <alignment horizontal="left" vertical="top" wrapText="1"/>
    </xf>
    <xf numFmtId="49" fontId="11" fillId="11" borderId="104" xfId="0" applyNumberFormat="1" applyFont="1" applyFill="1" applyBorder="1" applyAlignment="1">
      <alignment horizontal="center" vertical="top" textRotation="90"/>
    </xf>
    <xf numFmtId="49" fontId="11" fillId="11" borderId="58" xfId="0" applyNumberFormat="1" applyFont="1" applyFill="1" applyBorder="1" applyAlignment="1">
      <alignment horizontal="center" vertical="top" textRotation="90"/>
    </xf>
    <xf numFmtId="0" fontId="11" fillId="11" borderId="61" xfId="0" applyFont="1" applyFill="1" applyBorder="1" applyAlignment="1">
      <alignment horizontal="left" vertical="top" wrapText="1"/>
    </xf>
    <xf numFmtId="0" fontId="11" fillId="11" borderId="172" xfId="0" applyFont="1" applyFill="1" applyBorder="1" applyAlignment="1">
      <alignment horizontal="left" vertical="top" wrapText="1"/>
    </xf>
    <xf numFmtId="0" fontId="11" fillId="11" borderId="184" xfId="0" applyFont="1" applyFill="1" applyBorder="1" applyAlignment="1">
      <alignment horizontal="left" vertical="top" wrapText="1"/>
    </xf>
    <xf numFmtId="49" fontId="11" fillId="11" borderId="46" xfId="0" applyNumberFormat="1" applyFont="1" applyFill="1" applyBorder="1" applyAlignment="1">
      <alignment horizontal="center" vertical="top"/>
    </xf>
    <xf numFmtId="49" fontId="11" fillId="11" borderId="179" xfId="0" applyNumberFormat="1" applyFont="1" applyFill="1" applyBorder="1" applyAlignment="1">
      <alignment horizontal="center" vertical="top"/>
    </xf>
    <xf numFmtId="49" fontId="12" fillId="16" borderId="114" xfId="8" applyNumberFormat="1" applyFont="1" applyFill="1" applyBorder="1" applyAlignment="1" applyProtection="1">
      <alignment horizontal="right" vertical="center"/>
    </xf>
    <xf numFmtId="49" fontId="12" fillId="16" borderId="117" xfId="8" applyNumberFormat="1" applyFont="1" applyFill="1" applyBorder="1" applyAlignment="1" applyProtection="1">
      <alignment horizontal="right" vertical="center"/>
    </xf>
    <xf numFmtId="49" fontId="12" fillId="17" borderId="97" xfId="0" applyNumberFormat="1" applyFont="1" applyFill="1" applyBorder="1" applyAlignment="1">
      <alignment horizontal="left" vertical="top"/>
    </xf>
    <xf numFmtId="49" fontId="12" fillId="17" borderId="49" xfId="0" applyNumberFormat="1" applyFont="1" applyFill="1" applyBorder="1" applyAlignment="1">
      <alignment horizontal="left" vertical="top"/>
    </xf>
    <xf numFmtId="49" fontId="11" fillId="11" borderId="35" xfId="0" applyNumberFormat="1" applyFont="1" applyFill="1" applyBorder="1" applyAlignment="1">
      <alignment horizontal="center" vertical="top"/>
    </xf>
    <xf numFmtId="49" fontId="11" fillId="11" borderId="47" xfId="0" applyNumberFormat="1" applyFont="1" applyFill="1" applyBorder="1" applyAlignment="1">
      <alignment horizontal="center" vertical="top"/>
    </xf>
    <xf numFmtId="49" fontId="12" fillId="2" borderId="34" xfId="0" applyNumberFormat="1" applyFont="1" applyFill="1" applyBorder="1" applyAlignment="1">
      <alignment horizontal="right" vertical="center"/>
    </xf>
    <xf numFmtId="49" fontId="12" fillId="12" borderId="88" xfId="9" applyNumberFormat="1" applyFont="1" applyFill="1" applyBorder="1" applyAlignment="1" applyProtection="1">
      <alignment horizontal="right" vertical="center"/>
    </xf>
    <xf numFmtId="49" fontId="12" fillId="12" borderId="39" xfId="9" applyNumberFormat="1" applyFont="1" applyFill="1" applyBorder="1" applyAlignment="1" applyProtection="1">
      <alignment horizontal="right" vertical="center"/>
    </xf>
    <xf numFmtId="49" fontId="11" fillId="6" borderId="47" xfId="0" applyNumberFormat="1" applyFont="1" applyFill="1" applyBorder="1" applyAlignment="1">
      <alignment horizontal="center" vertical="top" textRotation="90"/>
    </xf>
    <xf numFmtId="49" fontId="11" fillId="6" borderId="46" xfId="0" applyNumberFormat="1" applyFont="1" applyFill="1" applyBorder="1" applyAlignment="1">
      <alignment horizontal="center" vertical="top"/>
    </xf>
    <xf numFmtId="49" fontId="11" fillId="6" borderId="47" xfId="0" applyNumberFormat="1" applyFont="1" applyFill="1" applyBorder="1" applyAlignment="1">
      <alignment horizontal="center" vertical="top"/>
    </xf>
    <xf numFmtId="49" fontId="11" fillId="6" borderId="179" xfId="0" applyNumberFormat="1" applyFont="1" applyFill="1" applyBorder="1" applyAlignment="1">
      <alignment horizontal="center" vertical="top"/>
    </xf>
    <xf numFmtId="49" fontId="11" fillId="11" borderId="35" xfId="0" applyNumberFormat="1" applyFont="1" applyFill="1" applyBorder="1" applyAlignment="1">
      <alignment horizontal="center" vertical="top" wrapText="1"/>
    </xf>
    <xf numFmtId="49" fontId="11" fillId="11" borderId="113" xfId="0" applyNumberFormat="1" applyFont="1" applyFill="1" applyBorder="1" applyAlignment="1">
      <alignment horizontal="center" vertical="top" wrapText="1"/>
    </xf>
    <xf numFmtId="49" fontId="11" fillId="11" borderId="50" xfId="0" applyNumberFormat="1" applyFont="1" applyFill="1" applyBorder="1" applyAlignment="1">
      <alignment horizontal="center" vertical="top" wrapText="1"/>
    </xf>
    <xf numFmtId="49" fontId="11" fillId="11" borderId="50" xfId="0" applyNumberFormat="1" applyFont="1" applyFill="1" applyBorder="1" applyAlignment="1">
      <alignment horizontal="center" vertical="top"/>
    </xf>
    <xf numFmtId="0" fontId="11" fillId="10" borderId="184" xfId="0" applyFont="1" applyFill="1" applyBorder="1" applyAlignment="1">
      <alignment horizontal="center" vertical="top"/>
    </xf>
    <xf numFmtId="0" fontId="11" fillId="0" borderId="184" xfId="0" applyFont="1" applyBorder="1" applyAlignment="1">
      <alignment horizontal="center" vertical="top"/>
    </xf>
    <xf numFmtId="0" fontId="11" fillId="0" borderId="163" xfId="0" applyFont="1" applyBorder="1" applyAlignment="1">
      <alignment horizontal="left" vertical="top" wrapText="1"/>
    </xf>
    <xf numFmtId="49" fontId="12" fillId="3" borderId="157" xfId="0" applyNumberFormat="1" applyFont="1" applyFill="1" applyBorder="1" applyAlignment="1">
      <alignment horizontal="center" vertical="top"/>
    </xf>
    <xf numFmtId="49" fontId="11" fillId="10" borderId="35" xfId="0" applyNumberFormat="1" applyFont="1" applyFill="1" applyBorder="1" applyAlignment="1">
      <alignment horizontal="center" vertical="top" textRotation="90"/>
    </xf>
    <xf numFmtId="49" fontId="11" fillId="10" borderId="113" xfId="0" applyNumberFormat="1" applyFont="1" applyFill="1" applyBorder="1" applyAlignment="1">
      <alignment horizontal="center" vertical="top" textRotation="90"/>
    </xf>
    <xf numFmtId="49" fontId="11" fillId="10" borderId="50" xfId="0" applyNumberFormat="1" applyFont="1" applyFill="1" applyBorder="1" applyAlignment="1">
      <alignment horizontal="center" vertical="top" textRotation="90"/>
    </xf>
    <xf numFmtId="49" fontId="12" fillId="19" borderId="87" xfId="0" applyNumberFormat="1" applyFont="1" applyFill="1" applyBorder="1" applyAlignment="1">
      <alignment horizontal="left" vertical="top"/>
    </xf>
    <xf numFmtId="49" fontId="12" fillId="19" borderId="69" xfId="0" applyNumberFormat="1" applyFont="1" applyFill="1" applyBorder="1" applyAlignment="1">
      <alignment horizontal="left" vertical="top"/>
    </xf>
    <xf numFmtId="0" fontId="11" fillId="10" borderId="172" xfId="0" applyFont="1" applyFill="1" applyBorder="1" applyAlignment="1">
      <alignment horizontal="center" vertical="top"/>
    </xf>
    <xf numFmtId="49" fontId="11" fillId="10" borderId="104" xfId="0" applyNumberFormat="1" applyFont="1" applyFill="1" applyBorder="1" applyAlignment="1">
      <alignment horizontal="center" vertical="top" textRotation="90" wrapText="1"/>
    </xf>
    <xf numFmtId="49" fontId="11" fillId="10" borderId="112" xfId="0" applyNumberFormat="1" applyFont="1" applyFill="1" applyBorder="1" applyAlignment="1">
      <alignment horizontal="center" vertical="top" textRotation="90" wrapText="1"/>
    </xf>
    <xf numFmtId="0" fontId="11" fillId="10" borderId="52" xfId="0" applyFont="1" applyFill="1" applyBorder="1" applyAlignment="1">
      <alignment horizontal="center" vertical="top"/>
    </xf>
    <xf numFmtId="0" fontId="11" fillId="10" borderId="15" xfId="0" applyFont="1" applyFill="1" applyBorder="1" applyAlignment="1">
      <alignment horizontal="center" vertical="top"/>
    </xf>
    <xf numFmtId="0" fontId="11" fillId="10" borderId="52" xfId="10" applyNumberFormat="1" applyFont="1" applyFill="1" applyBorder="1" applyAlignment="1" applyProtection="1">
      <alignment horizontal="left" vertical="top" wrapText="1"/>
    </xf>
    <xf numFmtId="0" fontId="11" fillId="10" borderId="15" xfId="10" applyNumberFormat="1" applyFont="1" applyFill="1" applyBorder="1" applyAlignment="1" applyProtection="1">
      <alignment horizontal="left" vertical="top" wrapText="1"/>
    </xf>
    <xf numFmtId="0" fontId="11" fillId="10" borderId="75" xfId="10" applyNumberFormat="1" applyFont="1" applyFill="1" applyBorder="1" applyAlignment="1" applyProtection="1">
      <alignment horizontal="left" vertical="top" wrapText="1"/>
    </xf>
    <xf numFmtId="0" fontId="11" fillId="10" borderId="75" xfId="0" applyFont="1" applyFill="1" applyBorder="1" applyAlignment="1">
      <alignment horizontal="center" vertical="top"/>
    </xf>
    <xf numFmtId="0" fontId="11" fillId="10" borderId="184" xfId="0" applyFont="1" applyFill="1" applyBorder="1" applyAlignment="1">
      <alignment horizontal="left" vertical="top" wrapText="1"/>
    </xf>
    <xf numFmtId="49" fontId="12" fillId="2" borderId="193" xfId="0" applyNumberFormat="1" applyFont="1" applyFill="1" applyBorder="1" applyAlignment="1">
      <alignment horizontal="center" vertical="top"/>
    </xf>
    <xf numFmtId="49" fontId="12" fillId="2" borderId="24" xfId="0" applyNumberFormat="1" applyFont="1" applyFill="1" applyBorder="1" applyAlignment="1">
      <alignment horizontal="center" vertical="top"/>
    </xf>
    <xf numFmtId="49" fontId="12" fillId="7" borderId="67" xfId="0" applyNumberFormat="1" applyFont="1" applyFill="1" applyBorder="1" applyAlignment="1">
      <alignment horizontal="center" vertical="top"/>
    </xf>
    <xf numFmtId="49" fontId="12" fillId="7" borderId="162" xfId="0" applyNumberFormat="1" applyFont="1" applyFill="1" applyBorder="1" applyAlignment="1">
      <alignment horizontal="center" vertical="top"/>
    </xf>
    <xf numFmtId="49" fontId="12" fillId="0" borderId="14" xfId="0" applyNumberFormat="1" applyFont="1" applyBorder="1" applyAlignment="1">
      <alignment horizontal="center" vertical="top"/>
    </xf>
    <xf numFmtId="0" fontId="11" fillId="0" borderId="195" xfId="10" applyNumberFormat="1" applyFont="1" applyFill="1" applyBorder="1" applyAlignment="1" applyProtection="1">
      <alignment horizontal="left" vertical="top" wrapText="1"/>
    </xf>
    <xf numFmtId="0" fontId="11" fillId="0" borderId="146" xfId="10" applyNumberFormat="1" applyFont="1" applyFill="1" applyBorder="1" applyAlignment="1" applyProtection="1">
      <alignment horizontal="left" vertical="top" wrapText="1"/>
    </xf>
    <xf numFmtId="0" fontId="11" fillId="0" borderId="194" xfId="10" applyNumberFormat="1" applyFont="1" applyFill="1" applyBorder="1" applyAlignment="1" applyProtection="1">
      <alignment horizontal="left" vertical="top" wrapText="1"/>
    </xf>
    <xf numFmtId="49" fontId="12" fillId="7" borderId="57" xfId="0" applyNumberFormat="1" applyFont="1" applyFill="1" applyBorder="1" applyAlignment="1">
      <alignment horizontal="center" vertical="top"/>
    </xf>
    <xf numFmtId="49" fontId="12" fillId="10" borderId="175" xfId="0" applyNumberFormat="1" applyFont="1" applyFill="1" applyBorder="1" applyAlignment="1">
      <alignment horizontal="center" vertical="top"/>
    </xf>
    <xf numFmtId="0" fontId="11" fillId="10" borderId="197" xfId="10" applyNumberFormat="1" applyFont="1" applyFill="1" applyBorder="1" applyAlignment="1" applyProtection="1">
      <alignment horizontal="left" vertical="top" wrapText="1"/>
    </xf>
    <xf numFmtId="49" fontId="12" fillId="0" borderId="144" xfId="0" applyNumberFormat="1" applyFont="1" applyBorder="1" applyAlignment="1">
      <alignment horizontal="center" vertical="top"/>
    </xf>
    <xf numFmtId="49" fontId="12" fillId="0" borderId="145" xfId="0" applyNumberFormat="1" applyFont="1" applyBorder="1" applyAlignment="1">
      <alignment horizontal="center" vertical="top"/>
    </xf>
    <xf numFmtId="49" fontId="12" fillId="3" borderId="108" xfId="0" applyNumberFormat="1" applyFont="1" applyFill="1" applyBorder="1" applyAlignment="1">
      <alignment horizontal="center" vertical="top"/>
    </xf>
    <xf numFmtId="0" fontId="11" fillId="0" borderId="15" xfId="0" applyFont="1" applyBorder="1" applyAlignment="1">
      <alignment horizontal="left" vertical="top" wrapText="1"/>
    </xf>
    <xf numFmtId="49" fontId="12" fillId="0" borderId="174" xfId="0" applyNumberFormat="1" applyFont="1" applyBorder="1" applyAlignment="1">
      <alignment horizontal="center" vertical="top"/>
    </xf>
    <xf numFmtId="49" fontId="12" fillId="7" borderId="111" xfId="0" applyNumberFormat="1" applyFont="1" applyFill="1" applyBorder="1" applyAlignment="1">
      <alignment vertical="top"/>
    </xf>
    <xf numFmtId="49" fontId="12" fillId="2" borderId="17" xfId="0" applyNumberFormat="1" applyFont="1" applyFill="1" applyBorder="1" applyAlignment="1">
      <alignment horizontal="center" vertical="top"/>
    </xf>
    <xf numFmtId="49" fontId="12" fillId="3" borderId="115" xfId="0" applyNumberFormat="1" applyFont="1" applyFill="1" applyBorder="1" applyAlignment="1">
      <alignment horizontal="center" vertical="top"/>
    </xf>
    <xf numFmtId="49" fontId="12" fillId="3" borderId="193" xfId="0" applyNumberFormat="1" applyFont="1" applyFill="1" applyBorder="1" applyAlignment="1">
      <alignment horizontal="center" vertical="top"/>
    </xf>
    <xf numFmtId="0" fontId="11" fillId="0" borderId="52" xfId="0" applyFont="1" applyBorder="1" applyAlignment="1">
      <alignment horizontal="left" vertical="top" wrapText="1"/>
    </xf>
    <xf numFmtId="49" fontId="12" fillId="17" borderId="39" xfId="0" applyNumberFormat="1" applyFont="1" applyFill="1" applyBorder="1" applyAlignment="1">
      <alignment horizontal="left" vertical="top" wrapText="1"/>
    </xf>
    <xf numFmtId="49" fontId="12" fillId="17" borderId="34" xfId="0" applyNumberFormat="1" applyFont="1" applyFill="1" applyBorder="1" applyAlignment="1">
      <alignment horizontal="left" vertical="top" wrapText="1"/>
    </xf>
    <xf numFmtId="49" fontId="12" fillId="19" borderId="52" xfId="0" applyNumberFormat="1" applyFont="1" applyFill="1" applyBorder="1" applyAlignment="1">
      <alignment horizontal="center" vertical="top"/>
    </xf>
    <xf numFmtId="49" fontId="12" fillId="11" borderId="114" xfId="0" applyNumberFormat="1" applyFont="1" applyFill="1" applyBorder="1" applyAlignment="1">
      <alignment horizontal="center" vertical="top"/>
    </xf>
    <xf numFmtId="49" fontId="12" fillId="11" borderId="18" xfId="0" applyNumberFormat="1" applyFont="1" applyFill="1" applyBorder="1" applyAlignment="1">
      <alignment horizontal="center" vertical="top"/>
    </xf>
    <xf numFmtId="49" fontId="11" fillId="10" borderId="106" xfId="0" applyNumberFormat="1" applyFont="1" applyFill="1" applyBorder="1" applyAlignment="1">
      <alignment horizontal="center" vertical="top"/>
    </xf>
    <xf numFmtId="49" fontId="11" fillId="10" borderId="76" xfId="0" applyNumberFormat="1" applyFont="1" applyFill="1" applyBorder="1" applyAlignment="1">
      <alignment horizontal="center" vertical="top" textRotation="90" wrapText="1"/>
    </xf>
    <xf numFmtId="49" fontId="11" fillId="0" borderId="112" xfId="0" applyNumberFormat="1" applyFont="1" applyBorder="1" applyAlignment="1">
      <alignment horizontal="center" vertical="top" textRotation="90"/>
    </xf>
    <xf numFmtId="49" fontId="12" fillId="3" borderId="40" xfId="0" applyNumberFormat="1" applyFont="1" applyFill="1" applyBorder="1" applyAlignment="1">
      <alignment horizontal="right" vertical="center"/>
    </xf>
    <xf numFmtId="49" fontId="12" fillId="3" borderId="69" xfId="0" applyNumberFormat="1" applyFont="1" applyFill="1" applyBorder="1" applyAlignment="1">
      <alignment horizontal="right" vertical="center"/>
    </xf>
    <xf numFmtId="49" fontId="11" fillId="10" borderId="180" xfId="0" applyNumberFormat="1" applyFont="1" applyFill="1" applyBorder="1" applyAlignment="1">
      <alignment horizontal="center" vertical="top"/>
    </xf>
    <xf numFmtId="0" fontId="12" fillId="19" borderId="87" xfId="0" applyFont="1" applyFill="1" applyBorder="1" applyAlignment="1">
      <alignment horizontal="left" vertical="top"/>
    </xf>
    <xf numFmtId="0" fontId="12" fillId="19" borderId="69" xfId="0" applyFont="1" applyFill="1" applyBorder="1" applyAlignment="1">
      <alignment horizontal="left" vertical="top"/>
    </xf>
    <xf numFmtId="49" fontId="11" fillId="10" borderId="185" xfId="0" applyNumberFormat="1" applyFont="1" applyFill="1" applyBorder="1" applyAlignment="1">
      <alignment horizontal="center" vertical="top" textRotation="90" wrapText="1"/>
    </xf>
    <xf numFmtId="49" fontId="11" fillId="10" borderId="48" xfId="0" applyNumberFormat="1" applyFont="1" applyFill="1" applyBorder="1" applyAlignment="1">
      <alignment horizontal="center" vertical="top" textRotation="90" wrapText="1"/>
    </xf>
    <xf numFmtId="49" fontId="11" fillId="10" borderId="50" xfId="0" applyNumberFormat="1" applyFont="1" applyFill="1" applyBorder="1" applyAlignment="1">
      <alignment horizontal="center" vertical="top" textRotation="90" wrapText="1"/>
    </xf>
    <xf numFmtId="49" fontId="11" fillId="0" borderId="180" xfId="0" applyNumberFormat="1" applyFont="1" applyBorder="1" applyAlignment="1">
      <alignment horizontal="center" vertical="top" textRotation="90" wrapText="1"/>
    </xf>
    <xf numFmtId="49" fontId="11" fillId="0" borderId="47" xfId="0" applyNumberFormat="1" applyFont="1" applyBorder="1" applyAlignment="1">
      <alignment horizontal="center" vertical="top" textRotation="90" wrapText="1"/>
    </xf>
    <xf numFmtId="0" fontId="12" fillId="7" borderId="70" xfId="0" applyFont="1" applyFill="1" applyBorder="1" applyAlignment="1">
      <alignment horizontal="left" vertical="top" wrapText="1"/>
    </xf>
    <xf numFmtId="0" fontId="12" fillId="7" borderId="39" xfId="0" applyFont="1" applyFill="1" applyBorder="1" applyAlignment="1">
      <alignment horizontal="left" vertical="top" wrapText="1"/>
    </xf>
    <xf numFmtId="0" fontId="12" fillId="7" borderId="34" xfId="0" applyFont="1" applyFill="1" applyBorder="1" applyAlignment="1">
      <alignment horizontal="left" vertical="top" wrapText="1"/>
    </xf>
    <xf numFmtId="0" fontId="12" fillId="22" borderId="30" xfId="0" applyFont="1" applyFill="1" applyBorder="1" applyAlignment="1">
      <alignment horizontal="left" vertical="top"/>
    </xf>
    <xf numFmtId="0" fontId="12" fillId="22" borderId="39" xfId="0" applyFont="1" applyFill="1" applyBorder="1" applyAlignment="1">
      <alignment horizontal="left" vertical="top"/>
    </xf>
    <xf numFmtId="0" fontId="12" fillId="22" borderId="34" xfId="0" applyFont="1" applyFill="1" applyBorder="1" applyAlignment="1">
      <alignment horizontal="left" vertical="top"/>
    </xf>
    <xf numFmtId="0" fontId="12" fillId="2" borderId="30" xfId="0" applyFont="1" applyFill="1" applyBorder="1" applyAlignment="1">
      <alignment horizontal="left" vertical="top"/>
    </xf>
    <xf numFmtId="0" fontId="12" fillId="2" borderId="39" xfId="0" applyFont="1" applyFill="1" applyBorder="1" applyAlignment="1">
      <alignment horizontal="left" vertical="top"/>
    </xf>
    <xf numFmtId="0" fontId="12" fillId="2" borderId="34" xfId="0" applyFont="1" applyFill="1" applyBorder="1" applyAlignment="1">
      <alignment horizontal="left" vertical="top"/>
    </xf>
    <xf numFmtId="49" fontId="12" fillId="0" borderId="70" xfId="0" applyNumberFormat="1" applyFont="1" applyBorder="1" applyAlignment="1">
      <alignment horizontal="left" vertical="top" wrapText="1"/>
    </xf>
    <xf numFmtId="49" fontId="12" fillId="0" borderId="39" xfId="0" applyNumberFormat="1" applyFont="1" applyBorder="1" applyAlignment="1">
      <alignment horizontal="left" vertical="top" wrapText="1"/>
    </xf>
    <xf numFmtId="49" fontId="12" fillId="0" borderId="34" xfId="0" applyNumberFormat="1" applyFont="1" applyBorder="1" applyAlignment="1">
      <alignment horizontal="left" vertical="top" wrapText="1"/>
    </xf>
    <xf numFmtId="49" fontId="12" fillId="2" borderId="10" xfId="0" applyNumberFormat="1" applyFont="1" applyFill="1" applyBorder="1" applyAlignment="1">
      <alignment horizontal="center" vertical="top"/>
    </xf>
    <xf numFmtId="0" fontId="12" fillId="12" borderId="88" xfId="0" applyFont="1" applyFill="1" applyBorder="1" applyAlignment="1">
      <alignment horizontal="left" vertical="top" wrapText="1"/>
    </xf>
    <xf numFmtId="0" fontId="12" fillId="12" borderId="39" xfId="0" applyFont="1" applyFill="1" applyBorder="1" applyAlignment="1">
      <alignment horizontal="left" vertical="top" wrapText="1"/>
    </xf>
    <xf numFmtId="0" fontId="12" fillId="12" borderId="34" xfId="0" applyFont="1" applyFill="1" applyBorder="1" applyAlignment="1">
      <alignment horizontal="left" vertical="top" wrapText="1"/>
    </xf>
    <xf numFmtId="49" fontId="11" fillId="0" borderId="35" xfId="0" applyNumberFormat="1" applyFont="1" applyBorder="1" applyAlignment="1">
      <alignment horizontal="center" vertical="top" textRotation="90" wrapText="1"/>
    </xf>
    <xf numFmtId="49" fontId="11" fillId="0" borderId="104" xfId="0" applyNumberFormat="1" applyFont="1" applyBorder="1" applyAlignment="1">
      <alignment horizontal="center" vertical="top" textRotation="90"/>
    </xf>
    <xf numFmtId="0" fontId="12" fillId="20" borderId="70" xfId="0" applyFont="1" applyFill="1" applyBorder="1" applyAlignment="1">
      <alignment horizontal="right" vertical="top"/>
    </xf>
    <xf numFmtId="0" fontId="12" fillId="20" borderId="39" xfId="0" applyFont="1" applyFill="1" applyBorder="1" applyAlignment="1">
      <alignment horizontal="right" vertical="top"/>
    </xf>
    <xf numFmtId="0" fontId="12" fillId="20" borderId="34" xfId="0" applyFont="1" applyFill="1" applyBorder="1" applyAlignment="1">
      <alignment horizontal="right" vertical="top"/>
    </xf>
    <xf numFmtId="0" fontId="11" fillId="0" borderId="59" xfId="0" applyFont="1" applyBorder="1" applyAlignment="1" applyProtection="1">
      <alignment horizontal="center" vertical="center" textRotation="90"/>
      <protection locked="0"/>
    </xf>
    <xf numFmtId="0" fontId="11" fillId="0" borderId="43" xfId="0" applyFont="1" applyBorder="1" applyAlignment="1" applyProtection="1">
      <alignment horizontal="center" vertical="center" textRotation="90"/>
      <protection locked="0"/>
    </xf>
    <xf numFmtId="0" fontId="11" fillId="0" borderId="91" xfId="0" applyFont="1" applyBorder="1" applyAlignment="1" applyProtection="1">
      <alignment horizontal="center" vertical="center"/>
      <protection locked="0"/>
    </xf>
    <xf numFmtId="0" fontId="11" fillId="0" borderId="92" xfId="0" applyFont="1" applyBorder="1" applyAlignment="1" applyProtection="1">
      <alignment horizontal="center" vertical="center"/>
      <protection locked="0"/>
    </xf>
    <xf numFmtId="0" fontId="11" fillId="0" borderId="60" xfId="0" applyFont="1" applyBorder="1" applyAlignment="1" applyProtection="1">
      <alignment horizontal="center" vertical="center" textRotation="90" wrapText="1"/>
      <protection locked="0"/>
    </xf>
    <xf numFmtId="0" fontId="11" fillId="0" borderId="45" xfId="0" applyFont="1" applyBorder="1" applyAlignment="1" applyProtection="1">
      <alignment horizontal="center" vertical="center" textRotation="90" wrapText="1"/>
      <protection locked="0"/>
    </xf>
    <xf numFmtId="0" fontId="11" fillId="0" borderId="59" xfId="0" applyFont="1" applyBorder="1" applyAlignment="1" applyProtection="1">
      <alignment horizontal="center" vertical="center" textRotation="90" wrapText="1"/>
      <protection locked="0"/>
    </xf>
    <xf numFmtId="0" fontId="11" fillId="0" borderId="43" xfId="0" applyFont="1" applyBorder="1" applyAlignment="1" applyProtection="1">
      <alignment horizontal="center" vertical="center" textRotation="90" wrapText="1"/>
      <protection locked="0"/>
    </xf>
    <xf numFmtId="0" fontId="11" fillId="0" borderId="31" xfId="0" applyFont="1" applyBorder="1" applyAlignment="1" applyProtection="1">
      <alignment horizontal="center" vertical="center" textRotation="90"/>
      <protection locked="0"/>
    </xf>
    <xf numFmtId="0" fontId="11" fillId="0" borderId="82" xfId="0" applyFont="1" applyBorder="1" applyAlignment="1" applyProtection="1">
      <alignment horizontal="center" vertical="center" textRotation="90"/>
      <protection locked="0"/>
    </xf>
    <xf numFmtId="0" fontId="11" fillId="0" borderId="32" xfId="0" applyFont="1" applyBorder="1" applyAlignment="1" applyProtection="1">
      <alignment horizontal="center" vertical="center" textRotation="90"/>
      <protection locked="0"/>
    </xf>
    <xf numFmtId="0" fontId="11" fillId="0" borderId="29" xfId="0" applyFont="1" applyBorder="1" applyAlignment="1" applyProtection="1">
      <alignment horizontal="center" vertical="center" textRotation="90"/>
      <protection locked="0"/>
    </xf>
    <xf numFmtId="0" fontId="11" fillId="0" borderId="44" xfId="0" applyFont="1" applyBorder="1" applyAlignment="1" applyProtection="1">
      <alignment horizontal="center" vertical="center" textRotation="90"/>
      <protection locked="0"/>
    </xf>
    <xf numFmtId="0" fontId="11" fillId="0" borderId="33" xfId="0" applyFont="1" applyBorder="1" applyAlignment="1" applyProtection="1">
      <alignment horizontal="center" vertical="center" textRotation="90"/>
      <protection locked="0"/>
    </xf>
    <xf numFmtId="0" fontId="11" fillId="0" borderId="93" xfId="0" applyFont="1" applyBorder="1" applyAlignment="1" applyProtection="1">
      <alignment horizontal="center" vertical="center" textRotation="90"/>
      <protection locked="0"/>
    </xf>
    <xf numFmtId="0" fontId="11" fillId="0" borderId="45" xfId="0" applyFont="1" applyBorder="1" applyAlignment="1" applyProtection="1">
      <alignment horizontal="center" vertical="center" textRotation="90"/>
      <protection locked="0"/>
    </xf>
    <xf numFmtId="0" fontId="12" fillId="0" borderId="94" xfId="0" applyFont="1" applyBorder="1" applyAlignment="1" applyProtection="1">
      <alignment horizontal="center" vertical="top"/>
      <protection locked="0"/>
    </xf>
    <xf numFmtId="0" fontId="12" fillId="0" borderId="79" xfId="0" applyFont="1" applyBorder="1" applyAlignment="1" applyProtection="1">
      <alignment horizontal="center" vertical="top"/>
      <protection locked="0"/>
    </xf>
    <xf numFmtId="0" fontId="12" fillId="0" borderId="80" xfId="0" applyFont="1" applyBorder="1" applyAlignment="1" applyProtection="1">
      <alignment horizontal="center" vertical="top"/>
      <protection locked="0"/>
    </xf>
    <xf numFmtId="0" fontId="14" fillId="0" borderId="0" xfId="0" applyFont="1" applyAlignment="1" applyProtection="1">
      <alignment horizontal="right"/>
      <protection locked="0"/>
    </xf>
    <xf numFmtId="0" fontId="12" fillId="0" borderId="94" xfId="0" applyFont="1" applyBorder="1" applyAlignment="1" applyProtection="1">
      <alignment horizontal="center" vertical="top" wrapText="1"/>
      <protection locked="0"/>
    </xf>
    <xf numFmtId="0" fontId="12" fillId="0" borderId="79" xfId="0" applyFont="1" applyBorder="1" applyAlignment="1" applyProtection="1">
      <alignment horizontal="center" vertical="top" wrapText="1"/>
      <protection locked="0"/>
    </xf>
    <xf numFmtId="0" fontId="12" fillId="0" borderId="80" xfId="0" applyFont="1" applyBorder="1" applyAlignment="1" applyProtection="1">
      <alignment horizontal="center" vertical="top" wrapText="1"/>
      <protection locked="0"/>
    </xf>
    <xf numFmtId="0" fontId="12" fillId="8" borderId="200" xfId="0" applyFont="1" applyFill="1" applyBorder="1" applyAlignment="1" applyProtection="1">
      <alignment horizontal="center" vertical="center" wrapText="1"/>
      <protection locked="0"/>
    </xf>
    <xf numFmtId="0" fontId="12" fillId="8" borderId="203" xfId="0" applyFont="1" applyFill="1" applyBorder="1" applyAlignment="1" applyProtection="1">
      <alignment horizontal="center" vertical="center" wrapText="1"/>
      <protection locked="0"/>
    </xf>
    <xf numFmtId="0" fontId="12" fillId="8" borderId="208" xfId="0" applyFont="1" applyFill="1" applyBorder="1" applyAlignment="1" applyProtection="1">
      <alignment horizontal="center" vertical="center" wrapText="1"/>
      <protection locked="0"/>
    </xf>
    <xf numFmtId="0" fontId="12" fillId="8" borderId="200" xfId="0" applyFont="1" applyFill="1" applyBorder="1" applyAlignment="1" applyProtection="1">
      <alignment horizontal="center" vertical="center" textRotation="90" wrapText="1"/>
      <protection locked="0"/>
    </xf>
    <xf numFmtId="0" fontId="12" fillId="8" borderId="203" xfId="0" applyFont="1" applyFill="1" applyBorder="1" applyAlignment="1" applyProtection="1">
      <alignment horizontal="center" vertical="center" textRotation="90" wrapText="1"/>
      <protection locked="0"/>
    </xf>
    <xf numFmtId="0" fontId="12" fillId="8" borderId="208" xfId="0" applyFont="1" applyFill="1" applyBorder="1" applyAlignment="1" applyProtection="1">
      <alignment horizontal="center" vertical="center" textRotation="90" wrapText="1"/>
      <protection locked="0"/>
    </xf>
    <xf numFmtId="0" fontId="12" fillId="8" borderId="201" xfId="0" applyFont="1" applyFill="1" applyBorder="1" applyAlignment="1" applyProtection="1">
      <alignment horizontal="center" vertical="center" wrapText="1"/>
      <protection locked="0"/>
    </xf>
    <xf numFmtId="0" fontId="12" fillId="8" borderId="202" xfId="0" applyFont="1" applyFill="1" applyBorder="1" applyAlignment="1" applyProtection="1">
      <alignment horizontal="center" vertical="center" wrapText="1"/>
      <protection locked="0"/>
    </xf>
    <xf numFmtId="0" fontId="12" fillId="8" borderId="204" xfId="0" applyFont="1" applyFill="1" applyBorder="1" applyAlignment="1" applyProtection="1">
      <alignment horizontal="center" vertical="center" wrapText="1"/>
      <protection locked="0"/>
    </xf>
    <xf numFmtId="0" fontId="12" fillId="8" borderId="90" xfId="0" applyFont="1" applyFill="1" applyBorder="1" applyAlignment="1" applyProtection="1">
      <alignment horizontal="center" vertical="center" wrapText="1"/>
      <protection locked="0"/>
    </xf>
    <xf numFmtId="0" fontId="12" fillId="8" borderId="35" xfId="0" applyFont="1" applyFill="1" applyBorder="1" applyAlignment="1" applyProtection="1">
      <alignment horizontal="center" vertical="center" textRotation="90" wrapText="1"/>
      <protection locked="0"/>
    </xf>
    <xf numFmtId="0" fontId="12" fillId="8" borderId="113" xfId="0" applyFont="1" applyFill="1" applyBorder="1" applyAlignment="1" applyProtection="1">
      <alignment horizontal="center" vertical="center" textRotation="90" wrapText="1"/>
      <protection locked="0"/>
    </xf>
    <xf numFmtId="0" fontId="12" fillId="8" borderId="212" xfId="0" applyFont="1" applyFill="1" applyBorder="1" applyAlignment="1" applyProtection="1">
      <alignment horizontal="center" vertical="center" textRotation="90" wrapText="1"/>
      <protection locked="0"/>
    </xf>
    <xf numFmtId="0" fontId="14" fillId="8" borderId="205" xfId="0" applyFont="1" applyFill="1" applyBorder="1" applyAlignment="1" applyProtection="1">
      <alignment horizontal="center" vertical="top" wrapText="1"/>
      <protection locked="0"/>
    </xf>
    <xf numFmtId="0" fontId="14" fillId="8" borderId="206" xfId="0" applyFont="1" applyFill="1" applyBorder="1" applyAlignment="1" applyProtection="1">
      <alignment horizontal="center" vertical="top" wrapText="1"/>
      <protection locked="0"/>
    </xf>
    <xf numFmtId="0" fontId="14" fillId="8" borderId="209" xfId="0" applyFont="1" applyFill="1" applyBorder="1" applyAlignment="1" applyProtection="1">
      <alignment horizontal="center" vertical="top" wrapText="1"/>
      <protection locked="0"/>
    </xf>
    <xf numFmtId="0" fontId="14" fillId="8" borderId="157" xfId="0" applyFont="1" applyFill="1" applyBorder="1" applyAlignment="1" applyProtection="1">
      <alignment horizontal="center" vertical="top" wrapText="1"/>
      <protection locked="0"/>
    </xf>
    <xf numFmtId="0" fontId="14" fillId="8" borderId="29" xfId="0" applyFont="1" applyFill="1" applyBorder="1" applyAlignment="1" applyProtection="1">
      <alignment horizontal="center" vertical="top" wrapText="1"/>
      <protection locked="0"/>
    </xf>
    <xf numFmtId="0" fontId="14" fillId="8" borderId="210" xfId="0" applyFont="1" applyFill="1" applyBorder="1" applyAlignment="1" applyProtection="1">
      <alignment horizontal="center" vertical="top" wrapText="1"/>
      <protection locked="0"/>
    </xf>
    <xf numFmtId="0" fontId="14" fillId="8" borderId="191" xfId="0" applyFont="1" applyFill="1" applyBorder="1" applyAlignment="1" applyProtection="1">
      <alignment horizontal="center" vertical="top" wrapText="1"/>
      <protection locked="0"/>
    </xf>
    <xf numFmtId="0" fontId="14" fillId="8" borderId="207" xfId="0" applyFont="1" applyFill="1" applyBorder="1" applyAlignment="1" applyProtection="1">
      <alignment horizontal="center" vertical="top" wrapText="1"/>
      <protection locked="0"/>
    </xf>
    <xf numFmtId="0" fontId="14" fillId="8" borderId="211" xfId="0" applyFont="1" applyFill="1" applyBorder="1" applyAlignment="1" applyProtection="1">
      <alignment horizontal="center" vertical="top" wrapText="1"/>
      <protection locked="0"/>
    </xf>
  </cellXfs>
  <cellStyles count="28">
    <cellStyle name="1 antraštė" xfId="1" builtinId="16" customBuiltin="1"/>
    <cellStyle name="2 antraštė" xfId="2" builtinId="17" customBuiltin="1"/>
    <cellStyle name="20% – paryškinimas 3 2" xfId="3" xr:uid="{00000000-0005-0000-0000-000002000000}"/>
    <cellStyle name="20% – paryškinimas 5 2" xfId="4" xr:uid="{00000000-0005-0000-0000-000003000000}"/>
    <cellStyle name="3 antraštė" xfId="5" builtinId="18" customBuiltin="1"/>
    <cellStyle name="4 antraštė" xfId="6" builtinId="19" customBuiltin="1"/>
    <cellStyle name="Aiškinamasis tekstas" xfId="7" builtinId="53" customBuiltin="1"/>
    <cellStyle name="Excel_BuiltIn_20% – paryškinimas 3" xfId="8" xr:uid="{00000000-0005-0000-0000-000007000000}"/>
    <cellStyle name="Excel_BuiltIn_20% – paryškinimas 5" xfId="9" xr:uid="{00000000-0005-0000-0000-000008000000}"/>
    <cellStyle name="Excel_BuiltIn_Pastaba" xfId="10" xr:uid="{00000000-0005-0000-0000-000009000000}"/>
    <cellStyle name="Explanatory Text" xfId="11" xr:uid="{00000000-0005-0000-0000-00000A000000}"/>
    <cellStyle name="Geras" xfId="12" builtinId="26" customBuiltin="1"/>
    <cellStyle name="Good 1" xfId="13" xr:uid="{00000000-0005-0000-0000-00000C000000}"/>
    <cellStyle name="Heading 1 1" xfId="14" xr:uid="{00000000-0005-0000-0000-00000D000000}"/>
    <cellStyle name="Heading 2 1" xfId="15" xr:uid="{00000000-0005-0000-0000-00000E000000}"/>
    <cellStyle name="Heading 3" xfId="16" xr:uid="{00000000-0005-0000-0000-00000F000000}"/>
    <cellStyle name="Heading 4" xfId="17" xr:uid="{00000000-0005-0000-0000-000010000000}"/>
    <cellStyle name="Įprastas" xfId="0" builtinId="0"/>
    <cellStyle name="Įspėjimo tekstas" xfId="18" builtinId="11" customBuiltin="1"/>
    <cellStyle name="Išvestis" xfId="19" builtinId="21" customBuiltin="1"/>
    <cellStyle name="Output" xfId="20" xr:uid="{00000000-0005-0000-0000-000014000000}"/>
    <cellStyle name="Paprastas_Lapas1" xfId="21" xr:uid="{00000000-0005-0000-0000-000015000000}"/>
    <cellStyle name="Pastaba 2" xfId="22" xr:uid="{00000000-0005-0000-0000-000016000000}"/>
    <cellStyle name="Pavadinimas" xfId="23" builtinId="15" customBuiltin="1"/>
    <cellStyle name="Suma" xfId="24" builtinId="25" customBuiltin="1"/>
    <cellStyle name="Title" xfId="25" xr:uid="{00000000-0005-0000-0000-000019000000}"/>
    <cellStyle name="Total" xfId="26" xr:uid="{00000000-0005-0000-0000-00001A000000}"/>
    <cellStyle name="Warning Text" xfId="27" xr:uid="{00000000-0005-0000-0000-00001B000000}"/>
  </cellStyles>
  <dxfs count="0"/>
  <tableStyles count="0" defaultTableStyle="TableStyleMedium2" defaultPivotStyle="PivotStyleLight16"/>
  <colors>
    <mruColors>
      <color rgb="FFCCFFCC"/>
      <color rgb="FFCCFFFF"/>
      <color rgb="FFFF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letra_AS\Documents\2024%20SVP\01%20programa%20(2024%20m.%20poreikis).xlsx" TargetMode="External"/><Relationship Id="rId1" Type="http://schemas.openxmlformats.org/officeDocument/2006/relationships/externalLinkPath" Target="/Users/Pletra_AS/Documents/2024%20SVP/01%20programa%20(2024%20m.%20poreiki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1 Programa"/>
      <sheetName val="01 Išlaidų suvestinė"/>
      <sheetName val="01 Šaltiniai"/>
      <sheetName val="01 Bendros lėšos"/>
    </sheetNames>
    <sheetDataSet>
      <sheetData sheetId="0"/>
      <sheetData sheetId="1"/>
      <sheetData sheetId="2">
        <row r="4">
          <cell r="B4">
            <v>17280.8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</row>
        <row r="15">
          <cell r="C15">
            <v>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361"/>
  <sheetViews>
    <sheetView tabSelected="1" zoomScale="80" zoomScaleNormal="80" zoomScaleSheetLayoutView="80" workbookViewId="0">
      <pane ySplit="19" topLeftCell="A227" activePane="bottomLeft" state="frozen"/>
      <selection pane="bottomLeft" activeCell="X130" sqref="X130:AA130"/>
    </sheetView>
  </sheetViews>
  <sheetFormatPr defaultRowHeight="12.75" x14ac:dyDescent="0.2"/>
  <cols>
    <col min="1" max="1" width="3.28515625" style="29" customWidth="1"/>
    <col min="2" max="2" width="3.7109375" style="30" customWidth="1"/>
    <col min="3" max="3" width="3.140625" style="30" customWidth="1"/>
    <col min="4" max="4" width="3.42578125" style="30" customWidth="1"/>
    <col min="5" max="5" width="27.85546875" style="30" customWidth="1"/>
    <col min="6" max="6" width="5" style="30" customWidth="1"/>
    <col min="7" max="7" width="7.28515625" style="30" customWidth="1"/>
    <col min="8" max="8" width="6.140625" style="30" customWidth="1"/>
    <col min="9" max="9" width="5.28515625" style="30" customWidth="1"/>
    <col min="10" max="10" width="10.85546875" style="30" customWidth="1"/>
    <col min="11" max="11" width="8.5703125" style="30" customWidth="1"/>
    <col min="12" max="12" width="10.28515625" style="30" customWidth="1"/>
    <col min="13" max="13" width="9" style="30" customWidth="1"/>
    <col min="14" max="14" width="8.85546875" style="30" customWidth="1"/>
    <col min="15" max="15" width="9.42578125" style="30" customWidth="1"/>
    <col min="16" max="17" width="9.5703125" style="30" customWidth="1"/>
    <col min="18" max="19" width="9.42578125" style="30" customWidth="1"/>
    <col min="20" max="20" width="9.28515625" style="30" customWidth="1"/>
    <col min="21" max="22" width="9.42578125" style="30" customWidth="1"/>
    <col min="23" max="23" width="8.85546875" style="30" customWidth="1"/>
    <col min="24" max="24" width="9.42578125" style="30" customWidth="1"/>
    <col min="25" max="25" width="9.140625" style="30" customWidth="1"/>
    <col min="26" max="26" width="9.28515625" style="30" customWidth="1"/>
    <col min="27" max="27" width="9.7109375" style="30" customWidth="1"/>
    <col min="28" max="41" width="9" style="30" hidden="1" customWidth="1"/>
    <col min="42" max="16384" width="9.140625" style="29"/>
  </cols>
  <sheetData>
    <row r="1" spans="2:27" ht="0.75" customHeight="1" x14ac:dyDescent="0.2">
      <c r="B1" s="904" t="s">
        <v>0</v>
      </c>
      <c r="C1" s="904"/>
      <c r="D1" s="904"/>
      <c r="E1" s="904"/>
      <c r="F1" s="904"/>
      <c r="G1" s="904"/>
      <c r="H1" s="904"/>
      <c r="I1" s="904"/>
      <c r="J1" s="904"/>
      <c r="K1" s="904"/>
      <c r="L1" s="904"/>
      <c r="M1" s="904"/>
      <c r="N1" s="904"/>
      <c r="O1" s="904"/>
      <c r="P1" s="904"/>
      <c r="Q1" s="904"/>
      <c r="R1" s="904"/>
      <c r="S1" s="904"/>
      <c r="T1" s="904"/>
      <c r="U1" s="904"/>
      <c r="V1" s="904"/>
      <c r="W1" s="904"/>
      <c r="X1" s="904"/>
      <c r="Y1" s="904"/>
      <c r="Z1" s="904"/>
      <c r="AA1" s="904"/>
    </row>
    <row r="2" spans="2:27" ht="12.75" customHeight="1" x14ac:dyDescent="0.2"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V2" s="942" t="s">
        <v>168</v>
      </c>
      <c r="W2" s="942"/>
      <c r="X2" s="942"/>
      <c r="Y2" s="942"/>
      <c r="Z2" s="942"/>
      <c r="AA2" s="942"/>
    </row>
    <row r="3" spans="2:27" ht="12.75" customHeight="1" x14ac:dyDescent="0.2"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  <c r="O3" s="279"/>
      <c r="P3" s="279"/>
      <c r="Q3" s="279"/>
      <c r="R3" s="279"/>
      <c r="S3" s="279"/>
      <c r="T3" s="279"/>
      <c r="V3" s="942" t="s">
        <v>258</v>
      </c>
      <c r="W3" s="942"/>
      <c r="X3" s="942"/>
      <c r="Y3" s="942"/>
      <c r="Z3" s="942"/>
      <c r="AA3" s="942"/>
    </row>
    <row r="4" spans="2:27" ht="12.75" customHeight="1" x14ac:dyDescent="0.2">
      <c r="B4" s="279"/>
      <c r="C4" s="279"/>
      <c r="D4" s="279"/>
      <c r="E4" s="279"/>
      <c r="F4" s="279"/>
      <c r="G4" s="279"/>
      <c r="H4" s="279"/>
      <c r="I4" s="279"/>
      <c r="J4" s="279"/>
      <c r="K4" s="279"/>
      <c r="L4" s="279"/>
      <c r="M4" s="279"/>
      <c r="N4" s="279"/>
      <c r="O4" s="279"/>
      <c r="P4" s="279"/>
      <c r="Q4" s="279"/>
      <c r="R4" s="279"/>
      <c r="S4" s="279"/>
      <c r="T4" s="279"/>
      <c r="V4" s="942" t="s">
        <v>259</v>
      </c>
      <c r="W4" s="942"/>
      <c r="X4" s="942"/>
      <c r="Y4" s="942"/>
      <c r="Z4" s="942"/>
      <c r="AA4" s="942"/>
    </row>
    <row r="5" spans="2:27" ht="12.75" customHeight="1" x14ac:dyDescent="0.2">
      <c r="B5" s="279"/>
      <c r="C5" s="279"/>
      <c r="D5" s="279"/>
      <c r="E5" s="279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V5" s="942" t="s">
        <v>260</v>
      </c>
      <c r="W5" s="942"/>
      <c r="X5" s="942"/>
      <c r="Y5" s="942"/>
      <c r="Z5" s="942"/>
      <c r="AA5" s="942"/>
    </row>
    <row r="6" spans="2:27" ht="12.75" customHeight="1" x14ac:dyDescent="0.2">
      <c r="B6" s="279"/>
      <c r="C6" s="279"/>
      <c r="D6" s="279"/>
      <c r="E6" s="279"/>
      <c r="F6" s="279"/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V6" s="942" t="s">
        <v>261</v>
      </c>
      <c r="W6" s="942"/>
      <c r="X6" s="942"/>
      <c r="Y6" s="942"/>
      <c r="Z6" s="942"/>
      <c r="AA6" s="942"/>
    </row>
    <row r="7" spans="2:27" ht="12.75" customHeight="1" x14ac:dyDescent="0.2">
      <c r="B7" s="279"/>
      <c r="C7" s="279"/>
      <c r="D7" s="279"/>
      <c r="E7" s="279"/>
      <c r="F7" s="279"/>
      <c r="G7" s="279"/>
      <c r="H7" s="279"/>
      <c r="I7" s="279"/>
      <c r="J7" s="279"/>
      <c r="K7" s="279"/>
      <c r="L7" s="279"/>
      <c r="M7" s="279"/>
      <c r="N7" s="279"/>
      <c r="O7" s="279"/>
      <c r="P7" s="279"/>
      <c r="Q7" s="279"/>
      <c r="R7" s="279"/>
      <c r="S7" s="279"/>
      <c r="T7" s="279"/>
      <c r="V7" s="942" t="s">
        <v>262</v>
      </c>
      <c r="W7" s="942"/>
      <c r="X7" s="942"/>
      <c r="Y7" s="942"/>
      <c r="Z7" s="942"/>
      <c r="AA7" s="942"/>
    </row>
    <row r="8" spans="2:27" ht="12.75" customHeight="1" x14ac:dyDescent="0.2">
      <c r="B8" s="279"/>
      <c r="C8" s="279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  <c r="P8" s="279"/>
      <c r="Q8" s="279"/>
      <c r="R8" s="279"/>
      <c r="S8" s="279"/>
      <c r="T8" s="279"/>
      <c r="V8" s="942" t="s">
        <v>263</v>
      </c>
      <c r="W8" s="942"/>
      <c r="X8" s="942"/>
      <c r="Y8" s="942"/>
      <c r="Z8" s="942"/>
      <c r="AA8" s="942"/>
    </row>
    <row r="9" spans="2:27" ht="12.75" customHeight="1" x14ac:dyDescent="0.2">
      <c r="B9" s="279"/>
      <c r="C9" s="279"/>
      <c r="D9" s="279"/>
      <c r="E9" s="279"/>
      <c r="F9" s="279"/>
      <c r="G9" s="279"/>
      <c r="H9" s="279"/>
      <c r="I9" s="279"/>
      <c r="J9" s="279"/>
      <c r="K9" s="279"/>
      <c r="L9" s="279"/>
      <c r="M9" s="279"/>
      <c r="N9" s="279"/>
      <c r="O9" s="279"/>
      <c r="P9" s="279"/>
      <c r="Q9" s="279"/>
      <c r="R9" s="279"/>
      <c r="S9" s="279"/>
      <c r="T9" s="279"/>
      <c r="V9" s="942" t="s">
        <v>264</v>
      </c>
      <c r="W9" s="942"/>
      <c r="X9" s="942"/>
      <c r="Y9" s="942"/>
      <c r="Z9" s="942"/>
      <c r="AA9" s="942"/>
    </row>
    <row r="10" spans="2:27" ht="12.75" customHeight="1" x14ac:dyDescent="0.2">
      <c r="B10" s="279"/>
      <c r="C10" s="279"/>
      <c r="D10" s="279"/>
      <c r="E10" s="279"/>
      <c r="F10" s="279"/>
      <c r="G10" s="279"/>
      <c r="H10" s="279"/>
      <c r="I10" s="279"/>
      <c r="J10" s="279"/>
      <c r="K10" s="279"/>
      <c r="L10" s="279"/>
      <c r="M10" s="279"/>
      <c r="N10" s="279"/>
      <c r="O10" s="279"/>
      <c r="P10" s="279"/>
      <c r="Q10" s="279"/>
      <c r="R10" s="279"/>
      <c r="S10" s="279"/>
      <c r="T10" s="279"/>
      <c r="V10" s="942" t="s">
        <v>267</v>
      </c>
      <c r="W10" s="942"/>
      <c r="X10" s="942"/>
      <c r="Y10" s="942"/>
      <c r="Z10" s="942"/>
      <c r="AA10" s="942"/>
    </row>
    <row r="11" spans="2:27" ht="12.75" customHeight="1" x14ac:dyDescent="0.2">
      <c r="B11" s="279"/>
      <c r="C11" s="279"/>
      <c r="D11" s="279"/>
      <c r="E11" s="279"/>
      <c r="F11" s="279"/>
      <c r="G11" s="279"/>
      <c r="H11" s="279"/>
      <c r="I11" s="279"/>
      <c r="J11" s="279"/>
      <c r="K11" s="279"/>
      <c r="L11" s="279"/>
      <c r="M11" s="279"/>
      <c r="N11" s="279"/>
      <c r="O11" s="279"/>
      <c r="P11" s="279"/>
      <c r="Q11" s="279"/>
      <c r="R11" s="279"/>
      <c r="S11" s="279"/>
      <c r="T11" s="279"/>
      <c r="V11" s="942" t="s">
        <v>265</v>
      </c>
      <c r="W11" s="942"/>
      <c r="X11" s="942"/>
      <c r="Y11" s="942"/>
      <c r="Z11" s="942"/>
      <c r="AA11" s="942"/>
    </row>
    <row r="12" spans="2:27" ht="12.75" customHeight="1" x14ac:dyDescent="0.2">
      <c r="B12" s="279"/>
      <c r="C12" s="279"/>
      <c r="D12" s="279"/>
      <c r="E12" s="279"/>
      <c r="F12" s="279"/>
      <c r="G12" s="279"/>
      <c r="H12" s="279"/>
      <c r="I12" s="279"/>
      <c r="J12" s="279"/>
      <c r="K12" s="279"/>
      <c r="L12" s="279"/>
      <c r="M12" s="279"/>
      <c r="N12" s="279"/>
      <c r="O12" s="279"/>
      <c r="P12" s="279"/>
      <c r="Q12" s="279"/>
      <c r="R12" s="279"/>
      <c r="S12" s="279"/>
      <c r="T12" s="279"/>
      <c r="V12" s="942" t="s">
        <v>266</v>
      </c>
      <c r="W12" s="942"/>
      <c r="X12" s="942"/>
      <c r="Y12" s="942"/>
      <c r="Z12" s="942"/>
      <c r="AA12" s="942"/>
    </row>
    <row r="13" spans="2:27" ht="12" customHeight="1" x14ac:dyDescent="0.2">
      <c r="B13" s="905" t="s">
        <v>268</v>
      </c>
      <c r="C13" s="905"/>
      <c r="D13" s="905"/>
      <c r="E13" s="905"/>
      <c r="F13" s="905"/>
      <c r="G13" s="905"/>
      <c r="H13" s="905"/>
      <c r="I13" s="905"/>
      <c r="J13" s="905"/>
      <c r="K13" s="905"/>
      <c r="L13" s="905"/>
      <c r="M13" s="905"/>
      <c r="N13" s="905"/>
      <c r="O13" s="905"/>
      <c r="P13" s="905"/>
      <c r="Q13" s="905"/>
      <c r="R13" s="905"/>
      <c r="S13" s="905"/>
      <c r="T13" s="905"/>
      <c r="U13" s="905"/>
      <c r="V13" s="905"/>
      <c r="W13" s="905"/>
      <c r="X13" s="905"/>
      <c r="Y13" s="905"/>
      <c r="Z13" s="905"/>
      <c r="AA13" s="905"/>
    </row>
    <row r="14" spans="2:27" ht="12.75" customHeight="1" x14ac:dyDescent="0.2">
      <c r="B14" s="906" t="s">
        <v>198</v>
      </c>
      <c r="C14" s="906"/>
      <c r="D14" s="906"/>
      <c r="E14" s="906"/>
      <c r="F14" s="906"/>
      <c r="G14" s="906"/>
      <c r="H14" s="906"/>
      <c r="I14" s="906"/>
      <c r="J14" s="906"/>
      <c r="K14" s="906"/>
      <c r="L14" s="906"/>
      <c r="M14" s="906"/>
      <c r="N14" s="906"/>
      <c r="O14" s="906"/>
      <c r="P14" s="906"/>
      <c r="Q14" s="906"/>
      <c r="R14" s="906"/>
      <c r="S14" s="906"/>
      <c r="T14" s="906"/>
      <c r="U14" s="906"/>
      <c r="V14" s="906"/>
      <c r="W14" s="906"/>
      <c r="X14" s="906"/>
      <c r="Y14" s="906"/>
      <c r="Z14" s="906"/>
      <c r="AA14" s="906"/>
    </row>
    <row r="15" spans="2:27" ht="12.75" customHeight="1" x14ac:dyDescent="0.2">
      <c r="B15" s="905" t="s">
        <v>252</v>
      </c>
      <c r="C15" s="905"/>
      <c r="D15" s="905"/>
      <c r="E15" s="905"/>
      <c r="F15" s="905"/>
      <c r="G15" s="905"/>
      <c r="H15" s="905"/>
      <c r="I15" s="905"/>
      <c r="J15" s="905"/>
      <c r="K15" s="905"/>
      <c r="L15" s="905"/>
      <c r="M15" s="905"/>
      <c r="N15" s="905"/>
      <c r="O15" s="905"/>
      <c r="P15" s="905"/>
      <c r="Q15" s="905"/>
      <c r="R15" s="905"/>
      <c r="S15" s="905"/>
      <c r="T15" s="905"/>
      <c r="U15" s="905"/>
      <c r="V15" s="905"/>
      <c r="W15" s="905"/>
      <c r="X15" s="905"/>
      <c r="Y15" s="905"/>
      <c r="Z15" s="905"/>
      <c r="AA15" s="905"/>
    </row>
    <row r="16" spans="2:27" ht="16.5" customHeight="1" thickBot="1" x14ac:dyDescent="0.25"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934" t="s">
        <v>128</v>
      </c>
      <c r="Z16" s="934"/>
      <c r="AA16" s="934"/>
    </row>
    <row r="17" spans="1:41" ht="21.75" customHeight="1" thickBot="1" x14ac:dyDescent="0.25">
      <c r="A17" s="907" t="s">
        <v>1</v>
      </c>
      <c r="B17" s="910" t="s">
        <v>2</v>
      </c>
      <c r="C17" s="913" t="s">
        <v>3</v>
      </c>
      <c r="D17" s="916" t="s">
        <v>4</v>
      </c>
      <c r="E17" s="919" t="s">
        <v>5</v>
      </c>
      <c r="F17" s="916" t="s">
        <v>6</v>
      </c>
      <c r="G17" s="928" t="s">
        <v>7</v>
      </c>
      <c r="H17" s="931" t="s">
        <v>8</v>
      </c>
      <c r="I17" s="931" t="s">
        <v>9</v>
      </c>
      <c r="J17" s="955" t="s">
        <v>199</v>
      </c>
      <c r="K17" s="931" t="s">
        <v>10</v>
      </c>
      <c r="L17" s="946" t="s">
        <v>200</v>
      </c>
      <c r="M17" s="947"/>
      <c r="N17" s="947"/>
      <c r="O17" s="948"/>
      <c r="P17" s="949" t="s">
        <v>269</v>
      </c>
      <c r="Q17" s="950"/>
      <c r="R17" s="950"/>
      <c r="S17" s="951"/>
      <c r="T17" s="922" t="s">
        <v>201</v>
      </c>
      <c r="U17" s="923"/>
      <c r="V17" s="923"/>
      <c r="W17" s="924"/>
      <c r="X17" s="925" t="s">
        <v>202</v>
      </c>
      <c r="Y17" s="926"/>
      <c r="Z17" s="926"/>
      <c r="AA17" s="927"/>
    </row>
    <row r="18" spans="1:41" ht="13.15" customHeight="1" thickBot="1" x14ac:dyDescent="0.25">
      <c r="A18" s="908"/>
      <c r="B18" s="911"/>
      <c r="C18" s="914"/>
      <c r="D18" s="917"/>
      <c r="E18" s="920"/>
      <c r="F18" s="917"/>
      <c r="G18" s="929"/>
      <c r="H18" s="932"/>
      <c r="I18" s="932"/>
      <c r="J18" s="956"/>
      <c r="K18" s="932"/>
      <c r="L18" s="935" t="s">
        <v>11</v>
      </c>
      <c r="M18" s="937" t="s">
        <v>12</v>
      </c>
      <c r="N18" s="937"/>
      <c r="O18" s="938" t="s">
        <v>115</v>
      </c>
      <c r="P18" s="935" t="s">
        <v>11</v>
      </c>
      <c r="Q18" s="937" t="s">
        <v>12</v>
      </c>
      <c r="R18" s="937"/>
      <c r="S18" s="938" t="s">
        <v>115</v>
      </c>
      <c r="T18" s="940" t="s">
        <v>11</v>
      </c>
      <c r="U18" s="943" t="s">
        <v>12</v>
      </c>
      <c r="V18" s="943"/>
      <c r="W18" s="944" t="s">
        <v>115</v>
      </c>
      <c r="X18" s="940" t="s">
        <v>11</v>
      </c>
      <c r="Y18" s="943" t="s">
        <v>12</v>
      </c>
      <c r="Z18" s="943"/>
      <c r="AA18" s="944" t="s">
        <v>115</v>
      </c>
    </row>
    <row r="19" spans="1:41" ht="127.5" customHeight="1" thickBot="1" x14ac:dyDescent="0.25">
      <c r="A19" s="909"/>
      <c r="B19" s="912"/>
      <c r="C19" s="915"/>
      <c r="D19" s="918"/>
      <c r="E19" s="921"/>
      <c r="F19" s="918"/>
      <c r="G19" s="930"/>
      <c r="H19" s="933"/>
      <c r="I19" s="933"/>
      <c r="J19" s="957"/>
      <c r="K19" s="933"/>
      <c r="L19" s="936"/>
      <c r="M19" s="328" t="s">
        <v>11</v>
      </c>
      <c r="N19" s="328" t="s">
        <v>87</v>
      </c>
      <c r="O19" s="939"/>
      <c r="P19" s="936"/>
      <c r="Q19" s="328" t="s">
        <v>11</v>
      </c>
      <c r="R19" s="328" t="s">
        <v>87</v>
      </c>
      <c r="S19" s="939"/>
      <c r="T19" s="941"/>
      <c r="U19" s="329" t="s">
        <v>11</v>
      </c>
      <c r="V19" s="329" t="s">
        <v>87</v>
      </c>
      <c r="W19" s="945"/>
      <c r="X19" s="941"/>
      <c r="Y19" s="329" t="s">
        <v>11</v>
      </c>
      <c r="Z19" s="329" t="s">
        <v>87</v>
      </c>
      <c r="AA19" s="945"/>
    </row>
    <row r="20" spans="1:41" ht="21" customHeight="1" thickBot="1" x14ac:dyDescent="0.25">
      <c r="A20" s="1074" t="s">
        <v>13</v>
      </c>
      <c r="B20" s="1075"/>
      <c r="C20" s="1075"/>
      <c r="D20" s="1075"/>
      <c r="E20" s="1075"/>
      <c r="F20" s="1075"/>
      <c r="G20" s="1075"/>
      <c r="H20" s="1075"/>
      <c r="I20" s="1075"/>
      <c r="J20" s="1075"/>
      <c r="K20" s="1075"/>
      <c r="L20" s="1075"/>
      <c r="M20" s="1075"/>
      <c r="N20" s="1075"/>
      <c r="O20" s="1075"/>
      <c r="P20" s="1075"/>
      <c r="Q20" s="1075"/>
      <c r="R20" s="1075"/>
      <c r="S20" s="1075"/>
      <c r="T20" s="1075"/>
      <c r="U20" s="1075"/>
      <c r="V20" s="1075"/>
      <c r="W20" s="1075"/>
      <c r="X20" s="1075"/>
      <c r="Y20" s="1075"/>
      <c r="Z20" s="1075"/>
      <c r="AA20" s="1076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</row>
    <row r="21" spans="1:41" ht="20.25" customHeight="1" thickBot="1" x14ac:dyDescent="0.25">
      <c r="A21" s="1065" t="s">
        <v>14</v>
      </c>
      <c r="B21" s="1066"/>
      <c r="C21" s="1066"/>
      <c r="D21" s="1066"/>
      <c r="E21" s="1066"/>
      <c r="F21" s="1066"/>
      <c r="G21" s="1066"/>
      <c r="H21" s="1066"/>
      <c r="I21" s="1066"/>
      <c r="J21" s="1066"/>
      <c r="K21" s="1066"/>
      <c r="L21" s="1066"/>
      <c r="M21" s="1066"/>
      <c r="N21" s="1066"/>
      <c r="O21" s="1066"/>
      <c r="P21" s="1066"/>
      <c r="Q21" s="1066"/>
      <c r="R21" s="1066"/>
      <c r="S21" s="1066"/>
      <c r="T21" s="1066"/>
      <c r="U21" s="1066"/>
      <c r="V21" s="1066"/>
      <c r="W21" s="1066"/>
      <c r="X21" s="1066"/>
      <c r="Y21" s="1066"/>
      <c r="Z21" s="1066"/>
      <c r="AA21" s="1067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</row>
    <row r="22" spans="1:41" ht="19.5" customHeight="1" thickBot="1" x14ac:dyDescent="0.25">
      <c r="A22" s="28" t="s">
        <v>15</v>
      </c>
      <c r="B22" s="260" t="s">
        <v>16</v>
      </c>
      <c r="C22" s="1071" t="s">
        <v>17</v>
      </c>
      <c r="D22" s="1072"/>
      <c r="E22" s="1072"/>
      <c r="F22" s="1072"/>
      <c r="G22" s="1072"/>
      <c r="H22" s="1072"/>
      <c r="I22" s="1072"/>
      <c r="J22" s="1072"/>
      <c r="K22" s="1072"/>
      <c r="L22" s="1072"/>
      <c r="M22" s="1072"/>
      <c r="N22" s="1072"/>
      <c r="O22" s="1072"/>
      <c r="P22" s="1072"/>
      <c r="Q22" s="1072"/>
      <c r="R22" s="1072"/>
      <c r="S22" s="1072"/>
      <c r="T22" s="1072"/>
      <c r="U22" s="1072"/>
      <c r="V22" s="1072"/>
      <c r="W22" s="1072"/>
      <c r="X22" s="1072"/>
      <c r="Y22" s="1072"/>
      <c r="Z22" s="1072"/>
      <c r="AA22" s="1073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</row>
    <row r="23" spans="1:41" ht="19.5" customHeight="1" thickBot="1" x14ac:dyDescent="0.25">
      <c r="A23" s="169" t="s">
        <v>15</v>
      </c>
      <c r="B23" s="261" t="s">
        <v>16</v>
      </c>
      <c r="C23" s="1068" t="s">
        <v>177</v>
      </c>
      <c r="D23" s="1069"/>
      <c r="E23" s="1069"/>
      <c r="F23" s="1069"/>
      <c r="G23" s="1069"/>
      <c r="H23" s="1069"/>
      <c r="I23" s="1069"/>
      <c r="J23" s="1069"/>
      <c r="K23" s="1069"/>
      <c r="L23" s="1069"/>
      <c r="M23" s="1069"/>
      <c r="N23" s="1069"/>
      <c r="O23" s="1069"/>
      <c r="P23" s="1069"/>
      <c r="Q23" s="1069"/>
      <c r="R23" s="1069"/>
      <c r="S23" s="1069"/>
      <c r="T23" s="1069"/>
      <c r="U23" s="1069"/>
      <c r="V23" s="1069"/>
      <c r="W23" s="1069"/>
      <c r="X23" s="1069"/>
      <c r="Y23" s="1069"/>
      <c r="Z23" s="1069"/>
      <c r="AA23" s="1070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</row>
    <row r="24" spans="1:41" ht="21" customHeight="1" thickBot="1" x14ac:dyDescent="0.25">
      <c r="A24" s="28" t="s">
        <v>15</v>
      </c>
      <c r="B24" s="262" t="s">
        <v>16</v>
      </c>
      <c r="C24" s="184" t="s">
        <v>16</v>
      </c>
      <c r="D24" s="701" t="s">
        <v>18</v>
      </c>
      <c r="E24" s="702"/>
      <c r="F24" s="702"/>
      <c r="G24" s="702"/>
      <c r="H24" s="702"/>
      <c r="I24" s="702"/>
      <c r="J24" s="702"/>
      <c r="K24" s="702"/>
      <c r="L24" s="702"/>
      <c r="M24" s="702"/>
      <c r="N24" s="702"/>
      <c r="O24" s="702"/>
      <c r="P24" s="702"/>
      <c r="Q24" s="702"/>
      <c r="R24" s="702"/>
      <c r="S24" s="702"/>
      <c r="T24" s="702"/>
      <c r="U24" s="702"/>
      <c r="V24" s="702"/>
      <c r="W24" s="702"/>
      <c r="X24" s="702"/>
      <c r="Y24" s="702"/>
      <c r="Z24" s="702"/>
      <c r="AA24" s="828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</row>
    <row r="25" spans="1:41" ht="33.75" customHeight="1" thickBot="1" x14ac:dyDescent="0.25">
      <c r="A25" s="606" t="s">
        <v>15</v>
      </c>
      <c r="B25" s="609" t="s">
        <v>16</v>
      </c>
      <c r="C25" s="653" t="s">
        <v>16</v>
      </c>
      <c r="D25" s="695" t="s">
        <v>16</v>
      </c>
      <c r="E25" s="659" t="s">
        <v>228</v>
      </c>
      <c r="F25" s="662" t="s">
        <v>214</v>
      </c>
      <c r="G25" s="665" t="s">
        <v>19</v>
      </c>
      <c r="H25" s="668" t="s">
        <v>20</v>
      </c>
      <c r="I25" s="825" t="s">
        <v>37</v>
      </c>
      <c r="J25" s="825" t="s">
        <v>221</v>
      </c>
      <c r="K25" s="61" t="s">
        <v>21</v>
      </c>
      <c r="L25" s="381">
        <f>SUM(M25,O25)</f>
        <v>151.5</v>
      </c>
      <c r="M25" s="480">
        <v>151.5</v>
      </c>
      <c r="N25" s="481">
        <v>0</v>
      </c>
      <c r="O25" s="482">
        <v>0</v>
      </c>
      <c r="P25" s="483">
        <f>SUM(Q25,S25)</f>
        <v>151.5</v>
      </c>
      <c r="Q25" s="484">
        <v>151.5</v>
      </c>
      <c r="R25" s="484">
        <v>0</v>
      </c>
      <c r="S25" s="485">
        <v>0</v>
      </c>
      <c r="T25" s="382">
        <f>U25+W25</f>
        <v>215</v>
      </c>
      <c r="U25" s="486">
        <v>215</v>
      </c>
      <c r="V25" s="484">
        <v>0</v>
      </c>
      <c r="W25" s="485">
        <v>0</v>
      </c>
      <c r="X25" s="381">
        <f>Y25+AA25</f>
        <v>215</v>
      </c>
      <c r="Y25" s="481">
        <v>215</v>
      </c>
      <c r="Z25" s="481">
        <v>0</v>
      </c>
      <c r="AA25" s="487">
        <v>0</v>
      </c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</row>
    <row r="26" spans="1:41" ht="30.75" customHeight="1" thickBot="1" x14ac:dyDescent="0.25">
      <c r="A26" s="608"/>
      <c r="B26" s="611"/>
      <c r="C26" s="958"/>
      <c r="D26" s="696"/>
      <c r="E26" s="697"/>
      <c r="F26" s="750"/>
      <c r="G26" s="692"/>
      <c r="H26" s="670"/>
      <c r="I26" s="826"/>
      <c r="J26" s="826"/>
      <c r="K26" s="47" t="s">
        <v>11</v>
      </c>
      <c r="L26" s="52">
        <f>SUM(L25)</f>
        <v>151.5</v>
      </c>
      <c r="M26" s="41">
        <f>SUM(M25:M25)</f>
        <v>151.5</v>
      </c>
      <c r="N26" s="41">
        <f>SUM(N25)</f>
        <v>0</v>
      </c>
      <c r="O26" s="54">
        <f>SUM(O25)</f>
        <v>0</v>
      </c>
      <c r="P26" s="52">
        <f>SUM(P25)</f>
        <v>151.5</v>
      </c>
      <c r="Q26" s="41">
        <f>SUM(Q25:Q25)</f>
        <v>151.5</v>
      </c>
      <c r="R26" s="41">
        <v>0</v>
      </c>
      <c r="S26" s="364">
        <v>0</v>
      </c>
      <c r="T26" s="48">
        <f>SUM(T25)</f>
        <v>215</v>
      </c>
      <c r="U26" s="49">
        <f t="shared" ref="U26:AA26" si="0">SUM(U25)</f>
        <v>215</v>
      </c>
      <c r="V26" s="49">
        <f t="shared" si="0"/>
        <v>0</v>
      </c>
      <c r="W26" s="50">
        <f t="shared" si="0"/>
        <v>0</v>
      </c>
      <c r="X26" s="48">
        <f t="shared" si="0"/>
        <v>215</v>
      </c>
      <c r="Y26" s="49">
        <f t="shared" si="0"/>
        <v>215</v>
      </c>
      <c r="Z26" s="49">
        <f t="shared" si="0"/>
        <v>0</v>
      </c>
      <c r="AA26" s="50">
        <f t="shared" si="0"/>
        <v>0</v>
      </c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</row>
    <row r="27" spans="1:41" ht="23.25" customHeight="1" thickBot="1" x14ac:dyDescent="0.25">
      <c r="A27" s="28" t="s">
        <v>15</v>
      </c>
      <c r="B27" s="4" t="s">
        <v>16</v>
      </c>
      <c r="C27" s="5" t="s">
        <v>16</v>
      </c>
      <c r="D27" s="170"/>
      <c r="E27" s="952" t="s">
        <v>203</v>
      </c>
      <c r="F27" s="952"/>
      <c r="G27" s="952"/>
      <c r="H27" s="952"/>
      <c r="I27" s="952"/>
      <c r="J27" s="953"/>
      <c r="K27" s="954"/>
      <c r="L27" s="6">
        <f t="shared" ref="L27:R27" si="1">L26</f>
        <v>151.5</v>
      </c>
      <c r="M27" s="7">
        <f t="shared" si="1"/>
        <v>151.5</v>
      </c>
      <c r="N27" s="7">
        <f t="shared" si="1"/>
        <v>0</v>
      </c>
      <c r="O27" s="171">
        <f t="shared" si="1"/>
        <v>0</v>
      </c>
      <c r="P27" s="21">
        <f t="shared" si="1"/>
        <v>151.5</v>
      </c>
      <c r="Q27" s="7">
        <f t="shared" si="1"/>
        <v>151.5</v>
      </c>
      <c r="R27" s="7">
        <f t="shared" si="1"/>
        <v>0</v>
      </c>
      <c r="S27" s="171">
        <v>0</v>
      </c>
      <c r="T27" s="27">
        <f>T26</f>
        <v>215</v>
      </c>
      <c r="U27" s="235">
        <f>U26</f>
        <v>215</v>
      </c>
      <c r="V27" s="365">
        <v>0</v>
      </c>
      <c r="W27" s="366">
        <v>0</v>
      </c>
      <c r="X27" s="27">
        <f>X26</f>
        <v>215</v>
      </c>
      <c r="Y27" s="365">
        <f>Y26</f>
        <v>215</v>
      </c>
      <c r="Z27" s="365">
        <v>0</v>
      </c>
      <c r="AA27" s="366">
        <v>0</v>
      </c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</row>
    <row r="28" spans="1:41" ht="23.25" customHeight="1" thickBot="1" x14ac:dyDescent="0.25">
      <c r="A28" s="28" t="s">
        <v>15</v>
      </c>
      <c r="B28" s="4" t="s">
        <v>16</v>
      </c>
      <c r="C28" s="5" t="s">
        <v>22</v>
      </c>
      <c r="D28" s="1078" t="s">
        <v>142</v>
      </c>
      <c r="E28" s="1079"/>
      <c r="F28" s="1079"/>
      <c r="G28" s="1079"/>
      <c r="H28" s="1079"/>
      <c r="I28" s="1079"/>
      <c r="J28" s="1079"/>
      <c r="K28" s="1079"/>
      <c r="L28" s="1079"/>
      <c r="M28" s="1079"/>
      <c r="N28" s="1079"/>
      <c r="O28" s="1079"/>
      <c r="P28" s="1079"/>
      <c r="Q28" s="1079"/>
      <c r="R28" s="1079"/>
      <c r="S28" s="1079"/>
      <c r="T28" s="1079"/>
      <c r="U28" s="1079"/>
      <c r="V28" s="1079"/>
      <c r="W28" s="1079"/>
      <c r="X28" s="1079"/>
      <c r="Y28" s="1079"/>
      <c r="Z28" s="1079"/>
      <c r="AA28" s="1080"/>
    </row>
    <row r="29" spans="1:41" ht="20.25" customHeight="1" x14ac:dyDescent="0.2">
      <c r="A29" s="606" t="s">
        <v>15</v>
      </c>
      <c r="B29" s="609" t="s">
        <v>16</v>
      </c>
      <c r="C29" s="653" t="s">
        <v>22</v>
      </c>
      <c r="D29" s="695" t="s">
        <v>16</v>
      </c>
      <c r="E29" s="659" t="s">
        <v>229</v>
      </c>
      <c r="F29" s="662" t="s">
        <v>214</v>
      </c>
      <c r="G29" s="665" t="s">
        <v>143</v>
      </c>
      <c r="H29" s="645" t="s">
        <v>27</v>
      </c>
      <c r="I29" s="825" t="s">
        <v>253</v>
      </c>
      <c r="J29" s="825" t="s">
        <v>215</v>
      </c>
      <c r="K29" s="68" t="s">
        <v>41</v>
      </c>
      <c r="L29" s="488">
        <f>M29+O29</f>
        <v>619.70000000000005</v>
      </c>
      <c r="M29" s="489">
        <v>619.70000000000005</v>
      </c>
      <c r="N29" s="489">
        <v>593.20000000000005</v>
      </c>
      <c r="O29" s="490">
        <v>0</v>
      </c>
      <c r="P29" s="491">
        <f>SUM(Q29,S29)</f>
        <v>619.70000000000005</v>
      </c>
      <c r="Q29" s="492">
        <v>619.70000000000005</v>
      </c>
      <c r="R29" s="492">
        <v>593.20000000000005</v>
      </c>
      <c r="S29" s="493">
        <v>0</v>
      </c>
      <c r="T29" s="99">
        <f>U29+W29</f>
        <v>835.8</v>
      </c>
      <c r="U29" s="494">
        <v>835.8</v>
      </c>
      <c r="V29" s="494">
        <v>804.9</v>
      </c>
      <c r="W29" s="101">
        <v>0</v>
      </c>
      <c r="X29" s="495">
        <f>+Y29+AA29</f>
        <v>821.8</v>
      </c>
      <c r="Y29" s="489">
        <v>821.8</v>
      </c>
      <c r="Z29" s="489">
        <v>790.9</v>
      </c>
      <c r="AA29" s="490">
        <v>0</v>
      </c>
    </row>
    <row r="30" spans="1:41" ht="19.5" customHeight="1" x14ac:dyDescent="0.2">
      <c r="A30" s="884"/>
      <c r="B30" s="1077"/>
      <c r="C30" s="887"/>
      <c r="D30" s="893"/>
      <c r="E30" s="895"/>
      <c r="F30" s="902"/>
      <c r="G30" s="903"/>
      <c r="H30" s="646"/>
      <c r="I30" s="864"/>
      <c r="J30" s="864"/>
      <c r="K30" s="55" t="s">
        <v>43</v>
      </c>
      <c r="L30" s="75">
        <f>M30+O30</f>
        <v>28</v>
      </c>
      <c r="M30" s="57">
        <v>28</v>
      </c>
      <c r="N30" s="57">
        <v>27.6</v>
      </c>
      <c r="O30" s="58">
        <v>0</v>
      </c>
      <c r="P30" s="179">
        <f>Q30+S30</f>
        <v>28</v>
      </c>
      <c r="Q30" s="373">
        <v>28</v>
      </c>
      <c r="R30" s="373">
        <v>27.6</v>
      </c>
      <c r="S30" s="244">
        <v>0</v>
      </c>
      <c r="T30" s="178">
        <f>U30+W30</f>
        <v>36.700000000000003</v>
      </c>
      <c r="U30" s="373">
        <v>36.700000000000003</v>
      </c>
      <c r="V30" s="373">
        <v>35.4</v>
      </c>
      <c r="W30" s="379">
        <v>0</v>
      </c>
      <c r="X30" s="303">
        <f>Y30+AA30</f>
        <v>40.299999999999997</v>
      </c>
      <c r="Y30" s="57">
        <v>40.299999999999997</v>
      </c>
      <c r="Z30" s="57">
        <v>38.9</v>
      </c>
      <c r="AA30" s="58">
        <v>0</v>
      </c>
    </row>
    <row r="31" spans="1:41" ht="20.25" customHeight="1" thickBot="1" x14ac:dyDescent="0.25">
      <c r="A31" s="607"/>
      <c r="B31" s="610"/>
      <c r="C31" s="654"/>
      <c r="D31" s="891"/>
      <c r="E31" s="660"/>
      <c r="F31" s="663"/>
      <c r="G31" s="666"/>
      <c r="H31" s="646"/>
      <c r="I31" s="864"/>
      <c r="J31" s="864"/>
      <c r="K31" s="62" t="s">
        <v>24</v>
      </c>
      <c r="L31" s="173">
        <f>+M31+O31</f>
        <v>61.2</v>
      </c>
      <c r="M31" s="45">
        <v>61.2</v>
      </c>
      <c r="N31" s="45">
        <v>34.299999999999997</v>
      </c>
      <c r="O31" s="174">
        <v>0</v>
      </c>
      <c r="P31" s="496">
        <f>Q31+S31</f>
        <v>61.2</v>
      </c>
      <c r="Q31" s="497">
        <v>61.2</v>
      </c>
      <c r="R31" s="497">
        <v>34.299999999999997</v>
      </c>
      <c r="S31" s="498">
        <v>0</v>
      </c>
      <c r="T31" s="499">
        <f>+U31+W31</f>
        <v>49.8</v>
      </c>
      <c r="U31" s="383">
        <v>49.8</v>
      </c>
      <c r="V31" s="383">
        <v>22.7</v>
      </c>
      <c r="W31" s="384">
        <v>0</v>
      </c>
      <c r="X31" s="113">
        <f>+Y31+AA31</f>
        <v>66.3</v>
      </c>
      <c r="Y31" s="45">
        <v>66.3</v>
      </c>
      <c r="Z31" s="45">
        <v>33.200000000000003</v>
      </c>
      <c r="AA31" s="174">
        <v>0</v>
      </c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</row>
    <row r="32" spans="1:41" ht="22.5" customHeight="1" thickBot="1" x14ac:dyDescent="0.25">
      <c r="A32" s="651"/>
      <c r="B32" s="652"/>
      <c r="C32" s="655"/>
      <c r="D32" s="892"/>
      <c r="E32" s="661"/>
      <c r="F32" s="664"/>
      <c r="G32" s="667"/>
      <c r="H32" s="647"/>
      <c r="I32" s="826"/>
      <c r="J32" s="826"/>
      <c r="K32" s="47" t="s">
        <v>11</v>
      </c>
      <c r="L32" s="48">
        <f>SUM(L29:L31)</f>
        <v>708.90000000000009</v>
      </c>
      <c r="M32" s="49">
        <f>SUM(M29:M31)</f>
        <v>708.90000000000009</v>
      </c>
      <c r="N32" s="49">
        <f>SUM(N29:N31)</f>
        <v>655.1</v>
      </c>
      <c r="O32" s="53">
        <f>SUM(O29:O31)</f>
        <v>0</v>
      </c>
      <c r="P32" s="48">
        <f t="shared" ref="P32:AA32" si="2">SUM(P29:P31)</f>
        <v>708.90000000000009</v>
      </c>
      <c r="Q32" s="49">
        <f t="shared" si="2"/>
        <v>708.90000000000009</v>
      </c>
      <c r="R32" s="49">
        <f t="shared" si="2"/>
        <v>655.1</v>
      </c>
      <c r="S32" s="50">
        <f t="shared" si="2"/>
        <v>0</v>
      </c>
      <c r="T32" s="48">
        <f t="shared" si="2"/>
        <v>922.3</v>
      </c>
      <c r="U32" s="49">
        <f t="shared" si="2"/>
        <v>922.3</v>
      </c>
      <c r="V32" s="49">
        <f t="shared" si="2"/>
        <v>863</v>
      </c>
      <c r="W32" s="50">
        <f t="shared" si="2"/>
        <v>0</v>
      </c>
      <c r="X32" s="48">
        <f t="shared" si="2"/>
        <v>928.39999999999986</v>
      </c>
      <c r="Y32" s="49">
        <f t="shared" si="2"/>
        <v>928.39999999999986</v>
      </c>
      <c r="Z32" s="49">
        <f t="shared" si="2"/>
        <v>863</v>
      </c>
      <c r="AA32" s="50">
        <f t="shared" si="2"/>
        <v>0</v>
      </c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</row>
    <row r="33" spans="1:43" ht="19.5" customHeight="1" x14ac:dyDescent="0.2">
      <c r="A33" s="606" t="s">
        <v>15</v>
      </c>
      <c r="B33" s="735" t="s">
        <v>16</v>
      </c>
      <c r="C33" s="653" t="s">
        <v>22</v>
      </c>
      <c r="D33" s="695" t="s">
        <v>15</v>
      </c>
      <c r="E33" s="659" t="s">
        <v>132</v>
      </c>
      <c r="F33" s="662" t="s">
        <v>214</v>
      </c>
      <c r="G33" s="665" t="s">
        <v>143</v>
      </c>
      <c r="H33" s="645" t="s">
        <v>27</v>
      </c>
      <c r="I33" s="847" t="s">
        <v>253</v>
      </c>
      <c r="J33" s="825" t="s">
        <v>215</v>
      </c>
      <c r="K33" s="68" t="s">
        <v>21</v>
      </c>
      <c r="L33" s="495">
        <f>M33+O33</f>
        <v>259.7</v>
      </c>
      <c r="M33" s="500">
        <v>259.7</v>
      </c>
      <c r="N33" s="500">
        <v>237.9</v>
      </c>
      <c r="O33" s="501">
        <v>0</v>
      </c>
      <c r="P33" s="96">
        <f>SUM(Q33,S33)</f>
        <v>259.7</v>
      </c>
      <c r="Q33" s="502">
        <v>259.7</v>
      </c>
      <c r="R33" s="502">
        <v>237.9</v>
      </c>
      <c r="S33" s="503">
        <v>0</v>
      </c>
      <c r="T33" s="504">
        <f>+U33</f>
        <v>334.7</v>
      </c>
      <c r="U33" s="237">
        <v>334.7</v>
      </c>
      <c r="V33" s="237">
        <v>310.60000000000002</v>
      </c>
      <c r="W33" s="505">
        <v>0</v>
      </c>
      <c r="X33" s="495">
        <f>+Y33+AA33</f>
        <v>381</v>
      </c>
      <c r="Y33" s="489">
        <v>381</v>
      </c>
      <c r="Z33" s="489">
        <v>353.1</v>
      </c>
      <c r="AA33" s="490">
        <v>0</v>
      </c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</row>
    <row r="34" spans="1:43" ht="20.25" customHeight="1" x14ac:dyDescent="0.2">
      <c r="A34" s="607"/>
      <c r="B34" s="886"/>
      <c r="C34" s="654"/>
      <c r="D34" s="891"/>
      <c r="E34" s="660"/>
      <c r="F34" s="663"/>
      <c r="G34" s="666"/>
      <c r="H34" s="646"/>
      <c r="I34" s="848"/>
      <c r="J34" s="864"/>
      <c r="K34" s="62" t="s">
        <v>117</v>
      </c>
      <c r="L34" s="82">
        <f>M34+O34</f>
        <v>10.1</v>
      </c>
      <c r="M34" s="308">
        <v>8.5</v>
      </c>
      <c r="N34" s="308">
        <v>0</v>
      </c>
      <c r="O34" s="296">
        <v>1.6</v>
      </c>
      <c r="P34" s="187">
        <f>SUM(Q34,S34)</f>
        <v>10.199999999999999</v>
      </c>
      <c r="Q34" s="221">
        <v>8.6</v>
      </c>
      <c r="R34" s="221">
        <v>0</v>
      </c>
      <c r="S34" s="506">
        <v>1.6</v>
      </c>
      <c r="T34" s="507">
        <f>+U34</f>
        <v>12.3</v>
      </c>
      <c r="U34" s="508">
        <v>12.3</v>
      </c>
      <c r="V34" s="508">
        <v>0</v>
      </c>
      <c r="W34" s="509">
        <v>0</v>
      </c>
      <c r="X34" s="303">
        <f>+Y34</f>
        <v>13.2</v>
      </c>
      <c r="Y34" s="57">
        <v>13.2</v>
      </c>
      <c r="Z34" s="57">
        <v>0</v>
      </c>
      <c r="AA34" s="58">
        <v>0</v>
      </c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</row>
    <row r="35" spans="1:43" ht="19.5" customHeight="1" thickBot="1" x14ac:dyDescent="0.25">
      <c r="A35" s="608"/>
      <c r="B35" s="749"/>
      <c r="C35" s="958"/>
      <c r="D35" s="696"/>
      <c r="E35" s="697"/>
      <c r="F35" s="750"/>
      <c r="G35" s="692"/>
      <c r="H35" s="646"/>
      <c r="I35" s="848"/>
      <c r="J35" s="864"/>
      <c r="K35" s="223" t="s">
        <v>33</v>
      </c>
      <c r="L35" s="330">
        <f>M35+O35</f>
        <v>0</v>
      </c>
      <c r="M35" s="331">
        <v>0</v>
      </c>
      <c r="N35" s="331">
        <v>0</v>
      </c>
      <c r="O35" s="332">
        <v>0</v>
      </c>
      <c r="P35" s="298">
        <f>Q35+S35</f>
        <v>0</v>
      </c>
      <c r="Q35" s="300">
        <v>0</v>
      </c>
      <c r="R35" s="300">
        <v>0</v>
      </c>
      <c r="S35" s="299">
        <v>0</v>
      </c>
      <c r="T35" s="333">
        <f>U35+W35</f>
        <v>0</v>
      </c>
      <c r="U35" s="300">
        <v>0</v>
      </c>
      <c r="V35" s="300">
        <v>0</v>
      </c>
      <c r="W35" s="334">
        <v>0</v>
      </c>
      <c r="X35" s="330">
        <f>Y35+AA35</f>
        <v>0</v>
      </c>
      <c r="Y35" s="335">
        <v>0</v>
      </c>
      <c r="Z35" s="335">
        <v>0</v>
      </c>
      <c r="AA35" s="336">
        <v>0</v>
      </c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</row>
    <row r="36" spans="1:43" ht="24" customHeight="1" thickBot="1" x14ac:dyDescent="0.25">
      <c r="A36" s="651"/>
      <c r="B36" s="736"/>
      <c r="C36" s="655"/>
      <c r="D36" s="892"/>
      <c r="E36" s="661"/>
      <c r="F36" s="664"/>
      <c r="G36" s="667"/>
      <c r="H36" s="647"/>
      <c r="I36" s="826"/>
      <c r="J36" s="826"/>
      <c r="K36" s="227" t="s">
        <v>11</v>
      </c>
      <c r="L36" s="48">
        <f>SUM(L33:L35)</f>
        <v>269.8</v>
      </c>
      <c r="M36" s="49">
        <f t="shared" ref="M36:AA36" si="3">SUM(M33:M35)</f>
        <v>268.2</v>
      </c>
      <c r="N36" s="49">
        <f t="shared" si="3"/>
        <v>237.9</v>
      </c>
      <c r="O36" s="50">
        <f t="shared" si="3"/>
        <v>1.6</v>
      </c>
      <c r="P36" s="48">
        <f t="shared" si="3"/>
        <v>269.89999999999998</v>
      </c>
      <c r="Q36" s="49">
        <f t="shared" si="3"/>
        <v>268.3</v>
      </c>
      <c r="R36" s="49">
        <f t="shared" si="3"/>
        <v>237.9</v>
      </c>
      <c r="S36" s="50">
        <f t="shared" si="3"/>
        <v>1.6</v>
      </c>
      <c r="T36" s="48">
        <f t="shared" si="3"/>
        <v>347</v>
      </c>
      <c r="U36" s="49">
        <f t="shared" si="3"/>
        <v>347</v>
      </c>
      <c r="V36" s="49">
        <f t="shared" si="3"/>
        <v>310.60000000000002</v>
      </c>
      <c r="W36" s="50">
        <f t="shared" si="3"/>
        <v>0</v>
      </c>
      <c r="X36" s="48">
        <f t="shared" si="3"/>
        <v>394.2</v>
      </c>
      <c r="Y36" s="49">
        <f t="shared" si="3"/>
        <v>394.2</v>
      </c>
      <c r="Z36" s="49">
        <f t="shared" si="3"/>
        <v>353.1</v>
      </c>
      <c r="AA36" s="50">
        <f t="shared" si="3"/>
        <v>0</v>
      </c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</row>
    <row r="37" spans="1:43" ht="20.25" customHeight="1" thickBot="1" x14ac:dyDescent="0.25">
      <c r="A37" s="606" t="s">
        <v>15</v>
      </c>
      <c r="B37" s="735" t="s">
        <v>16</v>
      </c>
      <c r="C37" s="653" t="s">
        <v>22</v>
      </c>
      <c r="D37" s="656" t="s">
        <v>28</v>
      </c>
      <c r="E37" s="659" t="s">
        <v>178</v>
      </c>
      <c r="F37" s="662" t="s">
        <v>214</v>
      </c>
      <c r="G37" s="665" t="s">
        <v>134</v>
      </c>
      <c r="H37" s="896" t="s">
        <v>209</v>
      </c>
      <c r="I37" s="899" t="s">
        <v>253</v>
      </c>
      <c r="J37" s="621" t="s">
        <v>215</v>
      </c>
      <c r="K37" s="172" t="s">
        <v>41</v>
      </c>
      <c r="L37" s="123">
        <f>+M37</f>
        <v>829.2</v>
      </c>
      <c r="M37" s="510">
        <v>829.2</v>
      </c>
      <c r="N37" s="510">
        <v>0</v>
      </c>
      <c r="O37" s="511">
        <v>0</v>
      </c>
      <c r="P37" s="154">
        <f>SUM(Q37,S37)</f>
        <v>829.2</v>
      </c>
      <c r="Q37" s="512">
        <v>829.2</v>
      </c>
      <c r="R37" s="237">
        <v>0</v>
      </c>
      <c r="S37" s="238">
        <v>0</v>
      </c>
      <c r="T37" s="158">
        <f>+U37</f>
        <v>801</v>
      </c>
      <c r="U37" s="156">
        <v>801</v>
      </c>
      <c r="V37" s="156">
        <v>0</v>
      </c>
      <c r="W37" s="157">
        <v>0</v>
      </c>
      <c r="X37" s="123">
        <f>+Y37+AA37</f>
        <v>1000</v>
      </c>
      <c r="Y37" s="513">
        <v>1000</v>
      </c>
      <c r="Z37" s="513">
        <v>0</v>
      </c>
      <c r="AA37" s="514">
        <v>0</v>
      </c>
      <c r="AB37" s="29" t="s">
        <v>29</v>
      </c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</row>
    <row r="38" spans="1:43" ht="19.5" customHeight="1" thickBot="1" x14ac:dyDescent="0.25">
      <c r="A38" s="607"/>
      <c r="B38" s="886"/>
      <c r="C38" s="654"/>
      <c r="D38" s="657"/>
      <c r="E38" s="660"/>
      <c r="F38" s="663"/>
      <c r="G38" s="666"/>
      <c r="H38" s="897"/>
      <c r="I38" s="900"/>
      <c r="J38" s="622"/>
      <c r="K38" s="340" t="s">
        <v>21</v>
      </c>
      <c r="L38" s="337">
        <f>M38+O38</f>
        <v>180.6</v>
      </c>
      <c r="M38" s="385">
        <v>180.6</v>
      </c>
      <c r="N38" s="385">
        <v>177.2</v>
      </c>
      <c r="O38" s="386">
        <v>0</v>
      </c>
      <c r="P38" s="387">
        <f>SUM(Q38,S38)</f>
        <v>180.6</v>
      </c>
      <c r="Q38" s="388">
        <v>180.6</v>
      </c>
      <c r="R38" s="515">
        <v>177.2</v>
      </c>
      <c r="S38" s="389">
        <v>0</v>
      </c>
      <c r="T38" s="387">
        <f>U38+W38</f>
        <v>113.5</v>
      </c>
      <c r="U38" s="388">
        <v>113.5</v>
      </c>
      <c r="V38" s="388">
        <v>109.6</v>
      </c>
      <c r="W38" s="390">
        <v>0</v>
      </c>
      <c r="X38" s="337">
        <f>+Y38+AA38</f>
        <v>140.9</v>
      </c>
      <c r="Y38" s="338">
        <v>140.9</v>
      </c>
      <c r="Z38" s="338">
        <v>132.19999999999999</v>
      </c>
      <c r="AA38" s="339">
        <v>0</v>
      </c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</row>
    <row r="39" spans="1:43" ht="18.75" customHeight="1" thickBot="1" x14ac:dyDescent="0.25">
      <c r="A39" s="607"/>
      <c r="B39" s="886"/>
      <c r="C39" s="654"/>
      <c r="D39" s="657"/>
      <c r="E39" s="660"/>
      <c r="F39" s="663"/>
      <c r="G39" s="666"/>
      <c r="H39" s="897"/>
      <c r="I39" s="900"/>
      <c r="J39" s="622"/>
      <c r="K39" s="62" t="s">
        <v>117</v>
      </c>
      <c r="L39" s="113">
        <f>M39+O39</f>
        <v>76</v>
      </c>
      <c r="M39" s="516">
        <v>76</v>
      </c>
      <c r="N39" s="516">
        <v>54.8</v>
      </c>
      <c r="O39" s="517">
        <v>0</v>
      </c>
      <c r="P39" s="187">
        <f>SUM(Q39,S39)</f>
        <v>76.7</v>
      </c>
      <c r="Q39" s="518">
        <v>76.7</v>
      </c>
      <c r="R39" s="221">
        <v>55.5</v>
      </c>
      <c r="S39" s="222">
        <v>0</v>
      </c>
      <c r="T39" s="187">
        <f>U39+W39</f>
        <v>85.7</v>
      </c>
      <c r="U39" s="518">
        <v>85.7</v>
      </c>
      <c r="V39" s="518">
        <v>61.9</v>
      </c>
      <c r="W39" s="519">
        <v>0</v>
      </c>
      <c r="X39" s="113">
        <f>+Y39+AA39</f>
        <v>90</v>
      </c>
      <c r="Y39" s="45">
        <v>90</v>
      </c>
      <c r="Z39" s="45">
        <v>65</v>
      </c>
      <c r="AA39" s="175">
        <v>0</v>
      </c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</row>
    <row r="40" spans="1:43" ht="22.5" customHeight="1" thickBot="1" x14ac:dyDescent="0.25">
      <c r="A40" s="651"/>
      <c r="B40" s="736"/>
      <c r="C40" s="655"/>
      <c r="D40" s="658"/>
      <c r="E40" s="661"/>
      <c r="F40" s="664"/>
      <c r="G40" s="667"/>
      <c r="H40" s="898"/>
      <c r="I40" s="901"/>
      <c r="J40" s="623"/>
      <c r="K40" s="276" t="s">
        <v>11</v>
      </c>
      <c r="L40" s="48">
        <f>L39+L38+L37</f>
        <v>1085.8000000000002</v>
      </c>
      <c r="M40" s="49">
        <f t="shared" ref="M40:AA40" si="4">M39+M38+M37</f>
        <v>1085.8000000000002</v>
      </c>
      <c r="N40" s="49">
        <f t="shared" si="4"/>
        <v>232</v>
      </c>
      <c r="O40" s="50">
        <f t="shared" si="4"/>
        <v>0</v>
      </c>
      <c r="P40" s="48">
        <f t="shared" si="4"/>
        <v>1086.5</v>
      </c>
      <c r="Q40" s="49">
        <f t="shared" si="4"/>
        <v>1086.5</v>
      </c>
      <c r="R40" s="49">
        <f t="shared" si="4"/>
        <v>232.7</v>
      </c>
      <c r="S40" s="50">
        <f t="shared" si="4"/>
        <v>0</v>
      </c>
      <c r="T40" s="48">
        <f t="shared" si="4"/>
        <v>1000.2</v>
      </c>
      <c r="U40" s="49">
        <f t="shared" si="4"/>
        <v>1000.2</v>
      </c>
      <c r="V40" s="49">
        <f t="shared" si="4"/>
        <v>171.5</v>
      </c>
      <c r="W40" s="50">
        <f t="shared" si="4"/>
        <v>0</v>
      </c>
      <c r="X40" s="48">
        <f t="shared" si="4"/>
        <v>1230.9000000000001</v>
      </c>
      <c r="Y40" s="49">
        <f t="shared" si="4"/>
        <v>1230.9000000000001</v>
      </c>
      <c r="Z40" s="49">
        <f t="shared" si="4"/>
        <v>197.2</v>
      </c>
      <c r="AA40" s="50">
        <f t="shared" si="4"/>
        <v>0</v>
      </c>
      <c r="AB40" s="29" t="s">
        <v>31</v>
      </c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</row>
    <row r="41" spans="1:43" ht="18" customHeight="1" thickBot="1" x14ac:dyDescent="0.25">
      <c r="A41" s="606" t="s">
        <v>15</v>
      </c>
      <c r="B41" s="735" t="s">
        <v>16</v>
      </c>
      <c r="C41" s="653" t="s">
        <v>22</v>
      </c>
      <c r="D41" s="695" t="s">
        <v>35</v>
      </c>
      <c r="E41" s="659" t="s">
        <v>144</v>
      </c>
      <c r="F41" s="662" t="s">
        <v>214</v>
      </c>
      <c r="G41" s="665" t="s">
        <v>134</v>
      </c>
      <c r="H41" s="888" t="s">
        <v>27</v>
      </c>
      <c r="I41" s="825" t="s">
        <v>253</v>
      </c>
      <c r="J41" s="825" t="s">
        <v>215</v>
      </c>
      <c r="K41" s="172" t="s">
        <v>21</v>
      </c>
      <c r="L41" s="123">
        <f>+M41</f>
        <v>54.2</v>
      </c>
      <c r="M41" s="60">
        <v>54.2</v>
      </c>
      <c r="N41" s="60">
        <v>46</v>
      </c>
      <c r="O41" s="124">
        <v>0</v>
      </c>
      <c r="P41" s="154">
        <f>SUM(Q41,S41)</f>
        <v>54.2</v>
      </c>
      <c r="Q41" s="237">
        <v>54.2</v>
      </c>
      <c r="R41" s="237">
        <v>46</v>
      </c>
      <c r="S41" s="238">
        <v>0</v>
      </c>
      <c r="T41" s="154">
        <f>+U41</f>
        <v>52</v>
      </c>
      <c r="U41" s="237">
        <v>52</v>
      </c>
      <c r="V41" s="237">
        <v>41.8</v>
      </c>
      <c r="W41" s="238">
        <v>0</v>
      </c>
      <c r="X41" s="123">
        <f>+Y41+AA41</f>
        <v>68.8</v>
      </c>
      <c r="Y41" s="513">
        <v>68.8</v>
      </c>
      <c r="Z41" s="513">
        <v>57.2</v>
      </c>
      <c r="AA41" s="520">
        <v>0</v>
      </c>
      <c r="AB41" s="29" t="s">
        <v>36</v>
      </c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</row>
    <row r="42" spans="1:43" ht="21" customHeight="1" thickBot="1" x14ac:dyDescent="0.25">
      <c r="A42" s="607"/>
      <c r="B42" s="886"/>
      <c r="C42" s="654"/>
      <c r="D42" s="891"/>
      <c r="E42" s="660"/>
      <c r="F42" s="663"/>
      <c r="G42" s="666"/>
      <c r="H42" s="889"/>
      <c r="I42" s="864"/>
      <c r="J42" s="864"/>
      <c r="K42" s="62" t="s">
        <v>117</v>
      </c>
      <c r="L42" s="113">
        <f>+M42</f>
        <v>13.2</v>
      </c>
      <c r="M42" s="168">
        <v>13.2</v>
      </c>
      <c r="N42" s="168">
        <v>7.5</v>
      </c>
      <c r="O42" s="114">
        <v>0</v>
      </c>
      <c r="P42" s="187">
        <f>SUM(Q42,S42)</f>
        <v>13.2</v>
      </c>
      <c r="Q42" s="221">
        <v>13.2</v>
      </c>
      <c r="R42" s="221">
        <v>7.6</v>
      </c>
      <c r="S42" s="506">
        <v>0</v>
      </c>
      <c r="T42" s="187">
        <f>+U42</f>
        <v>13.9</v>
      </c>
      <c r="U42" s="221">
        <v>13.9</v>
      </c>
      <c r="V42" s="221">
        <v>8.9</v>
      </c>
      <c r="W42" s="222">
        <v>0</v>
      </c>
      <c r="X42" s="113">
        <f>+Y42+AA42</f>
        <v>14.6</v>
      </c>
      <c r="Y42" s="45">
        <v>14.6</v>
      </c>
      <c r="Z42" s="45">
        <v>9.4</v>
      </c>
      <c r="AA42" s="174">
        <v>0</v>
      </c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</row>
    <row r="43" spans="1:43" ht="24.75" customHeight="1" thickBot="1" x14ac:dyDescent="0.25">
      <c r="A43" s="651"/>
      <c r="B43" s="736"/>
      <c r="C43" s="655"/>
      <c r="D43" s="892"/>
      <c r="E43" s="661"/>
      <c r="F43" s="664"/>
      <c r="G43" s="667"/>
      <c r="H43" s="890"/>
      <c r="I43" s="826"/>
      <c r="J43" s="826"/>
      <c r="K43" s="47" t="s">
        <v>11</v>
      </c>
      <c r="L43" s="52">
        <f>SUM(L41:L42)</f>
        <v>67.400000000000006</v>
      </c>
      <c r="M43" s="40">
        <f>SUM(M41:M42)</f>
        <v>67.400000000000006</v>
      </c>
      <c r="N43" s="40">
        <f>SUM(N41:N42)</f>
        <v>53.5</v>
      </c>
      <c r="O43" s="53">
        <f>SUM(O41:O42)</f>
        <v>0</v>
      </c>
      <c r="P43" s="51">
        <f>P41+P42</f>
        <v>67.400000000000006</v>
      </c>
      <c r="Q43" s="41">
        <f>Q41+Q42</f>
        <v>67.400000000000006</v>
      </c>
      <c r="R43" s="41">
        <f>R41+R42</f>
        <v>53.6</v>
      </c>
      <c r="S43" s="363">
        <f>S41+S42</f>
        <v>0</v>
      </c>
      <c r="T43" s="48">
        <f>SUM(T41:T42)</f>
        <v>65.900000000000006</v>
      </c>
      <c r="U43" s="49">
        <f t="shared" ref="U43:AA43" si="5">SUM(U41:U42)</f>
        <v>65.900000000000006</v>
      </c>
      <c r="V43" s="49">
        <f t="shared" si="5"/>
        <v>50.699999999999996</v>
      </c>
      <c r="W43" s="50">
        <f t="shared" si="5"/>
        <v>0</v>
      </c>
      <c r="X43" s="48">
        <f t="shared" si="5"/>
        <v>83.399999999999991</v>
      </c>
      <c r="Y43" s="49">
        <f t="shared" si="5"/>
        <v>83.399999999999991</v>
      </c>
      <c r="Z43" s="49">
        <f t="shared" si="5"/>
        <v>66.600000000000009</v>
      </c>
      <c r="AA43" s="50">
        <f t="shared" si="5"/>
        <v>0</v>
      </c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</row>
    <row r="44" spans="1:43" ht="19.5" customHeight="1" x14ac:dyDescent="0.2">
      <c r="A44" s="606" t="s">
        <v>15</v>
      </c>
      <c r="B44" s="735" t="s">
        <v>16</v>
      </c>
      <c r="C44" s="653" t="s">
        <v>22</v>
      </c>
      <c r="D44" s="695" t="s">
        <v>37</v>
      </c>
      <c r="E44" s="659" t="s">
        <v>38</v>
      </c>
      <c r="F44" s="662" t="s">
        <v>214</v>
      </c>
      <c r="G44" s="665" t="s">
        <v>134</v>
      </c>
      <c r="H44" s="668" t="s">
        <v>27</v>
      </c>
      <c r="I44" s="825" t="s">
        <v>253</v>
      </c>
      <c r="J44" s="825" t="s">
        <v>215</v>
      </c>
      <c r="K44" s="172" t="s">
        <v>21</v>
      </c>
      <c r="L44" s="123">
        <f>+M44</f>
        <v>409.2</v>
      </c>
      <c r="M44" s="60">
        <v>409.2</v>
      </c>
      <c r="N44" s="60">
        <v>399.3</v>
      </c>
      <c r="O44" s="124">
        <v>0</v>
      </c>
      <c r="P44" s="154">
        <f>SUM(Q44,S44)</f>
        <v>409.2</v>
      </c>
      <c r="Q44" s="237">
        <v>409.2</v>
      </c>
      <c r="R44" s="237">
        <v>399.3</v>
      </c>
      <c r="S44" s="238">
        <v>0</v>
      </c>
      <c r="T44" s="154">
        <f>+U44</f>
        <v>417.1</v>
      </c>
      <c r="U44" s="237">
        <v>417.1</v>
      </c>
      <c r="V44" s="237">
        <v>406</v>
      </c>
      <c r="W44" s="238">
        <v>0</v>
      </c>
      <c r="X44" s="123">
        <f>+Y44+AA44</f>
        <v>470.5</v>
      </c>
      <c r="Y44" s="513">
        <v>470.5</v>
      </c>
      <c r="Z44" s="513">
        <v>458</v>
      </c>
      <c r="AA44" s="520">
        <v>0</v>
      </c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</row>
    <row r="45" spans="1:43" ht="17.25" customHeight="1" x14ac:dyDescent="0.2">
      <c r="A45" s="884"/>
      <c r="B45" s="885"/>
      <c r="C45" s="887"/>
      <c r="D45" s="893"/>
      <c r="E45" s="895"/>
      <c r="F45" s="902"/>
      <c r="G45" s="903"/>
      <c r="H45" s="894"/>
      <c r="I45" s="864"/>
      <c r="J45" s="864"/>
      <c r="K45" s="55" t="s">
        <v>30</v>
      </c>
      <c r="L45" s="291">
        <f>M45+O45</f>
        <v>0</v>
      </c>
      <c r="M45" s="341">
        <v>0</v>
      </c>
      <c r="N45" s="341">
        <v>0</v>
      </c>
      <c r="O45" s="342">
        <v>0</v>
      </c>
      <c r="P45" s="290">
        <f>Q45+S45</f>
        <v>0</v>
      </c>
      <c r="Q45" s="343">
        <v>0</v>
      </c>
      <c r="R45" s="343">
        <v>0</v>
      </c>
      <c r="S45" s="344">
        <v>0</v>
      </c>
      <c r="T45" s="290">
        <f>U45+W45</f>
        <v>0</v>
      </c>
      <c r="U45" s="343">
        <v>0</v>
      </c>
      <c r="V45" s="343">
        <v>0</v>
      </c>
      <c r="W45" s="345">
        <v>0</v>
      </c>
      <c r="X45" s="291">
        <f>Y45+AA45</f>
        <v>0</v>
      </c>
      <c r="Y45" s="292">
        <v>0</v>
      </c>
      <c r="Z45" s="57">
        <v>0</v>
      </c>
      <c r="AA45" s="58">
        <v>0</v>
      </c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Q45" s="42"/>
    </row>
    <row r="46" spans="1:43" ht="20.25" customHeight="1" thickBot="1" x14ac:dyDescent="0.25">
      <c r="A46" s="607"/>
      <c r="B46" s="886"/>
      <c r="C46" s="654"/>
      <c r="D46" s="891"/>
      <c r="E46" s="660"/>
      <c r="F46" s="663"/>
      <c r="G46" s="666"/>
      <c r="H46" s="894"/>
      <c r="I46" s="864"/>
      <c r="J46" s="864"/>
      <c r="K46" s="62" t="s">
        <v>117</v>
      </c>
      <c r="L46" s="303">
        <f>M46+O46</f>
        <v>75.199999999999989</v>
      </c>
      <c r="M46" s="308">
        <v>68.099999999999994</v>
      </c>
      <c r="N46" s="308">
        <v>47.1</v>
      </c>
      <c r="O46" s="296">
        <v>7.1</v>
      </c>
      <c r="P46" s="179">
        <f>SUM(Q46,S46)</f>
        <v>78.099999999999994</v>
      </c>
      <c r="Q46" s="508">
        <v>71</v>
      </c>
      <c r="R46" s="508">
        <v>47.1</v>
      </c>
      <c r="S46" s="521">
        <v>7.1</v>
      </c>
      <c r="T46" s="179">
        <f>+U46</f>
        <v>83.2</v>
      </c>
      <c r="U46" s="508">
        <v>83.2</v>
      </c>
      <c r="V46" s="508">
        <v>66.3</v>
      </c>
      <c r="W46" s="522">
        <v>0</v>
      </c>
      <c r="X46" s="303">
        <f>+Y46+AA46</f>
        <v>87.3</v>
      </c>
      <c r="Y46" s="57">
        <v>87.3</v>
      </c>
      <c r="Z46" s="45">
        <v>69.7</v>
      </c>
      <c r="AA46" s="174">
        <v>0</v>
      </c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Q46" s="42"/>
    </row>
    <row r="47" spans="1:43" ht="20.25" customHeight="1" thickBot="1" x14ac:dyDescent="0.25">
      <c r="A47" s="651"/>
      <c r="B47" s="736"/>
      <c r="C47" s="655"/>
      <c r="D47" s="892"/>
      <c r="E47" s="661"/>
      <c r="F47" s="664"/>
      <c r="G47" s="667"/>
      <c r="H47" s="647"/>
      <c r="I47" s="826"/>
      <c r="J47" s="826"/>
      <c r="K47" s="47" t="s">
        <v>11</v>
      </c>
      <c r="L47" s="48">
        <f>SUM(L44:L46)</f>
        <v>484.4</v>
      </c>
      <c r="M47" s="49">
        <f t="shared" ref="M47:AA47" si="6">SUM(M44:M46)</f>
        <v>477.29999999999995</v>
      </c>
      <c r="N47" s="49">
        <f t="shared" si="6"/>
        <v>446.40000000000003</v>
      </c>
      <c r="O47" s="50">
        <f t="shared" si="6"/>
        <v>7.1</v>
      </c>
      <c r="P47" s="48">
        <f t="shared" si="6"/>
        <v>487.29999999999995</v>
      </c>
      <c r="Q47" s="49">
        <f t="shared" si="6"/>
        <v>480.2</v>
      </c>
      <c r="R47" s="49">
        <f t="shared" si="6"/>
        <v>446.40000000000003</v>
      </c>
      <c r="S47" s="50">
        <f t="shared" si="6"/>
        <v>7.1</v>
      </c>
      <c r="T47" s="48">
        <f t="shared" si="6"/>
        <v>500.3</v>
      </c>
      <c r="U47" s="49">
        <f t="shared" si="6"/>
        <v>500.3</v>
      </c>
      <c r="V47" s="49">
        <f t="shared" si="6"/>
        <v>472.3</v>
      </c>
      <c r="W47" s="50">
        <f t="shared" si="6"/>
        <v>0</v>
      </c>
      <c r="X47" s="48">
        <f t="shared" si="6"/>
        <v>557.79999999999995</v>
      </c>
      <c r="Y47" s="49">
        <f t="shared" si="6"/>
        <v>557.79999999999995</v>
      </c>
      <c r="Z47" s="49">
        <f t="shared" si="6"/>
        <v>527.70000000000005</v>
      </c>
      <c r="AA47" s="50">
        <f t="shared" si="6"/>
        <v>0</v>
      </c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Q47" s="42"/>
    </row>
    <row r="48" spans="1:43" ht="19.5" customHeight="1" x14ac:dyDescent="0.2">
      <c r="A48" s="606" t="s">
        <v>15</v>
      </c>
      <c r="B48" s="735" t="s">
        <v>16</v>
      </c>
      <c r="C48" s="653" t="s">
        <v>22</v>
      </c>
      <c r="D48" s="695" t="s">
        <v>48</v>
      </c>
      <c r="E48" s="659" t="s">
        <v>133</v>
      </c>
      <c r="F48" s="662" t="s">
        <v>214</v>
      </c>
      <c r="G48" s="665" t="s">
        <v>49</v>
      </c>
      <c r="H48" s="668" t="s">
        <v>27</v>
      </c>
      <c r="I48" s="825" t="s">
        <v>253</v>
      </c>
      <c r="J48" s="825" t="s">
        <v>217</v>
      </c>
      <c r="K48" s="68" t="s">
        <v>21</v>
      </c>
      <c r="L48" s="495">
        <f>M48+O48</f>
        <v>276.39999999999998</v>
      </c>
      <c r="M48" s="500">
        <v>276.39999999999998</v>
      </c>
      <c r="N48" s="500">
        <v>256.2</v>
      </c>
      <c r="O48" s="501">
        <v>0</v>
      </c>
      <c r="P48" s="96">
        <f>SUM(Q48,S48)</f>
        <v>276.39999999999998</v>
      </c>
      <c r="Q48" s="502">
        <v>276.39999999999998</v>
      </c>
      <c r="R48" s="502">
        <v>256.2</v>
      </c>
      <c r="S48" s="503">
        <v>0</v>
      </c>
      <c r="T48" s="96">
        <f>+U48</f>
        <v>306.3</v>
      </c>
      <c r="U48" s="502">
        <v>306.3</v>
      </c>
      <c r="V48" s="502">
        <v>284.5</v>
      </c>
      <c r="W48" s="503">
        <v>0</v>
      </c>
      <c r="X48" s="495">
        <f>+Y48+AA48</f>
        <v>338.4</v>
      </c>
      <c r="Y48" s="489">
        <v>338.4</v>
      </c>
      <c r="Z48" s="489">
        <v>310.7</v>
      </c>
      <c r="AA48" s="490">
        <v>0</v>
      </c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</row>
    <row r="49" spans="1:41" ht="20.25" customHeight="1" thickBot="1" x14ac:dyDescent="0.25">
      <c r="A49" s="607"/>
      <c r="B49" s="886"/>
      <c r="C49" s="654"/>
      <c r="D49" s="891"/>
      <c r="E49" s="660"/>
      <c r="F49" s="663"/>
      <c r="G49" s="666"/>
      <c r="H49" s="894"/>
      <c r="I49" s="864"/>
      <c r="J49" s="864"/>
      <c r="K49" s="62" t="s">
        <v>41</v>
      </c>
      <c r="L49" s="303">
        <f>M49+O49</f>
        <v>0</v>
      </c>
      <c r="M49" s="168">
        <v>0</v>
      </c>
      <c r="N49" s="168">
        <v>0</v>
      </c>
      <c r="O49" s="114">
        <v>0</v>
      </c>
      <c r="P49" s="187">
        <f>SUM(Q49,S49)</f>
        <v>0</v>
      </c>
      <c r="Q49" s="221">
        <v>0</v>
      </c>
      <c r="R49" s="221">
        <v>0</v>
      </c>
      <c r="S49" s="506">
        <v>0</v>
      </c>
      <c r="T49" s="179">
        <f>+U49</f>
        <v>57</v>
      </c>
      <c r="U49" s="221">
        <v>57</v>
      </c>
      <c r="V49" s="221">
        <v>56.2</v>
      </c>
      <c r="W49" s="222">
        <v>0</v>
      </c>
      <c r="X49" s="113">
        <f>+Y49+AA49</f>
        <v>0</v>
      </c>
      <c r="Y49" s="45">
        <v>0</v>
      </c>
      <c r="Z49" s="45">
        <v>0</v>
      </c>
      <c r="AA49" s="174">
        <v>0</v>
      </c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</row>
    <row r="50" spans="1:41" ht="20.25" customHeight="1" thickBot="1" x14ac:dyDescent="0.25">
      <c r="A50" s="608"/>
      <c r="B50" s="749"/>
      <c r="C50" s="958"/>
      <c r="D50" s="696"/>
      <c r="E50" s="697"/>
      <c r="F50" s="750"/>
      <c r="G50" s="692"/>
      <c r="H50" s="647"/>
      <c r="I50" s="826"/>
      <c r="J50" s="826"/>
      <c r="K50" s="47" t="s">
        <v>11</v>
      </c>
      <c r="L50" s="63">
        <f>SUM(L48:L49)</f>
        <v>276.39999999999998</v>
      </c>
      <c r="M50" s="64">
        <f>SUM(M48:M49)</f>
        <v>276.39999999999998</v>
      </c>
      <c r="N50" s="65">
        <f>SUM(N48:N49)</f>
        <v>256.2</v>
      </c>
      <c r="O50" s="66">
        <f>SUM(O48:O49)</f>
        <v>0</v>
      </c>
      <c r="P50" s="63">
        <f>P48+P49</f>
        <v>276.39999999999998</v>
      </c>
      <c r="Q50" s="65">
        <f>Q48+Q49</f>
        <v>276.39999999999998</v>
      </c>
      <c r="R50" s="65">
        <f>R48+R49</f>
        <v>256.2</v>
      </c>
      <c r="S50" s="65">
        <f>S48+S49</f>
        <v>0</v>
      </c>
      <c r="T50" s="48">
        <f>SUM(T48:T49)</f>
        <v>363.3</v>
      </c>
      <c r="U50" s="49">
        <f t="shared" ref="U50:AA50" si="7">SUM(U48:U49)</f>
        <v>363.3</v>
      </c>
      <c r="V50" s="49">
        <f t="shared" si="7"/>
        <v>340.7</v>
      </c>
      <c r="W50" s="50">
        <f t="shared" si="7"/>
        <v>0</v>
      </c>
      <c r="X50" s="48">
        <f t="shared" si="7"/>
        <v>338.4</v>
      </c>
      <c r="Y50" s="49">
        <f t="shared" si="7"/>
        <v>338.4</v>
      </c>
      <c r="Z50" s="49">
        <f t="shared" si="7"/>
        <v>310.7</v>
      </c>
      <c r="AA50" s="50">
        <f t="shared" si="7"/>
        <v>0</v>
      </c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</row>
    <row r="51" spans="1:41" ht="18.75" customHeight="1" x14ac:dyDescent="0.2">
      <c r="A51" s="606" t="s">
        <v>15</v>
      </c>
      <c r="B51" s="735" t="s">
        <v>16</v>
      </c>
      <c r="C51" s="653" t="s">
        <v>22</v>
      </c>
      <c r="D51" s="615" t="s">
        <v>150</v>
      </c>
      <c r="E51" s="618" t="s">
        <v>151</v>
      </c>
      <c r="F51" s="833" t="s">
        <v>214</v>
      </c>
      <c r="G51" s="858" t="s">
        <v>134</v>
      </c>
      <c r="H51" s="839" t="s">
        <v>209</v>
      </c>
      <c r="I51" s="865" t="s">
        <v>253</v>
      </c>
      <c r="J51" s="865" t="s">
        <v>215</v>
      </c>
      <c r="K51" s="185" t="s">
        <v>41</v>
      </c>
      <c r="L51" s="96">
        <f>+M51</f>
        <v>168</v>
      </c>
      <c r="M51" s="502">
        <v>168</v>
      </c>
      <c r="N51" s="502">
        <v>164.9</v>
      </c>
      <c r="O51" s="503">
        <v>0</v>
      </c>
      <c r="P51" s="96">
        <f>SUM(Q51,S51)</f>
        <v>171.8</v>
      </c>
      <c r="Q51" s="502">
        <v>171.8</v>
      </c>
      <c r="R51" s="502">
        <v>168.6</v>
      </c>
      <c r="S51" s="503">
        <v>0</v>
      </c>
      <c r="T51" s="154">
        <f>+U51</f>
        <v>196.6</v>
      </c>
      <c r="U51" s="237">
        <v>196.6</v>
      </c>
      <c r="V51" s="237">
        <v>147.5</v>
      </c>
      <c r="W51" s="238">
        <v>0</v>
      </c>
      <c r="X51" s="154">
        <f>+Y51+AA51</f>
        <v>200</v>
      </c>
      <c r="Y51" s="523">
        <v>200</v>
      </c>
      <c r="Z51" s="523">
        <v>194.5</v>
      </c>
      <c r="AA51" s="160">
        <v>0</v>
      </c>
      <c r="AB51" s="29" t="s">
        <v>39</v>
      </c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</row>
    <row r="52" spans="1:41" ht="19.5" customHeight="1" thickBot="1" x14ac:dyDescent="0.25">
      <c r="A52" s="607"/>
      <c r="B52" s="886"/>
      <c r="C52" s="654"/>
      <c r="D52" s="616"/>
      <c r="E52" s="619"/>
      <c r="F52" s="834"/>
      <c r="G52" s="859"/>
      <c r="H52" s="1061"/>
      <c r="I52" s="852"/>
      <c r="J52" s="852"/>
      <c r="K52" s="220" t="s">
        <v>117</v>
      </c>
      <c r="L52" s="179">
        <f>M52+O52</f>
        <v>7.2</v>
      </c>
      <c r="M52" s="221">
        <v>7.2</v>
      </c>
      <c r="N52" s="221">
        <v>0</v>
      </c>
      <c r="O52" s="222">
        <v>0</v>
      </c>
      <c r="P52" s="187">
        <f>SUM(Q52,S52)</f>
        <v>7.8</v>
      </c>
      <c r="Q52" s="221">
        <v>7.8</v>
      </c>
      <c r="R52" s="221">
        <v>0</v>
      </c>
      <c r="S52" s="506">
        <v>0</v>
      </c>
      <c r="T52" s="179">
        <f>+U52</f>
        <v>5.0999999999999996</v>
      </c>
      <c r="U52" s="221">
        <v>5.0999999999999996</v>
      </c>
      <c r="V52" s="221">
        <v>0</v>
      </c>
      <c r="W52" s="222">
        <v>0</v>
      </c>
      <c r="X52" s="187">
        <f>+Y52+AA52</f>
        <v>10.6</v>
      </c>
      <c r="Y52" s="383">
        <v>10.6</v>
      </c>
      <c r="Z52" s="383">
        <v>0</v>
      </c>
      <c r="AA52" s="384">
        <v>0</v>
      </c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</row>
    <row r="53" spans="1:41" ht="23.25" customHeight="1" thickBot="1" x14ac:dyDescent="0.25">
      <c r="A53" s="608"/>
      <c r="B53" s="749"/>
      <c r="C53" s="958"/>
      <c r="D53" s="617"/>
      <c r="E53" s="620"/>
      <c r="F53" s="835"/>
      <c r="G53" s="860"/>
      <c r="H53" s="1062"/>
      <c r="I53" s="866"/>
      <c r="J53" s="866"/>
      <c r="K53" s="47" t="s">
        <v>11</v>
      </c>
      <c r="L53" s="63">
        <f>SUM(L51:L52)</f>
        <v>175.2</v>
      </c>
      <c r="M53" s="64">
        <f>SUM(M51:M52)</f>
        <v>175.2</v>
      </c>
      <c r="N53" s="65">
        <f>SUM(N51:N52)</f>
        <v>164.9</v>
      </c>
      <c r="O53" s="66">
        <f>SUM(O51:O52)</f>
        <v>0</v>
      </c>
      <c r="P53" s="63">
        <f>P51+P52</f>
        <v>179.60000000000002</v>
      </c>
      <c r="Q53" s="65">
        <f>Q51+Q52</f>
        <v>179.60000000000002</v>
      </c>
      <c r="R53" s="65">
        <f>R51+R52</f>
        <v>168.6</v>
      </c>
      <c r="S53" s="65">
        <f>S51+S52</f>
        <v>0</v>
      </c>
      <c r="T53" s="48">
        <f>SUM(T51:T52)</f>
        <v>201.7</v>
      </c>
      <c r="U53" s="49">
        <f t="shared" ref="U53:AA53" si="8">SUM(U51:U52)</f>
        <v>201.7</v>
      </c>
      <c r="V53" s="49">
        <f t="shared" si="8"/>
        <v>147.5</v>
      </c>
      <c r="W53" s="50">
        <f t="shared" si="8"/>
        <v>0</v>
      </c>
      <c r="X53" s="48">
        <f t="shared" si="8"/>
        <v>210.6</v>
      </c>
      <c r="Y53" s="49">
        <f t="shared" si="8"/>
        <v>210.6</v>
      </c>
      <c r="Z53" s="49">
        <f t="shared" si="8"/>
        <v>194.5</v>
      </c>
      <c r="AA53" s="50">
        <f t="shared" si="8"/>
        <v>0</v>
      </c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</row>
    <row r="54" spans="1:41" ht="25.5" customHeight="1" thickBot="1" x14ac:dyDescent="0.25">
      <c r="A54" s="28" t="s">
        <v>15</v>
      </c>
      <c r="B54" s="4" t="s">
        <v>16</v>
      </c>
      <c r="C54" s="5" t="s">
        <v>22</v>
      </c>
      <c r="D54" s="170"/>
      <c r="E54" s="952" t="s">
        <v>203</v>
      </c>
      <c r="F54" s="952"/>
      <c r="G54" s="952"/>
      <c r="H54" s="952"/>
      <c r="I54" s="952"/>
      <c r="J54" s="953"/>
      <c r="K54" s="953"/>
      <c r="L54" s="8">
        <f t="shared" ref="L54:AA54" si="9">L32+L36+L40+L43+L53+L47+L50</f>
        <v>3067.9</v>
      </c>
      <c r="M54" s="9">
        <f t="shared" si="9"/>
        <v>3059.2000000000003</v>
      </c>
      <c r="N54" s="9">
        <f t="shared" si="9"/>
        <v>2046.0000000000002</v>
      </c>
      <c r="O54" s="10">
        <f t="shared" si="9"/>
        <v>8.6999999999999993</v>
      </c>
      <c r="P54" s="8">
        <f t="shared" si="9"/>
        <v>3076.0000000000005</v>
      </c>
      <c r="Q54" s="9">
        <f t="shared" si="9"/>
        <v>3067.2999999999997</v>
      </c>
      <c r="R54" s="9">
        <f t="shared" si="9"/>
        <v>2050.5</v>
      </c>
      <c r="S54" s="10">
        <f t="shared" si="9"/>
        <v>8.6999999999999993</v>
      </c>
      <c r="T54" s="228">
        <f t="shared" si="9"/>
        <v>3400.7000000000003</v>
      </c>
      <c r="U54" s="229">
        <f t="shared" si="9"/>
        <v>3400.7000000000003</v>
      </c>
      <c r="V54" s="229">
        <f t="shared" si="9"/>
        <v>2356.2999999999997</v>
      </c>
      <c r="W54" s="230">
        <f t="shared" si="9"/>
        <v>0</v>
      </c>
      <c r="X54" s="228">
        <f t="shared" si="9"/>
        <v>3743.7000000000003</v>
      </c>
      <c r="Y54" s="229">
        <f t="shared" si="9"/>
        <v>3743.7000000000003</v>
      </c>
      <c r="Z54" s="229">
        <f t="shared" si="9"/>
        <v>2512.7999999999997</v>
      </c>
      <c r="AA54" s="230">
        <f t="shared" si="9"/>
        <v>0</v>
      </c>
    </row>
    <row r="55" spans="1:41" ht="25.5" customHeight="1" thickBot="1" x14ac:dyDescent="0.25">
      <c r="A55" s="28" t="s">
        <v>15</v>
      </c>
      <c r="B55" s="4" t="s">
        <v>16</v>
      </c>
      <c r="C55" s="5" t="s">
        <v>25</v>
      </c>
      <c r="D55" s="962" t="s">
        <v>141</v>
      </c>
      <c r="E55" s="963"/>
      <c r="F55" s="963"/>
      <c r="G55" s="963"/>
      <c r="H55" s="963"/>
      <c r="I55" s="963"/>
      <c r="J55" s="963"/>
      <c r="K55" s="963"/>
      <c r="L55" s="964"/>
      <c r="M55" s="964"/>
      <c r="N55" s="964"/>
      <c r="O55" s="964"/>
      <c r="P55" s="964"/>
      <c r="Q55" s="964"/>
      <c r="R55" s="964"/>
      <c r="S55" s="964"/>
      <c r="T55" s="964"/>
      <c r="U55" s="964"/>
      <c r="V55" s="964"/>
      <c r="W55" s="964"/>
      <c r="X55" s="964"/>
      <c r="Y55" s="964"/>
      <c r="Z55" s="964"/>
      <c r="AA55" s="965"/>
    </row>
    <row r="56" spans="1:41" ht="21.75" customHeight="1" x14ac:dyDescent="0.2">
      <c r="A56" s="606" t="s">
        <v>15</v>
      </c>
      <c r="B56" s="735" t="s">
        <v>16</v>
      </c>
      <c r="C56" s="653" t="s">
        <v>25</v>
      </c>
      <c r="D56" s="695" t="s">
        <v>16</v>
      </c>
      <c r="E56" s="659" t="s">
        <v>230</v>
      </c>
      <c r="F56" s="662" t="s">
        <v>214</v>
      </c>
      <c r="G56" s="665" t="s">
        <v>19</v>
      </c>
      <c r="H56" s="668" t="s">
        <v>20</v>
      </c>
      <c r="I56" s="825" t="s">
        <v>37</v>
      </c>
      <c r="J56" s="825" t="s">
        <v>216</v>
      </c>
      <c r="K56" s="68" t="s">
        <v>40</v>
      </c>
      <c r="L56" s="488">
        <f>M56+O56</f>
        <v>1058.0999999999999</v>
      </c>
      <c r="M56" s="489">
        <v>1058.0999999999999</v>
      </c>
      <c r="N56" s="489">
        <v>0</v>
      </c>
      <c r="O56" s="490">
        <v>0</v>
      </c>
      <c r="P56" s="495">
        <f>SUM(Q56,S56)</f>
        <v>1058.0999999999999</v>
      </c>
      <c r="Q56" s="489">
        <v>1058.0999999999999</v>
      </c>
      <c r="R56" s="489">
        <v>0</v>
      </c>
      <c r="S56" s="490">
        <v>0</v>
      </c>
      <c r="T56" s="99">
        <f>U56+W56</f>
        <v>970</v>
      </c>
      <c r="U56" s="494">
        <v>970</v>
      </c>
      <c r="V56" s="494">
        <v>0</v>
      </c>
      <c r="W56" s="101">
        <v>0</v>
      </c>
      <c r="X56" s="495">
        <f>Y56+AA56</f>
        <v>1200</v>
      </c>
      <c r="Y56" s="489">
        <v>1200</v>
      </c>
      <c r="Z56" s="489">
        <v>0</v>
      </c>
      <c r="AA56" s="490">
        <v>0</v>
      </c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</row>
    <row r="57" spans="1:41" ht="22.5" customHeight="1" thickBot="1" x14ac:dyDescent="0.25">
      <c r="A57" s="607"/>
      <c r="B57" s="886"/>
      <c r="C57" s="654"/>
      <c r="D57" s="891"/>
      <c r="E57" s="660"/>
      <c r="F57" s="663"/>
      <c r="G57" s="666"/>
      <c r="H57" s="669"/>
      <c r="I57" s="864"/>
      <c r="J57" s="864"/>
      <c r="K57" s="62" t="s">
        <v>21</v>
      </c>
      <c r="L57" s="173">
        <f>M57+O57</f>
        <v>203</v>
      </c>
      <c r="M57" s="45">
        <v>203</v>
      </c>
      <c r="N57" s="45">
        <v>0</v>
      </c>
      <c r="O57" s="174">
        <v>0</v>
      </c>
      <c r="P57" s="187">
        <f>SUM(Q57,S57)</f>
        <v>203</v>
      </c>
      <c r="Q57" s="383">
        <v>203</v>
      </c>
      <c r="R57" s="383">
        <v>0</v>
      </c>
      <c r="S57" s="524">
        <v>0</v>
      </c>
      <c r="T57" s="499">
        <f>U57+W57</f>
        <v>214</v>
      </c>
      <c r="U57" s="383">
        <v>214</v>
      </c>
      <c r="V57" s="383">
        <v>0</v>
      </c>
      <c r="W57" s="384">
        <v>0</v>
      </c>
      <c r="X57" s="113">
        <f>Y57+AA57</f>
        <v>214</v>
      </c>
      <c r="Y57" s="45">
        <v>214</v>
      </c>
      <c r="Z57" s="45">
        <v>0</v>
      </c>
      <c r="AA57" s="174">
        <v>0</v>
      </c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</row>
    <row r="58" spans="1:41" ht="26.25" customHeight="1" thickBot="1" x14ac:dyDescent="0.25">
      <c r="A58" s="651"/>
      <c r="B58" s="736"/>
      <c r="C58" s="655"/>
      <c r="D58" s="892"/>
      <c r="E58" s="661"/>
      <c r="F58" s="664"/>
      <c r="G58" s="667"/>
      <c r="H58" s="670"/>
      <c r="I58" s="826"/>
      <c r="J58" s="826"/>
      <c r="K58" s="47" t="s">
        <v>11</v>
      </c>
      <c r="L58" s="48">
        <f>SUM(L56:L57)</f>
        <v>1261.0999999999999</v>
      </c>
      <c r="M58" s="49">
        <f>SUM(M56:M57)</f>
        <v>1261.0999999999999</v>
      </c>
      <c r="N58" s="49">
        <f>SUM(N56:N57)</f>
        <v>0</v>
      </c>
      <c r="O58" s="50">
        <f>SUM(O56:O57)</f>
        <v>0</v>
      </c>
      <c r="P58" s="48">
        <f t="shared" ref="P58:AA58" si="10">SUM(P56:P57)</f>
        <v>1261.0999999999999</v>
      </c>
      <c r="Q58" s="49">
        <f t="shared" si="10"/>
        <v>1261.0999999999999</v>
      </c>
      <c r="R58" s="49">
        <f t="shared" si="10"/>
        <v>0</v>
      </c>
      <c r="S58" s="367">
        <f t="shared" si="10"/>
        <v>0</v>
      </c>
      <c r="T58" s="48">
        <f t="shared" si="10"/>
        <v>1184</v>
      </c>
      <c r="U58" s="49">
        <f t="shared" si="10"/>
        <v>1184</v>
      </c>
      <c r="V58" s="49">
        <f t="shared" si="10"/>
        <v>0</v>
      </c>
      <c r="W58" s="50">
        <f t="shared" si="10"/>
        <v>0</v>
      </c>
      <c r="X58" s="48">
        <f t="shared" si="10"/>
        <v>1414</v>
      </c>
      <c r="Y58" s="49">
        <f t="shared" si="10"/>
        <v>1414</v>
      </c>
      <c r="Z58" s="49">
        <f t="shared" si="10"/>
        <v>0</v>
      </c>
      <c r="AA58" s="50">
        <f t="shared" si="10"/>
        <v>0</v>
      </c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</row>
    <row r="59" spans="1:41" ht="30.75" customHeight="1" thickBot="1" x14ac:dyDescent="0.25">
      <c r="A59" s="606" t="s">
        <v>15</v>
      </c>
      <c r="B59" s="735" t="s">
        <v>16</v>
      </c>
      <c r="C59" s="653" t="s">
        <v>25</v>
      </c>
      <c r="D59" s="695" t="s">
        <v>22</v>
      </c>
      <c r="E59" s="659" t="s">
        <v>231</v>
      </c>
      <c r="F59" s="662" t="s">
        <v>214</v>
      </c>
      <c r="G59" s="665" t="s">
        <v>19</v>
      </c>
      <c r="H59" s="668" t="s">
        <v>20</v>
      </c>
      <c r="I59" s="825" t="s">
        <v>37</v>
      </c>
      <c r="J59" s="825" t="s">
        <v>216</v>
      </c>
      <c r="K59" s="55" t="s">
        <v>40</v>
      </c>
      <c r="L59" s="525">
        <f>M59+O59</f>
        <v>57.1</v>
      </c>
      <c r="M59" s="526">
        <v>57.1</v>
      </c>
      <c r="N59" s="526">
        <v>56.2</v>
      </c>
      <c r="O59" s="527">
        <v>0</v>
      </c>
      <c r="P59" s="528">
        <f>SUM(Q59,S59)</f>
        <v>57.1</v>
      </c>
      <c r="Q59" s="69">
        <v>57.1</v>
      </c>
      <c r="R59" s="69">
        <v>56.2</v>
      </c>
      <c r="S59" s="150">
        <v>0</v>
      </c>
      <c r="T59" s="280">
        <f>U59+W59</f>
        <v>60</v>
      </c>
      <c r="U59" s="243">
        <v>60</v>
      </c>
      <c r="V59" s="243">
        <v>59.1</v>
      </c>
      <c r="W59" s="281">
        <v>0</v>
      </c>
      <c r="X59" s="528">
        <f>Y59+AA59</f>
        <v>77</v>
      </c>
      <c r="Y59" s="69">
        <v>77</v>
      </c>
      <c r="Z59" s="69">
        <v>75.900000000000006</v>
      </c>
      <c r="AA59" s="150">
        <v>0</v>
      </c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</row>
    <row r="60" spans="1:41" ht="38.25" customHeight="1" thickBot="1" x14ac:dyDescent="0.25">
      <c r="A60" s="651"/>
      <c r="B60" s="736"/>
      <c r="C60" s="655"/>
      <c r="D60" s="892"/>
      <c r="E60" s="661"/>
      <c r="F60" s="664"/>
      <c r="G60" s="667"/>
      <c r="H60" s="670"/>
      <c r="I60" s="826"/>
      <c r="J60" s="826"/>
      <c r="K60" s="47" t="s">
        <v>11</v>
      </c>
      <c r="L60" s="48">
        <f>SUM(L59:L59)</f>
        <v>57.1</v>
      </c>
      <c r="M60" s="49">
        <f>SUM(M59:M59)</f>
        <v>57.1</v>
      </c>
      <c r="N60" s="49">
        <f>SUM(N59:N59)</f>
        <v>56.2</v>
      </c>
      <c r="O60" s="50">
        <f>SUM(O59:O59)</f>
        <v>0</v>
      </c>
      <c r="P60" s="48">
        <f t="shared" ref="P60:AA60" si="11">SUM(P59:P59)</f>
        <v>57.1</v>
      </c>
      <c r="Q60" s="49">
        <f t="shared" si="11"/>
        <v>57.1</v>
      </c>
      <c r="R60" s="49">
        <f t="shared" si="11"/>
        <v>56.2</v>
      </c>
      <c r="S60" s="367">
        <f t="shared" si="11"/>
        <v>0</v>
      </c>
      <c r="T60" s="48">
        <f t="shared" si="11"/>
        <v>60</v>
      </c>
      <c r="U60" s="49">
        <f t="shared" si="11"/>
        <v>60</v>
      </c>
      <c r="V60" s="49">
        <f t="shared" si="11"/>
        <v>59.1</v>
      </c>
      <c r="W60" s="50">
        <f t="shared" si="11"/>
        <v>0</v>
      </c>
      <c r="X60" s="48">
        <f t="shared" si="11"/>
        <v>77</v>
      </c>
      <c r="Y60" s="49">
        <f t="shared" si="11"/>
        <v>77</v>
      </c>
      <c r="Z60" s="49">
        <f t="shared" si="11"/>
        <v>75.900000000000006</v>
      </c>
      <c r="AA60" s="50">
        <f t="shared" si="11"/>
        <v>0</v>
      </c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</row>
    <row r="61" spans="1:41" ht="21" customHeight="1" x14ac:dyDescent="0.2">
      <c r="A61" s="606" t="s">
        <v>15</v>
      </c>
      <c r="B61" s="609" t="s">
        <v>16</v>
      </c>
      <c r="C61" s="653" t="s">
        <v>25</v>
      </c>
      <c r="D61" s="656" t="s">
        <v>25</v>
      </c>
      <c r="E61" s="659" t="s">
        <v>145</v>
      </c>
      <c r="F61" s="662" t="s">
        <v>214</v>
      </c>
      <c r="G61" s="665" t="s">
        <v>19</v>
      </c>
      <c r="H61" s="823" t="s">
        <v>210</v>
      </c>
      <c r="I61" s="959" t="s">
        <v>254</v>
      </c>
      <c r="J61" s="621" t="s">
        <v>216</v>
      </c>
      <c r="K61" s="68" t="s">
        <v>41</v>
      </c>
      <c r="L61" s="488">
        <f>M61+O61</f>
        <v>284.60000000000002</v>
      </c>
      <c r="M61" s="529">
        <v>284.60000000000002</v>
      </c>
      <c r="N61" s="529">
        <v>0</v>
      </c>
      <c r="O61" s="530">
        <v>0</v>
      </c>
      <c r="P61" s="495">
        <f>SUM(Q61,S61)</f>
        <v>284.60000000000002</v>
      </c>
      <c r="Q61" s="529">
        <v>284.60000000000002</v>
      </c>
      <c r="R61" s="489">
        <v>0</v>
      </c>
      <c r="S61" s="490">
        <v>0</v>
      </c>
      <c r="T61" s="158">
        <f>U61+W61</f>
        <v>300</v>
      </c>
      <c r="U61" s="156">
        <v>300</v>
      </c>
      <c r="V61" s="156">
        <v>0</v>
      </c>
      <c r="W61" s="157">
        <v>0</v>
      </c>
      <c r="X61" s="123">
        <f>Y61+AA61</f>
        <v>320</v>
      </c>
      <c r="Y61" s="513">
        <v>320</v>
      </c>
      <c r="Z61" s="513">
        <v>0</v>
      </c>
      <c r="AA61" s="514">
        <v>0</v>
      </c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</row>
    <row r="62" spans="1:41" ht="16.5" customHeight="1" x14ac:dyDescent="0.2">
      <c r="A62" s="607"/>
      <c r="B62" s="610"/>
      <c r="C62" s="654"/>
      <c r="D62" s="657"/>
      <c r="E62" s="660"/>
      <c r="F62" s="663"/>
      <c r="G62" s="666"/>
      <c r="H62" s="1063"/>
      <c r="I62" s="960"/>
      <c r="J62" s="622"/>
      <c r="K62" s="340" t="s">
        <v>21</v>
      </c>
      <c r="L62" s="391">
        <f>M62+O62</f>
        <v>628.4</v>
      </c>
      <c r="M62" s="392">
        <v>628.4</v>
      </c>
      <c r="N62" s="392">
        <v>514.1</v>
      </c>
      <c r="O62" s="393">
        <v>0</v>
      </c>
      <c r="P62" s="387">
        <f>SUM(Q62,S62)</f>
        <v>628.4</v>
      </c>
      <c r="Q62" s="394">
        <v>628.4</v>
      </c>
      <c r="R62" s="395">
        <v>514.1</v>
      </c>
      <c r="S62" s="396">
        <v>0</v>
      </c>
      <c r="T62" s="158">
        <f>U62+W62</f>
        <v>649.70000000000005</v>
      </c>
      <c r="U62" s="394">
        <v>649.70000000000005</v>
      </c>
      <c r="V62" s="394">
        <v>540</v>
      </c>
      <c r="W62" s="397">
        <v>0</v>
      </c>
      <c r="X62" s="337">
        <f>Y62+AA62</f>
        <v>720.1</v>
      </c>
      <c r="Y62" s="338">
        <v>720.1</v>
      </c>
      <c r="Z62" s="338">
        <v>603.4</v>
      </c>
      <c r="AA62" s="339">
        <v>0</v>
      </c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</row>
    <row r="63" spans="1:41" ht="18" customHeight="1" x14ac:dyDescent="0.2">
      <c r="A63" s="607"/>
      <c r="B63" s="610"/>
      <c r="C63" s="654"/>
      <c r="D63" s="657"/>
      <c r="E63" s="660"/>
      <c r="F63" s="663"/>
      <c r="G63" s="666"/>
      <c r="H63" s="1063"/>
      <c r="I63" s="960"/>
      <c r="J63" s="622"/>
      <c r="K63" s="293" t="s">
        <v>117</v>
      </c>
      <c r="L63" s="531">
        <f>M63+O63</f>
        <v>463.2</v>
      </c>
      <c r="M63" s="532">
        <v>456</v>
      </c>
      <c r="N63" s="532">
        <v>300.8</v>
      </c>
      <c r="O63" s="533">
        <v>7.2</v>
      </c>
      <c r="P63" s="290">
        <f>SUM(Q63,S63)</f>
        <v>463.2</v>
      </c>
      <c r="Q63" s="534">
        <v>456</v>
      </c>
      <c r="R63" s="535">
        <v>300.8</v>
      </c>
      <c r="S63" s="536">
        <v>7.2</v>
      </c>
      <c r="T63" s="537">
        <f>U63+W63</f>
        <v>465</v>
      </c>
      <c r="U63" s="534">
        <v>465</v>
      </c>
      <c r="V63" s="534">
        <v>330.6</v>
      </c>
      <c r="W63" s="538">
        <v>0</v>
      </c>
      <c r="X63" s="291">
        <f>Y63+AA63</f>
        <v>508.5</v>
      </c>
      <c r="Y63" s="292">
        <v>508.5</v>
      </c>
      <c r="Z63" s="292">
        <v>347.1</v>
      </c>
      <c r="AA63" s="539">
        <v>0</v>
      </c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</row>
    <row r="64" spans="1:41" ht="18" customHeight="1" x14ac:dyDescent="0.2">
      <c r="A64" s="608"/>
      <c r="B64" s="611"/>
      <c r="C64" s="958"/>
      <c r="D64" s="966"/>
      <c r="E64" s="697"/>
      <c r="F64" s="750"/>
      <c r="G64" s="692"/>
      <c r="H64" s="1064"/>
      <c r="I64" s="961"/>
      <c r="J64" s="622"/>
      <c r="K64" s="55" t="s">
        <v>43</v>
      </c>
      <c r="L64" s="540">
        <f>M64+O64</f>
        <v>15.5</v>
      </c>
      <c r="M64" s="541">
        <v>15.5</v>
      </c>
      <c r="N64" s="541">
        <v>15.3</v>
      </c>
      <c r="O64" s="84">
        <v>0</v>
      </c>
      <c r="P64" s="103">
        <f>Q64+S64</f>
        <v>15.5</v>
      </c>
      <c r="Q64" s="542">
        <v>15.5</v>
      </c>
      <c r="R64" s="543">
        <v>15.3</v>
      </c>
      <c r="S64" s="244">
        <v>0</v>
      </c>
      <c r="T64" s="544">
        <f>U64+W64</f>
        <v>32</v>
      </c>
      <c r="U64" s="542">
        <v>32</v>
      </c>
      <c r="V64" s="542">
        <v>31.5</v>
      </c>
      <c r="W64" s="242">
        <v>0</v>
      </c>
      <c r="X64" s="82">
        <f>Y64+AA64</f>
        <v>0</v>
      </c>
      <c r="Y64" s="545">
        <v>0</v>
      </c>
      <c r="Z64" s="545">
        <v>0</v>
      </c>
      <c r="AA64" s="252">
        <v>0</v>
      </c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</row>
    <row r="65" spans="1:41" ht="18" customHeight="1" thickBot="1" x14ac:dyDescent="0.25">
      <c r="A65" s="608"/>
      <c r="B65" s="611"/>
      <c r="C65" s="958"/>
      <c r="D65" s="966"/>
      <c r="E65" s="697"/>
      <c r="F65" s="750"/>
      <c r="G65" s="692"/>
      <c r="H65" s="1064"/>
      <c r="I65" s="961"/>
      <c r="J65" s="622"/>
      <c r="K65" s="223" t="s">
        <v>33</v>
      </c>
      <c r="L65" s="346">
        <f>M65+O65</f>
        <v>0</v>
      </c>
      <c r="M65" s="347">
        <v>0</v>
      </c>
      <c r="N65" s="347">
        <v>0</v>
      </c>
      <c r="O65" s="348">
        <v>0</v>
      </c>
      <c r="P65" s="298">
        <f>Q65+S65</f>
        <v>0</v>
      </c>
      <c r="Q65" s="349">
        <v>0</v>
      </c>
      <c r="R65" s="350">
        <v>0</v>
      </c>
      <c r="S65" s="351">
        <v>0</v>
      </c>
      <c r="T65" s="352">
        <f>U65+W65</f>
        <v>0</v>
      </c>
      <c r="U65" s="349">
        <v>0</v>
      </c>
      <c r="V65" s="349">
        <v>0</v>
      </c>
      <c r="W65" s="353">
        <v>0</v>
      </c>
      <c r="X65" s="330">
        <f>Y65+AA65</f>
        <v>0</v>
      </c>
      <c r="Y65" s="335">
        <v>0</v>
      </c>
      <c r="Z65" s="335">
        <v>0</v>
      </c>
      <c r="AA65" s="336">
        <v>0</v>
      </c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</row>
    <row r="66" spans="1:41" ht="23.25" customHeight="1" thickBot="1" x14ac:dyDescent="0.25">
      <c r="A66" s="608"/>
      <c r="B66" s="611"/>
      <c r="C66" s="958"/>
      <c r="D66" s="966"/>
      <c r="E66" s="697"/>
      <c r="F66" s="750"/>
      <c r="G66" s="692"/>
      <c r="H66" s="824"/>
      <c r="I66" s="673"/>
      <c r="J66" s="623"/>
      <c r="K66" s="227" t="s">
        <v>11</v>
      </c>
      <c r="L66" s="48">
        <f>SUM(L61:L65)</f>
        <v>1391.7</v>
      </c>
      <c r="M66" s="49">
        <f t="shared" ref="M66:AA66" si="12">SUM(M61:M65)</f>
        <v>1384.5</v>
      </c>
      <c r="N66" s="49">
        <f t="shared" si="12"/>
        <v>830.2</v>
      </c>
      <c r="O66" s="50">
        <f t="shared" si="12"/>
        <v>7.2</v>
      </c>
      <c r="P66" s="48">
        <f t="shared" si="12"/>
        <v>1391.7</v>
      </c>
      <c r="Q66" s="49">
        <f t="shared" si="12"/>
        <v>1384.5</v>
      </c>
      <c r="R66" s="49">
        <f t="shared" si="12"/>
        <v>830.2</v>
      </c>
      <c r="S66" s="50">
        <f t="shared" si="12"/>
        <v>7.2</v>
      </c>
      <c r="T66" s="48">
        <f t="shared" si="12"/>
        <v>1446.7</v>
      </c>
      <c r="U66" s="49">
        <f t="shared" si="12"/>
        <v>1446.7</v>
      </c>
      <c r="V66" s="49">
        <f t="shared" si="12"/>
        <v>902.1</v>
      </c>
      <c r="W66" s="50">
        <f t="shared" si="12"/>
        <v>0</v>
      </c>
      <c r="X66" s="48">
        <f t="shared" si="12"/>
        <v>1548.6</v>
      </c>
      <c r="Y66" s="49">
        <f t="shared" si="12"/>
        <v>1548.6</v>
      </c>
      <c r="Z66" s="49">
        <f t="shared" si="12"/>
        <v>950.5</v>
      </c>
      <c r="AA66" s="50">
        <f t="shared" si="12"/>
        <v>0</v>
      </c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</row>
    <row r="67" spans="1:41" ht="24" customHeight="1" thickBot="1" x14ac:dyDescent="0.25">
      <c r="A67" s="28" t="s">
        <v>15</v>
      </c>
      <c r="B67" s="4" t="s">
        <v>16</v>
      </c>
      <c r="C67" s="5" t="s">
        <v>25</v>
      </c>
      <c r="D67" s="1055" t="s">
        <v>203</v>
      </c>
      <c r="E67" s="1055"/>
      <c r="F67" s="1055"/>
      <c r="G67" s="1055"/>
      <c r="H67" s="1055"/>
      <c r="I67" s="1055"/>
      <c r="J67" s="724"/>
      <c r="K67" s="1056"/>
      <c r="L67" s="228">
        <f>L58+L60+L66</f>
        <v>2709.8999999999996</v>
      </c>
      <c r="M67" s="229">
        <f t="shared" ref="M67:AA67" si="13">M58+M60+M66</f>
        <v>2702.7</v>
      </c>
      <c r="N67" s="229">
        <f t="shared" si="13"/>
        <v>886.40000000000009</v>
      </c>
      <c r="O67" s="230">
        <f t="shared" si="13"/>
        <v>7.2</v>
      </c>
      <c r="P67" s="228">
        <f t="shared" si="13"/>
        <v>2709.8999999999996</v>
      </c>
      <c r="Q67" s="229">
        <f t="shared" si="13"/>
        <v>2702.7</v>
      </c>
      <c r="R67" s="229">
        <f t="shared" si="13"/>
        <v>886.40000000000009</v>
      </c>
      <c r="S67" s="230">
        <f t="shared" si="13"/>
        <v>7.2</v>
      </c>
      <c r="T67" s="228">
        <f t="shared" si="13"/>
        <v>2690.7</v>
      </c>
      <c r="U67" s="229">
        <f t="shared" si="13"/>
        <v>2690.7</v>
      </c>
      <c r="V67" s="229">
        <f t="shared" si="13"/>
        <v>961.2</v>
      </c>
      <c r="W67" s="230">
        <f t="shared" si="13"/>
        <v>0</v>
      </c>
      <c r="X67" s="228">
        <f t="shared" si="13"/>
        <v>3039.6</v>
      </c>
      <c r="Y67" s="229">
        <f t="shared" si="13"/>
        <v>3039.6</v>
      </c>
      <c r="Z67" s="229">
        <f t="shared" si="13"/>
        <v>1026.4000000000001</v>
      </c>
      <c r="AA67" s="230">
        <f t="shared" si="13"/>
        <v>0</v>
      </c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</row>
    <row r="68" spans="1:41" ht="25.5" customHeight="1" thickBot="1" x14ac:dyDescent="0.25">
      <c r="A68" s="28" t="s">
        <v>15</v>
      </c>
      <c r="B68" s="4" t="s">
        <v>16</v>
      </c>
      <c r="C68" s="5" t="s">
        <v>15</v>
      </c>
      <c r="D68" s="1058" t="s">
        <v>106</v>
      </c>
      <c r="E68" s="1058"/>
      <c r="F68" s="1058"/>
      <c r="G68" s="1058"/>
      <c r="H68" s="1058"/>
      <c r="I68" s="1058"/>
      <c r="J68" s="1058"/>
      <c r="K68" s="1058"/>
      <c r="L68" s="1058"/>
      <c r="M68" s="1058"/>
      <c r="N68" s="1058"/>
      <c r="O68" s="1058"/>
      <c r="P68" s="1058"/>
      <c r="Q68" s="1058"/>
      <c r="R68" s="1058"/>
      <c r="S68" s="1058"/>
      <c r="T68" s="1058"/>
      <c r="U68" s="1058"/>
      <c r="V68" s="1058"/>
      <c r="W68" s="1058"/>
      <c r="X68" s="1058"/>
      <c r="Y68" s="1058"/>
      <c r="Z68" s="1058"/>
      <c r="AA68" s="105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</row>
    <row r="69" spans="1:41" ht="20.25" customHeight="1" x14ac:dyDescent="0.2">
      <c r="A69" s="606" t="s">
        <v>15</v>
      </c>
      <c r="B69" s="609" t="s">
        <v>16</v>
      </c>
      <c r="C69" s="653" t="s">
        <v>15</v>
      </c>
      <c r="D69" s="695" t="s">
        <v>16</v>
      </c>
      <c r="E69" s="618" t="s">
        <v>232</v>
      </c>
      <c r="F69" s="872" t="s">
        <v>214</v>
      </c>
      <c r="G69" s="836" t="s">
        <v>146</v>
      </c>
      <c r="H69" s="861" t="s">
        <v>20</v>
      </c>
      <c r="I69" s="851" t="s">
        <v>37</v>
      </c>
      <c r="J69" s="865" t="s">
        <v>220</v>
      </c>
      <c r="K69" s="185" t="s">
        <v>21</v>
      </c>
      <c r="L69" s="99">
        <f>M69+O69</f>
        <v>73.3</v>
      </c>
      <c r="M69" s="97">
        <v>73.3</v>
      </c>
      <c r="N69" s="97">
        <v>0</v>
      </c>
      <c r="O69" s="98">
        <v>0</v>
      </c>
      <c r="P69" s="96">
        <f>SUM(Q69,S69)</f>
        <v>75.7</v>
      </c>
      <c r="Q69" s="97">
        <v>75.7</v>
      </c>
      <c r="R69" s="494">
        <v>0</v>
      </c>
      <c r="S69" s="101">
        <v>0</v>
      </c>
      <c r="T69" s="99">
        <f>U69+W69</f>
        <v>96</v>
      </c>
      <c r="U69" s="97">
        <v>96</v>
      </c>
      <c r="V69" s="97">
        <v>0</v>
      </c>
      <c r="W69" s="98">
        <v>0</v>
      </c>
      <c r="X69" s="96">
        <f>Y69+AA69</f>
        <v>96</v>
      </c>
      <c r="Y69" s="494">
        <v>96</v>
      </c>
      <c r="Z69" s="494">
        <v>0</v>
      </c>
      <c r="AA69" s="102">
        <v>0</v>
      </c>
    </row>
    <row r="70" spans="1:41" ht="26.25" customHeight="1" thickBot="1" x14ac:dyDescent="0.25">
      <c r="A70" s="607"/>
      <c r="B70" s="610"/>
      <c r="C70" s="654"/>
      <c r="D70" s="891"/>
      <c r="E70" s="619"/>
      <c r="F70" s="1016"/>
      <c r="G70" s="837"/>
      <c r="H70" s="862"/>
      <c r="I70" s="1057"/>
      <c r="J70" s="852"/>
      <c r="K70" s="220" t="s">
        <v>41</v>
      </c>
      <c r="L70" s="546">
        <f>M70+O70</f>
        <v>144.80000000000001</v>
      </c>
      <c r="M70" s="188">
        <v>144.80000000000001</v>
      </c>
      <c r="N70" s="188">
        <v>2.8</v>
      </c>
      <c r="O70" s="189">
        <v>0</v>
      </c>
      <c r="P70" s="387">
        <f>Q70+S70</f>
        <v>144.80000000000001</v>
      </c>
      <c r="Q70" s="188">
        <v>144.80000000000001</v>
      </c>
      <c r="R70" s="383">
        <v>2.8</v>
      </c>
      <c r="S70" s="384">
        <v>0</v>
      </c>
      <c r="T70" s="499">
        <f>U70+W70</f>
        <v>136.9</v>
      </c>
      <c r="U70" s="188">
        <v>136.9</v>
      </c>
      <c r="V70" s="188">
        <v>2.7</v>
      </c>
      <c r="W70" s="189">
        <v>0</v>
      </c>
      <c r="X70" s="499">
        <f>Y70+AA70</f>
        <v>153</v>
      </c>
      <c r="Y70" s="383">
        <v>153</v>
      </c>
      <c r="Z70" s="383">
        <v>3</v>
      </c>
      <c r="AA70" s="524">
        <v>0</v>
      </c>
    </row>
    <row r="71" spans="1:41" ht="26.25" customHeight="1" thickBot="1" x14ac:dyDescent="0.25">
      <c r="A71" s="651"/>
      <c r="B71" s="652"/>
      <c r="C71" s="655"/>
      <c r="D71" s="892"/>
      <c r="E71" s="1025"/>
      <c r="F71" s="1007"/>
      <c r="G71" s="1060"/>
      <c r="H71" s="863"/>
      <c r="I71" s="853"/>
      <c r="J71" s="866"/>
      <c r="K71" s="47" t="s">
        <v>11</v>
      </c>
      <c r="L71" s="52">
        <f>SUM(L69:L70)</f>
        <v>218.10000000000002</v>
      </c>
      <c r="M71" s="40">
        <f>SUM(M69:M70)</f>
        <v>218.10000000000002</v>
      </c>
      <c r="N71" s="40">
        <f>SUM(N69:N70)</f>
        <v>2.8</v>
      </c>
      <c r="O71" s="53">
        <f>SUM(O69:O70)</f>
        <v>0</v>
      </c>
      <c r="P71" s="52">
        <f t="shared" ref="P71:AA71" si="14">SUM(P69:P70)</f>
        <v>220.5</v>
      </c>
      <c r="Q71" s="40">
        <f t="shared" si="14"/>
        <v>220.5</v>
      </c>
      <c r="R71" s="40">
        <f t="shared" si="14"/>
        <v>2.8</v>
      </c>
      <c r="S71" s="53">
        <f t="shared" si="14"/>
        <v>0</v>
      </c>
      <c r="T71" s="52">
        <f t="shared" si="14"/>
        <v>232.9</v>
      </c>
      <c r="U71" s="40">
        <f t="shared" si="14"/>
        <v>232.9</v>
      </c>
      <c r="V71" s="40">
        <f t="shared" si="14"/>
        <v>2.7</v>
      </c>
      <c r="W71" s="53">
        <f t="shared" si="14"/>
        <v>0</v>
      </c>
      <c r="X71" s="52">
        <f t="shared" si="14"/>
        <v>249</v>
      </c>
      <c r="Y71" s="40">
        <f t="shared" si="14"/>
        <v>249</v>
      </c>
      <c r="Z71" s="40">
        <f t="shared" si="14"/>
        <v>3</v>
      </c>
      <c r="AA71" s="53">
        <f t="shared" si="14"/>
        <v>0</v>
      </c>
    </row>
    <row r="72" spans="1:41" ht="20.25" customHeight="1" x14ac:dyDescent="0.2">
      <c r="A72" s="624" t="s">
        <v>15</v>
      </c>
      <c r="B72" s="627" t="s">
        <v>16</v>
      </c>
      <c r="C72" s="630" t="s">
        <v>15</v>
      </c>
      <c r="D72" s="633" t="s">
        <v>22</v>
      </c>
      <c r="E72" s="1021" t="s">
        <v>192</v>
      </c>
      <c r="F72" s="1019" t="s">
        <v>218</v>
      </c>
      <c r="G72" s="1017" t="s">
        <v>42</v>
      </c>
      <c r="H72" s="1011" t="s">
        <v>20</v>
      </c>
      <c r="I72" s="851" t="s">
        <v>37</v>
      </c>
      <c r="J72" s="865" t="s">
        <v>216</v>
      </c>
      <c r="K72" s="358" t="s">
        <v>24</v>
      </c>
      <c r="L72" s="239">
        <f>M72+O72</f>
        <v>24.3</v>
      </c>
      <c r="M72" s="240">
        <v>24.3</v>
      </c>
      <c r="N72" s="240">
        <v>0</v>
      </c>
      <c r="O72" s="241">
        <v>0</v>
      </c>
      <c r="P72" s="239">
        <f>Q72+S72</f>
        <v>46</v>
      </c>
      <c r="Q72" s="240">
        <v>46</v>
      </c>
      <c r="R72" s="240">
        <v>0</v>
      </c>
      <c r="S72" s="241">
        <v>0</v>
      </c>
      <c r="T72" s="239">
        <f>U72+W72</f>
        <v>37</v>
      </c>
      <c r="U72" s="240">
        <v>37</v>
      </c>
      <c r="V72" s="240">
        <v>0</v>
      </c>
      <c r="W72" s="241">
        <v>0</v>
      </c>
      <c r="X72" s="239">
        <f>Y72+AA72</f>
        <v>37</v>
      </c>
      <c r="Y72" s="240">
        <v>37</v>
      </c>
      <c r="Z72" s="240">
        <v>0</v>
      </c>
      <c r="AA72" s="241">
        <v>0</v>
      </c>
    </row>
    <row r="73" spans="1:41" ht="24" customHeight="1" thickBot="1" x14ac:dyDescent="0.25">
      <c r="A73" s="625"/>
      <c r="B73" s="628"/>
      <c r="C73" s="631"/>
      <c r="D73" s="634"/>
      <c r="E73" s="1022"/>
      <c r="F73" s="1020"/>
      <c r="G73" s="1018"/>
      <c r="H73" s="1012"/>
      <c r="I73" s="1057"/>
      <c r="J73" s="852"/>
      <c r="K73" s="186" t="s">
        <v>41</v>
      </c>
      <c r="L73" s="178">
        <f>M73+O73</f>
        <v>64.8</v>
      </c>
      <c r="M73" s="374">
        <v>64.8</v>
      </c>
      <c r="N73" s="374">
        <v>1.7</v>
      </c>
      <c r="O73" s="375">
        <v>0</v>
      </c>
      <c r="P73" s="178">
        <f>SUM(Q73,S73)</f>
        <v>69.2</v>
      </c>
      <c r="Q73" s="373">
        <v>69.2</v>
      </c>
      <c r="R73" s="374">
        <v>2</v>
      </c>
      <c r="S73" s="375">
        <v>0</v>
      </c>
      <c r="T73" s="178">
        <f>U73+W73</f>
        <v>70.7</v>
      </c>
      <c r="U73" s="374">
        <v>70.7</v>
      </c>
      <c r="V73" s="374">
        <v>2</v>
      </c>
      <c r="W73" s="375">
        <v>0</v>
      </c>
      <c r="X73" s="178">
        <f>Y73+AA73</f>
        <v>80.400000000000006</v>
      </c>
      <c r="Y73" s="374">
        <v>80.400000000000006</v>
      </c>
      <c r="Z73" s="374">
        <v>2.4</v>
      </c>
      <c r="AA73" s="375">
        <v>0</v>
      </c>
    </row>
    <row r="74" spans="1:41" ht="24" customHeight="1" thickBot="1" x14ac:dyDescent="0.25">
      <c r="A74" s="626"/>
      <c r="B74" s="629"/>
      <c r="C74" s="632"/>
      <c r="D74" s="635"/>
      <c r="E74" s="1023"/>
      <c r="F74" s="1024"/>
      <c r="G74" s="1053"/>
      <c r="H74" s="1013"/>
      <c r="I74" s="853"/>
      <c r="J74" s="866"/>
      <c r="K74" s="76" t="s">
        <v>11</v>
      </c>
      <c r="L74" s="77">
        <f>SUM(L73+L72)</f>
        <v>89.1</v>
      </c>
      <c r="M74" s="78">
        <f t="shared" ref="M74:AA74" si="15">SUM(M73+M72)</f>
        <v>89.1</v>
      </c>
      <c r="N74" s="78">
        <f t="shared" si="15"/>
        <v>1.7</v>
      </c>
      <c r="O74" s="79">
        <f t="shared" si="15"/>
        <v>0</v>
      </c>
      <c r="P74" s="77">
        <f t="shared" si="15"/>
        <v>115.2</v>
      </c>
      <c r="Q74" s="78">
        <f t="shared" si="15"/>
        <v>115.2</v>
      </c>
      <c r="R74" s="78">
        <f t="shared" si="15"/>
        <v>2</v>
      </c>
      <c r="S74" s="79">
        <f t="shared" si="15"/>
        <v>0</v>
      </c>
      <c r="T74" s="77">
        <f t="shared" si="15"/>
        <v>107.7</v>
      </c>
      <c r="U74" s="78">
        <f t="shared" si="15"/>
        <v>107.7</v>
      </c>
      <c r="V74" s="78">
        <f t="shared" si="15"/>
        <v>2</v>
      </c>
      <c r="W74" s="79">
        <f t="shared" si="15"/>
        <v>0</v>
      </c>
      <c r="X74" s="77">
        <f t="shared" si="15"/>
        <v>117.4</v>
      </c>
      <c r="Y74" s="78">
        <f t="shared" si="15"/>
        <v>117.4</v>
      </c>
      <c r="Z74" s="78">
        <f t="shared" si="15"/>
        <v>2.4</v>
      </c>
      <c r="AA74" s="79">
        <f t="shared" si="15"/>
        <v>0</v>
      </c>
    </row>
    <row r="75" spans="1:41" ht="19.5" customHeight="1" x14ac:dyDescent="0.2">
      <c r="A75" s="624" t="s">
        <v>15</v>
      </c>
      <c r="B75" s="627" t="s">
        <v>16</v>
      </c>
      <c r="C75" s="630" t="s">
        <v>15</v>
      </c>
      <c r="D75" s="633" t="s">
        <v>15</v>
      </c>
      <c r="E75" s="636" t="s">
        <v>135</v>
      </c>
      <c r="F75" s="639" t="s">
        <v>218</v>
      </c>
      <c r="G75" s="642" t="s">
        <v>134</v>
      </c>
      <c r="H75" s="645" t="s">
        <v>20</v>
      </c>
      <c r="I75" s="648" t="s">
        <v>37</v>
      </c>
      <c r="J75" s="825" t="s">
        <v>215</v>
      </c>
      <c r="K75" s="71" t="s">
        <v>24</v>
      </c>
      <c r="L75" s="72">
        <f>M75+O75</f>
        <v>0</v>
      </c>
      <c r="M75" s="73">
        <v>0</v>
      </c>
      <c r="N75" s="73">
        <v>0</v>
      </c>
      <c r="O75" s="74">
        <v>0</v>
      </c>
      <c r="P75" s="239">
        <f>Q75+S75</f>
        <v>0</v>
      </c>
      <c r="Q75" s="240">
        <v>0</v>
      </c>
      <c r="R75" s="240">
        <v>0</v>
      </c>
      <c r="S75" s="241">
        <v>0</v>
      </c>
      <c r="T75" s="239">
        <f>U75+W75</f>
        <v>0</v>
      </c>
      <c r="U75" s="240">
        <v>0</v>
      </c>
      <c r="V75" s="240">
        <v>0</v>
      </c>
      <c r="W75" s="241">
        <v>0</v>
      </c>
      <c r="X75" s="72">
        <f>Y75+AA75</f>
        <v>0</v>
      </c>
      <c r="Y75" s="73">
        <v>0</v>
      </c>
      <c r="Z75" s="73">
        <v>0</v>
      </c>
      <c r="AA75" s="74">
        <v>0</v>
      </c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</row>
    <row r="76" spans="1:41" ht="22.5" customHeight="1" thickBot="1" x14ac:dyDescent="0.25">
      <c r="A76" s="625"/>
      <c r="B76" s="628"/>
      <c r="C76" s="631"/>
      <c r="D76" s="634"/>
      <c r="E76" s="637"/>
      <c r="F76" s="640"/>
      <c r="G76" s="643"/>
      <c r="H76" s="646"/>
      <c r="I76" s="649"/>
      <c r="J76" s="864"/>
      <c r="K76" s="55" t="s">
        <v>30</v>
      </c>
      <c r="L76" s="75">
        <f>M76+O76</f>
        <v>10.4</v>
      </c>
      <c r="M76" s="371">
        <v>10.4</v>
      </c>
      <c r="N76" s="371">
        <v>0</v>
      </c>
      <c r="O76" s="372">
        <v>0</v>
      </c>
      <c r="P76" s="178">
        <f>SUM(Q76,S76)</f>
        <v>10.7</v>
      </c>
      <c r="Q76" s="373">
        <v>10.7</v>
      </c>
      <c r="R76" s="374">
        <v>0</v>
      </c>
      <c r="S76" s="375">
        <v>0</v>
      </c>
      <c r="T76" s="178">
        <f>U76+W76</f>
        <v>0</v>
      </c>
      <c r="U76" s="374">
        <v>0</v>
      </c>
      <c r="V76" s="374">
        <v>0</v>
      </c>
      <c r="W76" s="375">
        <v>0</v>
      </c>
      <c r="X76" s="75">
        <v>0</v>
      </c>
      <c r="Y76" s="371">
        <v>0</v>
      </c>
      <c r="Z76" s="371">
        <v>0</v>
      </c>
      <c r="AA76" s="372">
        <v>0</v>
      </c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</row>
    <row r="77" spans="1:41" ht="30" customHeight="1" thickBot="1" x14ac:dyDescent="0.25">
      <c r="A77" s="626"/>
      <c r="B77" s="629"/>
      <c r="C77" s="632"/>
      <c r="D77" s="635"/>
      <c r="E77" s="638"/>
      <c r="F77" s="641"/>
      <c r="G77" s="644"/>
      <c r="H77" s="647"/>
      <c r="I77" s="650"/>
      <c r="J77" s="826"/>
      <c r="K77" s="76" t="s">
        <v>11</v>
      </c>
      <c r="L77" s="77">
        <f>SUM(L76+L75)</f>
        <v>10.4</v>
      </c>
      <c r="M77" s="78">
        <f t="shared" ref="M77:AA77" si="16">SUM(M76+M75)</f>
        <v>10.4</v>
      </c>
      <c r="N77" s="78">
        <f t="shared" si="16"/>
        <v>0</v>
      </c>
      <c r="O77" s="79">
        <f t="shared" si="16"/>
        <v>0</v>
      </c>
      <c r="P77" s="77">
        <f t="shared" si="16"/>
        <v>10.7</v>
      </c>
      <c r="Q77" s="78">
        <f t="shared" si="16"/>
        <v>10.7</v>
      </c>
      <c r="R77" s="78">
        <f t="shared" si="16"/>
        <v>0</v>
      </c>
      <c r="S77" s="79">
        <f t="shared" si="16"/>
        <v>0</v>
      </c>
      <c r="T77" s="77">
        <f t="shared" si="16"/>
        <v>0</v>
      </c>
      <c r="U77" s="78">
        <f t="shared" si="16"/>
        <v>0</v>
      </c>
      <c r="V77" s="78">
        <f t="shared" si="16"/>
        <v>0</v>
      </c>
      <c r="W77" s="79">
        <f t="shared" si="16"/>
        <v>0</v>
      </c>
      <c r="X77" s="77">
        <f t="shared" si="16"/>
        <v>0</v>
      </c>
      <c r="Y77" s="78">
        <f t="shared" si="16"/>
        <v>0</v>
      </c>
      <c r="Z77" s="78">
        <f t="shared" si="16"/>
        <v>0</v>
      </c>
      <c r="AA77" s="79">
        <f t="shared" si="16"/>
        <v>0</v>
      </c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</row>
    <row r="78" spans="1:41" ht="27.75" customHeight="1" thickBot="1" x14ac:dyDescent="0.25">
      <c r="A78" s="624" t="s">
        <v>15</v>
      </c>
      <c r="B78" s="627" t="s">
        <v>16</v>
      </c>
      <c r="C78" s="630" t="s">
        <v>15</v>
      </c>
      <c r="D78" s="633" t="s">
        <v>28</v>
      </c>
      <c r="E78" s="636" t="s">
        <v>191</v>
      </c>
      <c r="F78" s="639" t="s">
        <v>218</v>
      </c>
      <c r="G78" s="642" t="s">
        <v>23</v>
      </c>
      <c r="H78" s="645" t="s">
        <v>20</v>
      </c>
      <c r="I78" s="648" t="s">
        <v>37</v>
      </c>
      <c r="J78" s="825" t="s">
        <v>216</v>
      </c>
      <c r="K78" s="55" t="s">
        <v>30</v>
      </c>
      <c r="L78" s="149">
        <f>M78+O78</f>
        <v>0</v>
      </c>
      <c r="M78" s="69">
        <v>0</v>
      </c>
      <c r="N78" s="69">
        <v>0</v>
      </c>
      <c r="O78" s="150">
        <v>0</v>
      </c>
      <c r="P78" s="149">
        <f>Q78+S78</f>
        <v>0</v>
      </c>
      <c r="Q78" s="69">
        <v>0</v>
      </c>
      <c r="R78" s="69">
        <v>0</v>
      </c>
      <c r="S78" s="150">
        <v>0</v>
      </c>
      <c r="T78" s="280">
        <f>U78+W78</f>
        <v>0</v>
      </c>
      <c r="U78" s="243">
        <v>0</v>
      </c>
      <c r="V78" s="243">
        <v>0</v>
      </c>
      <c r="W78" s="281">
        <v>0</v>
      </c>
      <c r="X78" s="149">
        <f>Y78+AA78</f>
        <v>0</v>
      </c>
      <c r="Y78" s="69">
        <v>0</v>
      </c>
      <c r="Z78" s="69">
        <v>0</v>
      </c>
      <c r="AA78" s="150">
        <v>0</v>
      </c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</row>
    <row r="79" spans="1:41" ht="34.5" customHeight="1" thickBot="1" x14ac:dyDescent="0.25">
      <c r="A79" s="625"/>
      <c r="B79" s="628"/>
      <c r="C79" s="631"/>
      <c r="D79" s="634"/>
      <c r="E79" s="637"/>
      <c r="F79" s="640"/>
      <c r="G79" s="643"/>
      <c r="H79" s="647"/>
      <c r="I79" s="650"/>
      <c r="J79" s="826"/>
      <c r="K79" s="76" t="s">
        <v>11</v>
      </c>
      <c r="L79" s="77">
        <f>SUM(L78)</f>
        <v>0</v>
      </c>
      <c r="M79" s="78">
        <f t="shared" ref="M79:AA79" si="17">SUM(M78)</f>
        <v>0</v>
      </c>
      <c r="N79" s="78">
        <f t="shared" si="17"/>
        <v>0</v>
      </c>
      <c r="O79" s="79">
        <f t="shared" si="17"/>
        <v>0</v>
      </c>
      <c r="P79" s="77">
        <f t="shared" si="17"/>
        <v>0</v>
      </c>
      <c r="Q79" s="78">
        <f t="shared" si="17"/>
        <v>0</v>
      </c>
      <c r="R79" s="78">
        <f t="shared" si="17"/>
        <v>0</v>
      </c>
      <c r="S79" s="79">
        <f t="shared" si="17"/>
        <v>0</v>
      </c>
      <c r="T79" s="77">
        <f t="shared" si="17"/>
        <v>0</v>
      </c>
      <c r="U79" s="78">
        <f t="shared" si="17"/>
        <v>0</v>
      </c>
      <c r="V79" s="78">
        <f t="shared" si="17"/>
        <v>0</v>
      </c>
      <c r="W79" s="79">
        <f t="shared" si="17"/>
        <v>0</v>
      </c>
      <c r="X79" s="77">
        <f t="shared" si="17"/>
        <v>0</v>
      </c>
      <c r="Y79" s="78">
        <f t="shared" si="17"/>
        <v>0</v>
      </c>
      <c r="Z79" s="78">
        <f t="shared" si="17"/>
        <v>0</v>
      </c>
      <c r="AA79" s="79">
        <f t="shared" si="17"/>
        <v>0</v>
      </c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</row>
    <row r="80" spans="1:41" ht="20.25" customHeight="1" x14ac:dyDescent="0.2">
      <c r="A80" s="624" t="s">
        <v>15</v>
      </c>
      <c r="B80" s="627" t="s">
        <v>16</v>
      </c>
      <c r="C80" s="630" t="s">
        <v>15</v>
      </c>
      <c r="D80" s="633" t="s">
        <v>47</v>
      </c>
      <c r="E80" s="1021" t="s">
        <v>193</v>
      </c>
      <c r="F80" s="1019" t="s">
        <v>214</v>
      </c>
      <c r="G80" s="1017" t="s">
        <v>26</v>
      </c>
      <c r="H80" s="1011" t="s">
        <v>20</v>
      </c>
      <c r="I80" s="851" t="s">
        <v>37</v>
      </c>
      <c r="J80" s="865" t="s">
        <v>215</v>
      </c>
      <c r="K80" s="358" t="s">
        <v>24</v>
      </c>
      <c r="L80" s="239">
        <f>M80+O80</f>
        <v>12.4</v>
      </c>
      <c r="M80" s="240">
        <v>12.4</v>
      </c>
      <c r="N80" s="240">
        <v>0</v>
      </c>
      <c r="O80" s="241">
        <v>0</v>
      </c>
      <c r="P80" s="239">
        <f>Q80+S80</f>
        <v>17</v>
      </c>
      <c r="Q80" s="240">
        <v>17</v>
      </c>
      <c r="R80" s="240">
        <v>0</v>
      </c>
      <c r="S80" s="241">
        <v>0</v>
      </c>
      <c r="T80" s="239">
        <f>U80+W80</f>
        <v>5</v>
      </c>
      <c r="U80" s="240">
        <v>5</v>
      </c>
      <c r="V80" s="240">
        <v>0</v>
      </c>
      <c r="W80" s="241">
        <v>0</v>
      </c>
      <c r="X80" s="239">
        <f>Y80+AA80</f>
        <v>20</v>
      </c>
      <c r="Y80" s="240">
        <v>20</v>
      </c>
      <c r="Z80" s="240">
        <v>0</v>
      </c>
      <c r="AA80" s="241">
        <v>0</v>
      </c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</row>
    <row r="81" spans="1:42" ht="20.25" customHeight="1" x14ac:dyDescent="0.2">
      <c r="A81" s="625"/>
      <c r="B81" s="628"/>
      <c r="C81" s="631"/>
      <c r="D81" s="634"/>
      <c r="E81" s="1022"/>
      <c r="F81" s="1020"/>
      <c r="G81" s="1018"/>
      <c r="H81" s="1012"/>
      <c r="I81" s="852"/>
      <c r="J81" s="852"/>
      <c r="K81" s="360" t="s">
        <v>30</v>
      </c>
      <c r="L81" s="282">
        <f>M81+O81</f>
        <v>0</v>
      </c>
      <c r="M81" s="283">
        <v>0</v>
      </c>
      <c r="N81" s="283">
        <v>0</v>
      </c>
      <c r="O81" s="284">
        <v>0</v>
      </c>
      <c r="P81" s="282">
        <f>Q81+S81</f>
        <v>0</v>
      </c>
      <c r="Q81" s="283">
        <v>0</v>
      </c>
      <c r="R81" s="283">
        <v>0</v>
      </c>
      <c r="S81" s="284">
        <v>0</v>
      </c>
      <c r="T81" s="282">
        <f>U81+W81</f>
        <v>0</v>
      </c>
      <c r="U81" s="283">
        <v>0</v>
      </c>
      <c r="V81" s="283">
        <v>0</v>
      </c>
      <c r="W81" s="284">
        <v>0</v>
      </c>
      <c r="X81" s="282">
        <f>Y81+AA81</f>
        <v>0</v>
      </c>
      <c r="Y81" s="283">
        <v>0</v>
      </c>
      <c r="Z81" s="283">
        <v>0</v>
      </c>
      <c r="AA81" s="284">
        <v>0</v>
      </c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</row>
    <row r="82" spans="1:42" ht="20.25" customHeight="1" thickBot="1" x14ac:dyDescent="0.25">
      <c r="A82" s="625"/>
      <c r="B82" s="628"/>
      <c r="C82" s="631"/>
      <c r="D82" s="634"/>
      <c r="E82" s="1022"/>
      <c r="F82" s="1020"/>
      <c r="G82" s="1018"/>
      <c r="H82" s="1012"/>
      <c r="I82" s="852"/>
      <c r="J82" s="852"/>
      <c r="K82" s="186" t="s">
        <v>43</v>
      </c>
      <c r="L82" s="280">
        <f>M82+O82</f>
        <v>0</v>
      </c>
      <c r="M82" s="243">
        <v>0</v>
      </c>
      <c r="N82" s="243">
        <v>0</v>
      </c>
      <c r="O82" s="281">
        <v>0</v>
      </c>
      <c r="P82" s="280">
        <f>Q82+S82</f>
        <v>0</v>
      </c>
      <c r="Q82" s="243">
        <v>0</v>
      </c>
      <c r="R82" s="243">
        <v>0</v>
      </c>
      <c r="S82" s="281">
        <v>0</v>
      </c>
      <c r="T82" s="280">
        <f>U82+W82</f>
        <v>0</v>
      </c>
      <c r="U82" s="243">
        <v>0</v>
      </c>
      <c r="V82" s="243">
        <v>0</v>
      </c>
      <c r="W82" s="281">
        <v>0</v>
      </c>
      <c r="X82" s="280">
        <f>Y82+AA82</f>
        <v>0</v>
      </c>
      <c r="Y82" s="243">
        <v>0</v>
      </c>
      <c r="Z82" s="243">
        <v>0</v>
      </c>
      <c r="AA82" s="281">
        <v>0</v>
      </c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</row>
    <row r="83" spans="1:42" ht="24" customHeight="1" thickBot="1" x14ac:dyDescent="0.25">
      <c r="A83" s="625"/>
      <c r="B83" s="628"/>
      <c r="C83" s="631"/>
      <c r="D83" s="634"/>
      <c r="E83" s="1022"/>
      <c r="F83" s="1020"/>
      <c r="G83" s="1018"/>
      <c r="H83" s="1013"/>
      <c r="I83" s="853"/>
      <c r="J83" s="866"/>
      <c r="K83" s="359" t="s">
        <v>11</v>
      </c>
      <c r="L83" s="77">
        <f>SUM(L80:L82)</f>
        <v>12.4</v>
      </c>
      <c r="M83" s="78">
        <f t="shared" ref="M83:AA83" si="18">SUM(M80:M82)</f>
        <v>12.4</v>
      </c>
      <c r="N83" s="78">
        <f t="shared" si="18"/>
        <v>0</v>
      </c>
      <c r="O83" s="79">
        <f t="shared" si="18"/>
        <v>0</v>
      </c>
      <c r="P83" s="77">
        <f t="shared" si="18"/>
        <v>17</v>
      </c>
      <c r="Q83" s="78">
        <f t="shared" si="18"/>
        <v>17</v>
      </c>
      <c r="R83" s="78">
        <f t="shared" si="18"/>
        <v>0</v>
      </c>
      <c r="S83" s="79">
        <f t="shared" si="18"/>
        <v>0</v>
      </c>
      <c r="T83" s="77">
        <f t="shared" si="18"/>
        <v>5</v>
      </c>
      <c r="U83" s="78">
        <f t="shared" si="18"/>
        <v>5</v>
      </c>
      <c r="V83" s="78">
        <f t="shared" si="18"/>
        <v>0</v>
      </c>
      <c r="W83" s="79">
        <f t="shared" si="18"/>
        <v>0</v>
      </c>
      <c r="X83" s="77">
        <f t="shared" si="18"/>
        <v>20</v>
      </c>
      <c r="Y83" s="78">
        <f t="shared" si="18"/>
        <v>20</v>
      </c>
      <c r="Z83" s="78">
        <f t="shared" si="18"/>
        <v>0</v>
      </c>
      <c r="AA83" s="79">
        <f t="shared" si="18"/>
        <v>0</v>
      </c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</row>
    <row r="84" spans="1:42" ht="27.75" customHeight="1" thickBot="1" x14ac:dyDescent="0.25">
      <c r="A84" s="624" t="s">
        <v>15</v>
      </c>
      <c r="B84" s="627" t="s">
        <v>16</v>
      </c>
      <c r="C84" s="630" t="s">
        <v>15</v>
      </c>
      <c r="D84" s="633" t="s">
        <v>32</v>
      </c>
      <c r="E84" s="636" t="s">
        <v>161</v>
      </c>
      <c r="F84" s="639" t="s">
        <v>214</v>
      </c>
      <c r="G84" s="642" t="s">
        <v>42</v>
      </c>
      <c r="H84" s="645" t="s">
        <v>20</v>
      </c>
      <c r="I84" s="648" t="s">
        <v>37</v>
      </c>
      <c r="J84" s="825" t="s">
        <v>215</v>
      </c>
      <c r="K84" s="148" t="s">
        <v>41</v>
      </c>
      <c r="L84" s="149">
        <f>M84+O84</f>
        <v>3.1</v>
      </c>
      <c r="M84" s="69">
        <v>3.1</v>
      </c>
      <c r="N84" s="69">
        <v>3</v>
      </c>
      <c r="O84" s="150">
        <v>0</v>
      </c>
      <c r="P84" s="149">
        <f>Q84+S84</f>
        <v>3.4</v>
      </c>
      <c r="Q84" s="69">
        <v>3.4</v>
      </c>
      <c r="R84" s="69">
        <v>3.4</v>
      </c>
      <c r="S84" s="150">
        <v>0</v>
      </c>
      <c r="T84" s="280">
        <f>U84+W84</f>
        <v>3.9</v>
      </c>
      <c r="U84" s="243">
        <v>3.9</v>
      </c>
      <c r="V84" s="243">
        <v>3.9</v>
      </c>
      <c r="W84" s="281">
        <v>0</v>
      </c>
      <c r="X84" s="149">
        <f>Y84+AA84</f>
        <v>4</v>
      </c>
      <c r="Y84" s="69">
        <v>4</v>
      </c>
      <c r="Z84" s="69">
        <v>3.9</v>
      </c>
      <c r="AA84" s="150">
        <v>0</v>
      </c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</row>
    <row r="85" spans="1:42" ht="34.5" customHeight="1" thickBot="1" x14ac:dyDescent="0.25">
      <c r="A85" s="625"/>
      <c r="B85" s="628"/>
      <c r="C85" s="631"/>
      <c r="D85" s="634"/>
      <c r="E85" s="637"/>
      <c r="F85" s="640"/>
      <c r="G85" s="643"/>
      <c r="H85" s="647"/>
      <c r="I85" s="650"/>
      <c r="J85" s="826"/>
      <c r="K85" s="354" t="s">
        <v>11</v>
      </c>
      <c r="L85" s="88">
        <f>SUM(L84)</f>
        <v>3.1</v>
      </c>
      <c r="M85" s="89">
        <f t="shared" ref="M85:AA85" si="19">SUM(M84)</f>
        <v>3.1</v>
      </c>
      <c r="N85" s="89">
        <f t="shared" si="19"/>
        <v>3</v>
      </c>
      <c r="O85" s="90">
        <f t="shared" si="19"/>
        <v>0</v>
      </c>
      <c r="P85" s="88">
        <f t="shared" si="19"/>
        <v>3.4</v>
      </c>
      <c r="Q85" s="89">
        <f t="shared" si="19"/>
        <v>3.4</v>
      </c>
      <c r="R85" s="89">
        <f t="shared" si="19"/>
        <v>3.4</v>
      </c>
      <c r="S85" s="90">
        <f t="shared" si="19"/>
        <v>0</v>
      </c>
      <c r="T85" s="88">
        <f t="shared" si="19"/>
        <v>3.9</v>
      </c>
      <c r="U85" s="89">
        <f t="shared" si="19"/>
        <v>3.9</v>
      </c>
      <c r="V85" s="89">
        <f t="shared" si="19"/>
        <v>3.9</v>
      </c>
      <c r="W85" s="90">
        <f t="shared" si="19"/>
        <v>0</v>
      </c>
      <c r="X85" s="88">
        <f t="shared" si="19"/>
        <v>4</v>
      </c>
      <c r="Y85" s="89">
        <f t="shared" si="19"/>
        <v>4</v>
      </c>
      <c r="Z85" s="89">
        <f t="shared" si="19"/>
        <v>3.9</v>
      </c>
      <c r="AA85" s="90">
        <f t="shared" si="19"/>
        <v>0</v>
      </c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</row>
    <row r="86" spans="1:42" ht="24" customHeight="1" thickBot="1" x14ac:dyDescent="0.25">
      <c r="A86" s="316" t="s">
        <v>15</v>
      </c>
      <c r="B86" s="177" t="s">
        <v>16</v>
      </c>
      <c r="C86" s="301" t="s">
        <v>15</v>
      </c>
      <c r="D86" s="874" t="s">
        <v>203</v>
      </c>
      <c r="E86" s="874"/>
      <c r="F86" s="874"/>
      <c r="G86" s="874"/>
      <c r="H86" s="874"/>
      <c r="I86" s="874"/>
      <c r="J86" s="875"/>
      <c r="K86" s="875"/>
      <c r="L86" s="8">
        <f>L71+L77+L85+L83+L74+L79</f>
        <v>333.1</v>
      </c>
      <c r="M86" s="9">
        <f t="shared" ref="M86:AA86" si="20">M71+M77+M85+M83+M74+M79</f>
        <v>333.1</v>
      </c>
      <c r="N86" s="9">
        <f t="shared" si="20"/>
        <v>7.5</v>
      </c>
      <c r="O86" s="10">
        <f t="shared" si="20"/>
        <v>0</v>
      </c>
      <c r="P86" s="8">
        <f t="shared" si="20"/>
        <v>366.8</v>
      </c>
      <c r="Q86" s="9">
        <f t="shared" si="20"/>
        <v>366.8</v>
      </c>
      <c r="R86" s="9">
        <f t="shared" si="20"/>
        <v>8.1999999999999993</v>
      </c>
      <c r="S86" s="10">
        <f t="shared" si="20"/>
        <v>0</v>
      </c>
      <c r="T86" s="8">
        <f t="shared" si="20"/>
        <v>349.5</v>
      </c>
      <c r="U86" s="9">
        <f t="shared" si="20"/>
        <v>349.5</v>
      </c>
      <c r="V86" s="9">
        <f t="shared" si="20"/>
        <v>8.6</v>
      </c>
      <c r="W86" s="10">
        <f t="shared" si="20"/>
        <v>0</v>
      </c>
      <c r="X86" s="8">
        <f t="shared" si="20"/>
        <v>390.4</v>
      </c>
      <c r="Y86" s="9">
        <f t="shared" si="20"/>
        <v>390.4</v>
      </c>
      <c r="Z86" s="9">
        <f t="shared" si="20"/>
        <v>9.3000000000000007</v>
      </c>
      <c r="AA86" s="10">
        <f t="shared" si="20"/>
        <v>0</v>
      </c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</row>
    <row r="87" spans="1:42" ht="21.75" customHeight="1" thickBot="1" x14ac:dyDescent="0.25">
      <c r="A87" s="28" t="s">
        <v>15</v>
      </c>
      <c r="B87" s="4" t="s">
        <v>16</v>
      </c>
      <c r="C87" s="5" t="s">
        <v>28</v>
      </c>
      <c r="D87" s="854" t="s">
        <v>44</v>
      </c>
      <c r="E87" s="855"/>
      <c r="F87" s="855"/>
      <c r="G87" s="855"/>
      <c r="H87" s="855"/>
      <c r="I87" s="855"/>
      <c r="J87" s="855"/>
      <c r="K87" s="855"/>
      <c r="L87" s="856"/>
      <c r="M87" s="856"/>
      <c r="N87" s="856"/>
      <c r="O87" s="856"/>
      <c r="P87" s="856"/>
      <c r="Q87" s="856"/>
      <c r="R87" s="856"/>
      <c r="S87" s="856"/>
      <c r="T87" s="856"/>
      <c r="U87" s="856"/>
      <c r="V87" s="856"/>
      <c r="W87" s="856"/>
      <c r="X87" s="856"/>
      <c r="Y87" s="856"/>
      <c r="Z87" s="856"/>
      <c r="AA87" s="857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</row>
    <row r="88" spans="1:42" ht="30.75" customHeight="1" thickBot="1" x14ac:dyDescent="0.25">
      <c r="A88" s="729" t="s">
        <v>15</v>
      </c>
      <c r="B88" s="735" t="s">
        <v>16</v>
      </c>
      <c r="C88" s="653" t="s">
        <v>28</v>
      </c>
      <c r="D88" s="633" t="s">
        <v>16</v>
      </c>
      <c r="E88" s="659" t="s">
        <v>107</v>
      </c>
      <c r="F88" s="639" t="s">
        <v>214</v>
      </c>
      <c r="G88" s="665" t="s">
        <v>45</v>
      </c>
      <c r="H88" s="823" t="s">
        <v>20</v>
      </c>
      <c r="I88" s="825" t="s">
        <v>37</v>
      </c>
      <c r="J88" s="825" t="s">
        <v>217</v>
      </c>
      <c r="K88" s="81" t="s">
        <v>43</v>
      </c>
      <c r="L88" s="547">
        <f>M88+O88</f>
        <v>7111.8</v>
      </c>
      <c r="M88" s="398">
        <v>7111.8</v>
      </c>
      <c r="N88" s="398">
        <v>0</v>
      </c>
      <c r="O88" s="399">
        <v>0</v>
      </c>
      <c r="P88" s="483">
        <f>SUM(Q88,S88)</f>
        <v>7111.8</v>
      </c>
      <c r="Q88" s="400">
        <v>7111.8</v>
      </c>
      <c r="R88" s="400">
        <v>0</v>
      </c>
      <c r="S88" s="401">
        <v>0</v>
      </c>
      <c r="T88" s="382">
        <f>U88+W88</f>
        <v>10268.299999999999</v>
      </c>
      <c r="U88" s="400">
        <v>10268.299999999999</v>
      </c>
      <c r="V88" s="400">
        <v>0</v>
      </c>
      <c r="W88" s="401">
        <v>0</v>
      </c>
      <c r="X88" s="381">
        <f>Y88+AA88</f>
        <v>9781.5</v>
      </c>
      <c r="Y88" s="398">
        <v>9781.5</v>
      </c>
      <c r="Z88" s="398">
        <v>0</v>
      </c>
      <c r="AA88" s="399">
        <v>0</v>
      </c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</row>
    <row r="89" spans="1:42" ht="34.5" customHeight="1" thickBot="1" x14ac:dyDescent="0.25">
      <c r="A89" s="730"/>
      <c r="B89" s="736"/>
      <c r="C89" s="655"/>
      <c r="D89" s="635"/>
      <c r="E89" s="661"/>
      <c r="F89" s="641"/>
      <c r="G89" s="667"/>
      <c r="H89" s="824"/>
      <c r="I89" s="826"/>
      <c r="J89" s="826"/>
      <c r="K89" s="47" t="s">
        <v>11</v>
      </c>
      <c r="L89" s="51">
        <f>SUM(L88)</f>
        <v>7111.8</v>
      </c>
      <c r="M89" s="49">
        <f>SUM(M88)</f>
        <v>7111.8</v>
      </c>
      <c r="N89" s="49">
        <f>SUM(N88)</f>
        <v>0</v>
      </c>
      <c r="O89" s="53">
        <f>SUM(O88)</f>
        <v>0</v>
      </c>
      <c r="P89" s="51">
        <f t="shared" ref="P89:AA89" si="21">SUM(P88)</f>
        <v>7111.8</v>
      </c>
      <c r="Q89" s="49">
        <f t="shared" si="21"/>
        <v>7111.8</v>
      </c>
      <c r="R89" s="49">
        <f t="shared" si="21"/>
        <v>0</v>
      </c>
      <c r="S89" s="53">
        <f t="shared" si="21"/>
        <v>0</v>
      </c>
      <c r="T89" s="51">
        <f t="shared" si="21"/>
        <v>10268.299999999999</v>
      </c>
      <c r="U89" s="49">
        <f t="shared" si="21"/>
        <v>10268.299999999999</v>
      </c>
      <c r="V89" s="49">
        <f t="shared" si="21"/>
        <v>0</v>
      </c>
      <c r="W89" s="53">
        <f t="shared" si="21"/>
        <v>0</v>
      </c>
      <c r="X89" s="51">
        <f t="shared" si="21"/>
        <v>9781.5</v>
      </c>
      <c r="Y89" s="49">
        <f t="shared" si="21"/>
        <v>9781.5</v>
      </c>
      <c r="Z89" s="49">
        <f t="shared" si="21"/>
        <v>0</v>
      </c>
      <c r="AA89" s="53">
        <f t="shared" si="21"/>
        <v>0</v>
      </c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</row>
    <row r="90" spans="1:42" ht="27.75" customHeight="1" thickBot="1" x14ac:dyDescent="0.25">
      <c r="A90" s="729" t="s">
        <v>15</v>
      </c>
      <c r="B90" s="735" t="s">
        <v>16</v>
      </c>
      <c r="C90" s="653" t="s">
        <v>28</v>
      </c>
      <c r="D90" s="633" t="s">
        <v>22</v>
      </c>
      <c r="E90" s="659" t="s">
        <v>108</v>
      </c>
      <c r="F90" s="639" t="s">
        <v>214</v>
      </c>
      <c r="G90" s="665" t="s">
        <v>45</v>
      </c>
      <c r="H90" s="823" t="s">
        <v>20</v>
      </c>
      <c r="I90" s="825" t="s">
        <v>37</v>
      </c>
      <c r="J90" s="825" t="s">
        <v>217</v>
      </c>
      <c r="K90" s="55" t="s">
        <v>43</v>
      </c>
      <c r="L90" s="82">
        <f>M90+O90</f>
        <v>65.8</v>
      </c>
      <c r="M90" s="83">
        <v>65.8</v>
      </c>
      <c r="N90" s="83">
        <v>55.5</v>
      </c>
      <c r="O90" s="84">
        <v>0</v>
      </c>
      <c r="P90" s="103">
        <f>SUM(Q90,S90)</f>
        <v>65.8</v>
      </c>
      <c r="Q90" s="91">
        <v>65.8</v>
      </c>
      <c r="R90" s="91">
        <v>55.5</v>
      </c>
      <c r="S90" s="242">
        <v>0</v>
      </c>
      <c r="T90" s="103">
        <f>U90+W90</f>
        <v>73.3</v>
      </c>
      <c r="U90" s="91">
        <v>73.3</v>
      </c>
      <c r="V90" s="91">
        <v>66</v>
      </c>
      <c r="W90" s="242">
        <v>0</v>
      </c>
      <c r="X90" s="82">
        <f>Y90+AA90</f>
        <v>68.5</v>
      </c>
      <c r="Y90" s="83">
        <v>68.5</v>
      </c>
      <c r="Z90" s="83">
        <v>64</v>
      </c>
      <c r="AA90" s="84">
        <v>0</v>
      </c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42"/>
    </row>
    <row r="91" spans="1:42" ht="35.25" customHeight="1" thickBot="1" x14ac:dyDescent="0.25">
      <c r="A91" s="730"/>
      <c r="B91" s="736"/>
      <c r="C91" s="655"/>
      <c r="D91" s="635"/>
      <c r="E91" s="661"/>
      <c r="F91" s="641"/>
      <c r="G91" s="667"/>
      <c r="H91" s="824"/>
      <c r="I91" s="826"/>
      <c r="J91" s="826"/>
      <c r="K91" s="47" t="s">
        <v>11</v>
      </c>
      <c r="L91" s="51">
        <f>SUM(L90)</f>
        <v>65.8</v>
      </c>
      <c r="M91" s="49">
        <f>SUM(M90)</f>
        <v>65.8</v>
      </c>
      <c r="N91" s="49">
        <f>SUM(N90)</f>
        <v>55.5</v>
      </c>
      <c r="O91" s="53">
        <f>SUM(O90)</f>
        <v>0</v>
      </c>
      <c r="P91" s="51">
        <f t="shared" ref="P91:AA91" si="22">SUM(P90)</f>
        <v>65.8</v>
      </c>
      <c r="Q91" s="49">
        <f t="shared" si="22"/>
        <v>65.8</v>
      </c>
      <c r="R91" s="49">
        <f t="shared" si="22"/>
        <v>55.5</v>
      </c>
      <c r="S91" s="53">
        <f t="shared" si="22"/>
        <v>0</v>
      </c>
      <c r="T91" s="51">
        <f t="shared" si="22"/>
        <v>73.3</v>
      </c>
      <c r="U91" s="49">
        <f t="shared" si="22"/>
        <v>73.3</v>
      </c>
      <c r="V91" s="49">
        <f t="shared" si="22"/>
        <v>66</v>
      </c>
      <c r="W91" s="53">
        <f t="shared" si="22"/>
        <v>0</v>
      </c>
      <c r="X91" s="51">
        <f t="shared" si="22"/>
        <v>68.5</v>
      </c>
      <c r="Y91" s="49">
        <f t="shared" si="22"/>
        <v>68.5</v>
      </c>
      <c r="Z91" s="49">
        <f t="shared" si="22"/>
        <v>64</v>
      </c>
      <c r="AA91" s="53">
        <f t="shared" si="22"/>
        <v>0</v>
      </c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</row>
    <row r="92" spans="1:42" ht="27.75" customHeight="1" thickBot="1" x14ac:dyDescent="0.25">
      <c r="A92" s="729" t="s">
        <v>15</v>
      </c>
      <c r="B92" s="735" t="s">
        <v>16</v>
      </c>
      <c r="C92" s="653" t="s">
        <v>28</v>
      </c>
      <c r="D92" s="633" t="s">
        <v>25</v>
      </c>
      <c r="E92" s="618" t="s">
        <v>109</v>
      </c>
      <c r="F92" s="639" t="s">
        <v>214</v>
      </c>
      <c r="G92" s="665" t="s">
        <v>136</v>
      </c>
      <c r="H92" s="823" t="s">
        <v>20</v>
      </c>
      <c r="I92" s="825" t="s">
        <v>37</v>
      </c>
      <c r="J92" s="825" t="s">
        <v>217</v>
      </c>
      <c r="K92" s="55" t="s">
        <v>43</v>
      </c>
      <c r="L92" s="82">
        <f>M92+O92</f>
        <v>5030.1000000000004</v>
      </c>
      <c r="M92" s="83">
        <v>5030.1000000000004</v>
      </c>
      <c r="N92" s="83">
        <v>0</v>
      </c>
      <c r="O92" s="84">
        <v>0</v>
      </c>
      <c r="P92" s="103">
        <f>SUM(Q92,S92)</f>
        <v>5030.1000000000004</v>
      </c>
      <c r="Q92" s="91">
        <v>5030.1000000000004</v>
      </c>
      <c r="R92" s="91">
        <v>0</v>
      </c>
      <c r="S92" s="242">
        <v>0</v>
      </c>
      <c r="T92" s="103">
        <f>U92+W92</f>
        <v>5820.9</v>
      </c>
      <c r="U92" s="91">
        <v>5820.9</v>
      </c>
      <c r="V92" s="91">
        <v>0</v>
      </c>
      <c r="W92" s="242">
        <v>0</v>
      </c>
      <c r="X92" s="82">
        <f>Y92+AA92</f>
        <v>5739.7</v>
      </c>
      <c r="Y92" s="83">
        <v>5739.7</v>
      </c>
      <c r="Z92" s="83">
        <v>0</v>
      </c>
      <c r="AA92" s="84">
        <v>0</v>
      </c>
    </row>
    <row r="93" spans="1:42" s="33" customFormat="1" ht="36" customHeight="1" thickBot="1" x14ac:dyDescent="0.25">
      <c r="A93" s="730"/>
      <c r="B93" s="736"/>
      <c r="C93" s="655"/>
      <c r="D93" s="635"/>
      <c r="E93" s="1025"/>
      <c r="F93" s="641"/>
      <c r="G93" s="667"/>
      <c r="H93" s="824"/>
      <c r="I93" s="826"/>
      <c r="J93" s="826"/>
      <c r="K93" s="47" t="s">
        <v>11</v>
      </c>
      <c r="L93" s="85">
        <f>L92</f>
        <v>5030.1000000000004</v>
      </c>
      <c r="M93" s="86">
        <f>M92</f>
        <v>5030.1000000000004</v>
      </c>
      <c r="N93" s="86">
        <v>0</v>
      </c>
      <c r="O93" s="87">
        <v>0</v>
      </c>
      <c r="P93" s="51">
        <f>SUM(P92)</f>
        <v>5030.1000000000004</v>
      </c>
      <c r="Q93" s="49">
        <f>SUM(Q92)</f>
        <v>5030.1000000000004</v>
      </c>
      <c r="R93" s="49">
        <v>0</v>
      </c>
      <c r="S93" s="363">
        <v>0</v>
      </c>
      <c r="T93" s="368">
        <f>T92</f>
        <v>5820.9</v>
      </c>
      <c r="U93" s="86">
        <f t="shared" ref="U93:AA93" si="23">U92</f>
        <v>5820.9</v>
      </c>
      <c r="V93" s="86">
        <f t="shared" si="23"/>
        <v>0</v>
      </c>
      <c r="W93" s="369">
        <f t="shared" si="23"/>
        <v>0</v>
      </c>
      <c r="X93" s="368">
        <f t="shared" si="23"/>
        <v>5739.7</v>
      </c>
      <c r="Y93" s="86">
        <f t="shared" si="23"/>
        <v>5739.7</v>
      </c>
      <c r="Z93" s="86">
        <f t="shared" si="23"/>
        <v>0</v>
      </c>
      <c r="AA93" s="369">
        <f t="shared" si="23"/>
        <v>0</v>
      </c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</row>
    <row r="94" spans="1:42" s="33" customFormat="1" ht="33" customHeight="1" thickBot="1" x14ac:dyDescent="0.25">
      <c r="A94" s="729" t="s">
        <v>15</v>
      </c>
      <c r="B94" s="735" t="s">
        <v>16</v>
      </c>
      <c r="C94" s="653" t="s">
        <v>28</v>
      </c>
      <c r="D94" s="633" t="s">
        <v>15</v>
      </c>
      <c r="E94" s="618" t="s">
        <v>110</v>
      </c>
      <c r="F94" s="639" t="s">
        <v>214</v>
      </c>
      <c r="G94" s="665" t="s">
        <v>136</v>
      </c>
      <c r="H94" s="823" t="s">
        <v>20</v>
      </c>
      <c r="I94" s="825" t="s">
        <v>37</v>
      </c>
      <c r="J94" s="825" t="s">
        <v>217</v>
      </c>
      <c r="K94" s="55" t="s">
        <v>43</v>
      </c>
      <c r="L94" s="103">
        <f>M94+O94</f>
        <v>199.8</v>
      </c>
      <c r="M94" s="91">
        <v>199.8</v>
      </c>
      <c r="N94" s="91">
        <v>149</v>
      </c>
      <c r="O94" s="242">
        <v>0</v>
      </c>
      <c r="P94" s="103">
        <f>SUM(Q94,S94)</f>
        <v>199.8</v>
      </c>
      <c r="Q94" s="91">
        <v>199.8</v>
      </c>
      <c r="R94" s="91">
        <v>149</v>
      </c>
      <c r="S94" s="242">
        <v>0</v>
      </c>
      <c r="T94" s="103">
        <f>U94+W94</f>
        <v>291</v>
      </c>
      <c r="U94" s="91">
        <v>288</v>
      </c>
      <c r="V94" s="91">
        <v>207</v>
      </c>
      <c r="W94" s="242">
        <v>3</v>
      </c>
      <c r="X94" s="82">
        <f>Y94+AA94</f>
        <v>229.6</v>
      </c>
      <c r="Y94" s="83">
        <v>229.6</v>
      </c>
      <c r="Z94" s="83">
        <v>169.6</v>
      </c>
      <c r="AA94" s="84">
        <v>0</v>
      </c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</row>
    <row r="95" spans="1:42" s="33" customFormat="1" ht="32.25" customHeight="1" thickBot="1" x14ac:dyDescent="0.25">
      <c r="A95" s="730"/>
      <c r="B95" s="736"/>
      <c r="C95" s="655"/>
      <c r="D95" s="635"/>
      <c r="E95" s="1025"/>
      <c r="F95" s="641"/>
      <c r="G95" s="667"/>
      <c r="H95" s="824"/>
      <c r="I95" s="826"/>
      <c r="J95" s="826"/>
      <c r="K95" s="276" t="s">
        <v>11</v>
      </c>
      <c r="L95" s="48">
        <f>L94</f>
        <v>199.8</v>
      </c>
      <c r="M95" s="49">
        <f t="shared" ref="M95:O95" si="24">M94</f>
        <v>199.8</v>
      </c>
      <c r="N95" s="49">
        <f t="shared" si="24"/>
        <v>149</v>
      </c>
      <c r="O95" s="50">
        <f t="shared" si="24"/>
        <v>0</v>
      </c>
      <c r="P95" s="363">
        <f>SUM(P94)</f>
        <v>199.8</v>
      </c>
      <c r="Q95" s="49">
        <f>SUM(Q94)</f>
        <v>199.8</v>
      </c>
      <c r="R95" s="49">
        <f>SUM(R94)</f>
        <v>149</v>
      </c>
      <c r="S95" s="363">
        <f>SUM(S94)</f>
        <v>0</v>
      </c>
      <c r="T95" s="48">
        <f>T94</f>
        <v>291</v>
      </c>
      <c r="U95" s="49">
        <f t="shared" ref="U95:W95" si="25">U94</f>
        <v>288</v>
      </c>
      <c r="V95" s="49">
        <f t="shared" si="25"/>
        <v>207</v>
      </c>
      <c r="W95" s="50">
        <f t="shared" si="25"/>
        <v>3</v>
      </c>
      <c r="X95" s="363">
        <f t="shared" ref="X95:AA95" si="26">SUM(X94)</f>
        <v>229.6</v>
      </c>
      <c r="Y95" s="49">
        <f t="shared" si="26"/>
        <v>229.6</v>
      </c>
      <c r="Z95" s="49">
        <f t="shared" si="26"/>
        <v>169.6</v>
      </c>
      <c r="AA95" s="53">
        <f t="shared" si="26"/>
        <v>0</v>
      </c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</row>
    <row r="96" spans="1:42" s="33" customFormat="1" ht="32.25" customHeight="1" thickBot="1" x14ac:dyDescent="0.25">
      <c r="A96" s="729" t="s">
        <v>15</v>
      </c>
      <c r="B96" s="735" t="s">
        <v>16</v>
      </c>
      <c r="C96" s="653" t="s">
        <v>28</v>
      </c>
      <c r="D96" s="633" t="s">
        <v>28</v>
      </c>
      <c r="E96" s="659" t="s">
        <v>111</v>
      </c>
      <c r="F96" s="639" t="s">
        <v>214</v>
      </c>
      <c r="G96" s="665" t="s">
        <v>46</v>
      </c>
      <c r="H96" s="823" t="s">
        <v>20</v>
      </c>
      <c r="I96" s="825" t="s">
        <v>37</v>
      </c>
      <c r="J96" s="825" t="s">
        <v>217</v>
      </c>
      <c r="K96" s="55" t="s">
        <v>41</v>
      </c>
      <c r="L96" s="103">
        <f>M96+O96</f>
        <v>229</v>
      </c>
      <c r="M96" s="91">
        <v>229</v>
      </c>
      <c r="N96" s="91">
        <v>0</v>
      </c>
      <c r="O96" s="242">
        <v>0</v>
      </c>
      <c r="P96" s="82">
        <f>SUM(Q96,S96)</f>
        <v>235</v>
      </c>
      <c r="Q96" s="83">
        <v>235</v>
      </c>
      <c r="R96" s="83">
        <v>0</v>
      </c>
      <c r="S96" s="84">
        <v>0</v>
      </c>
      <c r="T96" s="103">
        <f>U96+W96</f>
        <v>330.8</v>
      </c>
      <c r="U96" s="91">
        <v>330.8</v>
      </c>
      <c r="V96" s="91">
        <v>0</v>
      </c>
      <c r="W96" s="242">
        <v>0</v>
      </c>
      <c r="X96" s="82">
        <f>Y96+AA96</f>
        <v>330</v>
      </c>
      <c r="Y96" s="83">
        <v>330</v>
      </c>
      <c r="Z96" s="83">
        <v>0</v>
      </c>
      <c r="AA96" s="84">
        <v>0</v>
      </c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</row>
    <row r="97" spans="1:41" s="33" customFormat="1" ht="29.25" customHeight="1" thickBot="1" x14ac:dyDescent="0.25">
      <c r="A97" s="730"/>
      <c r="B97" s="736"/>
      <c r="C97" s="655"/>
      <c r="D97" s="635"/>
      <c r="E97" s="661"/>
      <c r="F97" s="641"/>
      <c r="G97" s="667"/>
      <c r="H97" s="824"/>
      <c r="I97" s="826"/>
      <c r="J97" s="826"/>
      <c r="K97" s="47" t="s">
        <v>11</v>
      </c>
      <c r="L97" s="51">
        <f>L96</f>
        <v>229</v>
      </c>
      <c r="M97" s="49">
        <f>M96</f>
        <v>229</v>
      </c>
      <c r="N97" s="49">
        <v>0</v>
      </c>
      <c r="O97" s="53">
        <v>0</v>
      </c>
      <c r="P97" s="51">
        <f>SUM(P96)</f>
        <v>235</v>
      </c>
      <c r="Q97" s="49">
        <f>SUM(Q96)</f>
        <v>235</v>
      </c>
      <c r="R97" s="49">
        <f>SUM(R96)</f>
        <v>0</v>
      </c>
      <c r="S97" s="53">
        <f>SUM(S96)</f>
        <v>0</v>
      </c>
      <c r="T97" s="51">
        <f>T96</f>
        <v>330.8</v>
      </c>
      <c r="U97" s="49">
        <f>U96</f>
        <v>330.8</v>
      </c>
      <c r="V97" s="49">
        <v>0</v>
      </c>
      <c r="W97" s="53">
        <v>0</v>
      </c>
      <c r="X97" s="51">
        <f t="shared" ref="X97:AA97" si="27">SUM(X96)</f>
        <v>330</v>
      </c>
      <c r="Y97" s="49">
        <f t="shared" si="27"/>
        <v>330</v>
      </c>
      <c r="Z97" s="49">
        <f t="shared" si="27"/>
        <v>0</v>
      </c>
      <c r="AA97" s="53">
        <f t="shared" si="27"/>
        <v>0</v>
      </c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</row>
    <row r="98" spans="1:41" s="33" customFormat="1" ht="27.75" customHeight="1" thickBot="1" x14ac:dyDescent="0.25">
      <c r="A98" s="729" t="s">
        <v>15</v>
      </c>
      <c r="B98" s="735" t="s">
        <v>16</v>
      </c>
      <c r="C98" s="653" t="s">
        <v>28</v>
      </c>
      <c r="D98" s="633" t="s">
        <v>47</v>
      </c>
      <c r="E98" s="659" t="s">
        <v>112</v>
      </c>
      <c r="F98" s="639" t="s">
        <v>214</v>
      </c>
      <c r="G98" s="665" t="s">
        <v>45</v>
      </c>
      <c r="H98" s="823" t="s">
        <v>20</v>
      </c>
      <c r="I98" s="825" t="s">
        <v>37</v>
      </c>
      <c r="J98" s="825" t="s">
        <v>217</v>
      </c>
      <c r="K98" s="55" t="s">
        <v>41</v>
      </c>
      <c r="L98" s="82">
        <f>M98+O98</f>
        <v>702.3</v>
      </c>
      <c r="M98" s="83">
        <v>702.3</v>
      </c>
      <c r="N98" s="83">
        <v>22.9</v>
      </c>
      <c r="O98" s="84">
        <v>0</v>
      </c>
      <c r="P98" s="82">
        <f>SUM(Q98,S98)</f>
        <v>717.3</v>
      </c>
      <c r="Q98" s="83">
        <v>717.3</v>
      </c>
      <c r="R98" s="83">
        <v>22.9</v>
      </c>
      <c r="S98" s="84">
        <v>0</v>
      </c>
      <c r="T98" s="103">
        <f>U98+W98</f>
        <v>799.6</v>
      </c>
      <c r="U98" s="91">
        <v>799.6</v>
      </c>
      <c r="V98" s="91">
        <v>0</v>
      </c>
      <c r="W98" s="242">
        <v>0</v>
      </c>
      <c r="X98" s="82">
        <f>Y98+AA98</f>
        <v>840</v>
      </c>
      <c r="Y98" s="83">
        <v>840</v>
      </c>
      <c r="Z98" s="83">
        <v>0</v>
      </c>
      <c r="AA98" s="84">
        <v>0</v>
      </c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</row>
    <row r="99" spans="1:41" s="33" customFormat="1" ht="34.5" customHeight="1" thickBot="1" x14ac:dyDescent="0.25">
      <c r="A99" s="730"/>
      <c r="B99" s="736"/>
      <c r="C99" s="655"/>
      <c r="D99" s="635"/>
      <c r="E99" s="661"/>
      <c r="F99" s="641"/>
      <c r="G99" s="667"/>
      <c r="H99" s="824"/>
      <c r="I99" s="826"/>
      <c r="J99" s="826"/>
      <c r="K99" s="47" t="s">
        <v>11</v>
      </c>
      <c r="L99" s="51">
        <f>L98</f>
        <v>702.3</v>
      </c>
      <c r="M99" s="49">
        <f>M98</f>
        <v>702.3</v>
      </c>
      <c r="N99" s="49">
        <v>0</v>
      </c>
      <c r="O99" s="53">
        <v>0</v>
      </c>
      <c r="P99" s="51">
        <f>SUM(P98)</f>
        <v>717.3</v>
      </c>
      <c r="Q99" s="49">
        <f>SUM(Q98)</f>
        <v>717.3</v>
      </c>
      <c r="R99" s="49">
        <f>SUM(R98)</f>
        <v>22.9</v>
      </c>
      <c r="S99" s="53">
        <f>SUM(S98)</f>
        <v>0</v>
      </c>
      <c r="T99" s="51">
        <f>T98</f>
        <v>799.6</v>
      </c>
      <c r="U99" s="49">
        <f>U98</f>
        <v>799.6</v>
      </c>
      <c r="V99" s="49">
        <v>0</v>
      </c>
      <c r="W99" s="53">
        <v>0</v>
      </c>
      <c r="X99" s="51">
        <f t="shared" ref="X99:AA99" si="28">SUM(X98)</f>
        <v>840</v>
      </c>
      <c r="Y99" s="49">
        <f t="shared" si="28"/>
        <v>840</v>
      </c>
      <c r="Z99" s="49">
        <f t="shared" si="28"/>
        <v>0</v>
      </c>
      <c r="AA99" s="53">
        <f t="shared" si="28"/>
        <v>0</v>
      </c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</row>
    <row r="100" spans="1:41" s="33" customFormat="1" ht="27.75" customHeight="1" thickBot="1" x14ac:dyDescent="0.25">
      <c r="A100" s="729" t="s">
        <v>15</v>
      </c>
      <c r="B100" s="735" t="s">
        <v>16</v>
      </c>
      <c r="C100" s="653" t="s">
        <v>28</v>
      </c>
      <c r="D100" s="633" t="s">
        <v>32</v>
      </c>
      <c r="E100" s="659" t="s">
        <v>113</v>
      </c>
      <c r="F100" s="639" t="s">
        <v>214</v>
      </c>
      <c r="G100" s="665" t="s">
        <v>45</v>
      </c>
      <c r="H100" s="823" t="s">
        <v>20</v>
      </c>
      <c r="I100" s="825" t="s">
        <v>37</v>
      </c>
      <c r="J100" s="825" t="s">
        <v>217</v>
      </c>
      <c r="K100" s="61" t="s">
        <v>41</v>
      </c>
      <c r="L100" s="548">
        <f>M100+O100</f>
        <v>32.200000000000003</v>
      </c>
      <c r="M100" s="549">
        <v>32.200000000000003</v>
      </c>
      <c r="N100" s="549">
        <v>31.8</v>
      </c>
      <c r="O100" s="550">
        <v>0</v>
      </c>
      <c r="P100" s="548">
        <f>SUM(Q100,S100)</f>
        <v>33</v>
      </c>
      <c r="Q100" s="549">
        <v>33</v>
      </c>
      <c r="R100" s="551">
        <v>32.5</v>
      </c>
      <c r="S100" s="550">
        <v>0</v>
      </c>
      <c r="T100" s="552">
        <f>U100+W100</f>
        <v>38.1</v>
      </c>
      <c r="U100" s="551">
        <v>38.1</v>
      </c>
      <c r="V100" s="551">
        <v>37.6</v>
      </c>
      <c r="W100" s="553">
        <v>0</v>
      </c>
      <c r="X100" s="548">
        <f>Y100+AA100</f>
        <v>40</v>
      </c>
      <c r="Y100" s="549">
        <v>40</v>
      </c>
      <c r="Z100" s="549">
        <v>39.4</v>
      </c>
      <c r="AA100" s="550">
        <v>0</v>
      </c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</row>
    <row r="101" spans="1:41" s="33" customFormat="1" ht="33" customHeight="1" thickBot="1" x14ac:dyDescent="0.25">
      <c r="A101" s="730"/>
      <c r="B101" s="736"/>
      <c r="C101" s="655"/>
      <c r="D101" s="635"/>
      <c r="E101" s="661"/>
      <c r="F101" s="641"/>
      <c r="G101" s="667"/>
      <c r="H101" s="824"/>
      <c r="I101" s="826"/>
      <c r="J101" s="826"/>
      <c r="K101" s="47" t="s">
        <v>11</v>
      </c>
      <c r="L101" s="51">
        <f>L100</f>
        <v>32.200000000000003</v>
      </c>
      <c r="M101" s="49">
        <f>M100</f>
        <v>32.200000000000003</v>
      </c>
      <c r="N101" s="49">
        <f>SUM(N100)</f>
        <v>31.8</v>
      </c>
      <c r="O101" s="53">
        <v>0</v>
      </c>
      <c r="P101" s="51">
        <f>SUM(P100)</f>
        <v>33</v>
      </c>
      <c r="Q101" s="49">
        <f>SUM(Q100)</f>
        <v>33</v>
      </c>
      <c r="R101" s="49">
        <f>SUM(R100)</f>
        <v>32.5</v>
      </c>
      <c r="S101" s="53">
        <f>SUM(S100)</f>
        <v>0</v>
      </c>
      <c r="T101" s="51">
        <f>T100</f>
        <v>38.1</v>
      </c>
      <c r="U101" s="49">
        <f>U100</f>
        <v>38.1</v>
      </c>
      <c r="V101" s="49">
        <f>SUM(V100)</f>
        <v>37.6</v>
      </c>
      <c r="W101" s="53">
        <v>0</v>
      </c>
      <c r="X101" s="51">
        <f t="shared" ref="X101:AA101" si="29">SUM(X100)</f>
        <v>40</v>
      </c>
      <c r="Y101" s="49">
        <f t="shared" si="29"/>
        <v>40</v>
      </c>
      <c r="Z101" s="49">
        <f t="shared" si="29"/>
        <v>39.4</v>
      </c>
      <c r="AA101" s="53">
        <f t="shared" si="29"/>
        <v>0</v>
      </c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</row>
    <row r="102" spans="1:41" s="33" customFormat="1" ht="30.75" customHeight="1" thickBot="1" x14ac:dyDescent="0.25">
      <c r="A102" s="729" t="s">
        <v>15</v>
      </c>
      <c r="B102" s="735" t="s">
        <v>16</v>
      </c>
      <c r="C102" s="653" t="s">
        <v>28</v>
      </c>
      <c r="D102" s="633" t="s">
        <v>34</v>
      </c>
      <c r="E102" s="659" t="s">
        <v>114</v>
      </c>
      <c r="F102" s="639" t="s">
        <v>214</v>
      </c>
      <c r="G102" s="665" t="s">
        <v>45</v>
      </c>
      <c r="H102" s="823" t="s">
        <v>20</v>
      </c>
      <c r="I102" s="825" t="s">
        <v>37</v>
      </c>
      <c r="J102" s="825" t="s">
        <v>217</v>
      </c>
      <c r="K102" s="55" t="s">
        <v>41</v>
      </c>
      <c r="L102" s="82">
        <f>M102+O102</f>
        <v>97.9</v>
      </c>
      <c r="M102" s="83">
        <v>97.9</v>
      </c>
      <c r="N102" s="83">
        <v>0</v>
      </c>
      <c r="O102" s="84">
        <v>0</v>
      </c>
      <c r="P102" s="82">
        <f>SUM(Q102,S102)</f>
        <v>97.9</v>
      </c>
      <c r="Q102" s="83">
        <v>97.9</v>
      </c>
      <c r="R102" s="83">
        <v>0</v>
      </c>
      <c r="S102" s="84">
        <v>0</v>
      </c>
      <c r="T102" s="103">
        <f>U102+W102</f>
        <v>120</v>
      </c>
      <c r="U102" s="91">
        <v>120</v>
      </c>
      <c r="V102" s="91">
        <v>0</v>
      </c>
      <c r="W102" s="242">
        <v>0</v>
      </c>
      <c r="X102" s="82">
        <f>Y102+AA102</f>
        <v>112</v>
      </c>
      <c r="Y102" s="83">
        <v>112</v>
      </c>
      <c r="Z102" s="83">
        <v>0</v>
      </c>
      <c r="AA102" s="84">
        <v>0</v>
      </c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</row>
    <row r="103" spans="1:41" s="33" customFormat="1" ht="31.5" customHeight="1" thickBot="1" x14ac:dyDescent="0.25">
      <c r="A103" s="730"/>
      <c r="B103" s="736"/>
      <c r="C103" s="655"/>
      <c r="D103" s="635"/>
      <c r="E103" s="661"/>
      <c r="F103" s="641"/>
      <c r="G103" s="667"/>
      <c r="H103" s="824"/>
      <c r="I103" s="826"/>
      <c r="J103" s="826"/>
      <c r="K103" s="47" t="s">
        <v>11</v>
      </c>
      <c r="L103" s="51">
        <f>L102</f>
        <v>97.9</v>
      </c>
      <c r="M103" s="49">
        <f>M102</f>
        <v>97.9</v>
      </c>
      <c r="N103" s="49">
        <v>0</v>
      </c>
      <c r="O103" s="53">
        <v>0</v>
      </c>
      <c r="P103" s="51">
        <f>SUM(P102)</f>
        <v>97.9</v>
      </c>
      <c r="Q103" s="49">
        <f>SUM(Q102)</f>
        <v>97.9</v>
      </c>
      <c r="R103" s="49">
        <f>SUM(R102)</f>
        <v>0</v>
      </c>
      <c r="S103" s="53">
        <f>SUM(S102)</f>
        <v>0</v>
      </c>
      <c r="T103" s="51">
        <f>T102</f>
        <v>120</v>
      </c>
      <c r="U103" s="49">
        <f>U102</f>
        <v>120</v>
      </c>
      <c r="V103" s="49">
        <v>0</v>
      </c>
      <c r="W103" s="53">
        <v>0</v>
      </c>
      <c r="X103" s="51">
        <f t="shared" ref="X103:AA103" si="30">SUM(X102)</f>
        <v>112</v>
      </c>
      <c r="Y103" s="49">
        <f t="shared" si="30"/>
        <v>112</v>
      </c>
      <c r="Z103" s="49">
        <f t="shared" si="30"/>
        <v>0</v>
      </c>
      <c r="AA103" s="53">
        <f t="shared" si="30"/>
        <v>0</v>
      </c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</row>
    <row r="104" spans="1:41" s="33" customFormat="1" ht="31.5" customHeight="1" thickBot="1" x14ac:dyDescent="0.25">
      <c r="A104" s="729" t="s">
        <v>15</v>
      </c>
      <c r="B104" s="735" t="s">
        <v>16</v>
      </c>
      <c r="C104" s="653" t="s">
        <v>28</v>
      </c>
      <c r="D104" s="633" t="s">
        <v>35</v>
      </c>
      <c r="E104" s="659" t="s">
        <v>271</v>
      </c>
      <c r="F104" s="639" t="s">
        <v>214</v>
      </c>
      <c r="G104" s="665" t="s">
        <v>26</v>
      </c>
      <c r="H104" s="823" t="s">
        <v>20</v>
      </c>
      <c r="I104" s="825" t="s">
        <v>37</v>
      </c>
      <c r="J104" s="825" t="s">
        <v>217</v>
      </c>
      <c r="K104" s="61" t="s">
        <v>24</v>
      </c>
      <c r="L104" s="75">
        <f>M104+O104</f>
        <v>129</v>
      </c>
      <c r="M104" s="371">
        <v>129</v>
      </c>
      <c r="N104" s="371">
        <v>0</v>
      </c>
      <c r="O104" s="372">
        <v>0</v>
      </c>
      <c r="P104" s="178">
        <f>SUM(Q104,S104)</f>
        <v>180</v>
      </c>
      <c r="Q104" s="373">
        <v>180</v>
      </c>
      <c r="R104" s="377">
        <v>0</v>
      </c>
      <c r="S104" s="379">
        <v>0</v>
      </c>
      <c r="T104" s="178">
        <f>U104+W104</f>
        <v>170</v>
      </c>
      <c r="U104" s="374">
        <v>170</v>
      </c>
      <c r="V104" s="374">
        <v>0</v>
      </c>
      <c r="W104" s="375">
        <v>0</v>
      </c>
      <c r="X104" s="554">
        <f>Y104+AA104</f>
        <v>170</v>
      </c>
      <c r="Y104" s="555">
        <v>170</v>
      </c>
      <c r="Z104" s="371">
        <v>0</v>
      </c>
      <c r="AA104" s="372">
        <v>0</v>
      </c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</row>
    <row r="105" spans="1:41" s="33" customFormat="1" ht="39" customHeight="1" thickBot="1" x14ac:dyDescent="0.25">
      <c r="A105" s="730"/>
      <c r="B105" s="736"/>
      <c r="C105" s="655"/>
      <c r="D105" s="635"/>
      <c r="E105" s="661"/>
      <c r="F105" s="641"/>
      <c r="G105" s="667"/>
      <c r="H105" s="824"/>
      <c r="I105" s="826"/>
      <c r="J105" s="826"/>
      <c r="K105" s="76" t="s">
        <v>11</v>
      </c>
      <c r="L105" s="92">
        <f>L104</f>
        <v>129</v>
      </c>
      <c r="M105" s="78">
        <f>M104</f>
        <v>129</v>
      </c>
      <c r="N105" s="78">
        <v>0</v>
      </c>
      <c r="O105" s="93">
        <v>0</v>
      </c>
      <c r="P105" s="92">
        <f>SUM(P104)</f>
        <v>180</v>
      </c>
      <c r="Q105" s="78">
        <f>SUM(Q104)</f>
        <v>180</v>
      </c>
      <c r="R105" s="78">
        <f>SUM(R104)</f>
        <v>0</v>
      </c>
      <c r="S105" s="93">
        <f>SUM(S104)</f>
        <v>0</v>
      </c>
      <c r="T105" s="92">
        <f>T104</f>
        <v>170</v>
      </c>
      <c r="U105" s="78">
        <f>U104</f>
        <v>170</v>
      </c>
      <c r="V105" s="78">
        <v>0</v>
      </c>
      <c r="W105" s="93">
        <v>0</v>
      </c>
      <c r="X105" s="92">
        <f t="shared" ref="X105:AA105" si="31">SUM(X104)</f>
        <v>170</v>
      </c>
      <c r="Y105" s="78">
        <f t="shared" si="31"/>
        <v>170</v>
      </c>
      <c r="Z105" s="78">
        <f t="shared" si="31"/>
        <v>0</v>
      </c>
      <c r="AA105" s="93">
        <f t="shared" si="31"/>
        <v>0</v>
      </c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</row>
    <row r="106" spans="1:41" s="33" customFormat="1" ht="30.75" customHeight="1" thickBot="1" x14ac:dyDescent="0.25">
      <c r="A106" s="729" t="s">
        <v>15</v>
      </c>
      <c r="B106" s="735" t="s">
        <v>16</v>
      </c>
      <c r="C106" s="653" t="s">
        <v>28</v>
      </c>
      <c r="D106" s="633" t="s">
        <v>48</v>
      </c>
      <c r="E106" s="659" t="s">
        <v>116</v>
      </c>
      <c r="F106" s="639" t="s">
        <v>214</v>
      </c>
      <c r="G106" s="665" t="s">
        <v>49</v>
      </c>
      <c r="H106" s="823" t="s">
        <v>20</v>
      </c>
      <c r="I106" s="825" t="s">
        <v>37</v>
      </c>
      <c r="J106" s="825" t="s">
        <v>217</v>
      </c>
      <c r="K106" s="55" t="s">
        <v>41</v>
      </c>
      <c r="L106" s="82">
        <f>M106+O106</f>
        <v>6.6</v>
      </c>
      <c r="M106" s="83">
        <v>6.6</v>
      </c>
      <c r="N106" s="83">
        <v>5.2</v>
      </c>
      <c r="O106" s="84">
        <v>0</v>
      </c>
      <c r="P106" s="82">
        <f>SUM(Q106,S106)</f>
        <v>7.1</v>
      </c>
      <c r="Q106" s="83">
        <v>7.1</v>
      </c>
      <c r="R106" s="83">
        <v>5.6</v>
      </c>
      <c r="S106" s="84">
        <v>0</v>
      </c>
      <c r="T106" s="103">
        <f>U106+W106</f>
        <v>9.9</v>
      </c>
      <c r="U106" s="91">
        <v>9.9</v>
      </c>
      <c r="V106" s="91">
        <v>8.3000000000000007</v>
      </c>
      <c r="W106" s="242">
        <v>0</v>
      </c>
      <c r="X106" s="82">
        <f>Y106+AA106</f>
        <v>10</v>
      </c>
      <c r="Y106" s="83">
        <v>10</v>
      </c>
      <c r="Z106" s="83">
        <v>7.9</v>
      </c>
      <c r="AA106" s="84">
        <v>0</v>
      </c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</row>
    <row r="107" spans="1:41" s="33" customFormat="1" ht="37.5" customHeight="1" thickBot="1" x14ac:dyDescent="0.25">
      <c r="A107" s="730"/>
      <c r="B107" s="736"/>
      <c r="C107" s="655"/>
      <c r="D107" s="635"/>
      <c r="E107" s="661"/>
      <c r="F107" s="641"/>
      <c r="G107" s="667"/>
      <c r="H107" s="824"/>
      <c r="I107" s="826"/>
      <c r="J107" s="826"/>
      <c r="K107" s="47" t="s">
        <v>11</v>
      </c>
      <c r="L107" s="51">
        <f>L106</f>
        <v>6.6</v>
      </c>
      <c r="M107" s="49">
        <f>M106</f>
        <v>6.6</v>
      </c>
      <c r="N107" s="49">
        <f>N106</f>
        <v>5.2</v>
      </c>
      <c r="O107" s="53">
        <v>0</v>
      </c>
      <c r="P107" s="51">
        <f>SUM(P106)</f>
        <v>7.1</v>
      </c>
      <c r="Q107" s="49">
        <f>SUM(Q106)</f>
        <v>7.1</v>
      </c>
      <c r="R107" s="49">
        <f>SUM(R106)</f>
        <v>5.6</v>
      </c>
      <c r="S107" s="53">
        <f>SUM(S106)</f>
        <v>0</v>
      </c>
      <c r="T107" s="51">
        <f>T106</f>
        <v>9.9</v>
      </c>
      <c r="U107" s="49">
        <f>U106</f>
        <v>9.9</v>
      </c>
      <c r="V107" s="49">
        <f>V106</f>
        <v>8.3000000000000007</v>
      </c>
      <c r="W107" s="53">
        <v>0</v>
      </c>
      <c r="X107" s="51">
        <f t="shared" ref="X107:AA107" si="32">SUM(X106)</f>
        <v>10</v>
      </c>
      <c r="Y107" s="49">
        <f t="shared" si="32"/>
        <v>10</v>
      </c>
      <c r="Z107" s="49">
        <f t="shared" si="32"/>
        <v>7.9</v>
      </c>
      <c r="AA107" s="53">
        <f t="shared" si="32"/>
        <v>0</v>
      </c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</row>
    <row r="108" spans="1:41" s="33" customFormat="1" ht="21" customHeight="1" thickBot="1" x14ac:dyDescent="0.25">
      <c r="A108" s="729" t="s">
        <v>15</v>
      </c>
      <c r="B108" s="735" t="s">
        <v>16</v>
      </c>
      <c r="C108" s="1039" t="s">
        <v>28</v>
      </c>
      <c r="D108" s="633" t="s">
        <v>50</v>
      </c>
      <c r="E108" s="1046" t="s">
        <v>169</v>
      </c>
      <c r="F108" s="639" t="s">
        <v>214</v>
      </c>
      <c r="G108" s="665" t="s">
        <v>26</v>
      </c>
      <c r="H108" s="823" t="s">
        <v>20</v>
      </c>
      <c r="I108" s="825" t="s">
        <v>37</v>
      </c>
      <c r="J108" s="825" t="s">
        <v>217</v>
      </c>
      <c r="K108" s="71" t="s">
        <v>24</v>
      </c>
      <c r="L108" s="556">
        <f>M108+O108</f>
        <v>1469.4</v>
      </c>
      <c r="M108" s="557">
        <v>1469.4</v>
      </c>
      <c r="N108" s="557">
        <v>0</v>
      </c>
      <c r="O108" s="558">
        <v>0</v>
      </c>
      <c r="P108" s="559">
        <f>SUM(Q108,S108)</f>
        <v>1480.1</v>
      </c>
      <c r="Q108" s="560">
        <v>1480.1</v>
      </c>
      <c r="R108" s="560">
        <v>0</v>
      </c>
      <c r="S108" s="561">
        <v>0</v>
      </c>
      <c r="T108" s="559">
        <f>U108+W108</f>
        <v>2000</v>
      </c>
      <c r="U108" s="560">
        <v>2000</v>
      </c>
      <c r="V108" s="560">
        <v>0</v>
      </c>
      <c r="W108" s="561">
        <v>0</v>
      </c>
      <c r="X108" s="556">
        <f>Y108+AA108</f>
        <v>2000</v>
      </c>
      <c r="Y108" s="557">
        <v>2000</v>
      </c>
      <c r="Z108" s="557">
        <v>0</v>
      </c>
      <c r="AA108" s="558">
        <v>0</v>
      </c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</row>
    <row r="109" spans="1:41" s="33" customFormat="1" ht="21.75" customHeight="1" thickBot="1" x14ac:dyDescent="0.25">
      <c r="A109" s="785"/>
      <c r="B109" s="628"/>
      <c r="C109" s="631"/>
      <c r="D109" s="634"/>
      <c r="E109" s="1040"/>
      <c r="F109" s="640"/>
      <c r="G109" s="1054"/>
      <c r="H109" s="827"/>
      <c r="I109" s="864"/>
      <c r="J109" s="864"/>
      <c r="K109" s="55" t="s">
        <v>41</v>
      </c>
      <c r="L109" s="82">
        <f>M109+O109</f>
        <v>118</v>
      </c>
      <c r="M109" s="83">
        <v>118</v>
      </c>
      <c r="N109" s="83">
        <v>0</v>
      </c>
      <c r="O109" s="84">
        <v>0</v>
      </c>
      <c r="P109" s="103">
        <f>Q109+S109</f>
        <v>118</v>
      </c>
      <c r="Q109" s="91">
        <v>118</v>
      </c>
      <c r="R109" s="91">
        <v>0</v>
      </c>
      <c r="S109" s="242">
        <v>0</v>
      </c>
      <c r="T109" s="103">
        <f>U109+W109</f>
        <v>0</v>
      </c>
      <c r="U109" s="91">
        <v>0</v>
      </c>
      <c r="V109" s="91">
        <v>0</v>
      </c>
      <c r="W109" s="242">
        <v>0</v>
      </c>
      <c r="X109" s="82">
        <f>Y1041+AA109</f>
        <v>0</v>
      </c>
      <c r="Y109" s="83">
        <v>0</v>
      </c>
      <c r="Z109" s="83">
        <v>0</v>
      </c>
      <c r="AA109" s="84">
        <v>0</v>
      </c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</row>
    <row r="110" spans="1:41" s="33" customFormat="1" ht="25.5" customHeight="1" thickBot="1" x14ac:dyDescent="0.25">
      <c r="A110" s="730"/>
      <c r="B110" s="736"/>
      <c r="C110" s="655"/>
      <c r="D110" s="635"/>
      <c r="E110" s="661"/>
      <c r="F110" s="641"/>
      <c r="G110" s="667"/>
      <c r="H110" s="824"/>
      <c r="I110" s="826"/>
      <c r="J110" s="826"/>
      <c r="K110" s="276" t="s">
        <v>11</v>
      </c>
      <c r="L110" s="48">
        <f>SUM(L108:L109)</f>
        <v>1587.4</v>
      </c>
      <c r="M110" s="49">
        <f t="shared" ref="M110:AA110" si="33">SUM(M108:M109)</f>
        <v>1587.4</v>
      </c>
      <c r="N110" s="49">
        <f t="shared" si="33"/>
        <v>0</v>
      </c>
      <c r="O110" s="50">
        <f t="shared" si="33"/>
        <v>0</v>
      </c>
      <c r="P110" s="48">
        <f t="shared" si="33"/>
        <v>1598.1</v>
      </c>
      <c r="Q110" s="49">
        <f t="shared" si="33"/>
        <v>1598.1</v>
      </c>
      <c r="R110" s="49">
        <f t="shared" si="33"/>
        <v>0</v>
      </c>
      <c r="S110" s="50">
        <f t="shared" si="33"/>
        <v>0</v>
      </c>
      <c r="T110" s="48">
        <f t="shared" si="33"/>
        <v>2000</v>
      </c>
      <c r="U110" s="49">
        <f t="shared" si="33"/>
        <v>2000</v>
      </c>
      <c r="V110" s="49">
        <f t="shared" si="33"/>
        <v>0</v>
      </c>
      <c r="W110" s="50">
        <f t="shared" si="33"/>
        <v>0</v>
      </c>
      <c r="X110" s="48">
        <f t="shared" si="33"/>
        <v>2000</v>
      </c>
      <c r="Y110" s="49">
        <f t="shared" si="33"/>
        <v>2000</v>
      </c>
      <c r="Z110" s="49">
        <f t="shared" si="33"/>
        <v>0</v>
      </c>
      <c r="AA110" s="50">
        <f t="shared" si="33"/>
        <v>0</v>
      </c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4"/>
      <c r="AM110" s="34"/>
      <c r="AN110" s="34"/>
      <c r="AO110" s="34"/>
    </row>
    <row r="111" spans="1:41" s="33" customFormat="1" ht="33" customHeight="1" thickBot="1" x14ac:dyDescent="0.25">
      <c r="A111" s="729" t="s">
        <v>15</v>
      </c>
      <c r="B111" s="753" t="s">
        <v>16</v>
      </c>
      <c r="C111" s="677" t="s">
        <v>28</v>
      </c>
      <c r="D111" s="1037" t="s">
        <v>51</v>
      </c>
      <c r="E111" s="659" t="s">
        <v>147</v>
      </c>
      <c r="F111" s="639" t="s">
        <v>214</v>
      </c>
      <c r="G111" s="1082" t="s">
        <v>52</v>
      </c>
      <c r="H111" s="1081" t="str">
        <f>H108</f>
        <v>188723322</v>
      </c>
      <c r="I111" s="825" t="s">
        <v>37</v>
      </c>
      <c r="J111" s="825" t="s">
        <v>217</v>
      </c>
      <c r="K111" s="61" t="str">
        <f>K108</f>
        <v>SB</v>
      </c>
      <c r="L111" s="103">
        <f>M111+O111</f>
        <v>12.5</v>
      </c>
      <c r="M111" s="91">
        <v>12.5</v>
      </c>
      <c r="N111" s="91">
        <f>N108</f>
        <v>0</v>
      </c>
      <c r="O111" s="242">
        <f>O108</f>
        <v>0</v>
      </c>
      <c r="P111" s="103">
        <f>SUM(Q111,S111)</f>
        <v>15</v>
      </c>
      <c r="Q111" s="243">
        <v>15</v>
      </c>
      <c r="R111" s="243">
        <f>R108</f>
        <v>0</v>
      </c>
      <c r="S111" s="244">
        <f>S108</f>
        <v>0</v>
      </c>
      <c r="T111" s="103">
        <f>U111+W111</f>
        <v>21</v>
      </c>
      <c r="U111" s="91">
        <v>21</v>
      </c>
      <c r="V111" s="91">
        <f t="shared" ref="V111:AA111" si="34">V108</f>
        <v>0</v>
      </c>
      <c r="W111" s="242">
        <f t="shared" si="34"/>
        <v>0</v>
      </c>
      <c r="X111" s="94">
        <f>Y111+AA111</f>
        <v>21</v>
      </c>
      <c r="Y111" s="83">
        <v>21</v>
      </c>
      <c r="Z111" s="83">
        <f t="shared" si="34"/>
        <v>0</v>
      </c>
      <c r="AA111" s="84">
        <f t="shared" si="34"/>
        <v>0</v>
      </c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  <c r="AN111" s="35"/>
      <c r="AO111" s="35"/>
    </row>
    <row r="112" spans="1:41" s="33" customFormat="1" ht="37.5" customHeight="1" thickBot="1" x14ac:dyDescent="0.25">
      <c r="A112" s="730"/>
      <c r="B112" s="1026"/>
      <c r="C112" s="679"/>
      <c r="D112" s="1038"/>
      <c r="E112" s="661"/>
      <c r="F112" s="1008"/>
      <c r="G112" s="667"/>
      <c r="H112" s="824"/>
      <c r="I112" s="826"/>
      <c r="J112" s="826"/>
      <c r="K112" s="47" t="str">
        <f>K110</f>
        <v>Iš viso</v>
      </c>
      <c r="L112" s="51">
        <f>SUM(L111)</f>
        <v>12.5</v>
      </c>
      <c r="M112" s="49">
        <f>SUM(M111)</f>
        <v>12.5</v>
      </c>
      <c r="N112" s="49">
        <f>SUM(N111)</f>
        <v>0</v>
      </c>
      <c r="O112" s="53">
        <f>SUM(O111)</f>
        <v>0</v>
      </c>
      <c r="P112" s="51">
        <f t="shared" ref="P112:AA112" si="35">SUM(P111)</f>
        <v>15</v>
      </c>
      <c r="Q112" s="49">
        <f t="shared" si="35"/>
        <v>15</v>
      </c>
      <c r="R112" s="49">
        <f t="shared" si="35"/>
        <v>0</v>
      </c>
      <c r="S112" s="53">
        <f t="shared" si="35"/>
        <v>0</v>
      </c>
      <c r="T112" s="51">
        <f t="shared" si="35"/>
        <v>21</v>
      </c>
      <c r="U112" s="49">
        <f t="shared" si="35"/>
        <v>21</v>
      </c>
      <c r="V112" s="49">
        <f t="shared" si="35"/>
        <v>0</v>
      </c>
      <c r="W112" s="53">
        <f t="shared" si="35"/>
        <v>0</v>
      </c>
      <c r="X112" s="51">
        <f t="shared" si="35"/>
        <v>21</v>
      </c>
      <c r="Y112" s="49">
        <f t="shared" si="35"/>
        <v>21</v>
      </c>
      <c r="Z112" s="49">
        <f t="shared" si="35"/>
        <v>0</v>
      </c>
      <c r="AA112" s="53">
        <f t="shared" si="35"/>
        <v>0</v>
      </c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</row>
    <row r="113" spans="1:41" s="33" customFormat="1" ht="20.25" customHeight="1" thickBot="1" x14ac:dyDescent="0.25">
      <c r="A113" s="729" t="s">
        <v>15</v>
      </c>
      <c r="B113" s="753" t="s">
        <v>16</v>
      </c>
      <c r="C113" s="677" t="s">
        <v>28</v>
      </c>
      <c r="D113" s="1037" t="s">
        <v>53</v>
      </c>
      <c r="E113" s="659" t="s">
        <v>139</v>
      </c>
      <c r="F113" s="639" t="s">
        <v>214</v>
      </c>
      <c r="G113" s="665" t="s">
        <v>52</v>
      </c>
      <c r="H113" s="823" t="s">
        <v>20</v>
      </c>
      <c r="I113" s="825" t="s">
        <v>37</v>
      </c>
      <c r="J113" s="825" t="s">
        <v>217</v>
      </c>
      <c r="K113" s="71" t="s">
        <v>24</v>
      </c>
      <c r="L113" s="559">
        <f>M113+O113</f>
        <v>1978.8</v>
      </c>
      <c r="M113" s="560">
        <v>1978.8</v>
      </c>
      <c r="N113" s="560">
        <v>0</v>
      </c>
      <c r="O113" s="561">
        <v>0</v>
      </c>
      <c r="P113" s="559">
        <f>SUM(Q113,S113)</f>
        <v>1978.8</v>
      </c>
      <c r="Q113" s="240">
        <v>1978.8</v>
      </c>
      <c r="R113" s="240">
        <v>0</v>
      </c>
      <c r="S113" s="562">
        <v>0</v>
      </c>
      <c r="T113" s="559">
        <f>U113+W113</f>
        <v>1571</v>
      </c>
      <c r="U113" s="560">
        <v>1571</v>
      </c>
      <c r="V113" s="560">
        <v>0</v>
      </c>
      <c r="W113" s="561">
        <v>0</v>
      </c>
      <c r="X113" s="563">
        <f>Y113+AA113</f>
        <v>1571</v>
      </c>
      <c r="Y113" s="557">
        <v>1571</v>
      </c>
      <c r="Z113" s="557">
        <v>0</v>
      </c>
      <c r="AA113" s="558">
        <v>0</v>
      </c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35"/>
    </row>
    <row r="114" spans="1:41" s="33" customFormat="1" ht="21.75" customHeight="1" thickBot="1" x14ac:dyDescent="0.25">
      <c r="A114" s="785"/>
      <c r="B114" s="1027"/>
      <c r="C114" s="678"/>
      <c r="D114" s="1041"/>
      <c r="E114" s="1040"/>
      <c r="F114" s="640"/>
      <c r="G114" s="1054"/>
      <c r="H114" s="827"/>
      <c r="I114" s="864"/>
      <c r="J114" s="864"/>
      <c r="K114" s="55" t="s">
        <v>41</v>
      </c>
      <c r="L114" s="103">
        <f>M114+O114</f>
        <v>0</v>
      </c>
      <c r="M114" s="91">
        <v>0</v>
      </c>
      <c r="N114" s="91">
        <v>0</v>
      </c>
      <c r="O114" s="242">
        <v>0</v>
      </c>
      <c r="P114" s="103">
        <f>Q114+S114</f>
        <v>0</v>
      </c>
      <c r="Q114" s="243">
        <v>0</v>
      </c>
      <c r="R114" s="243">
        <v>0</v>
      </c>
      <c r="S114" s="244">
        <v>0</v>
      </c>
      <c r="T114" s="103">
        <f>U114+W114</f>
        <v>0</v>
      </c>
      <c r="U114" s="91">
        <v>0</v>
      </c>
      <c r="V114" s="91">
        <v>0</v>
      </c>
      <c r="W114" s="242">
        <v>0</v>
      </c>
      <c r="X114" s="94">
        <f>Y114+AA114</f>
        <v>0</v>
      </c>
      <c r="Y114" s="83">
        <v>0</v>
      </c>
      <c r="Z114" s="83">
        <v>0</v>
      </c>
      <c r="AA114" s="84">
        <v>0</v>
      </c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  <c r="AM114" s="35"/>
      <c r="AN114" s="35"/>
      <c r="AO114" s="35"/>
    </row>
    <row r="115" spans="1:41" s="33" customFormat="1" ht="29.25" customHeight="1" thickBot="1" x14ac:dyDescent="0.25">
      <c r="A115" s="730"/>
      <c r="B115" s="1026"/>
      <c r="C115" s="679"/>
      <c r="D115" s="1038"/>
      <c r="E115" s="661"/>
      <c r="F115" s="641"/>
      <c r="G115" s="667"/>
      <c r="H115" s="824"/>
      <c r="I115" s="826"/>
      <c r="J115" s="826"/>
      <c r="K115" s="276" t="s">
        <v>11</v>
      </c>
      <c r="L115" s="48">
        <f>SUM(L113:L114)</f>
        <v>1978.8</v>
      </c>
      <c r="M115" s="49">
        <f t="shared" ref="M115:AA115" si="36">SUM(M113:M114)</f>
        <v>1978.8</v>
      </c>
      <c r="N115" s="49">
        <f t="shared" si="36"/>
        <v>0</v>
      </c>
      <c r="O115" s="50">
        <f t="shared" si="36"/>
        <v>0</v>
      </c>
      <c r="P115" s="48">
        <f t="shared" si="36"/>
        <v>1978.8</v>
      </c>
      <c r="Q115" s="49">
        <f t="shared" si="36"/>
        <v>1978.8</v>
      </c>
      <c r="R115" s="49">
        <f t="shared" si="36"/>
        <v>0</v>
      </c>
      <c r="S115" s="50">
        <f t="shared" si="36"/>
        <v>0</v>
      </c>
      <c r="T115" s="48">
        <f t="shared" si="36"/>
        <v>1571</v>
      </c>
      <c r="U115" s="49">
        <f t="shared" si="36"/>
        <v>1571</v>
      </c>
      <c r="V115" s="49">
        <f t="shared" si="36"/>
        <v>0</v>
      </c>
      <c r="W115" s="50">
        <f t="shared" si="36"/>
        <v>0</v>
      </c>
      <c r="X115" s="48">
        <f t="shared" si="36"/>
        <v>1571</v>
      </c>
      <c r="Y115" s="49">
        <f t="shared" si="36"/>
        <v>1571</v>
      </c>
      <c r="Z115" s="49">
        <f t="shared" si="36"/>
        <v>0</v>
      </c>
      <c r="AA115" s="50">
        <f t="shared" si="36"/>
        <v>0</v>
      </c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34"/>
      <c r="AM115" s="34"/>
      <c r="AN115" s="34"/>
      <c r="AO115" s="34"/>
    </row>
    <row r="116" spans="1:41" s="33" customFormat="1" ht="33.75" customHeight="1" thickBot="1" x14ac:dyDescent="0.25">
      <c r="A116" s="729" t="s">
        <v>15</v>
      </c>
      <c r="B116" s="753" t="s">
        <v>16</v>
      </c>
      <c r="C116" s="677" t="s">
        <v>28</v>
      </c>
      <c r="D116" s="680" t="s">
        <v>54</v>
      </c>
      <c r="E116" s="751" t="s">
        <v>148</v>
      </c>
      <c r="F116" s="877" t="s">
        <v>214</v>
      </c>
      <c r="G116" s="767" t="s">
        <v>52</v>
      </c>
      <c r="H116" s="823" t="s">
        <v>20</v>
      </c>
      <c r="I116" s="825" t="s">
        <v>37</v>
      </c>
      <c r="J116" s="825" t="s">
        <v>217</v>
      </c>
      <c r="K116" s="95" t="s">
        <v>24</v>
      </c>
      <c r="L116" s="82">
        <f>M116+O116</f>
        <v>22.4</v>
      </c>
      <c r="M116" s="83">
        <v>22.4</v>
      </c>
      <c r="N116" s="83">
        <v>0</v>
      </c>
      <c r="O116" s="84">
        <v>0</v>
      </c>
      <c r="P116" s="103">
        <f>SUM(Q116,S116)</f>
        <v>22.5</v>
      </c>
      <c r="Q116" s="243">
        <v>22.5</v>
      </c>
      <c r="R116" s="243">
        <v>0</v>
      </c>
      <c r="S116" s="244">
        <v>0</v>
      </c>
      <c r="T116" s="103">
        <f>U116+W116</f>
        <v>28</v>
      </c>
      <c r="U116" s="91">
        <v>28</v>
      </c>
      <c r="V116" s="91">
        <v>0</v>
      </c>
      <c r="W116" s="242">
        <v>0</v>
      </c>
      <c r="X116" s="94">
        <f>Y116+AA116</f>
        <v>28</v>
      </c>
      <c r="Y116" s="83">
        <v>28</v>
      </c>
      <c r="Z116" s="83">
        <v>0</v>
      </c>
      <c r="AA116" s="84">
        <v>0</v>
      </c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</row>
    <row r="117" spans="1:41" ht="34.5" customHeight="1" thickBot="1" x14ac:dyDescent="0.25">
      <c r="A117" s="730"/>
      <c r="B117" s="1026"/>
      <c r="C117" s="679"/>
      <c r="D117" s="682"/>
      <c r="E117" s="1009"/>
      <c r="F117" s="1008"/>
      <c r="G117" s="846"/>
      <c r="H117" s="824"/>
      <c r="I117" s="826"/>
      <c r="J117" s="826"/>
      <c r="K117" s="47" t="s">
        <v>11</v>
      </c>
      <c r="L117" s="51">
        <f>SUM(L116)</f>
        <v>22.4</v>
      </c>
      <c r="M117" s="49">
        <f>SUM(M116)</f>
        <v>22.4</v>
      </c>
      <c r="N117" s="49">
        <f>SUM(N116)</f>
        <v>0</v>
      </c>
      <c r="O117" s="53">
        <f>SUM(O116)</f>
        <v>0</v>
      </c>
      <c r="P117" s="51">
        <f t="shared" ref="P117:AA117" si="37">SUM(P116)</f>
        <v>22.5</v>
      </c>
      <c r="Q117" s="49">
        <f t="shared" si="37"/>
        <v>22.5</v>
      </c>
      <c r="R117" s="49">
        <f t="shared" si="37"/>
        <v>0</v>
      </c>
      <c r="S117" s="53">
        <f t="shared" si="37"/>
        <v>0</v>
      </c>
      <c r="T117" s="51">
        <f t="shared" si="37"/>
        <v>28</v>
      </c>
      <c r="U117" s="49">
        <f t="shared" si="37"/>
        <v>28</v>
      </c>
      <c r="V117" s="49">
        <f t="shared" si="37"/>
        <v>0</v>
      </c>
      <c r="W117" s="53">
        <f t="shared" si="37"/>
        <v>0</v>
      </c>
      <c r="X117" s="51">
        <f t="shared" si="37"/>
        <v>28</v>
      </c>
      <c r="Y117" s="49">
        <f t="shared" si="37"/>
        <v>28</v>
      </c>
      <c r="Z117" s="49">
        <f t="shared" si="37"/>
        <v>0</v>
      </c>
      <c r="AA117" s="53">
        <f t="shared" si="37"/>
        <v>0</v>
      </c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</row>
    <row r="118" spans="1:41" ht="30.75" customHeight="1" thickBot="1" x14ac:dyDescent="0.25">
      <c r="A118" s="729" t="s">
        <v>15</v>
      </c>
      <c r="B118" s="753" t="s">
        <v>16</v>
      </c>
      <c r="C118" s="677" t="s">
        <v>28</v>
      </c>
      <c r="D118" s="680" t="s">
        <v>55</v>
      </c>
      <c r="E118" s="1032" t="s">
        <v>56</v>
      </c>
      <c r="F118" s="877" t="s">
        <v>214</v>
      </c>
      <c r="G118" s="767" t="s">
        <v>83</v>
      </c>
      <c r="H118" s="823" t="s">
        <v>20</v>
      </c>
      <c r="I118" s="825" t="s">
        <v>37</v>
      </c>
      <c r="J118" s="825" t="s">
        <v>217</v>
      </c>
      <c r="K118" s="55" t="s">
        <v>41</v>
      </c>
      <c r="L118" s="303">
        <f>M118+O118</f>
        <v>5.0999999999999996</v>
      </c>
      <c r="M118" s="371">
        <v>5.0999999999999996</v>
      </c>
      <c r="N118" s="555">
        <v>4.5999999999999996</v>
      </c>
      <c r="O118" s="372">
        <v>0</v>
      </c>
      <c r="P118" s="303">
        <f>SUM(Q118,S118)</f>
        <v>7.9</v>
      </c>
      <c r="Q118" s="56">
        <v>7.9</v>
      </c>
      <c r="R118" s="378">
        <v>7.2</v>
      </c>
      <c r="S118" s="58">
        <v>0</v>
      </c>
      <c r="T118" s="179">
        <f>U118+W118</f>
        <v>8.3000000000000007</v>
      </c>
      <c r="U118" s="374">
        <v>8.3000000000000007</v>
      </c>
      <c r="V118" s="376">
        <v>7.7</v>
      </c>
      <c r="W118" s="375">
        <v>0</v>
      </c>
      <c r="X118" s="554">
        <f>Y118+AA118</f>
        <v>8.3000000000000007</v>
      </c>
      <c r="Y118" s="555">
        <v>8.3000000000000007</v>
      </c>
      <c r="Z118" s="371">
        <v>7.5</v>
      </c>
      <c r="AA118" s="372">
        <v>0</v>
      </c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</row>
    <row r="119" spans="1:41" ht="30.75" customHeight="1" thickBot="1" x14ac:dyDescent="0.25">
      <c r="A119" s="730"/>
      <c r="B119" s="1026"/>
      <c r="C119" s="679"/>
      <c r="D119" s="682"/>
      <c r="E119" s="1033"/>
      <c r="F119" s="1008"/>
      <c r="G119" s="846"/>
      <c r="H119" s="824"/>
      <c r="I119" s="826"/>
      <c r="J119" s="826"/>
      <c r="K119" s="47" t="s">
        <v>11</v>
      </c>
      <c r="L119" s="48">
        <f>L118</f>
        <v>5.0999999999999996</v>
      </c>
      <c r="M119" s="49">
        <f>M118</f>
        <v>5.0999999999999996</v>
      </c>
      <c r="N119" s="49">
        <f>SUM(N118)</f>
        <v>4.5999999999999996</v>
      </c>
      <c r="O119" s="50">
        <v>0</v>
      </c>
      <c r="P119" s="48">
        <f>SUM(P118)</f>
        <v>7.9</v>
      </c>
      <c r="Q119" s="49">
        <f>SUM(Q118)</f>
        <v>7.9</v>
      </c>
      <c r="R119" s="49">
        <f>SUM(R118)</f>
        <v>7.2</v>
      </c>
      <c r="S119" s="50">
        <f>SUM(S118)</f>
        <v>0</v>
      </c>
      <c r="T119" s="48">
        <f>T118</f>
        <v>8.3000000000000007</v>
      </c>
      <c r="U119" s="49">
        <f t="shared" ref="U119:W119" si="38">U118</f>
        <v>8.3000000000000007</v>
      </c>
      <c r="V119" s="49">
        <f t="shared" si="38"/>
        <v>7.7</v>
      </c>
      <c r="W119" s="50">
        <f t="shared" si="38"/>
        <v>0</v>
      </c>
      <c r="X119" s="48">
        <f t="shared" ref="X119:AA119" si="39">SUM(X118)</f>
        <v>8.3000000000000007</v>
      </c>
      <c r="Y119" s="49">
        <f t="shared" si="39"/>
        <v>8.3000000000000007</v>
      </c>
      <c r="Z119" s="49">
        <f t="shared" si="39"/>
        <v>7.5</v>
      </c>
      <c r="AA119" s="50">
        <f t="shared" si="39"/>
        <v>0</v>
      </c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</row>
    <row r="120" spans="1:41" ht="34.5" customHeight="1" thickBot="1" x14ac:dyDescent="0.25">
      <c r="A120" s="729" t="s">
        <v>15</v>
      </c>
      <c r="B120" s="753" t="s">
        <v>16</v>
      </c>
      <c r="C120" s="677" t="s">
        <v>28</v>
      </c>
      <c r="D120" s="680" t="s">
        <v>103</v>
      </c>
      <c r="E120" s="683" t="s">
        <v>104</v>
      </c>
      <c r="F120" s="877" t="s">
        <v>214</v>
      </c>
      <c r="G120" s="767" t="s">
        <v>45</v>
      </c>
      <c r="H120" s="823" t="s">
        <v>20</v>
      </c>
      <c r="I120" s="825" t="s">
        <v>37</v>
      </c>
      <c r="J120" s="825" t="s">
        <v>217</v>
      </c>
      <c r="K120" s="55" t="s">
        <v>41</v>
      </c>
      <c r="L120" s="303">
        <f>M120+O120</f>
        <v>29</v>
      </c>
      <c r="M120" s="371">
        <v>29</v>
      </c>
      <c r="N120" s="555">
        <v>0</v>
      </c>
      <c r="O120" s="372">
        <v>0</v>
      </c>
      <c r="P120" s="179">
        <f>SUM(Q120,S120)</f>
        <v>29</v>
      </c>
      <c r="Q120" s="377">
        <v>29</v>
      </c>
      <c r="R120" s="378">
        <v>0</v>
      </c>
      <c r="S120" s="379">
        <v>0</v>
      </c>
      <c r="T120" s="179">
        <f>U120+W120</f>
        <v>34</v>
      </c>
      <c r="U120" s="374">
        <v>34</v>
      </c>
      <c r="V120" s="376">
        <v>0</v>
      </c>
      <c r="W120" s="375">
        <v>0</v>
      </c>
      <c r="X120" s="554">
        <f>Y120+AA120</f>
        <v>60</v>
      </c>
      <c r="Y120" s="555">
        <v>60</v>
      </c>
      <c r="Z120" s="371">
        <v>0</v>
      </c>
      <c r="AA120" s="372">
        <v>0</v>
      </c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</row>
    <row r="121" spans="1:41" ht="34.5" customHeight="1" thickBot="1" x14ac:dyDescent="0.25">
      <c r="A121" s="869"/>
      <c r="B121" s="883"/>
      <c r="C121" s="1010"/>
      <c r="D121" s="1030"/>
      <c r="E121" s="1031"/>
      <c r="F121" s="878"/>
      <c r="G121" s="876"/>
      <c r="H121" s="824"/>
      <c r="I121" s="826"/>
      <c r="J121" s="826"/>
      <c r="K121" s="47" t="s">
        <v>11</v>
      </c>
      <c r="L121" s="48">
        <f>L120</f>
        <v>29</v>
      </c>
      <c r="M121" s="49">
        <f>M120</f>
        <v>29</v>
      </c>
      <c r="N121" s="49">
        <v>0</v>
      </c>
      <c r="O121" s="50">
        <v>0</v>
      </c>
      <c r="P121" s="48">
        <f>SUM(P120)</f>
        <v>29</v>
      </c>
      <c r="Q121" s="49">
        <f>SUM(Q120)</f>
        <v>29</v>
      </c>
      <c r="R121" s="49">
        <f>SUM(R120)</f>
        <v>0</v>
      </c>
      <c r="S121" s="50">
        <f>SUM(S120)</f>
        <v>0</v>
      </c>
      <c r="T121" s="48">
        <f>T120</f>
        <v>34</v>
      </c>
      <c r="U121" s="49">
        <f>U120</f>
        <v>34</v>
      </c>
      <c r="V121" s="49">
        <v>0</v>
      </c>
      <c r="W121" s="50">
        <v>0</v>
      </c>
      <c r="X121" s="48">
        <f t="shared" ref="X121:AA121" si="40">SUM(X120)</f>
        <v>60</v>
      </c>
      <c r="Y121" s="49">
        <f t="shared" si="40"/>
        <v>60</v>
      </c>
      <c r="Z121" s="49">
        <f t="shared" si="40"/>
        <v>0</v>
      </c>
      <c r="AA121" s="50">
        <f t="shared" si="40"/>
        <v>0</v>
      </c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</row>
    <row r="122" spans="1:41" ht="26.25" customHeight="1" thickBot="1" x14ac:dyDescent="0.25">
      <c r="A122" s="729" t="s">
        <v>15</v>
      </c>
      <c r="B122" s="753" t="s">
        <v>16</v>
      </c>
      <c r="C122" s="677" t="s">
        <v>28</v>
      </c>
      <c r="D122" s="680" t="s">
        <v>152</v>
      </c>
      <c r="E122" s="683" t="s">
        <v>153</v>
      </c>
      <c r="F122" s="877" t="s">
        <v>214</v>
      </c>
      <c r="G122" s="767" t="s">
        <v>52</v>
      </c>
      <c r="H122" s="823" t="s">
        <v>20</v>
      </c>
      <c r="I122" s="825" t="s">
        <v>37</v>
      </c>
      <c r="J122" s="825" t="s">
        <v>217</v>
      </c>
      <c r="K122" s="55" t="s">
        <v>24</v>
      </c>
      <c r="L122" s="303">
        <f>M122+O122</f>
        <v>229</v>
      </c>
      <c r="M122" s="371">
        <v>229</v>
      </c>
      <c r="N122" s="555">
        <v>0</v>
      </c>
      <c r="O122" s="372">
        <v>0</v>
      </c>
      <c r="P122" s="179">
        <f>SUM(Q122,S122)</f>
        <v>230</v>
      </c>
      <c r="Q122" s="377">
        <v>230</v>
      </c>
      <c r="R122" s="378">
        <v>0</v>
      </c>
      <c r="S122" s="379">
        <v>0</v>
      </c>
      <c r="T122" s="179">
        <f>U122+W122</f>
        <v>290</v>
      </c>
      <c r="U122" s="374">
        <v>290</v>
      </c>
      <c r="V122" s="376">
        <v>0</v>
      </c>
      <c r="W122" s="375">
        <v>0</v>
      </c>
      <c r="X122" s="554">
        <f>Y122+AA122</f>
        <v>290</v>
      </c>
      <c r="Y122" s="555">
        <v>290</v>
      </c>
      <c r="Z122" s="371">
        <v>0</v>
      </c>
      <c r="AA122" s="372">
        <v>0</v>
      </c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</row>
    <row r="123" spans="1:41" ht="34.5" customHeight="1" thickBot="1" x14ac:dyDescent="0.25">
      <c r="A123" s="869"/>
      <c r="B123" s="883"/>
      <c r="C123" s="1010"/>
      <c r="D123" s="1030"/>
      <c r="E123" s="1031"/>
      <c r="F123" s="878"/>
      <c r="G123" s="876"/>
      <c r="H123" s="824"/>
      <c r="I123" s="826"/>
      <c r="J123" s="826"/>
      <c r="K123" s="47" t="s">
        <v>11</v>
      </c>
      <c r="L123" s="48">
        <f>L122</f>
        <v>229</v>
      </c>
      <c r="M123" s="49">
        <f>M122</f>
        <v>229</v>
      </c>
      <c r="N123" s="49">
        <v>0</v>
      </c>
      <c r="O123" s="50">
        <v>0</v>
      </c>
      <c r="P123" s="48">
        <f>SUM(P122)</f>
        <v>230</v>
      </c>
      <c r="Q123" s="49">
        <f>SUM(Q122)</f>
        <v>230</v>
      </c>
      <c r="R123" s="49">
        <f>SUM(R122)</f>
        <v>0</v>
      </c>
      <c r="S123" s="50">
        <f>SUM(S122)</f>
        <v>0</v>
      </c>
      <c r="T123" s="48">
        <f>T122</f>
        <v>290</v>
      </c>
      <c r="U123" s="49">
        <f>U122</f>
        <v>290</v>
      </c>
      <c r="V123" s="49">
        <v>0</v>
      </c>
      <c r="W123" s="50">
        <v>0</v>
      </c>
      <c r="X123" s="48">
        <f t="shared" ref="X123:AA123" si="41">SUM(X122)</f>
        <v>290</v>
      </c>
      <c r="Y123" s="49">
        <f t="shared" si="41"/>
        <v>290</v>
      </c>
      <c r="Z123" s="49">
        <f t="shared" si="41"/>
        <v>0</v>
      </c>
      <c r="AA123" s="50">
        <f t="shared" si="41"/>
        <v>0</v>
      </c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</row>
    <row r="124" spans="1:41" ht="55.5" customHeight="1" thickBot="1" x14ac:dyDescent="0.25">
      <c r="A124" s="729" t="s">
        <v>15</v>
      </c>
      <c r="B124" s="753" t="s">
        <v>16</v>
      </c>
      <c r="C124" s="677" t="s">
        <v>28</v>
      </c>
      <c r="D124" s="881" t="s">
        <v>170</v>
      </c>
      <c r="E124" s="870" t="s">
        <v>175</v>
      </c>
      <c r="F124" s="872" t="s">
        <v>214</v>
      </c>
      <c r="G124" s="879" t="s">
        <v>134</v>
      </c>
      <c r="H124" s="839" t="s">
        <v>20</v>
      </c>
      <c r="I124" s="865" t="s">
        <v>37</v>
      </c>
      <c r="J124" s="865" t="s">
        <v>217</v>
      </c>
      <c r="K124" s="186" t="s">
        <v>41</v>
      </c>
      <c r="L124" s="179">
        <f>M124+O124</f>
        <v>216.7</v>
      </c>
      <c r="M124" s="374">
        <v>216.7</v>
      </c>
      <c r="N124" s="376">
        <v>4.2</v>
      </c>
      <c r="O124" s="375">
        <v>0</v>
      </c>
      <c r="P124" s="179">
        <f>SUM(Q124,S124)</f>
        <v>216.9</v>
      </c>
      <c r="Q124" s="377">
        <v>216.9</v>
      </c>
      <c r="R124" s="378">
        <v>4.2</v>
      </c>
      <c r="S124" s="379">
        <v>0</v>
      </c>
      <c r="T124" s="179">
        <f>U124+W124</f>
        <v>24.6</v>
      </c>
      <c r="U124" s="374">
        <v>24.6</v>
      </c>
      <c r="V124" s="376">
        <v>0.5</v>
      </c>
      <c r="W124" s="375">
        <v>0</v>
      </c>
      <c r="X124" s="380">
        <v>0</v>
      </c>
      <c r="Y124" s="376">
        <v>0</v>
      </c>
      <c r="Z124" s="374">
        <v>0</v>
      </c>
      <c r="AA124" s="375">
        <v>0</v>
      </c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</row>
    <row r="125" spans="1:41" ht="57.75" customHeight="1" thickBot="1" x14ac:dyDescent="0.25">
      <c r="A125" s="869"/>
      <c r="B125" s="883"/>
      <c r="C125" s="1010"/>
      <c r="D125" s="882"/>
      <c r="E125" s="871"/>
      <c r="F125" s="873"/>
      <c r="G125" s="880"/>
      <c r="H125" s="841"/>
      <c r="I125" s="866"/>
      <c r="J125" s="866"/>
      <c r="K125" s="276" t="s">
        <v>11</v>
      </c>
      <c r="L125" s="48">
        <f>L124</f>
        <v>216.7</v>
      </c>
      <c r="M125" s="49">
        <f t="shared" ref="M125:AA125" si="42">M124</f>
        <v>216.7</v>
      </c>
      <c r="N125" s="49">
        <f t="shared" si="42"/>
        <v>4.2</v>
      </c>
      <c r="O125" s="50">
        <f t="shared" si="42"/>
        <v>0</v>
      </c>
      <c r="P125" s="48">
        <f t="shared" si="42"/>
        <v>216.9</v>
      </c>
      <c r="Q125" s="49">
        <f t="shared" si="42"/>
        <v>216.9</v>
      </c>
      <c r="R125" s="49">
        <f t="shared" si="42"/>
        <v>4.2</v>
      </c>
      <c r="S125" s="50">
        <f t="shared" si="42"/>
        <v>0</v>
      </c>
      <c r="T125" s="48">
        <f t="shared" si="42"/>
        <v>24.6</v>
      </c>
      <c r="U125" s="49">
        <f t="shared" si="42"/>
        <v>24.6</v>
      </c>
      <c r="V125" s="49">
        <f t="shared" si="42"/>
        <v>0.5</v>
      </c>
      <c r="W125" s="50">
        <f t="shared" si="42"/>
        <v>0</v>
      </c>
      <c r="X125" s="48">
        <f t="shared" si="42"/>
        <v>0</v>
      </c>
      <c r="Y125" s="49">
        <f t="shared" si="42"/>
        <v>0</v>
      </c>
      <c r="Z125" s="49">
        <f t="shared" si="42"/>
        <v>0</v>
      </c>
      <c r="AA125" s="50">
        <f t="shared" si="42"/>
        <v>0</v>
      </c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</row>
    <row r="126" spans="1:41" ht="34.5" customHeight="1" thickBot="1" x14ac:dyDescent="0.25">
      <c r="A126" s="729" t="s">
        <v>15</v>
      </c>
      <c r="B126" s="753" t="s">
        <v>16</v>
      </c>
      <c r="C126" s="677" t="s">
        <v>28</v>
      </c>
      <c r="D126" s="881" t="s">
        <v>171</v>
      </c>
      <c r="E126" s="870" t="s">
        <v>172</v>
      </c>
      <c r="F126" s="872" t="s">
        <v>214</v>
      </c>
      <c r="G126" s="879" t="s">
        <v>26</v>
      </c>
      <c r="H126" s="839" t="s">
        <v>20</v>
      </c>
      <c r="I126" s="865" t="s">
        <v>37</v>
      </c>
      <c r="J126" s="865" t="s">
        <v>217</v>
      </c>
      <c r="K126" s="186" t="s">
        <v>41</v>
      </c>
      <c r="L126" s="179">
        <f>M126+O126</f>
        <v>0</v>
      </c>
      <c r="M126" s="374">
        <v>0</v>
      </c>
      <c r="N126" s="376">
        <v>0</v>
      </c>
      <c r="O126" s="375">
        <v>0</v>
      </c>
      <c r="P126" s="179">
        <f>SUM(Q126,S126)</f>
        <v>0</v>
      </c>
      <c r="Q126" s="377">
        <v>0</v>
      </c>
      <c r="R126" s="378">
        <v>0</v>
      </c>
      <c r="S126" s="379">
        <v>0</v>
      </c>
      <c r="T126" s="179">
        <f>U126+W126</f>
        <v>2.5</v>
      </c>
      <c r="U126" s="374">
        <v>2.5</v>
      </c>
      <c r="V126" s="376">
        <v>0</v>
      </c>
      <c r="W126" s="375">
        <v>0</v>
      </c>
      <c r="X126" s="380">
        <v>0</v>
      </c>
      <c r="Y126" s="376">
        <v>0</v>
      </c>
      <c r="Z126" s="374">
        <v>0</v>
      </c>
      <c r="AA126" s="375">
        <v>0</v>
      </c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</row>
    <row r="127" spans="1:41" ht="34.5" customHeight="1" thickBot="1" x14ac:dyDescent="0.25">
      <c r="A127" s="869"/>
      <c r="B127" s="883"/>
      <c r="C127" s="1010"/>
      <c r="D127" s="882"/>
      <c r="E127" s="871"/>
      <c r="F127" s="873"/>
      <c r="G127" s="880"/>
      <c r="H127" s="841"/>
      <c r="I127" s="866"/>
      <c r="J127" s="866"/>
      <c r="K127" s="47" t="s">
        <v>11</v>
      </c>
      <c r="L127" s="48">
        <f>L126</f>
        <v>0</v>
      </c>
      <c r="M127" s="49">
        <f>M126</f>
        <v>0</v>
      </c>
      <c r="N127" s="49">
        <v>0</v>
      </c>
      <c r="O127" s="50">
        <v>0</v>
      </c>
      <c r="P127" s="48">
        <f>SUM(P126)</f>
        <v>0</v>
      </c>
      <c r="Q127" s="49">
        <f>SUM(Q126)</f>
        <v>0</v>
      </c>
      <c r="R127" s="49">
        <f>SUM(R126)</f>
        <v>0</v>
      </c>
      <c r="S127" s="50">
        <f>SUM(S126)</f>
        <v>0</v>
      </c>
      <c r="T127" s="48">
        <f>T126</f>
        <v>2.5</v>
      </c>
      <c r="U127" s="49">
        <f>U126</f>
        <v>2.5</v>
      </c>
      <c r="V127" s="49">
        <v>0</v>
      </c>
      <c r="W127" s="50">
        <v>0</v>
      </c>
      <c r="X127" s="48">
        <f t="shared" ref="X127:AA127" si="43">SUM(X126)</f>
        <v>0</v>
      </c>
      <c r="Y127" s="49">
        <f t="shared" si="43"/>
        <v>0</v>
      </c>
      <c r="Z127" s="49">
        <f t="shared" si="43"/>
        <v>0</v>
      </c>
      <c r="AA127" s="50">
        <f t="shared" si="43"/>
        <v>0</v>
      </c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</row>
    <row r="128" spans="1:41" ht="29.25" customHeight="1" thickBot="1" x14ac:dyDescent="0.25">
      <c r="A128" s="729" t="s">
        <v>15</v>
      </c>
      <c r="B128" s="753" t="s">
        <v>16</v>
      </c>
      <c r="C128" s="677" t="s">
        <v>28</v>
      </c>
      <c r="D128" s="881" t="s">
        <v>173</v>
      </c>
      <c r="E128" s="870" t="s">
        <v>174</v>
      </c>
      <c r="F128" s="872" t="s">
        <v>214</v>
      </c>
      <c r="G128" s="879" t="s">
        <v>26</v>
      </c>
      <c r="H128" s="839" t="s">
        <v>20</v>
      </c>
      <c r="I128" s="865" t="s">
        <v>37</v>
      </c>
      <c r="J128" s="865" t="s">
        <v>217</v>
      </c>
      <c r="K128" s="186" t="s">
        <v>41</v>
      </c>
      <c r="L128" s="179">
        <f>M128+O128</f>
        <v>1.8</v>
      </c>
      <c r="M128" s="374">
        <v>1.8</v>
      </c>
      <c r="N128" s="376">
        <v>0</v>
      </c>
      <c r="O128" s="375">
        <v>0</v>
      </c>
      <c r="P128" s="179">
        <f>SUM(Q128,S128)</f>
        <v>1.8</v>
      </c>
      <c r="Q128" s="377">
        <v>1.8</v>
      </c>
      <c r="R128" s="378">
        <v>0</v>
      </c>
      <c r="S128" s="379">
        <v>0</v>
      </c>
      <c r="T128" s="179">
        <f>U128+W128</f>
        <v>0</v>
      </c>
      <c r="U128" s="374">
        <v>0</v>
      </c>
      <c r="V128" s="376">
        <v>0</v>
      </c>
      <c r="W128" s="375">
        <v>0</v>
      </c>
      <c r="X128" s="380">
        <v>0</v>
      </c>
      <c r="Y128" s="376">
        <v>0</v>
      </c>
      <c r="Z128" s="374">
        <v>0</v>
      </c>
      <c r="AA128" s="375">
        <v>0</v>
      </c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</row>
    <row r="129" spans="1:41" ht="39.75" customHeight="1" thickBot="1" x14ac:dyDescent="0.25">
      <c r="A129" s="869"/>
      <c r="B129" s="883"/>
      <c r="C129" s="1010"/>
      <c r="D129" s="882"/>
      <c r="E129" s="871"/>
      <c r="F129" s="873"/>
      <c r="G129" s="880"/>
      <c r="H129" s="841"/>
      <c r="I129" s="866"/>
      <c r="J129" s="866"/>
      <c r="K129" s="47" t="s">
        <v>11</v>
      </c>
      <c r="L129" s="249">
        <f>L128</f>
        <v>1.8</v>
      </c>
      <c r="M129" s="250">
        <f>M128</f>
        <v>1.8</v>
      </c>
      <c r="N129" s="250">
        <v>0</v>
      </c>
      <c r="O129" s="251">
        <v>0</v>
      </c>
      <c r="P129" s="249">
        <f>SUM(P128)</f>
        <v>1.8</v>
      </c>
      <c r="Q129" s="250">
        <f>SUM(Q128)</f>
        <v>1.8</v>
      </c>
      <c r="R129" s="250">
        <f>SUM(R128)</f>
        <v>0</v>
      </c>
      <c r="S129" s="251">
        <f>SUM(S128)</f>
        <v>0</v>
      </c>
      <c r="T129" s="249">
        <f>T128</f>
        <v>0</v>
      </c>
      <c r="U129" s="250">
        <f>U128</f>
        <v>0</v>
      </c>
      <c r="V129" s="250">
        <v>0</v>
      </c>
      <c r="W129" s="251">
        <v>0</v>
      </c>
      <c r="X129" s="249">
        <f t="shared" ref="X129:AA129" si="44">SUM(X128)</f>
        <v>0</v>
      </c>
      <c r="Y129" s="250">
        <f t="shared" si="44"/>
        <v>0</v>
      </c>
      <c r="Z129" s="250">
        <f t="shared" si="44"/>
        <v>0</v>
      </c>
      <c r="AA129" s="251">
        <f t="shared" si="44"/>
        <v>0</v>
      </c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</row>
    <row r="130" spans="1:41" ht="19.5" customHeight="1" thickBot="1" x14ac:dyDescent="0.25">
      <c r="A130" s="316" t="s">
        <v>15</v>
      </c>
      <c r="B130" s="177" t="s">
        <v>16</v>
      </c>
      <c r="C130" s="301" t="s">
        <v>28</v>
      </c>
      <c r="D130" s="874" t="s">
        <v>203</v>
      </c>
      <c r="E130" s="874"/>
      <c r="F130" s="874"/>
      <c r="G130" s="874"/>
      <c r="H130" s="874"/>
      <c r="I130" s="874"/>
      <c r="J130" s="875"/>
      <c r="K130" s="875"/>
      <c r="L130" s="8">
        <f t="shared" ref="L130:AA130" si="45">L89+L91+L93+L95+L97+L99+L101+L103+L105+L107+L110+L112+L115+L117+L119+L129+L121+L127+L125+L123</f>
        <v>17687.2</v>
      </c>
      <c r="M130" s="9">
        <f t="shared" si="45"/>
        <v>17687.2</v>
      </c>
      <c r="N130" s="9">
        <f t="shared" si="45"/>
        <v>250.29999999999998</v>
      </c>
      <c r="O130" s="10">
        <f t="shared" si="45"/>
        <v>0</v>
      </c>
      <c r="P130" s="8">
        <f t="shared" si="45"/>
        <v>17777.800000000003</v>
      </c>
      <c r="Q130" s="9">
        <f t="shared" si="45"/>
        <v>17777.800000000003</v>
      </c>
      <c r="R130" s="9">
        <f t="shared" si="45"/>
        <v>276.89999999999998</v>
      </c>
      <c r="S130" s="10">
        <f t="shared" si="45"/>
        <v>0</v>
      </c>
      <c r="T130" s="8">
        <f t="shared" si="45"/>
        <v>21901.299999999996</v>
      </c>
      <c r="U130" s="9">
        <f t="shared" si="45"/>
        <v>21898.299999999996</v>
      </c>
      <c r="V130" s="9">
        <f t="shared" si="45"/>
        <v>327.10000000000002</v>
      </c>
      <c r="W130" s="10">
        <f t="shared" si="45"/>
        <v>3</v>
      </c>
      <c r="X130" s="8">
        <f t="shared" si="45"/>
        <v>21299.600000000002</v>
      </c>
      <c r="Y130" s="9">
        <f t="shared" si="45"/>
        <v>21299.600000000002</v>
      </c>
      <c r="Z130" s="9">
        <f t="shared" si="45"/>
        <v>288.39999999999998</v>
      </c>
      <c r="AA130" s="10">
        <f t="shared" si="45"/>
        <v>0</v>
      </c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</row>
    <row r="131" spans="1:41" ht="19.5" customHeight="1" thickBot="1" x14ac:dyDescent="0.25">
      <c r="A131" s="28" t="s">
        <v>15</v>
      </c>
      <c r="B131" s="4" t="s">
        <v>16</v>
      </c>
      <c r="C131" s="5" t="s">
        <v>47</v>
      </c>
      <c r="D131" s="701" t="s">
        <v>183</v>
      </c>
      <c r="E131" s="702"/>
      <c r="F131" s="702"/>
      <c r="G131" s="702"/>
      <c r="H131" s="702"/>
      <c r="I131" s="702"/>
      <c r="J131" s="702"/>
      <c r="K131" s="702"/>
      <c r="L131" s="867"/>
      <c r="M131" s="867"/>
      <c r="N131" s="867"/>
      <c r="O131" s="867"/>
      <c r="P131" s="867"/>
      <c r="Q131" s="867"/>
      <c r="R131" s="867"/>
      <c r="S131" s="867"/>
      <c r="T131" s="867"/>
      <c r="U131" s="867"/>
      <c r="V131" s="867"/>
      <c r="W131" s="867"/>
      <c r="X131" s="867"/>
      <c r="Y131" s="867"/>
      <c r="Z131" s="867"/>
      <c r="AA131" s="868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</row>
    <row r="132" spans="1:41" ht="19.5" customHeight="1" x14ac:dyDescent="0.2">
      <c r="A132" s="1028" t="s">
        <v>15</v>
      </c>
      <c r="B132" s="674" t="s">
        <v>16</v>
      </c>
      <c r="C132" s="677" t="s">
        <v>47</v>
      </c>
      <c r="D132" s="680" t="s">
        <v>16</v>
      </c>
      <c r="E132" s="683" t="s">
        <v>133</v>
      </c>
      <c r="F132" s="877" t="s">
        <v>214</v>
      </c>
      <c r="G132" s="767" t="s">
        <v>49</v>
      </c>
      <c r="H132" s="823" t="s">
        <v>129</v>
      </c>
      <c r="I132" s="847" t="s">
        <v>255</v>
      </c>
      <c r="J132" s="825" t="s">
        <v>217</v>
      </c>
      <c r="K132" s="61" t="s">
        <v>24</v>
      </c>
      <c r="L132" s="381">
        <f>M132+O132</f>
        <v>180.2</v>
      </c>
      <c r="M132" s="398">
        <v>180.2</v>
      </c>
      <c r="N132" s="564">
        <v>166.3</v>
      </c>
      <c r="O132" s="399">
        <v>0</v>
      </c>
      <c r="P132" s="381">
        <f>SUM(Q132,S132)</f>
        <v>184.6</v>
      </c>
      <c r="Q132" s="480">
        <v>182.2</v>
      </c>
      <c r="R132" s="565">
        <v>168.3</v>
      </c>
      <c r="S132" s="482">
        <v>2.4</v>
      </c>
      <c r="T132" s="566">
        <f>U132+W132</f>
        <v>198.2</v>
      </c>
      <c r="U132" s="400">
        <v>198.2</v>
      </c>
      <c r="V132" s="567">
        <v>182.9</v>
      </c>
      <c r="W132" s="568">
        <v>0</v>
      </c>
      <c r="X132" s="569">
        <f>Y132+AA132</f>
        <v>226.9</v>
      </c>
      <c r="Y132" s="564">
        <v>226.9</v>
      </c>
      <c r="Z132" s="398">
        <v>209.4</v>
      </c>
      <c r="AA132" s="399">
        <v>0</v>
      </c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</row>
    <row r="133" spans="1:41" ht="19.5" customHeight="1" thickBot="1" x14ac:dyDescent="0.25">
      <c r="A133" s="1034"/>
      <c r="B133" s="675"/>
      <c r="C133" s="678"/>
      <c r="D133" s="681"/>
      <c r="E133" s="684"/>
      <c r="F133" s="640"/>
      <c r="G133" s="845"/>
      <c r="H133" s="827"/>
      <c r="I133" s="848"/>
      <c r="J133" s="864"/>
      <c r="K133" s="223" t="s">
        <v>41</v>
      </c>
      <c r="L133" s="330">
        <f>M133+O133</f>
        <v>0</v>
      </c>
      <c r="M133" s="347">
        <v>0</v>
      </c>
      <c r="N133" s="347">
        <v>0</v>
      </c>
      <c r="O133" s="348">
        <v>0</v>
      </c>
      <c r="P133" s="330">
        <f>Q133+S133</f>
        <v>0</v>
      </c>
      <c r="Q133" s="335">
        <v>0</v>
      </c>
      <c r="R133" s="350">
        <v>0</v>
      </c>
      <c r="S133" s="336">
        <v>0</v>
      </c>
      <c r="T133" s="333">
        <f>U133+W133</f>
        <v>0</v>
      </c>
      <c r="U133" s="349">
        <v>0</v>
      </c>
      <c r="V133" s="349">
        <v>0</v>
      </c>
      <c r="W133" s="355">
        <v>0</v>
      </c>
      <c r="X133" s="356">
        <f>Y133+AA133</f>
        <v>0</v>
      </c>
      <c r="Y133" s="347">
        <v>0</v>
      </c>
      <c r="Z133" s="347">
        <v>0</v>
      </c>
      <c r="AA133" s="348">
        <v>0</v>
      </c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</row>
    <row r="134" spans="1:41" ht="25.5" customHeight="1" thickBot="1" x14ac:dyDescent="0.25">
      <c r="A134" s="1029"/>
      <c r="B134" s="676"/>
      <c r="C134" s="679"/>
      <c r="D134" s="682"/>
      <c r="E134" s="685"/>
      <c r="F134" s="1008"/>
      <c r="G134" s="846"/>
      <c r="H134" s="824"/>
      <c r="I134" s="826"/>
      <c r="J134" s="826"/>
      <c r="K134" s="227" t="s">
        <v>11</v>
      </c>
      <c r="L134" s="48">
        <f>SUM(L132:L133)</f>
        <v>180.2</v>
      </c>
      <c r="M134" s="49">
        <f t="shared" ref="M134:AA134" si="46">SUM(M132:M133)</f>
        <v>180.2</v>
      </c>
      <c r="N134" s="49">
        <f t="shared" si="46"/>
        <v>166.3</v>
      </c>
      <c r="O134" s="50">
        <f t="shared" si="46"/>
        <v>0</v>
      </c>
      <c r="P134" s="48">
        <f t="shared" si="46"/>
        <v>184.6</v>
      </c>
      <c r="Q134" s="49">
        <f t="shared" si="46"/>
        <v>182.2</v>
      </c>
      <c r="R134" s="49">
        <f t="shared" si="46"/>
        <v>168.3</v>
      </c>
      <c r="S134" s="50">
        <f t="shared" si="46"/>
        <v>2.4</v>
      </c>
      <c r="T134" s="48">
        <f t="shared" si="46"/>
        <v>198.2</v>
      </c>
      <c r="U134" s="49">
        <f t="shared" si="46"/>
        <v>198.2</v>
      </c>
      <c r="V134" s="49">
        <f t="shared" si="46"/>
        <v>182.9</v>
      </c>
      <c r="W134" s="50">
        <f t="shared" si="46"/>
        <v>0</v>
      </c>
      <c r="X134" s="48">
        <f t="shared" si="46"/>
        <v>226.9</v>
      </c>
      <c r="Y134" s="49">
        <f t="shared" si="46"/>
        <v>226.9</v>
      </c>
      <c r="Z134" s="49">
        <f t="shared" si="46"/>
        <v>209.4</v>
      </c>
      <c r="AA134" s="50">
        <f t="shared" si="46"/>
        <v>0</v>
      </c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</row>
    <row r="135" spans="1:41" ht="19.5" customHeight="1" x14ac:dyDescent="0.2">
      <c r="A135" s="624" t="s">
        <v>15</v>
      </c>
      <c r="B135" s="627" t="s">
        <v>16</v>
      </c>
      <c r="C135" s="630" t="s">
        <v>47</v>
      </c>
      <c r="D135" s="633" t="s">
        <v>22</v>
      </c>
      <c r="E135" s="636" t="s">
        <v>140</v>
      </c>
      <c r="F135" s="639" t="s">
        <v>214</v>
      </c>
      <c r="G135" s="642" t="s">
        <v>23</v>
      </c>
      <c r="H135" s="645" t="s">
        <v>129</v>
      </c>
      <c r="I135" s="648" t="s">
        <v>255</v>
      </c>
      <c r="J135" s="825" t="s">
        <v>215</v>
      </c>
      <c r="K135" s="71" t="s">
        <v>24</v>
      </c>
      <c r="L135" s="602">
        <f>M135+O135</f>
        <v>73.900000000000006</v>
      </c>
      <c r="M135" s="603">
        <v>73.900000000000006</v>
      </c>
      <c r="N135" s="603">
        <v>56.8</v>
      </c>
      <c r="O135" s="604">
        <v>0</v>
      </c>
      <c r="P135" s="602">
        <f>Q135+S135</f>
        <v>74.599999999999994</v>
      </c>
      <c r="Q135" s="603">
        <v>74.599999999999994</v>
      </c>
      <c r="R135" s="603">
        <v>57.5</v>
      </c>
      <c r="S135" s="604">
        <v>0</v>
      </c>
      <c r="T135" s="282">
        <f>U135+W135</f>
        <v>88.5</v>
      </c>
      <c r="U135" s="283">
        <v>88.5</v>
      </c>
      <c r="V135" s="283">
        <v>71.2</v>
      </c>
      <c r="W135" s="284">
        <v>0</v>
      </c>
      <c r="X135" s="602">
        <f>Y135+AA135</f>
        <v>103.7</v>
      </c>
      <c r="Y135" s="603">
        <v>103.7</v>
      </c>
      <c r="Z135" s="603">
        <v>84.2</v>
      </c>
      <c r="AA135" s="604">
        <v>0</v>
      </c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</row>
    <row r="136" spans="1:41" ht="19.5" customHeight="1" thickBot="1" x14ac:dyDescent="0.25">
      <c r="A136" s="625"/>
      <c r="B136" s="628"/>
      <c r="C136" s="631"/>
      <c r="D136" s="634"/>
      <c r="E136" s="637"/>
      <c r="F136" s="640"/>
      <c r="G136" s="643"/>
      <c r="H136" s="646"/>
      <c r="I136" s="649"/>
      <c r="J136" s="864"/>
      <c r="K136" s="55" t="s">
        <v>41</v>
      </c>
      <c r="L136" s="75">
        <f>M136+O136</f>
        <v>0</v>
      </c>
      <c r="M136" s="371">
        <v>0</v>
      </c>
      <c r="N136" s="371">
        <v>0</v>
      </c>
      <c r="O136" s="372">
        <v>0</v>
      </c>
      <c r="P136" s="178">
        <f>Q136+S136</f>
        <v>0</v>
      </c>
      <c r="Q136" s="373">
        <v>0</v>
      </c>
      <c r="R136" s="374">
        <v>0</v>
      </c>
      <c r="S136" s="375">
        <v>0</v>
      </c>
      <c r="T136" s="178">
        <f>U136+W136</f>
        <v>0</v>
      </c>
      <c r="U136" s="374">
        <v>0</v>
      </c>
      <c r="V136" s="374">
        <v>0</v>
      </c>
      <c r="W136" s="375">
        <v>0</v>
      </c>
      <c r="X136" s="75">
        <f>Y136+AA136</f>
        <v>0</v>
      </c>
      <c r="Y136" s="371">
        <v>0</v>
      </c>
      <c r="Z136" s="371">
        <v>0</v>
      </c>
      <c r="AA136" s="372">
        <v>0</v>
      </c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</row>
    <row r="137" spans="1:41" ht="24" customHeight="1" thickBot="1" x14ac:dyDescent="0.25">
      <c r="A137" s="626"/>
      <c r="B137" s="629"/>
      <c r="C137" s="632"/>
      <c r="D137" s="635"/>
      <c r="E137" s="638"/>
      <c r="F137" s="641"/>
      <c r="G137" s="644"/>
      <c r="H137" s="647"/>
      <c r="I137" s="650"/>
      <c r="J137" s="826"/>
      <c r="K137" s="76" t="s">
        <v>11</v>
      </c>
      <c r="L137" s="77">
        <f>SUM(L136+L135)</f>
        <v>73.900000000000006</v>
      </c>
      <c r="M137" s="78">
        <f t="shared" ref="M137:AA137" si="47">SUM(M136+M135)</f>
        <v>73.900000000000006</v>
      </c>
      <c r="N137" s="78">
        <f t="shared" si="47"/>
        <v>56.8</v>
      </c>
      <c r="O137" s="79">
        <f t="shared" si="47"/>
        <v>0</v>
      </c>
      <c r="P137" s="77">
        <f t="shared" si="47"/>
        <v>74.599999999999994</v>
      </c>
      <c r="Q137" s="78">
        <f t="shared" si="47"/>
        <v>74.599999999999994</v>
      </c>
      <c r="R137" s="78">
        <f t="shared" si="47"/>
        <v>57.5</v>
      </c>
      <c r="S137" s="79">
        <f t="shared" si="47"/>
        <v>0</v>
      </c>
      <c r="T137" s="77">
        <f t="shared" si="47"/>
        <v>88.5</v>
      </c>
      <c r="U137" s="78">
        <f t="shared" si="47"/>
        <v>88.5</v>
      </c>
      <c r="V137" s="78">
        <f t="shared" si="47"/>
        <v>71.2</v>
      </c>
      <c r="W137" s="79">
        <f t="shared" si="47"/>
        <v>0</v>
      </c>
      <c r="X137" s="77">
        <f t="shared" si="47"/>
        <v>103.7</v>
      </c>
      <c r="Y137" s="78">
        <f t="shared" si="47"/>
        <v>103.7</v>
      </c>
      <c r="Z137" s="78">
        <f t="shared" si="47"/>
        <v>84.2</v>
      </c>
      <c r="AA137" s="79">
        <f t="shared" si="47"/>
        <v>0</v>
      </c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</row>
    <row r="138" spans="1:41" ht="19.5" customHeight="1" x14ac:dyDescent="0.2">
      <c r="A138" s="606" t="s">
        <v>15</v>
      </c>
      <c r="B138" s="609" t="s">
        <v>16</v>
      </c>
      <c r="C138" s="653" t="s">
        <v>47</v>
      </c>
      <c r="D138" s="656" t="s">
        <v>25</v>
      </c>
      <c r="E138" s="659" t="s">
        <v>130</v>
      </c>
      <c r="F138" s="662" t="s">
        <v>214</v>
      </c>
      <c r="G138" s="665" t="s">
        <v>23</v>
      </c>
      <c r="H138" s="668" t="s">
        <v>129</v>
      </c>
      <c r="I138" s="671" t="s">
        <v>255</v>
      </c>
      <c r="J138" s="621" t="s">
        <v>221</v>
      </c>
      <c r="K138" s="68" t="s">
        <v>24</v>
      </c>
      <c r="L138" s="570">
        <f>M138+O138</f>
        <v>165</v>
      </c>
      <c r="M138" s="571">
        <v>165</v>
      </c>
      <c r="N138" s="571">
        <v>79.3</v>
      </c>
      <c r="O138" s="572">
        <v>0</v>
      </c>
      <c r="P138" s="123">
        <f>SUM(Q138,S138)</f>
        <v>165.3</v>
      </c>
      <c r="Q138" s="571">
        <v>165.3</v>
      </c>
      <c r="R138" s="513">
        <v>79.5</v>
      </c>
      <c r="S138" s="520">
        <v>0</v>
      </c>
      <c r="T138" s="158">
        <f>U138+W138</f>
        <v>214.7</v>
      </c>
      <c r="U138" s="156">
        <v>214.7</v>
      </c>
      <c r="V138" s="156">
        <v>99.6</v>
      </c>
      <c r="W138" s="157">
        <v>0</v>
      </c>
      <c r="X138" s="123">
        <f>Y138+AA138</f>
        <v>227</v>
      </c>
      <c r="Y138" s="513">
        <v>227</v>
      </c>
      <c r="Z138" s="513">
        <v>110.4</v>
      </c>
      <c r="AA138" s="514">
        <v>0</v>
      </c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</row>
    <row r="139" spans="1:41" ht="19.5" customHeight="1" x14ac:dyDescent="0.2">
      <c r="A139" s="607"/>
      <c r="B139" s="610"/>
      <c r="C139" s="654"/>
      <c r="D139" s="657"/>
      <c r="E139" s="660"/>
      <c r="F139" s="663"/>
      <c r="G139" s="666"/>
      <c r="H139" s="669"/>
      <c r="I139" s="672"/>
      <c r="J139" s="622"/>
      <c r="K139" s="340" t="s">
        <v>30</v>
      </c>
      <c r="L139" s="391">
        <f>M139+O139</f>
        <v>60.9</v>
      </c>
      <c r="M139" s="392">
        <v>60.9</v>
      </c>
      <c r="N139" s="392">
        <v>59.2</v>
      </c>
      <c r="O139" s="393">
        <v>0</v>
      </c>
      <c r="P139" s="387">
        <f>Q139+S139</f>
        <v>63.6</v>
      </c>
      <c r="Q139" s="394">
        <v>63.6</v>
      </c>
      <c r="R139" s="395">
        <v>62.7</v>
      </c>
      <c r="S139" s="396">
        <v>0</v>
      </c>
      <c r="T139" s="158">
        <f>U139+W139</f>
        <v>63.6</v>
      </c>
      <c r="U139" s="394">
        <v>63.6</v>
      </c>
      <c r="V139" s="394">
        <v>62.7</v>
      </c>
      <c r="W139" s="397">
        <v>0</v>
      </c>
      <c r="X139" s="337">
        <f>Y139+AA139</f>
        <v>0</v>
      </c>
      <c r="Y139" s="338">
        <v>0</v>
      </c>
      <c r="Z139" s="338">
        <v>0</v>
      </c>
      <c r="AA139" s="339">
        <v>0</v>
      </c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</row>
    <row r="140" spans="1:41" ht="19.5" customHeight="1" thickBot="1" x14ac:dyDescent="0.25">
      <c r="A140" s="607"/>
      <c r="B140" s="610"/>
      <c r="C140" s="654"/>
      <c r="D140" s="657"/>
      <c r="E140" s="660"/>
      <c r="F140" s="663"/>
      <c r="G140" s="666"/>
      <c r="H140" s="669"/>
      <c r="I140" s="672"/>
      <c r="J140" s="622"/>
      <c r="K140" s="62" t="s">
        <v>43</v>
      </c>
      <c r="L140" s="173">
        <f>M140+O140</f>
        <v>0</v>
      </c>
      <c r="M140" s="70">
        <v>0</v>
      </c>
      <c r="N140" s="70">
        <v>0</v>
      </c>
      <c r="O140" s="176">
        <v>0</v>
      </c>
      <c r="P140" s="113">
        <f>SUM(Q140,S140)</f>
        <v>0</v>
      </c>
      <c r="Q140" s="70">
        <v>0</v>
      </c>
      <c r="R140" s="45">
        <v>0</v>
      </c>
      <c r="S140" s="174">
        <v>0</v>
      </c>
      <c r="T140" s="178">
        <f>U140+W140</f>
        <v>0</v>
      </c>
      <c r="U140" s="188">
        <v>0</v>
      </c>
      <c r="V140" s="188">
        <v>0</v>
      </c>
      <c r="W140" s="189">
        <v>0</v>
      </c>
      <c r="X140" s="113">
        <v>0</v>
      </c>
      <c r="Y140" s="45">
        <v>0</v>
      </c>
      <c r="Z140" s="45">
        <v>0</v>
      </c>
      <c r="AA140" s="175">
        <v>0</v>
      </c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</row>
    <row r="141" spans="1:41" ht="19.5" customHeight="1" thickBot="1" x14ac:dyDescent="0.25">
      <c r="A141" s="651"/>
      <c r="B141" s="652"/>
      <c r="C141" s="655"/>
      <c r="D141" s="658"/>
      <c r="E141" s="661"/>
      <c r="F141" s="664"/>
      <c r="G141" s="667"/>
      <c r="H141" s="670"/>
      <c r="I141" s="673"/>
      <c r="J141" s="623"/>
      <c r="K141" s="47" t="s">
        <v>11</v>
      </c>
      <c r="L141" s="67">
        <f>SUM(L138:L140)</f>
        <v>225.9</v>
      </c>
      <c r="M141" s="146">
        <f>SUM(M138:M140)</f>
        <v>225.9</v>
      </c>
      <c r="N141" s="146">
        <f>SUM(N138:N140)</f>
        <v>138.5</v>
      </c>
      <c r="O141" s="147">
        <f>SUM(O138:O140)</f>
        <v>0</v>
      </c>
      <c r="P141" s="63">
        <f t="shared" ref="P141:AA141" si="48">SUM(P138:P140)</f>
        <v>228.9</v>
      </c>
      <c r="Q141" s="64">
        <f t="shared" si="48"/>
        <v>228.9</v>
      </c>
      <c r="R141" s="64">
        <f t="shared" si="48"/>
        <v>142.19999999999999</v>
      </c>
      <c r="S141" s="65">
        <f t="shared" si="48"/>
        <v>0</v>
      </c>
      <c r="T141" s="48">
        <f t="shared" si="48"/>
        <v>278.3</v>
      </c>
      <c r="U141" s="49">
        <f t="shared" si="48"/>
        <v>278.3</v>
      </c>
      <c r="V141" s="49">
        <f t="shared" si="48"/>
        <v>162.30000000000001</v>
      </c>
      <c r="W141" s="50">
        <f t="shared" si="48"/>
        <v>0</v>
      </c>
      <c r="X141" s="48">
        <f t="shared" si="48"/>
        <v>227</v>
      </c>
      <c r="Y141" s="49">
        <f t="shared" si="48"/>
        <v>227</v>
      </c>
      <c r="Z141" s="49">
        <f t="shared" si="48"/>
        <v>110.4</v>
      </c>
      <c r="AA141" s="50">
        <f t="shared" si="48"/>
        <v>0</v>
      </c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</row>
    <row r="142" spans="1:41" ht="19.5" customHeight="1" x14ac:dyDescent="0.2">
      <c r="A142" s="606" t="s">
        <v>15</v>
      </c>
      <c r="B142" s="609" t="s">
        <v>16</v>
      </c>
      <c r="C142" s="612" t="s">
        <v>47</v>
      </c>
      <c r="D142" s="615" t="s">
        <v>15</v>
      </c>
      <c r="E142" s="618" t="s">
        <v>131</v>
      </c>
      <c r="F142" s="833" t="s">
        <v>214</v>
      </c>
      <c r="G142" s="836" t="s">
        <v>208</v>
      </c>
      <c r="H142" s="839" t="s">
        <v>212</v>
      </c>
      <c r="I142" s="842" t="s">
        <v>255</v>
      </c>
      <c r="J142" s="842" t="s">
        <v>216</v>
      </c>
      <c r="K142" s="357" t="s">
        <v>41</v>
      </c>
      <c r="L142" s="96">
        <f>SUM(M142,O142)</f>
        <v>35.200000000000003</v>
      </c>
      <c r="M142" s="97">
        <v>35.200000000000003</v>
      </c>
      <c r="N142" s="97">
        <v>0</v>
      </c>
      <c r="O142" s="98">
        <v>0</v>
      </c>
      <c r="P142" s="99">
        <f>Q142+S142</f>
        <v>35.200000000000003</v>
      </c>
      <c r="Q142" s="100">
        <v>35.200000000000003</v>
      </c>
      <c r="R142" s="100">
        <v>0</v>
      </c>
      <c r="S142" s="101">
        <v>0</v>
      </c>
      <c r="T142" s="158">
        <f>U142+W142</f>
        <v>35</v>
      </c>
      <c r="U142" s="159">
        <v>35</v>
      </c>
      <c r="V142" s="159">
        <v>0</v>
      </c>
      <c r="W142" s="161">
        <v>0</v>
      </c>
      <c r="X142" s="158">
        <f>Y142+AA142</f>
        <v>50</v>
      </c>
      <c r="Y142" s="159">
        <v>50</v>
      </c>
      <c r="Z142" s="159">
        <v>0</v>
      </c>
      <c r="AA142" s="161">
        <v>0</v>
      </c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</row>
    <row r="143" spans="1:41" ht="19.5" customHeight="1" x14ac:dyDescent="0.2">
      <c r="A143" s="607"/>
      <c r="B143" s="610"/>
      <c r="C143" s="613"/>
      <c r="D143" s="616"/>
      <c r="E143" s="619"/>
      <c r="F143" s="834"/>
      <c r="G143" s="837"/>
      <c r="H143" s="840"/>
      <c r="I143" s="843"/>
      <c r="J143" s="843"/>
      <c r="K143" s="183" t="s">
        <v>24</v>
      </c>
      <c r="L143" s="154">
        <f>M143+O143</f>
        <v>458.4</v>
      </c>
      <c r="M143" s="155">
        <v>458.4</v>
      </c>
      <c r="N143" s="156">
        <v>417</v>
      </c>
      <c r="O143" s="157">
        <v>0</v>
      </c>
      <c r="P143" s="158">
        <f>Q143+S143</f>
        <v>469.3</v>
      </c>
      <c r="Q143" s="159">
        <v>469.3</v>
      </c>
      <c r="R143" s="159">
        <v>427.5</v>
      </c>
      <c r="S143" s="160">
        <v>0</v>
      </c>
      <c r="T143" s="158">
        <f>U143+W143</f>
        <v>478.1</v>
      </c>
      <c r="U143" s="159">
        <v>478.1</v>
      </c>
      <c r="V143" s="159">
        <v>435</v>
      </c>
      <c r="W143" s="161">
        <v>0</v>
      </c>
      <c r="X143" s="158">
        <f>Y143+AA143</f>
        <v>573.29999999999995</v>
      </c>
      <c r="Y143" s="159">
        <v>573.29999999999995</v>
      </c>
      <c r="Z143" s="159">
        <v>530.9</v>
      </c>
      <c r="AA143" s="161">
        <v>0</v>
      </c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</row>
    <row r="144" spans="1:41" ht="19.5" customHeight="1" thickBot="1" x14ac:dyDescent="0.25">
      <c r="A144" s="607"/>
      <c r="B144" s="610"/>
      <c r="C144" s="613"/>
      <c r="D144" s="616"/>
      <c r="E144" s="619"/>
      <c r="F144" s="834"/>
      <c r="G144" s="837"/>
      <c r="H144" s="840"/>
      <c r="I144" s="843"/>
      <c r="J144" s="843"/>
      <c r="K144" s="186" t="s">
        <v>43</v>
      </c>
      <c r="L144" s="154">
        <f>M144+O144</f>
        <v>15.5</v>
      </c>
      <c r="M144" s="155">
        <v>15.5</v>
      </c>
      <c r="N144" s="156">
        <v>15.3</v>
      </c>
      <c r="O144" s="157">
        <v>0</v>
      </c>
      <c r="P144" s="158">
        <f>Q144+S144</f>
        <v>15.5</v>
      </c>
      <c r="Q144" s="159">
        <v>15.5</v>
      </c>
      <c r="R144" s="159">
        <v>15.3</v>
      </c>
      <c r="S144" s="160">
        <v>0</v>
      </c>
      <c r="T144" s="158">
        <f>U144+W144</f>
        <v>32</v>
      </c>
      <c r="U144" s="159">
        <v>32</v>
      </c>
      <c r="V144" s="159">
        <v>31.5</v>
      </c>
      <c r="W144" s="161">
        <v>0</v>
      </c>
      <c r="X144" s="158">
        <f>Y144+AA144</f>
        <v>0</v>
      </c>
      <c r="Y144" s="159">
        <v>0</v>
      </c>
      <c r="Z144" s="159">
        <v>0</v>
      </c>
      <c r="AA144" s="161">
        <v>0</v>
      </c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</row>
    <row r="145" spans="1:41" ht="19.5" customHeight="1" thickBot="1" x14ac:dyDescent="0.25">
      <c r="A145" s="608"/>
      <c r="B145" s="611"/>
      <c r="C145" s="614"/>
      <c r="D145" s="617"/>
      <c r="E145" s="620"/>
      <c r="F145" s="835"/>
      <c r="G145" s="838"/>
      <c r="H145" s="841"/>
      <c r="I145" s="844"/>
      <c r="J145" s="844"/>
      <c r="K145" s="122" t="s">
        <v>11</v>
      </c>
      <c r="L145" s="105">
        <f t="shared" ref="L145:AA145" si="49">SUM(L142:L144)</f>
        <v>509.09999999999997</v>
      </c>
      <c r="M145" s="106">
        <f t="shared" si="49"/>
        <v>509.09999999999997</v>
      </c>
      <c r="N145" s="106">
        <f t="shared" si="49"/>
        <v>432.3</v>
      </c>
      <c r="O145" s="107">
        <f t="shared" si="49"/>
        <v>0</v>
      </c>
      <c r="P145" s="1">
        <f t="shared" si="49"/>
        <v>520</v>
      </c>
      <c r="Q145" s="2">
        <f t="shared" si="49"/>
        <v>520</v>
      </c>
      <c r="R145" s="2">
        <f t="shared" si="49"/>
        <v>442.8</v>
      </c>
      <c r="S145" s="3">
        <f t="shared" si="49"/>
        <v>0</v>
      </c>
      <c r="T145" s="105">
        <f t="shared" si="49"/>
        <v>545.1</v>
      </c>
      <c r="U145" s="106">
        <f t="shared" si="49"/>
        <v>545.1</v>
      </c>
      <c r="V145" s="106">
        <f t="shared" si="49"/>
        <v>466.5</v>
      </c>
      <c r="W145" s="107">
        <f t="shared" si="49"/>
        <v>0</v>
      </c>
      <c r="X145" s="105">
        <f t="shared" si="49"/>
        <v>623.29999999999995</v>
      </c>
      <c r="Y145" s="106">
        <f t="shared" si="49"/>
        <v>623.29999999999995</v>
      </c>
      <c r="Z145" s="106">
        <f t="shared" si="49"/>
        <v>530.9</v>
      </c>
      <c r="AA145" s="107">
        <f t="shared" si="49"/>
        <v>0</v>
      </c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</row>
    <row r="146" spans="1:41" ht="19.5" customHeight="1" x14ac:dyDescent="0.2">
      <c r="A146" s="606" t="s">
        <v>15</v>
      </c>
      <c r="B146" s="609" t="s">
        <v>16</v>
      </c>
      <c r="C146" s="612" t="s">
        <v>47</v>
      </c>
      <c r="D146" s="615" t="s">
        <v>28</v>
      </c>
      <c r="E146" s="618" t="s">
        <v>184</v>
      </c>
      <c r="F146" s="833" t="s">
        <v>214</v>
      </c>
      <c r="G146" s="858" t="s">
        <v>23</v>
      </c>
      <c r="H146" s="861" t="s">
        <v>129</v>
      </c>
      <c r="I146" s="842" t="s">
        <v>255</v>
      </c>
      <c r="J146" s="842" t="s">
        <v>215</v>
      </c>
      <c r="K146" s="357" t="s">
        <v>41</v>
      </c>
      <c r="L146" s="96">
        <f>SUM(M146,O146)</f>
        <v>21</v>
      </c>
      <c r="M146" s="97">
        <v>21</v>
      </c>
      <c r="N146" s="97">
        <v>18.5</v>
      </c>
      <c r="O146" s="98">
        <v>0</v>
      </c>
      <c r="P146" s="99">
        <f>Q146+S146</f>
        <v>24.7</v>
      </c>
      <c r="Q146" s="100">
        <v>24.7</v>
      </c>
      <c r="R146" s="100">
        <v>22.1</v>
      </c>
      <c r="S146" s="101">
        <v>0</v>
      </c>
      <c r="T146" s="99">
        <f>U146+W146</f>
        <v>25</v>
      </c>
      <c r="U146" s="100">
        <v>25</v>
      </c>
      <c r="V146" s="100">
        <v>21.7</v>
      </c>
      <c r="W146" s="102">
        <v>0</v>
      </c>
      <c r="X146" s="99">
        <f>Y146+AA146</f>
        <v>24.2</v>
      </c>
      <c r="Y146" s="100">
        <v>24.2</v>
      </c>
      <c r="Z146" s="100">
        <v>21</v>
      </c>
      <c r="AA146" s="102">
        <v>0</v>
      </c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</row>
    <row r="147" spans="1:41" ht="19.5" customHeight="1" thickBot="1" x14ac:dyDescent="0.25">
      <c r="A147" s="607"/>
      <c r="B147" s="610"/>
      <c r="C147" s="613"/>
      <c r="D147" s="616"/>
      <c r="E147" s="619"/>
      <c r="F147" s="834"/>
      <c r="G147" s="859"/>
      <c r="H147" s="862"/>
      <c r="I147" s="843"/>
      <c r="J147" s="843"/>
      <c r="K147" s="186" t="s">
        <v>30</v>
      </c>
      <c r="L147" s="154">
        <f>M147+O147</f>
        <v>26.5</v>
      </c>
      <c r="M147" s="155">
        <v>26.5</v>
      </c>
      <c r="N147" s="156">
        <v>17.8</v>
      </c>
      <c r="O147" s="157">
        <v>0</v>
      </c>
      <c r="P147" s="158">
        <f>Q147+S147</f>
        <v>96.3</v>
      </c>
      <c r="Q147" s="159">
        <v>96.3</v>
      </c>
      <c r="R147" s="159">
        <v>36.299999999999997</v>
      </c>
      <c r="S147" s="160">
        <v>0</v>
      </c>
      <c r="T147" s="158">
        <f>U147+W147</f>
        <v>96.3</v>
      </c>
      <c r="U147" s="159">
        <v>96.3</v>
      </c>
      <c r="V147" s="159">
        <v>36.299999999999997</v>
      </c>
      <c r="W147" s="161">
        <v>0</v>
      </c>
      <c r="X147" s="158">
        <f>Y147+AA147</f>
        <v>0</v>
      </c>
      <c r="Y147" s="159">
        <v>0</v>
      </c>
      <c r="Z147" s="159">
        <v>0</v>
      </c>
      <c r="AA147" s="161">
        <v>0</v>
      </c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</row>
    <row r="148" spans="1:41" ht="29.25" customHeight="1" thickBot="1" x14ac:dyDescent="0.25">
      <c r="A148" s="608"/>
      <c r="B148" s="611"/>
      <c r="C148" s="614"/>
      <c r="D148" s="617"/>
      <c r="E148" s="620"/>
      <c r="F148" s="835"/>
      <c r="G148" s="860"/>
      <c r="H148" s="863"/>
      <c r="I148" s="844"/>
      <c r="J148" s="844"/>
      <c r="K148" s="122" t="s">
        <v>11</v>
      </c>
      <c r="L148" s="105">
        <f t="shared" ref="L148:AA148" si="50">SUM(L146:L147)</f>
        <v>47.5</v>
      </c>
      <c r="M148" s="106">
        <f t="shared" si="50"/>
        <v>47.5</v>
      </c>
      <c r="N148" s="106">
        <f t="shared" si="50"/>
        <v>36.299999999999997</v>
      </c>
      <c r="O148" s="107">
        <f t="shared" si="50"/>
        <v>0</v>
      </c>
      <c r="P148" s="105">
        <f t="shared" si="50"/>
        <v>121</v>
      </c>
      <c r="Q148" s="106">
        <f t="shared" si="50"/>
        <v>121</v>
      </c>
      <c r="R148" s="106">
        <f t="shared" si="50"/>
        <v>58.4</v>
      </c>
      <c r="S148" s="107">
        <f t="shared" si="50"/>
        <v>0</v>
      </c>
      <c r="T148" s="105">
        <f t="shared" si="50"/>
        <v>121.3</v>
      </c>
      <c r="U148" s="106">
        <f t="shared" si="50"/>
        <v>121.3</v>
      </c>
      <c r="V148" s="106">
        <f t="shared" si="50"/>
        <v>58</v>
      </c>
      <c r="W148" s="107">
        <f t="shared" si="50"/>
        <v>0</v>
      </c>
      <c r="X148" s="105">
        <f t="shared" si="50"/>
        <v>24.2</v>
      </c>
      <c r="Y148" s="106">
        <f t="shared" si="50"/>
        <v>24.2</v>
      </c>
      <c r="Z148" s="106">
        <f t="shared" si="50"/>
        <v>21</v>
      </c>
      <c r="AA148" s="107">
        <f t="shared" si="50"/>
        <v>0</v>
      </c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</row>
    <row r="149" spans="1:41" ht="19.5" customHeight="1" thickBot="1" x14ac:dyDescent="0.25">
      <c r="A149" s="169" t="s">
        <v>15</v>
      </c>
      <c r="B149" s="180" t="s">
        <v>16</v>
      </c>
      <c r="C149" s="181" t="s">
        <v>47</v>
      </c>
      <c r="D149" s="810" t="s">
        <v>203</v>
      </c>
      <c r="E149" s="811"/>
      <c r="F149" s="811"/>
      <c r="G149" s="811"/>
      <c r="H149" s="811"/>
      <c r="I149" s="811"/>
      <c r="J149" s="811"/>
      <c r="K149" s="811"/>
      <c r="L149" s="151">
        <f>L134+L137+L141+L148+L145</f>
        <v>1036.5999999999999</v>
      </c>
      <c r="M149" s="152">
        <f t="shared" ref="M149:AA149" si="51">M134+M137+M141+M148+M145</f>
        <v>1036.5999999999999</v>
      </c>
      <c r="N149" s="152">
        <f t="shared" si="51"/>
        <v>830.2</v>
      </c>
      <c r="O149" s="153">
        <f t="shared" si="51"/>
        <v>0</v>
      </c>
      <c r="P149" s="151">
        <f t="shared" si="51"/>
        <v>1129.0999999999999</v>
      </c>
      <c r="Q149" s="152">
        <f t="shared" si="51"/>
        <v>1126.6999999999998</v>
      </c>
      <c r="R149" s="152">
        <f t="shared" si="51"/>
        <v>869.2</v>
      </c>
      <c r="S149" s="153">
        <f t="shared" si="51"/>
        <v>2.4</v>
      </c>
      <c r="T149" s="151">
        <f t="shared" si="51"/>
        <v>1231.4000000000001</v>
      </c>
      <c r="U149" s="152">
        <f t="shared" si="51"/>
        <v>1231.4000000000001</v>
      </c>
      <c r="V149" s="152">
        <f t="shared" si="51"/>
        <v>940.90000000000009</v>
      </c>
      <c r="W149" s="153">
        <f t="shared" si="51"/>
        <v>0</v>
      </c>
      <c r="X149" s="151">
        <f t="shared" si="51"/>
        <v>1205.0999999999999</v>
      </c>
      <c r="Y149" s="152">
        <f t="shared" si="51"/>
        <v>1205.0999999999999</v>
      </c>
      <c r="Z149" s="152">
        <f t="shared" si="51"/>
        <v>955.9</v>
      </c>
      <c r="AA149" s="153">
        <f t="shared" si="51"/>
        <v>0</v>
      </c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</row>
    <row r="150" spans="1:41" ht="20.25" customHeight="1" thickBot="1" x14ac:dyDescent="0.25">
      <c r="A150" s="28" t="s">
        <v>15</v>
      </c>
      <c r="B150" s="4" t="s">
        <v>16</v>
      </c>
      <c r="C150" s="5" t="s">
        <v>32</v>
      </c>
      <c r="D150" s="701" t="s">
        <v>194</v>
      </c>
      <c r="E150" s="702"/>
      <c r="F150" s="702"/>
      <c r="G150" s="702"/>
      <c r="H150" s="702"/>
      <c r="I150" s="702"/>
      <c r="J150" s="702"/>
      <c r="K150" s="702"/>
      <c r="L150" s="867"/>
      <c r="M150" s="867"/>
      <c r="N150" s="867"/>
      <c r="O150" s="867"/>
      <c r="P150" s="867"/>
      <c r="Q150" s="867"/>
      <c r="R150" s="867"/>
      <c r="S150" s="867"/>
      <c r="T150" s="867"/>
      <c r="U150" s="867"/>
      <c r="V150" s="867"/>
      <c r="W150" s="867"/>
      <c r="X150" s="867"/>
      <c r="Y150" s="867"/>
      <c r="Z150" s="867"/>
      <c r="AA150" s="868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</row>
    <row r="151" spans="1:41" ht="30" customHeight="1" thickBot="1" x14ac:dyDescent="0.25">
      <c r="A151" s="1028" t="s">
        <v>15</v>
      </c>
      <c r="B151" s="674" t="s">
        <v>16</v>
      </c>
      <c r="C151" s="677" t="s">
        <v>32</v>
      </c>
      <c r="D151" s="881" t="s">
        <v>16</v>
      </c>
      <c r="E151" s="870" t="s">
        <v>195</v>
      </c>
      <c r="F151" s="872" t="s">
        <v>214</v>
      </c>
      <c r="G151" s="1017" t="s">
        <v>196</v>
      </c>
      <c r="H151" s="839" t="s">
        <v>20</v>
      </c>
      <c r="I151" s="1052" t="s">
        <v>197</v>
      </c>
      <c r="J151" s="865" t="s">
        <v>217</v>
      </c>
      <c r="K151" s="361" t="s">
        <v>24</v>
      </c>
      <c r="L151" s="483">
        <f>M151+O151</f>
        <v>18</v>
      </c>
      <c r="M151" s="400">
        <v>18</v>
      </c>
      <c r="N151" s="567">
        <v>0</v>
      </c>
      <c r="O151" s="401">
        <v>0</v>
      </c>
      <c r="P151" s="483">
        <f>SUM(Q151,S151)</f>
        <v>34</v>
      </c>
      <c r="Q151" s="486">
        <v>34</v>
      </c>
      <c r="R151" s="565">
        <v>0</v>
      </c>
      <c r="S151" s="485">
        <v>0</v>
      </c>
      <c r="T151" s="566">
        <f>U151+W151</f>
        <v>270</v>
      </c>
      <c r="U151" s="400">
        <v>270</v>
      </c>
      <c r="V151" s="567">
        <v>0</v>
      </c>
      <c r="W151" s="568">
        <v>0</v>
      </c>
      <c r="X151" s="573">
        <f>Y151+AA151</f>
        <v>270</v>
      </c>
      <c r="Y151" s="567">
        <v>270</v>
      </c>
      <c r="Z151" s="400">
        <v>0</v>
      </c>
      <c r="AA151" s="401">
        <v>0</v>
      </c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</row>
    <row r="152" spans="1:41" ht="36.75" customHeight="1" thickBot="1" x14ac:dyDescent="0.25">
      <c r="A152" s="1029"/>
      <c r="B152" s="676"/>
      <c r="C152" s="679"/>
      <c r="D152" s="1035"/>
      <c r="E152" s="1036"/>
      <c r="F152" s="1007"/>
      <c r="G152" s="1053"/>
      <c r="H152" s="841"/>
      <c r="I152" s="866"/>
      <c r="J152" s="866"/>
      <c r="K152" s="227" t="s">
        <v>11</v>
      </c>
      <c r="L152" s="249">
        <f t="shared" ref="L152:AA152" si="52">SUM(L151:L151)</f>
        <v>18</v>
      </c>
      <c r="M152" s="250">
        <f t="shared" si="52"/>
        <v>18</v>
      </c>
      <c r="N152" s="250">
        <f t="shared" si="52"/>
        <v>0</v>
      </c>
      <c r="O152" s="251">
        <f t="shared" si="52"/>
        <v>0</v>
      </c>
      <c r="P152" s="249">
        <f t="shared" si="52"/>
        <v>34</v>
      </c>
      <c r="Q152" s="250">
        <f t="shared" si="52"/>
        <v>34</v>
      </c>
      <c r="R152" s="250">
        <f t="shared" si="52"/>
        <v>0</v>
      </c>
      <c r="S152" s="251">
        <f t="shared" si="52"/>
        <v>0</v>
      </c>
      <c r="T152" s="249">
        <f t="shared" si="52"/>
        <v>270</v>
      </c>
      <c r="U152" s="250">
        <f t="shared" si="52"/>
        <v>270</v>
      </c>
      <c r="V152" s="250">
        <f t="shared" si="52"/>
        <v>0</v>
      </c>
      <c r="W152" s="251">
        <f t="shared" si="52"/>
        <v>0</v>
      </c>
      <c r="X152" s="249">
        <f t="shared" si="52"/>
        <v>270</v>
      </c>
      <c r="Y152" s="250">
        <f t="shared" si="52"/>
        <v>270</v>
      </c>
      <c r="Z152" s="250">
        <f t="shared" si="52"/>
        <v>0</v>
      </c>
      <c r="AA152" s="251">
        <f t="shared" si="52"/>
        <v>0</v>
      </c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</row>
    <row r="153" spans="1:41" ht="20.25" customHeight="1" thickBot="1" x14ac:dyDescent="0.25">
      <c r="A153" s="169" t="s">
        <v>15</v>
      </c>
      <c r="B153" s="180" t="s">
        <v>16</v>
      </c>
      <c r="C153" s="181" t="s">
        <v>32</v>
      </c>
      <c r="D153" s="810" t="s">
        <v>203</v>
      </c>
      <c r="E153" s="811"/>
      <c r="F153" s="811"/>
      <c r="G153" s="811"/>
      <c r="H153" s="811"/>
      <c r="I153" s="811"/>
      <c r="J153" s="811"/>
      <c r="K153" s="811"/>
      <c r="L153" s="325">
        <f>L152</f>
        <v>18</v>
      </c>
      <c r="M153" s="326">
        <f t="shared" ref="M153:AA153" si="53">M152</f>
        <v>18</v>
      </c>
      <c r="N153" s="326">
        <f t="shared" si="53"/>
        <v>0</v>
      </c>
      <c r="O153" s="327">
        <f t="shared" si="53"/>
        <v>0</v>
      </c>
      <c r="P153" s="325">
        <f t="shared" si="53"/>
        <v>34</v>
      </c>
      <c r="Q153" s="326">
        <f t="shared" si="53"/>
        <v>34</v>
      </c>
      <c r="R153" s="326">
        <f t="shared" si="53"/>
        <v>0</v>
      </c>
      <c r="S153" s="327">
        <f t="shared" si="53"/>
        <v>0</v>
      </c>
      <c r="T153" s="325">
        <f t="shared" si="53"/>
        <v>270</v>
      </c>
      <c r="U153" s="326">
        <f t="shared" si="53"/>
        <v>270</v>
      </c>
      <c r="V153" s="326">
        <f t="shared" si="53"/>
        <v>0</v>
      </c>
      <c r="W153" s="327">
        <f t="shared" si="53"/>
        <v>0</v>
      </c>
      <c r="X153" s="325">
        <f t="shared" si="53"/>
        <v>270</v>
      </c>
      <c r="Y153" s="326">
        <f t="shared" si="53"/>
        <v>270</v>
      </c>
      <c r="Z153" s="326">
        <f t="shared" si="53"/>
        <v>0</v>
      </c>
      <c r="AA153" s="327">
        <f t="shared" si="53"/>
        <v>0</v>
      </c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</row>
    <row r="154" spans="1:41" ht="20.25" customHeight="1" thickBot="1" x14ac:dyDescent="0.25">
      <c r="A154" s="316" t="s">
        <v>15</v>
      </c>
      <c r="B154" s="177" t="s">
        <v>16</v>
      </c>
      <c r="C154" s="821" t="s">
        <v>204</v>
      </c>
      <c r="D154" s="822"/>
      <c r="E154" s="822"/>
      <c r="F154" s="822"/>
      <c r="G154" s="822"/>
      <c r="H154" s="822"/>
      <c r="I154" s="822"/>
      <c r="J154" s="822"/>
      <c r="K154" s="822"/>
      <c r="L154" s="257">
        <f t="shared" ref="L154:AA154" si="54">L27+L54+L67+L86+L130+L153+L149</f>
        <v>25004.199999999997</v>
      </c>
      <c r="M154" s="258">
        <f t="shared" si="54"/>
        <v>24988.3</v>
      </c>
      <c r="N154" s="258">
        <f t="shared" si="54"/>
        <v>4020.4000000000005</v>
      </c>
      <c r="O154" s="259">
        <f t="shared" si="54"/>
        <v>15.899999999999999</v>
      </c>
      <c r="P154" s="257">
        <f t="shared" si="54"/>
        <v>25245.100000000002</v>
      </c>
      <c r="Q154" s="258">
        <f t="shared" si="54"/>
        <v>25226.800000000003</v>
      </c>
      <c r="R154" s="258">
        <f t="shared" si="54"/>
        <v>4091.2</v>
      </c>
      <c r="S154" s="259">
        <f t="shared" si="54"/>
        <v>18.299999999999997</v>
      </c>
      <c r="T154" s="257">
        <f t="shared" si="54"/>
        <v>30058.6</v>
      </c>
      <c r="U154" s="258">
        <f t="shared" si="54"/>
        <v>30055.599999999999</v>
      </c>
      <c r="V154" s="258">
        <f t="shared" si="54"/>
        <v>4594.1000000000004</v>
      </c>
      <c r="W154" s="259">
        <f t="shared" si="54"/>
        <v>3</v>
      </c>
      <c r="X154" s="257">
        <f t="shared" si="54"/>
        <v>30163.4</v>
      </c>
      <c r="Y154" s="258">
        <f t="shared" si="54"/>
        <v>30163.4</v>
      </c>
      <c r="Z154" s="258">
        <f t="shared" si="54"/>
        <v>4792.8</v>
      </c>
      <c r="AA154" s="259">
        <f t="shared" si="54"/>
        <v>0</v>
      </c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</row>
    <row r="155" spans="1:41" ht="21" customHeight="1" thickBot="1" x14ac:dyDescent="0.25">
      <c r="A155" s="28" t="s">
        <v>15</v>
      </c>
      <c r="B155" s="182" t="s">
        <v>25</v>
      </c>
      <c r="C155" s="829" t="s">
        <v>57</v>
      </c>
      <c r="D155" s="830"/>
      <c r="E155" s="830"/>
      <c r="F155" s="830"/>
      <c r="G155" s="830"/>
      <c r="H155" s="830"/>
      <c r="I155" s="830"/>
      <c r="J155" s="830"/>
      <c r="K155" s="830"/>
      <c r="L155" s="831"/>
      <c r="M155" s="831"/>
      <c r="N155" s="831"/>
      <c r="O155" s="831"/>
      <c r="P155" s="831"/>
      <c r="Q155" s="831"/>
      <c r="R155" s="831"/>
      <c r="S155" s="831"/>
      <c r="T155" s="831"/>
      <c r="U155" s="831"/>
      <c r="V155" s="831"/>
      <c r="W155" s="831"/>
      <c r="X155" s="831"/>
      <c r="Y155" s="831"/>
      <c r="Z155" s="831"/>
      <c r="AA155" s="832"/>
      <c r="AB155" s="37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</row>
    <row r="156" spans="1:41" ht="20.25" customHeight="1" thickBot="1" x14ac:dyDescent="0.25">
      <c r="A156" s="28" t="s">
        <v>15</v>
      </c>
      <c r="B156" s="4" t="s">
        <v>25</v>
      </c>
      <c r="C156" s="5" t="s">
        <v>16</v>
      </c>
      <c r="D156" s="701" t="s">
        <v>58</v>
      </c>
      <c r="E156" s="702"/>
      <c r="F156" s="702"/>
      <c r="G156" s="702"/>
      <c r="H156" s="702"/>
      <c r="I156" s="702"/>
      <c r="J156" s="702"/>
      <c r="K156" s="702"/>
      <c r="L156" s="702"/>
      <c r="M156" s="702"/>
      <c r="N156" s="702"/>
      <c r="O156" s="702"/>
      <c r="P156" s="702"/>
      <c r="Q156" s="702"/>
      <c r="R156" s="702"/>
      <c r="S156" s="702"/>
      <c r="T156" s="702"/>
      <c r="U156" s="702"/>
      <c r="V156" s="702"/>
      <c r="W156" s="702"/>
      <c r="X156" s="702"/>
      <c r="Y156" s="702"/>
      <c r="Z156" s="702"/>
      <c r="AA156" s="828"/>
      <c r="AB156" s="780"/>
    </row>
    <row r="157" spans="1:41" ht="22.5" customHeight="1" x14ac:dyDescent="0.2">
      <c r="A157" s="606" t="s">
        <v>15</v>
      </c>
      <c r="B157" s="609" t="s">
        <v>25</v>
      </c>
      <c r="C157" s="612" t="s">
        <v>16</v>
      </c>
      <c r="D157" s="615" t="s">
        <v>16</v>
      </c>
      <c r="E157" s="618" t="s">
        <v>59</v>
      </c>
      <c r="F157" s="833" t="s">
        <v>214</v>
      </c>
      <c r="G157" s="858" t="s">
        <v>121</v>
      </c>
      <c r="H157" s="861" t="s">
        <v>20</v>
      </c>
      <c r="I157" s="621" t="s">
        <v>152</v>
      </c>
      <c r="J157" s="621" t="s">
        <v>217</v>
      </c>
      <c r="K157" s="185" t="s">
        <v>24</v>
      </c>
      <c r="L157" s="96">
        <f>SUM(M157,O157)</f>
        <v>0</v>
      </c>
      <c r="M157" s="97">
        <v>0</v>
      </c>
      <c r="N157" s="97">
        <v>0</v>
      </c>
      <c r="O157" s="98">
        <v>0</v>
      </c>
      <c r="P157" s="99">
        <v>0</v>
      </c>
      <c r="Q157" s="100">
        <v>0</v>
      </c>
      <c r="R157" s="100">
        <v>0</v>
      </c>
      <c r="S157" s="101">
        <v>0</v>
      </c>
      <c r="T157" s="99">
        <f>U157+W157</f>
        <v>0</v>
      </c>
      <c r="U157" s="100">
        <v>0</v>
      </c>
      <c r="V157" s="100">
        <v>0</v>
      </c>
      <c r="W157" s="102">
        <v>0</v>
      </c>
      <c r="X157" s="99">
        <v>0</v>
      </c>
      <c r="Y157" s="100">
        <v>0</v>
      </c>
      <c r="Z157" s="100">
        <v>0</v>
      </c>
      <c r="AA157" s="102">
        <v>0</v>
      </c>
      <c r="AB157" s="780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</row>
    <row r="158" spans="1:41" ht="23.25" customHeight="1" thickBot="1" x14ac:dyDescent="0.25">
      <c r="A158" s="607"/>
      <c r="B158" s="610"/>
      <c r="C158" s="613"/>
      <c r="D158" s="616"/>
      <c r="E158" s="619"/>
      <c r="F158" s="834"/>
      <c r="G158" s="859"/>
      <c r="H158" s="862"/>
      <c r="I158" s="622"/>
      <c r="J158" s="622"/>
      <c r="K158" s="186" t="s">
        <v>61</v>
      </c>
      <c r="L158" s="187">
        <f>SUM(M158,O158)</f>
        <v>69</v>
      </c>
      <c r="M158" s="574">
        <v>69</v>
      </c>
      <c r="N158" s="188">
        <v>0</v>
      </c>
      <c r="O158" s="189">
        <v>0</v>
      </c>
      <c r="P158" s="575">
        <f>SUM(Q158+S158)</f>
        <v>90.5</v>
      </c>
      <c r="Q158" s="576">
        <v>90.5</v>
      </c>
      <c r="R158" s="576">
        <v>0</v>
      </c>
      <c r="S158" s="384">
        <v>0</v>
      </c>
      <c r="T158" s="575">
        <f>U158+W158</f>
        <v>55.8</v>
      </c>
      <c r="U158" s="576">
        <v>55.8</v>
      </c>
      <c r="V158" s="576">
        <v>0</v>
      </c>
      <c r="W158" s="524">
        <v>0</v>
      </c>
      <c r="X158" s="575">
        <f>SUM(Y158+AA158)</f>
        <v>43</v>
      </c>
      <c r="Y158" s="576">
        <v>43</v>
      </c>
      <c r="Z158" s="576">
        <v>0</v>
      </c>
      <c r="AA158" s="524">
        <v>0</v>
      </c>
      <c r="AB158" s="38"/>
    </row>
    <row r="159" spans="1:41" ht="22.5" customHeight="1" thickBot="1" x14ac:dyDescent="0.25">
      <c r="A159" s="608"/>
      <c r="B159" s="611"/>
      <c r="C159" s="614"/>
      <c r="D159" s="617"/>
      <c r="E159" s="620"/>
      <c r="F159" s="835"/>
      <c r="G159" s="860"/>
      <c r="H159" s="975"/>
      <c r="I159" s="622"/>
      <c r="J159" s="623"/>
      <c r="K159" s="122" t="s">
        <v>11</v>
      </c>
      <c r="L159" s="108">
        <f t="shared" ref="L159:AA159" si="55">SUM(L158+L157)</f>
        <v>69</v>
      </c>
      <c r="M159" s="109">
        <f t="shared" si="55"/>
        <v>69</v>
      </c>
      <c r="N159" s="109">
        <f t="shared" si="55"/>
        <v>0</v>
      </c>
      <c r="O159" s="112">
        <f t="shared" si="55"/>
        <v>0</v>
      </c>
      <c r="P159" s="108">
        <f t="shared" si="55"/>
        <v>90.5</v>
      </c>
      <c r="Q159" s="109">
        <f t="shared" si="55"/>
        <v>90.5</v>
      </c>
      <c r="R159" s="109">
        <f t="shared" si="55"/>
        <v>0</v>
      </c>
      <c r="S159" s="112">
        <f t="shared" si="55"/>
        <v>0</v>
      </c>
      <c r="T159" s="108">
        <f t="shared" si="55"/>
        <v>55.8</v>
      </c>
      <c r="U159" s="109">
        <f t="shared" si="55"/>
        <v>55.8</v>
      </c>
      <c r="V159" s="109">
        <f t="shared" si="55"/>
        <v>0</v>
      </c>
      <c r="W159" s="112">
        <f t="shared" si="55"/>
        <v>0</v>
      </c>
      <c r="X159" s="108">
        <f t="shared" si="55"/>
        <v>43</v>
      </c>
      <c r="Y159" s="109">
        <f t="shared" si="55"/>
        <v>43</v>
      </c>
      <c r="Z159" s="109">
        <f t="shared" si="55"/>
        <v>0</v>
      </c>
      <c r="AA159" s="112">
        <f t="shared" si="55"/>
        <v>0</v>
      </c>
      <c r="AB159" s="277"/>
    </row>
    <row r="160" spans="1:41" ht="23.25" customHeight="1" thickBot="1" x14ac:dyDescent="0.25">
      <c r="A160" s="169" t="s">
        <v>15</v>
      </c>
      <c r="B160" s="180" t="s">
        <v>25</v>
      </c>
      <c r="C160" s="181" t="s">
        <v>16</v>
      </c>
      <c r="D160" s="810" t="s">
        <v>203</v>
      </c>
      <c r="E160" s="811"/>
      <c r="F160" s="811"/>
      <c r="G160" s="811"/>
      <c r="H160" s="811"/>
      <c r="I160" s="811"/>
      <c r="J160" s="811"/>
      <c r="K160" s="820"/>
      <c r="L160" s="14">
        <f t="shared" ref="L160:AA160" si="56">SUM(L159)</f>
        <v>69</v>
      </c>
      <c r="M160" s="15">
        <f t="shared" si="56"/>
        <v>69</v>
      </c>
      <c r="N160" s="15">
        <f t="shared" si="56"/>
        <v>0</v>
      </c>
      <c r="O160" s="16">
        <f t="shared" si="56"/>
        <v>0</v>
      </c>
      <c r="P160" s="17">
        <f t="shared" si="56"/>
        <v>90.5</v>
      </c>
      <c r="Q160" s="15">
        <f t="shared" si="56"/>
        <v>90.5</v>
      </c>
      <c r="R160" s="15">
        <f t="shared" si="56"/>
        <v>0</v>
      </c>
      <c r="S160" s="18">
        <f t="shared" si="56"/>
        <v>0</v>
      </c>
      <c r="T160" s="14">
        <f t="shared" si="56"/>
        <v>55.8</v>
      </c>
      <c r="U160" s="19">
        <f t="shared" si="56"/>
        <v>55.8</v>
      </c>
      <c r="V160" s="20">
        <f t="shared" si="56"/>
        <v>0</v>
      </c>
      <c r="W160" s="16">
        <f t="shared" si="56"/>
        <v>0</v>
      </c>
      <c r="X160" s="17">
        <f t="shared" si="56"/>
        <v>43</v>
      </c>
      <c r="Y160" s="15">
        <f t="shared" si="56"/>
        <v>43</v>
      </c>
      <c r="Z160" s="20">
        <f t="shared" si="56"/>
        <v>0</v>
      </c>
      <c r="AA160" s="16">
        <f t="shared" si="56"/>
        <v>0</v>
      </c>
      <c r="AB160" s="277"/>
    </row>
    <row r="161" spans="1:28" ht="19.5" customHeight="1" thickBot="1" x14ac:dyDescent="0.25">
      <c r="A161" s="28" t="s">
        <v>15</v>
      </c>
      <c r="B161" s="4" t="s">
        <v>25</v>
      </c>
      <c r="C161" s="184" t="s">
        <v>22</v>
      </c>
      <c r="D161" s="1014" t="s">
        <v>62</v>
      </c>
      <c r="E161" s="1014"/>
      <c r="F161" s="1014"/>
      <c r="G161" s="1014"/>
      <c r="H161" s="1014"/>
      <c r="I161" s="1014"/>
      <c r="J161" s="1014"/>
      <c r="K161" s="1014"/>
      <c r="L161" s="1014"/>
      <c r="M161" s="1014"/>
      <c r="N161" s="1014"/>
      <c r="O161" s="1014"/>
      <c r="P161" s="1014"/>
      <c r="Q161" s="1014"/>
      <c r="R161" s="1014"/>
      <c r="S161" s="1014"/>
      <c r="T161" s="1014"/>
      <c r="U161" s="1014"/>
      <c r="V161" s="1014"/>
      <c r="W161" s="1014"/>
      <c r="X161" s="1014"/>
      <c r="Y161" s="1014"/>
      <c r="Z161" s="1014"/>
      <c r="AA161" s="1015"/>
      <c r="AB161" s="277"/>
    </row>
    <row r="162" spans="1:28" ht="29.25" customHeight="1" x14ac:dyDescent="0.2">
      <c r="A162" s="748" t="s">
        <v>15</v>
      </c>
      <c r="B162" s="627" t="s">
        <v>25</v>
      </c>
      <c r="C162" s="1049" t="s">
        <v>22</v>
      </c>
      <c r="D162" s="1050" t="s">
        <v>22</v>
      </c>
      <c r="E162" s="985" t="s">
        <v>181</v>
      </c>
      <c r="F162" s="818" t="s">
        <v>214</v>
      </c>
      <c r="G162" s="983" t="s">
        <v>185</v>
      </c>
      <c r="H162" s="978" t="s">
        <v>63</v>
      </c>
      <c r="I162" s="994" t="s">
        <v>256</v>
      </c>
      <c r="J162" s="1003" t="s">
        <v>222</v>
      </c>
      <c r="K162" s="315" t="s">
        <v>41</v>
      </c>
      <c r="L162" s="577">
        <f>SUM(M162,O162)</f>
        <v>365.4</v>
      </c>
      <c r="M162" s="578">
        <v>361</v>
      </c>
      <c r="N162" s="578">
        <v>301.10000000000002</v>
      </c>
      <c r="O162" s="579">
        <v>4.4000000000000004</v>
      </c>
      <c r="P162" s="577">
        <f>SUM(Q162,S162)</f>
        <v>365.4</v>
      </c>
      <c r="Q162" s="578">
        <v>361</v>
      </c>
      <c r="R162" s="578">
        <v>301.10000000000002</v>
      </c>
      <c r="S162" s="579">
        <v>4.4000000000000004</v>
      </c>
      <c r="T162" s="577">
        <f>SUM(U162,W162)</f>
        <v>362.7</v>
      </c>
      <c r="U162" s="578">
        <v>362.7</v>
      </c>
      <c r="V162" s="578">
        <v>290.8</v>
      </c>
      <c r="W162" s="579">
        <v>0</v>
      </c>
      <c r="X162" s="577">
        <f>Y162+AA162</f>
        <v>473.8</v>
      </c>
      <c r="Y162" s="578">
        <v>473.8</v>
      </c>
      <c r="Z162" s="578">
        <v>407.9</v>
      </c>
      <c r="AA162" s="579">
        <v>0</v>
      </c>
      <c r="AB162" s="277"/>
    </row>
    <row r="163" spans="1:28" ht="28.5" customHeight="1" thickBot="1" x14ac:dyDescent="0.25">
      <c r="A163" s="608"/>
      <c r="B163" s="749"/>
      <c r="C163" s="694"/>
      <c r="D163" s="1051"/>
      <c r="E163" s="986"/>
      <c r="F163" s="819"/>
      <c r="G163" s="984"/>
      <c r="H163" s="979"/>
      <c r="I163" s="995"/>
      <c r="J163" s="1004"/>
      <c r="K163" s="141" t="s">
        <v>24</v>
      </c>
      <c r="L163" s="298">
        <f>M163+O163</f>
        <v>96.8</v>
      </c>
      <c r="M163" s="300">
        <v>96.8</v>
      </c>
      <c r="N163" s="300">
        <v>93.6</v>
      </c>
      <c r="O163" s="299">
        <v>0</v>
      </c>
      <c r="P163" s="298">
        <f>Q163+S163</f>
        <v>96.8</v>
      </c>
      <c r="Q163" s="300">
        <v>96.8</v>
      </c>
      <c r="R163" s="300">
        <v>93.6</v>
      </c>
      <c r="S163" s="299">
        <v>0</v>
      </c>
      <c r="T163" s="298">
        <f>U163+W163</f>
        <v>194</v>
      </c>
      <c r="U163" s="300">
        <v>194</v>
      </c>
      <c r="V163" s="300">
        <v>190.3</v>
      </c>
      <c r="W163" s="299">
        <v>0</v>
      </c>
      <c r="X163" s="298">
        <f>Y163+AA163</f>
        <v>190</v>
      </c>
      <c r="Y163" s="300">
        <v>190</v>
      </c>
      <c r="Z163" s="300">
        <v>186.4</v>
      </c>
      <c r="AA163" s="299">
        <v>0</v>
      </c>
      <c r="AB163" s="277"/>
    </row>
    <row r="164" spans="1:28" ht="30.75" customHeight="1" thickBot="1" x14ac:dyDescent="0.25">
      <c r="A164" s="651"/>
      <c r="B164" s="736"/>
      <c r="C164" s="737"/>
      <c r="D164" s="734"/>
      <c r="E164" s="987"/>
      <c r="F164" s="775"/>
      <c r="G164" s="977"/>
      <c r="H164" s="732"/>
      <c r="I164" s="989"/>
      <c r="J164" s="1005"/>
      <c r="K164" s="122" t="s">
        <v>11</v>
      </c>
      <c r="L164" s="1">
        <f t="shared" ref="L164:AA164" si="57">SUM(L162:L163)</f>
        <v>462.2</v>
      </c>
      <c r="M164" s="2">
        <f t="shared" si="57"/>
        <v>457.8</v>
      </c>
      <c r="N164" s="2">
        <f t="shared" si="57"/>
        <v>394.70000000000005</v>
      </c>
      <c r="O164" s="3">
        <f t="shared" si="57"/>
        <v>4.4000000000000004</v>
      </c>
      <c r="P164" s="1">
        <f t="shared" si="57"/>
        <v>462.2</v>
      </c>
      <c r="Q164" s="2">
        <f t="shared" si="57"/>
        <v>457.8</v>
      </c>
      <c r="R164" s="2">
        <f t="shared" si="57"/>
        <v>394.70000000000005</v>
      </c>
      <c r="S164" s="3">
        <f t="shared" si="57"/>
        <v>4.4000000000000004</v>
      </c>
      <c r="T164" s="1">
        <f t="shared" si="57"/>
        <v>556.70000000000005</v>
      </c>
      <c r="U164" s="2">
        <f t="shared" si="57"/>
        <v>556.70000000000005</v>
      </c>
      <c r="V164" s="2">
        <f t="shared" si="57"/>
        <v>481.1</v>
      </c>
      <c r="W164" s="3">
        <f t="shared" si="57"/>
        <v>0</v>
      </c>
      <c r="X164" s="1">
        <f t="shared" si="57"/>
        <v>663.8</v>
      </c>
      <c r="Y164" s="2">
        <f t="shared" si="57"/>
        <v>663.8</v>
      </c>
      <c r="Z164" s="2">
        <f t="shared" si="57"/>
        <v>594.29999999999995</v>
      </c>
      <c r="AA164" s="3">
        <f t="shared" si="57"/>
        <v>0</v>
      </c>
      <c r="AB164" s="277"/>
    </row>
    <row r="165" spans="1:28" ht="33" customHeight="1" thickBot="1" x14ac:dyDescent="0.25">
      <c r="A165" s="729" t="s">
        <v>15</v>
      </c>
      <c r="B165" s="735" t="s">
        <v>25</v>
      </c>
      <c r="C165" s="693" t="s">
        <v>22</v>
      </c>
      <c r="D165" s="733" t="s">
        <v>28</v>
      </c>
      <c r="E165" s="772" t="s">
        <v>64</v>
      </c>
      <c r="F165" s="774" t="s">
        <v>214</v>
      </c>
      <c r="G165" s="976" t="s">
        <v>185</v>
      </c>
      <c r="H165" s="731" t="s">
        <v>63</v>
      </c>
      <c r="I165" s="988" t="s">
        <v>256</v>
      </c>
      <c r="J165" s="994" t="s">
        <v>217</v>
      </c>
      <c r="K165" s="314" t="s">
        <v>117</v>
      </c>
      <c r="L165" s="580">
        <f>SUM(M165,O165)</f>
        <v>8.5</v>
      </c>
      <c r="M165" s="581">
        <v>8.5</v>
      </c>
      <c r="N165" s="581">
        <v>0</v>
      </c>
      <c r="O165" s="582">
        <v>0</v>
      </c>
      <c r="P165" s="580">
        <f>SUM(Q165,S165)</f>
        <v>8.5</v>
      </c>
      <c r="Q165" s="581">
        <v>8.5</v>
      </c>
      <c r="R165" s="581">
        <v>0</v>
      </c>
      <c r="S165" s="582">
        <v>0</v>
      </c>
      <c r="T165" s="580">
        <f>SUM(U165,W165)</f>
        <v>7</v>
      </c>
      <c r="U165" s="581">
        <v>7</v>
      </c>
      <c r="V165" s="581">
        <v>0</v>
      </c>
      <c r="W165" s="582">
        <v>0</v>
      </c>
      <c r="X165" s="580">
        <f>Y165+AA165</f>
        <v>8.1999999999999993</v>
      </c>
      <c r="Y165" s="581">
        <v>8.1999999999999993</v>
      </c>
      <c r="Z165" s="581">
        <v>0</v>
      </c>
      <c r="AA165" s="582">
        <v>0</v>
      </c>
      <c r="AB165" s="780"/>
    </row>
    <row r="166" spans="1:28" ht="36" customHeight="1" thickBot="1" x14ac:dyDescent="0.25">
      <c r="A166" s="730"/>
      <c r="B166" s="736"/>
      <c r="C166" s="737"/>
      <c r="D166" s="734"/>
      <c r="E166" s="773"/>
      <c r="F166" s="775"/>
      <c r="G166" s="977"/>
      <c r="H166" s="732"/>
      <c r="I166" s="989"/>
      <c r="J166" s="1006"/>
      <c r="K166" s="122" t="s">
        <v>11</v>
      </c>
      <c r="L166" s="1">
        <f>SUM(L165)</f>
        <v>8.5</v>
      </c>
      <c r="M166" s="2">
        <f>SUM(M165)</f>
        <v>8.5</v>
      </c>
      <c r="N166" s="2">
        <f>SUM(N165)</f>
        <v>0</v>
      </c>
      <c r="O166" s="3">
        <f>SUM(O165)</f>
        <v>0</v>
      </c>
      <c r="P166" s="1">
        <f t="shared" ref="P166:AA166" si="58">SUM(P165)</f>
        <v>8.5</v>
      </c>
      <c r="Q166" s="2">
        <f t="shared" si="58"/>
        <v>8.5</v>
      </c>
      <c r="R166" s="2">
        <f t="shared" si="58"/>
        <v>0</v>
      </c>
      <c r="S166" s="3">
        <f t="shared" si="58"/>
        <v>0</v>
      </c>
      <c r="T166" s="1">
        <f t="shared" si="58"/>
        <v>7</v>
      </c>
      <c r="U166" s="2">
        <f t="shared" si="58"/>
        <v>7</v>
      </c>
      <c r="V166" s="2">
        <f t="shared" si="58"/>
        <v>0</v>
      </c>
      <c r="W166" s="3">
        <f t="shared" si="58"/>
        <v>0</v>
      </c>
      <c r="X166" s="1">
        <f t="shared" si="58"/>
        <v>8.1999999999999993</v>
      </c>
      <c r="Y166" s="2">
        <f t="shared" si="58"/>
        <v>8.1999999999999993</v>
      </c>
      <c r="Z166" s="2">
        <f t="shared" si="58"/>
        <v>0</v>
      </c>
      <c r="AA166" s="3">
        <f t="shared" si="58"/>
        <v>0</v>
      </c>
      <c r="AB166" s="780"/>
    </row>
    <row r="167" spans="1:28" ht="31.5" customHeight="1" thickBot="1" x14ac:dyDescent="0.25">
      <c r="A167" s="729" t="s">
        <v>15</v>
      </c>
      <c r="B167" s="735" t="s">
        <v>25</v>
      </c>
      <c r="C167" s="693" t="s">
        <v>22</v>
      </c>
      <c r="D167" s="733" t="s">
        <v>47</v>
      </c>
      <c r="E167" s="772" t="s">
        <v>182</v>
      </c>
      <c r="F167" s="774" t="s">
        <v>214</v>
      </c>
      <c r="G167" s="976" t="s">
        <v>185</v>
      </c>
      <c r="H167" s="731" t="s">
        <v>63</v>
      </c>
      <c r="I167" s="988" t="s">
        <v>256</v>
      </c>
      <c r="J167" s="994" t="s">
        <v>217</v>
      </c>
      <c r="K167" s="313" t="s">
        <v>41</v>
      </c>
      <c r="L167" s="583">
        <f>SUM(M167,O167)</f>
        <v>74.2</v>
      </c>
      <c r="M167" s="584">
        <v>74.2</v>
      </c>
      <c r="N167" s="584">
        <v>25.1</v>
      </c>
      <c r="O167" s="585">
        <v>0</v>
      </c>
      <c r="P167" s="583">
        <f>SUM(Q167,S167)</f>
        <v>74.2</v>
      </c>
      <c r="Q167" s="584">
        <v>74.2</v>
      </c>
      <c r="R167" s="584">
        <v>25.1</v>
      </c>
      <c r="S167" s="585">
        <v>0</v>
      </c>
      <c r="T167" s="583">
        <f>SUM(U167,W167)</f>
        <v>106.8</v>
      </c>
      <c r="U167" s="584">
        <v>106.8</v>
      </c>
      <c r="V167" s="584">
        <v>59.9</v>
      </c>
      <c r="W167" s="585">
        <v>0</v>
      </c>
      <c r="X167" s="583">
        <f>Y167+AA167</f>
        <v>89.2</v>
      </c>
      <c r="Y167" s="584">
        <v>89.2</v>
      </c>
      <c r="Z167" s="584">
        <v>38.299999999999997</v>
      </c>
      <c r="AA167" s="585">
        <v>0</v>
      </c>
      <c r="AB167" s="780"/>
    </row>
    <row r="168" spans="1:28" ht="42" customHeight="1" thickBot="1" x14ac:dyDescent="0.25">
      <c r="A168" s="730"/>
      <c r="B168" s="736"/>
      <c r="C168" s="737"/>
      <c r="D168" s="734"/>
      <c r="E168" s="773"/>
      <c r="F168" s="775"/>
      <c r="G168" s="977"/>
      <c r="H168" s="732"/>
      <c r="I168" s="989"/>
      <c r="J168" s="1006"/>
      <c r="K168" s="122" t="s">
        <v>11</v>
      </c>
      <c r="L168" s="105">
        <f t="shared" ref="L168:AA168" si="59">SUM(L167)</f>
        <v>74.2</v>
      </c>
      <c r="M168" s="106">
        <f t="shared" si="59"/>
        <v>74.2</v>
      </c>
      <c r="N168" s="106">
        <f t="shared" si="59"/>
        <v>25.1</v>
      </c>
      <c r="O168" s="107">
        <f t="shared" si="59"/>
        <v>0</v>
      </c>
      <c r="P168" s="105">
        <f t="shared" si="59"/>
        <v>74.2</v>
      </c>
      <c r="Q168" s="106">
        <f t="shared" si="59"/>
        <v>74.2</v>
      </c>
      <c r="R168" s="106">
        <f t="shared" si="59"/>
        <v>25.1</v>
      </c>
      <c r="S168" s="107">
        <f t="shared" si="59"/>
        <v>0</v>
      </c>
      <c r="T168" s="105">
        <f t="shared" si="59"/>
        <v>106.8</v>
      </c>
      <c r="U168" s="106">
        <f t="shared" si="59"/>
        <v>106.8</v>
      </c>
      <c r="V168" s="106">
        <f t="shared" si="59"/>
        <v>59.9</v>
      </c>
      <c r="W168" s="107">
        <f t="shared" si="59"/>
        <v>0</v>
      </c>
      <c r="X168" s="105">
        <f t="shared" si="59"/>
        <v>89.2</v>
      </c>
      <c r="Y168" s="106">
        <f t="shared" si="59"/>
        <v>89.2</v>
      </c>
      <c r="Z168" s="106">
        <f t="shared" si="59"/>
        <v>38.299999999999997</v>
      </c>
      <c r="AA168" s="107">
        <f t="shared" si="59"/>
        <v>0</v>
      </c>
      <c r="AB168" s="780"/>
    </row>
    <row r="169" spans="1:28" ht="21" customHeight="1" thickBot="1" x14ac:dyDescent="0.25">
      <c r="A169" s="28" t="s">
        <v>15</v>
      </c>
      <c r="B169" s="4" t="s">
        <v>25</v>
      </c>
      <c r="C169" s="191" t="s">
        <v>22</v>
      </c>
      <c r="D169" s="997" t="s">
        <v>203</v>
      </c>
      <c r="E169" s="998"/>
      <c r="F169" s="998"/>
      <c r="G169" s="998"/>
      <c r="H169" s="998"/>
      <c r="I169" s="998"/>
      <c r="J169" s="998"/>
      <c r="K169" s="998"/>
      <c r="L169" s="266">
        <f t="shared" ref="L169:AA169" si="60">L164+L166+L168</f>
        <v>544.9</v>
      </c>
      <c r="M169" s="267">
        <f t="shared" si="60"/>
        <v>540.5</v>
      </c>
      <c r="N169" s="267">
        <f t="shared" si="60"/>
        <v>419.80000000000007</v>
      </c>
      <c r="O169" s="268">
        <f t="shared" si="60"/>
        <v>4.4000000000000004</v>
      </c>
      <c r="P169" s="266">
        <f t="shared" si="60"/>
        <v>544.9</v>
      </c>
      <c r="Q169" s="267">
        <f t="shared" si="60"/>
        <v>540.5</v>
      </c>
      <c r="R169" s="267">
        <f t="shared" si="60"/>
        <v>419.80000000000007</v>
      </c>
      <c r="S169" s="268">
        <f t="shared" si="60"/>
        <v>4.4000000000000004</v>
      </c>
      <c r="T169" s="266">
        <f t="shared" si="60"/>
        <v>670.5</v>
      </c>
      <c r="U169" s="267">
        <f t="shared" si="60"/>
        <v>670.5</v>
      </c>
      <c r="V169" s="267">
        <f t="shared" si="60"/>
        <v>541</v>
      </c>
      <c r="W169" s="268">
        <f t="shared" si="60"/>
        <v>0</v>
      </c>
      <c r="X169" s="266">
        <f t="shared" si="60"/>
        <v>761.2</v>
      </c>
      <c r="Y169" s="267">
        <f t="shared" si="60"/>
        <v>761.2</v>
      </c>
      <c r="Z169" s="267">
        <f t="shared" si="60"/>
        <v>632.59999999999991</v>
      </c>
      <c r="AA169" s="268">
        <f t="shared" si="60"/>
        <v>0</v>
      </c>
      <c r="AB169" s="277"/>
    </row>
    <row r="170" spans="1:28" ht="20.25" customHeight="1" thickBot="1" x14ac:dyDescent="0.25">
      <c r="A170" s="316" t="s">
        <v>15</v>
      </c>
      <c r="B170" s="190" t="s">
        <v>25</v>
      </c>
      <c r="C170" s="990" t="s">
        <v>204</v>
      </c>
      <c r="D170" s="991"/>
      <c r="E170" s="991"/>
      <c r="F170" s="991"/>
      <c r="G170" s="991"/>
      <c r="H170" s="991"/>
      <c r="I170" s="991"/>
      <c r="J170" s="991"/>
      <c r="K170" s="991"/>
      <c r="L170" s="269">
        <f>L160+L169</f>
        <v>613.9</v>
      </c>
      <c r="M170" s="270">
        <f t="shared" ref="M170:AA170" si="61">M160+M169</f>
        <v>609.5</v>
      </c>
      <c r="N170" s="270">
        <f t="shared" si="61"/>
        <v>419.80000000000007</v>
      </c>
      <c r="O170" s="271">
        <f t="shared" si="61"/>
        <v>4.4000000000000004</v>
      </c>
      <c r="P170" s="269">
        <f t="shared" si="61"/>
        <v>635.4</v>
      </c>
      <c r="Q170" s="270">
        <f t="shared" si="61"/>
        <v>631</v>
      </c>
      <c r="R170" s="270">
        <f t="shared" si="61"/>
        <v>419.80000000000007</v>
      </c>
      <c r="S170" s="271">
        <f t="shared" si="61"/>
        <v>4.4000000000000004</v>
      </c>
      <c r="T170" s="269">
        <f t="shared" si="61"/>
        <v>726.3</v>
      </c>
      <c r="U170" s="270">
        <f t="shared" si="61"/>
        <v>726.3</v>
      </c>
      <c r="V170" s="270">
        <f t="shared" si="61"/>
        <v>541</v>
      </c>
      <c r="W170" s="271">
        <f t="shared" si="61"/>
        <v>0</v>
      </c>
      <c r="X170" s="269">
        <f t="shared" si="61"/>
        <v>804.2</v>
      </c>
      <c r="Y170" s="270">
        <f t="shared" si="61"/>
        <v>804.2</v>
      </c>
      <c r="Z170" s="270">
        <f t="shared" si="61"/>
        <v>632.59999999999991</v>
      </c>
      <c r="AA170" s="271">
        <f t="shared" si="61"/>
        <v>0</v>
      </c>
      <c r="AB170" s="812"/>
    </row>
    <row r="171" spans="1:28" ht="24.75" customHeight="1" thickBot="1" x14ac:dyDescent="0.25">
      <c r="A171" s="28" t="s">
        <v>15</v>
      </c>
      <c r="B171" s="272" t="s">
        <v>15</v>
      </c>
      <c r="C171" s="830" t="s">
        <v>65</v>
      </c>
      <c r="D171" s="830"/>
      <c r="E171" s="830"/>
      <c r="F171" s="830"/>
      <c r="G171" s="830"/>
      <c r="H171" s="830"/>
      <c r="I171" s="830"/>
      <c r="J171" s="830"/>
      <c r="K171" s="830"/>
      <c r="L171" s="831"/>
      <c r="M171" s="831"/>
      <c r="N171" s="831"/>
      <c r="O171" s="831"/>
      <c r="P171" s="831"/>
      <c r="Q171" s="831"/>
      <c r="R171" s="831"/>
      <c r="S171" s="831"/>
      <c r="T171" s="831"/>
      <c r="U171" s="831"/>
      <c r="V171" s="831"/>
      <c r="W171" s="831"/>
      <c r="X171" s="831"/>
      <c r="Y171" s="831"/>
      <c r="Z171" s="831"/>
      <c r="AA171" s="832"/>
      <c r="AB171" s="780"/>
    </row>
    <row r="172" spans="1:28" ht="24" customHeight="1" thickBot="1" x14ac:dyDescent="0.25">
      <c r="A172" s="28" t="s">
        <v>15</v>
      </c>
      <c r="B172" s="4" t="s">
        <v>15</v>
      </c>
      <c r="C172" s="192" t="s">
        <v>16</v>
      </c>
      <c r="D172" s="980" t="s">
        <v>66</v>
      </c>
      <c r="E172" s="981"/>
      <c r="F172" s="981"/>
      <c r="G172" s="981"/>
      <c r="H172" s="981"/>
      <c r="I172" s="981"/>
      <c r="J172" s="981"/>
      <c r="K172" s="981"/>
      <c r="L172" s="981"/>
      <c r="M172" s="981"/>
      <c r="N172" s="981"/>
      <c r="O172" s="981"/>
      <c r="P172" s="981"/>
      <c r="Q172" s="981"/>
      <c r="R172" s="981"/>
      <c r="S172" s="981"/>
      <c r="T172" s="981"/>
      <c r="U172" s="981"/>
      <c r="V172" s="981"/>
      <c r="W172" s="981"/>
      <c r="X172" s="981"/>
      <c r="Y172" s="981"/>
      <c r="Z172" s="981"/>
      <c r="AA172" s="982"/>
      <c r="AB172" s="780"/>
    </row>
    <row r="173" spans="1:28" ht="21" customHeight="1" x14ac:dyDescent="0.2">
      <c r="A173" s="606" t="s">
        <v>15</v>
      </c>
      <c r="B173" s="609" t="s">
        <v>15</v>
      </c>
      <c r="C173" s="693" t="s">
        <v>16</v>
      </c>
      <c r="D173" s="745" t="s">
        <v>16</v>
      </c>
      <c r="E173" s="708" t="s">
        <v>67</v>
      </c>
      <c r="F173" s="705" t="s">
        <v>214</v>
      </c>
      <c r="G173" s="714" t="s">
        <v>186</v>
      </c>
      <c r="H173" s="717" t="s">
        <v>20</v>
      </c>
      <c r="I173" s="1000" t="s">
        <v>137</v>
      </c>
      <c r="J173" s="720" t="s">
        <v>223</v>
      </c>
      <c r="K173" s="231" t="s">
        <v>24</v>
      </c>
      <c r="L173" s="586">
        <f>M173+O173</f>
        <v>127.5</v>
      </c>
      <c r="M173" s="587">
        <v>127.5</v>
      </c>
      <c r="N173" s="587">
        <v>0</v>
      </c>
      <c r="O173" s="588">
        <v>0</v>
      </c>
      <c r="P173" s="586">
        <f>Q173+S173</f>
        <v>142.80000000000001</v>
      </c>
      <c r="Q173" s="587">
        <v>142.80000000000001</v>
      </c>
      <c r="R173" s="587">
        <v>0</v>
      </c>
      <c r="S173" s="588">
        <v>0</v>
      </c>
      <c r="T173" s="586">
        <f>U173+W173</f>
        <v>130</v>
      </c>
      <c r="U173" s="587">
        <v>130</v>
      </c>
      <c r="V173" s="587">
        <v>0</v>
      </c>
      <c r="W173" s="588">
        <v>0</v>
      </c>
      <c r="X173" s="586">
        <f>Y173+AA173</f>
        <v>139.69999999999999</v>
      </c>
      <c r="Y173" s="587">
        <v>139.69999999999999</v>
      </c>
      <c r="Z173" s="587">
        <v>0</v>
      </c>
      <c r="AA173" s="588">
        <v>0</v>
      </c>
      <c r="AB173" s="780"/>
    </row>
    <row r="174" spans="1:28" ht="25.5" customHeight="1" thickBot="1" x14ac:dyDescent="0.25">
      <c r="A174" s="608"/>
      <c r="B174" s="611"/>
      <c r="C174" s="694"/>
      <c r="D174" s="849"/>
      <c r="E174" s="816"/>
      <c r="F174" s="817"/>
      <c r="G174" s="813"/>
      <c r="H174" s="999"/>
      <c r="I174" s="1001"/>
      <c r="J174" s="721"/>
      <c r="K174" s="246" t="s">
        <v>41</v>
      </c>
      <c r="L174" s="303">
        <f>M174+O174</f>
        <v>0</v>
      </c>
      <c r="M174" s="247">
        <v>0</v>
      </c>
      <c r="N174" s="247">
        <v>0</v>
      </c>
      <c r="O174" s="296">
        <v>0</v>
      </c>
      <c r="P174" s="303">
        <f>Q174+S174</f>
        <v>0</v>
      </c>
      <c r="Q174" s="247">
        <v>0</v>
      </c>
      <c r="R174" s="247">
        <v>0</v>
      </c>
      <c r="S174" s="296">
        <v>0</v>
      </c>
      <c r="T174" s="303">
        <f>U174+W174</f>
        <v>0</v>
      </c>
      <c r="U174" s="247">
        <v>0</v>
      </c>
      <c r="V174" s="247">
        <v>0</v>
      </c>
      <c r="W174" s="296">
        <v>0</v>
      </c>
      <c r="X174" s="303">
        <f>Y174+AA174</f>
        <v>0</v>
      </c>
      <c r="Y174" s="247">
        <v>0</v>
      </c>
      <c r="Z174" s="247">
        <v>0</v>
      </c>
      <c r="AA174" s="248">
        <v>0</v>
      </c>
      <c r="AB174" s="780"/>
    </row>
    <row r="175" spans="1:28" ht="24" customHeight="1" thickBot="1" x14ac:dyDescent="0.25">
      <c r="A175" s="651"/>
      <c r="B175" s="652"/>
      <c r="C175" s="737"/>
      <c r="D175" s="747"/>
      <c r="E175" s="710"/>
      <c r="F175" s="743"/>
      <c r="G175" s="716"/>
      <c r="H175" s="719"/>
      <c r="I175" s="1002"/>
      <c r="J175" s="722"/>
      <c r="K175" s="122" t="s">
        <v>11</v>
      </c>
      <c r="L175" s="1">
        <f t="shared" ref="L175:AA175" si="62">L173+L174</f>
        <v>127.5</v>
      </c>
      <c r="M175" s="2">
        <f t="shared" si="62"/>
        <v>127.5</v>
      </c>
      <c r="N175" s="2">
        <f t="shared" si="62"/>
        <v>0</v>
      </c>
      <c r="O175" s="3">
        <f t="shared" si="62"/>
        <v>0</v>
      </c>
      <c r="P175" s="1">
        <f t="shared" si="62"/>
        <v>142.80000000000001</v>
      </c>
      <c r="Q175" s="2">
        <f t="shared" si="62"/>
        <v>142.80000000000001</v>
      </c>
      <c r="R175" s="2">
        <f t="shared" si="62"/>
        <v>0</v>
      </c>
      <c r="S175" s="3">
        <f t="shared" si="62"/>
        <v>0</v>
      </c>
      <c r="T175" s="1">
        <f t="shared" si="62"/>
        <v>130</v>
      </c>
      <c r="U175" s="2">
        <f t="shared" si="62"/>
        <v>130</v>
      </c>
      <c r="V175" s="2">
        <f t="shared" si="62"/>
        <v>0</v>
      </c>
      <c r="W175" s="3">
        <f t="shared" si="62"/>
        <v>0</v>
      </c>
      <c r="X175" s="1">
        <f t="shared" si="62"/>
        <v>139.69999999999999</v>
      </c>
      <c r="Y175" s="2">
        <f t="shared" si="62"/>
        <v>139.69999999999999</v>
      </c>
      <c r="Z175" s="2">
        <f t="shared" si="62"/>
        <v>0</v>
      </c>
      <c r="AA175" s="3">
        <f t="shared" si="62"/>
        <v>0</v>
      </c>
      <c r="AB175" s="780"/>
    </row>
    <row r="176" spans="1:28" ht="31.5" customHeight="1" thickBot="1" x14ac:dyDescent="0.25">
      <c r="A176" s="606" t="s">
        <v>15</v>
      </c>
      <c r="B176" s="609" t="s">
        <v>15</v>
      </c>
      <c r="C176" s="693" t="s">
        <v>16</v>
      </c>
      <c r="D176" s="745" t="s">
        <v>22</v>
      </c>
      <c r="E176" s="708" t="s">
        <v>138</v>
      </c>
      <c r="F176" s="705" t="s">
        <v>218</v>
      </c>
      <c r="G176" s="714" t="s">
        <v>187</v>
      </c>
      <c r="H176" s="717" t="s">
        <v>213</v>
      </c>
      <c r="I176" s="1000" t="s">
        <v>137</v>
      </c>
      <c r="J176" s="720" t="s">
        <v>224</v>
      </c>
      <c r="K176" s="306" t="s">
        <v>24</v>
      </c>
      <c r="L176" s="303">
        <f>M176+O176</f>
        <v>120.4</v>
      </c>
      <c r="M176" s="247">
        <v>120.4</v>
      </c>
      <c r="N176" s="247">
        <v>98.7</v>
      </c>
      <c r="O176" s="296">
        <v>0</v>
      </c>
      <c r="P176" s="303">
        <f>Q176+S176</f>
        <v>120.4</v>
      </c>
      <c r="Q176" s="247">
        <v>120.4</v>
      </c>
      <c r="R176" s="247">
        <v>98.7</v>
      </c>
      <c r="S176" s="296">
        <v>0</v>
      </c>
      <c r="T176" s="179">
        <f>U176+W176</f>
        <v>170.8</v>
      </c>
      <c r="U176" s="589">
        <v>170.8</v>
      </c>
      <c r="V176" s="589">
        <v>154.69999999999999</v>
      </c>
      <c r="W176" s="522">
        <v>0</v>
      </c>
      <c r="X176" s="303">
        <f>Y176+AA176</f>
        <v>160</v>
      </c>
      <c r="Y176" s="247">
        <v>160</v>
      </c>
      <c r="Z176" s="247">
        <v>128.30000000000001</v>
      </c>
      <c r="AA176" s="248">
        <v>0</v>
      </c>
      <c r="AB176" s="812"/>
    </row>
    <row r="177" spans="1:28" ht="32.25" customHeight="1" thickBot="1" x14ac:dyDescent="0.25">
      <c r="A177" s="608"/>
      <c r="B177" s="611"/>
      <c r="C177" s="694"/>
      <c r="D177" s="849"/>
      <c r="E177" s="816"/>
      <c r="F177" s="817"/>
      <c r="G177" s="813"/>
      <c r="H177" s="719"/>
      <c r="I177" s="1002"/>
      <c r="J177" s="722"/>
      <c r="K177" s="122" t="s">
        <v>11</v>
      </c>
      <c r="L177" s="108">
        <f t="shared" ref="L177:AA177" si="63">L176</f>
        <v>120.4</v>
      </c>
      <c r="M177" s="109">
        <f t="shared" si="63"/>
        <v>120.4</v>
      </c>
      <c r="N177" s="109">
        <f t="shared" si="63"/>
        <v>98.7</v>
      </c>
      <c r="O177" s="115">
        <f t="shared" si="63"/>
        <v>0</v>
      </c>
      <c r="P177" s="108">
        <f t="shared" si="63"/>
        <v>120.4</v>
      </c>
      <c r="Q177" s="109">
        <f t="shared" si="63"/>
        <v>120.4</v>
      </c>
      <c r="R177" s="109">
        <f t="shared" si="63"/>
        <v>98.7</v>
      </c>
      <c r="S177" s="115">
        <f t="shared" si="63"/>
        <v>0</v>
      </c>
      <c r="T177" s="108">
        <f t="shared" si="63"/>
        <v>170.8</v>
      </c>
      <c r="U177" s="109">
        <f t="shared" si="63"/>
        <v>170.8</v>
      </c>
      <c r="V177" s="109">
        <f t="shared" si="63"/>
        <v>154.69999999999999</v>
      </c>
      <c r="W177" s="115">
        <f t="shared" si="63"/>
        <v>0</v>
      </c>
      <c r="X177" s="108">
        <f t="shared" si="63"/>
        <v>160</v>
      </c>
      <c r="Y177" s="109">
        <f t="shared" si="63"/>
        <v>160</v>
      </c>
      <c r="Z177" s="109">
        <f t="shared" si="63"/>
        <v>128.30000000000001</v>
      </c>
      <c r="AA177" s="112">
        <f t="shared" si="63"/>
        <v>0</v>
      </c>
      <c r="AB177" s="812"/>
    </row>
    <row r="178" spans="1:28" ht="30.75" customHeight="1" thickBot="1" x14ac:dyDescent="0.25">
      <c r="A178" s="606" t="s">
        <v>15</v>
      </c>
      <c r="B178" s="609" t="s">
        <v>15</v>
      </c>
      <c r="C178" s="693" t="s">
        <v>16</v>
      </c>
      <c r="D178" s="695" t="s">
        <v>25</v>
      </c>
      <c r="E178" s="659" t="s">
        <v>176</v>
      </c>
      <c r="F178" s="662" t="s">
        <v>214</v>
      </c>
      <c r="G178" s="665" t="s">
        <v>187</v>
      </c>
      <c r="H178" s="668" t="s">
        <v>20</v>
      </c>
      <c r="I178" s="648" t="s">
        <v>137</v>
      </c>
      <c r="J178" s="825" t="s">
        <v>217</v>
      </c>
      <c r="K178" s="55" t="s">
        <v>43</v>
      </c>
      <c r="L178" s="75">
        <f>M178+O178</f>
        <v>0</v>
      </c>
      <c r="M178" s="56">
        <v>0</v>
      </c>
      <c r="N178" s="56">
        <v>0</v>
      </c>
      <c r="O178" s="58">
        <v>0</v>
      </c>
      <c r="P178" s="75">
        <f>Q178+S178</f>
        <v>0</v>
      </c>
      <c r="Q178" s="56">
        <v>0</v>
      </c>
      <c r="R178" s="56">
        <v>0</v>
      </c>
      <c r="S178" s="58">
        <v>0</v>
      </c>
      <c r="T178" s="75">
        <f>U178+W178</f>
        <v>0</v>
      </c>
      <c r="U178" s="56">
        <v>0</v>
      </c>
      <c r="V178" s="56">
        <v>0</v>
      </c>
      <c r="W178" s="58">
        <v>0</v>
      </c>
      <c r="X178" s="75">
        <v>0</v>
      </c>
      <c r="Y178" s="56">
        <v>0</v>
      </c>
      <c r="Z178" s="56">
        <v>0</v>
      </c>
      <c r="AA178" s="252">
        <v>0</v>
      </c>
      <c r="AB178" s="780"/>
    </row>
    <row r="179" spans="1:28" ht="33.75" customHeight="1" thickBot="1" x14ac:dyDescent="0.25">
      <c r="A179" s="608"/>
      <c r="B179" s="611"/>
      <c r="C179" s="694"/>
      <c r="D179" s="696"/>
      <c r="E179" s="697"/>
      <c r="F179" s="750"/>
      <c r="G179" s="692"/>
      <c r="H179" s="670"/>
      <c r="I179" s="650"/>
      <c r="J179" s="826"/>
      <c r="K179" s="76" t="s">
        <v>11</v>
      </c>
      <c r="L179" s="253">
        <f t="shared" ref="L179:AA179" si="64">L178</f>
        <v>0</v>
      </c>
      <c r="M179" s="254">
        <f t="shared" si="64"/>
        <v>0</v>
      </c>
      <c r="N179" s="254">
        <f t="shared" si="64"/>
        <v>0</v>
      </c>
      <c r="O179" s="255">
        <f t="shared" si="64"/>
        <v>0</v>
      </c>
      <c r="P179" s="253">
        <f t="shared" si="64"/>
        <v>0</v>
      </c>
      <c r="Q179" s="254">
        <f t="shared" si="64"/>
        <v>0</v>
      </c>
      <c r="R179" s="254">
        <f t="shared" si="64"/>
        <v>0</v>
      </c>
      <c r="S179" s="255">
        <f t="shared" si="64"/>
        <v>0</v>
      </c>
      <c r="T179" s="253">
        <f t="shared" si="64"/>
        <v>0</v>
      </c>
      <c r="U179" s="254">
        <f t="shared" si="64"/>
        <v>0</v>
      </c>
      <c r="V179" s="254">
        <f t="shared" si="64"/>
        <v>0</v>
      </c>
      <c r="W179" s="255">
        <f t="shared" si="64"/>
        <v>0</v>
      </c>
      <c r="X179" s="253">
        <f t="shared" si="64"/>
        <v>0</v>
      </c>
      <c r="Y179" s="254">
        <f t="shared" si="64"/>
        <v>0</v>
      </c>
      <c r="Z179" s="254">
        <f t="shared" si="64"/>
        <v>0</v>
      </c>
      <c r="AA179" s="256">
        <f t="shared" si="64"/>
        <v>0</v>
      </c>
      <c r="AB179" s="38"/>
    </row>
    <row r="180" spans="1:28" ht="22.5" customHeight="1" thickBot="1" x14ac:dyDescent="0.25">
      <c r="A180" s="28" t="s">
        <v>15</v>
      </c>
      <c r="B180" s="4" t="s">
        <v>15</v>
      </c>
      <c r="C180" s="5" t="s">
        <v>16</v>
      </c>
      <c r="D180" s="973" t="s">
        <v>203</v>
      </c>
      <c r="E180" s="974"/>
      <c r="F180" s="974"/>
      <c r="G180" s="974"/>
      <c r="H180" s="974"/>
      <c r="I180" s="974"/>
      <c r="J180" s="974"/>
      <c r="K180" s="974"/>
      <c r="L180" s="164">
        <f>L175+L179+L177</f>
        <v>247.9</v>
      </c>
      <c r="M180" s="165">
        <f t="shared" ref="M180:AA180" si="65">M175+M179+M177</f>
        <v>247.9</v>
      </c>
      <c r="N180" s="165">
        <f t="shared" si="65"/>
        <v>98.7</v>
      </c>
      <c r="O180" s="166">
        <f t="shared" si="65"/>
        <v>0</v>
      </c>
      <c r="P180" s="164">
        <f t="shared" si="65"/>
        <v>263.20000000000005</v>
      </c>
      <c r="Q180" s="165">
        <f t="shared" si="65"/>
        <v>263.20000000000005</v>
      </c>
      <c r="R180" s="165">
        <f t="shared" si="65"/>
        <v>98.7</v>
      </c>
      <c r="S180" s="166">
        <f t="shared" si="65"/>
        <v>0</v>
      </c>
      <c r="T180" s="164">
        <f t="shared" si="65"/>
        <v>300.8</v>
      </c>
      <c r="U180" s="165">
        <f t="shared" si="65"/>
        <v>300.8</v>
      </c>
      <c r="V180" s="165">
        <f t="shared" si="65"/>
        <v>154.69999999999999</v>
      </c>
      <c r="W180" s="166">
        <f t="shared" si="65"/>
        <v>0</v>
      </c>
      <c r="X180" s="164">
        <f t="shared" si="65"/>
        <v>299.7</v>
      </c>
      <c r="Y180" s="165">
        <f t="shared" si="65"/>
        <v>299.7</v>
      </c>
      <c r="Z180" s="165">
        <f t="shared" si="65"/>
        <v>128.30000000000001</v>
      </c>
      <c r="AA180" s="166">
        <f t="shared" si="65"/>
        <v>0</v>
      </c>
      <c r="AB180" s="277"/>
    </row>
    <row r="181" spans="1:28" ht="21.75" customHeight="1" thickBot="1" x14ac:dyDescent="0.25">
      <c r="A181" s="316" t="s">
        <v>15</v>
      </c>
      <c r="B181" s="177" t="s">
        <v>15</v>
      </c>
      <c r="C181" s="689" t="s">
        <v>204</v>
      </c>
      <c r="D181" s="690"/>
      <c r="E181" s="690"/>
      <c r="F181" s="690"/>
      <c r="G181" s="690"/>
      <c r="H181" s="690"/>
      <c r="I181" s="690"/>
      <c r="J181" s="690"/>
      <c r="K181" s="691"/>
      <c r="L181" s="162">
        <f t="shared" ref="L181:AA181" si="66">L180</f>
        <v>247.9</v>
      </c>
      <c r="M181" s="163">
        <f t="shared" si="66"/>
        <v>247.9</v>
      </c>
      <c r="N181" s="163">
        <f t="shared" si="66"/>
        <v>98.7</v>
      </c>
      <c r="O181" s="193">
        <f t="shared" si="66"/>
        <v>0</v>
      </c>
      <c r="P181" s="162">
        <f t="shared" si="66"/>
        <v>263.20000000000005</v>
      </c>
      <c r="Q181" s="163">
        <f t="shared" si="66"/>
        <v>263.20000000000005</v>
      </c>
      <c r="R181" s="163">
        <f t="shared" si="66"/>
        <v>98.7</v>
      </c>
      <c r="S181" s="193">
        <f t="shared" si="66"/>
        <v>0</v>
      </c>
      <c r="T181" s="162">
        <f t="shared" si="66"/>
        <v>300.8</v>
      </c>
      <c r="U181" s="163">
        <f t="shared" si="66"/>
        <v>300.8</v>
      </c>
      <c r="V181" s="163">
        <f t="shared" si="66"/>
        <v>154.69999999999999</v>
      </c>
      <c r="W181" s="193">
        <f t="shared" si="66"/>
        <v>0</v>
      </c>
      <c r="X181" s="162">
        <f t="shared" si="66"/>
        <v>299.7</v>
      </c>
      <c r="Y181" s="163">
        <f t="shared" si="66"/>
        <v>299.7</v>
      </c>
      <c r="Z181" s="163">
        <f t="shared" si="66"/>
        <v>128.30000000000001</v>
      </c>
      <c r="AA181" s="194">
        <f t="shared" si="66"/>
        <v>0</v>
      </c>
      <c r="AB181" s="780"/>
    </row>
    <row r="182" spans="1:28" ht="23.25" customHeight="1" thickBot="1" x14ac:dyDescent="0.25">
      <c r="A182" s="28" t="s">
        <v>15</v>
      </c>
      <c r="B182" s="273" t="s">
        <v>188</v>
      </c>
      <c r="C182" s="1047" t="s">
        <v>189</v>
      </c>
      <c r="D182" s="1047"/>
      <c r="E182" s="1047"/>
      <c r="F182" s="1047"/>
      <c r="G182" s="1047"/>
      <c r="H182" s="1047"/>
      <c r="I182" s="1047"/>
      <c r="J182" s="1047"/>
      <c r="K182" s="1047"/>
      <c r="L182" s="1047"/>
      <c r="M182" s="1047"/>
      <c r="N182" s="1047"/>
      <c r="O182" s="1047"/>
      <c r="P182" s="1047"/>
      <c r="Q182" s="1047"/>
      <c r="R182" s="1047"/>
      <c r="S182" s="1047"/>
      <c r="T182" s="1047"/>
      <c r="U182" s="1047"/>
      <c r="V182" s="1047"/>
      <c r="W182" s="1047"/>
      <c r="X182" s="1047"/>
      <c r="Y182" s="1047"/>
      <c r="Z182" s="1047"/>
      <c r="AA182" s="1048"/>
      <c r="AB182" s="780"/>
    </row>
    <row r="183" spans="1:28" ht="24.75" customHeight="1" thickBot="1" x14ac:dyDescent="0.25">
      <c r="A183" s="28" t="s">
        <v>15</v>
      </c>
      <c r="B183" s="4" t="s">
        <v>28</v>
      </c>
      <c r="C183" s="5" t="s">
        <v>16</v>
      </c>
      <c r="D183" s="701" t="s">
        <v>68</v>
      </c>
      <c r="E183" s="702"/>
      <c r="F183" s="702"/>
      <c r="G183" s="702"/>
      <c r="H183" s="702"/>
      <c r="I183" s="702"/>
      <c r="J183" s="703"/>
      <c r="K183" s="703"/>
      <c r="L183" s="703"/>
      <c r="M183" s="703"/>
      <c r="N183" s="703"/>
      <c r="O183" s="703"/>
      <c r="P183" s="703"/>
      <c r="Q183" s="703"/>
      <c r="R183" s="703"/>
      <c r="S183" s="703"/>
      <c r="T183" s="703"/>
      <c r="U183" s="703"/>
      <c r="V183" s="703"/>
      <c r="W183" s="703"/>
      <c r="X183" s="703"/>
      <c r="Y183" s="703"/>
      <c r="Z183" s="703"/>
      <c r="AA183" s="704"/>
      <c r="AB183" s="780"/>
    </row>
    <row r="184" spans="1:28" ht="23.25" customHeight="1" x14ac:dyDescent="0.2">
      <c r="A184" s="606" t="s">
        <v>15</v>
      </c>
      <c r="B184" s="609" t="s">
        <v>28</v>
      </c>
      <c r="C184" s="1044" t="s">
        <v>16</v>
      </c>
      <c r="D184" s="745" t="s">
        <v>16</v>
      </c>
      <c r="E184" s="708" t="s">
        <v>69</v>
      </c>
      <c r="F184" s="705" t="s">
        <v>214</v>
      </c>
      <c r="G184" s="714" t="s">
        <v>70</v>
      </c>
      <c r="H184" s="717" t="s">
        <v>71</v>
      </c>
      <c r="I184" s="698" t="s">
        <v>103</v>
      </c>
      <c r="J184" s="723" t="s">
        <v>217</v>
      </c>
      <c r="K184" s="231" t="s">
        <v>41</v>
      </c>
      <c r="L184" s="590">
        <f>SUM(M184+O184)</f>
        <v>688.9</v>
      </c>
      <c r="M184" s="591">
        <v>688.9</v>
      </c>
      <c r="N184" s="591">
        <v>671.9</v>
      </c>
      <c r="O184" s="592">
        <v>0</v>
      </c>
      <c r="P184" s="590">
        <f>Q184+S184</f>
        <v>688.9</v>
      </c>
      <c r="Q184" s="591">
        <v>688.9</v>
      </c>
      <c r="R184" s="591">
        <v>671.9</v>
      </c>
      <c r="S184" s="592">
        <v>0</v>
      </c>
      <c r="T184" s="239">
        <f>U184+W184</f>
        <v>792.6</v>
      </c>
      <c r="U184" s="240">
        <v>792.6</v>
      </c>
      <c r="V184" s="240">
        <v>773.2</v>
      </c>
      <c r="W184" s="593">
        <v>0</v>
      </c>
      <c r="X184" s="590">
        <f>Y184+AA184</f>
        <v>880.5</v>
      </c>
      <c r="Y184" s="594">
        <v>880.5</v>
      </c>
      <c r="Z184" s="594">
        <v>867.3</v>
      </c>
      <c r="AA184" s="592">
        <v>0</v>
      </c>
      <c r="AB184" s="780"/>
    </row>
    <row r="185" spans="1:28" ht="24.75" customHeight="1" thickBot="1" x14ac:dyDescent="0.25">
      <c r="A185" s="1042"/>
      <c r="B185" s="1043"/>
      <c r="C185" s="788"/>
      <c r="D185" s="776"/>
      <c r="E185" s="778"/>
      <c r="F185" s="706"/>
      <c r="G185" s="727"/>
      <c r="H185" s="800"/>
      <c r="I185" s="699"/>
      <c r="J185" s="850"/>
      <c r="K185" s="232" t="s">
        <v>24</v>
      </c>
      <c r="L185" s="330">
        <f>M185+O185</f>
        <v>30</v>
      </c>
      <c r="M185" s="595">
        <v>30</v>
      </c>
      <c r="N185" s="595">
        <v>24.6</v>
      </c>
      <c r="O185" s="332">
        <v>0</v>
      </c>
      <c r="P185" s="330">
        <f>Q185+S185</f>
        <v>30</v>
      </c>
      <c r="Q185" s="595">
        <v>30</v>
      </c>
      <c r="R185" s="595">
        <v>24.6</v>
      </c>
      <c r="S185" s="332">
        <v>0</v>
      </c>
      <c r="T185" s="352">
        <f>U185+W185</f>
        <v>0</v>
      </c>
      <c r="U185" s="350">
        <v>0</v>
      </c>
      <c r="V185" s="350">
        <v>0</v>
      </c>
      <c r="W185" s="299">
        <v>0</v>
      </c>
      <c r="X185" s="330">
        <f>Y185+AA185</f>
        <v>0</v>
      </c>
      <c r="Y185" s="331">
        <v>0</v>
      </c>
      <c r="Z185" s="331">
        <v>0</v>
      </c>
      <c r="AA185" s="332">
        <v>0</v>
      </c>
      <c r="AB185" s="38"/>
    </row>
    <row r="186" spans="1:28" ht="24" customHeight="1" thickBot="1" x14ac:dyDescent="0.25">
      <c r="A186" s="651"/>
      <c r="B186" s="652"/>
      <c r="C186" s="1045"/>
      <c r="D186" s="777"/>
      <c r="E186" s="779"/>
      <c r="F186" s="707"/>
      <c r="G186" s="728"/>
      <c r="H186" s="801"/>
      <c r="I186" s="700"/>
      <c r="J186" s="700"/>
      <c r="K186" s="234" t="s">
        <v>11</v>
      </c>
      <c r="L186" s="1">
        <f>SUM(L184:L185)</f>
        <v>718.9</v>
      </c>
      <c r="M186" s="2">
        <f t="shared" ref="M186:AA186" si="67">SUM(M184:M185)</f>
        <v>718.9</v>
      </c>
      <c r="N186" s="2">
        <f t="shared" si="67"/>
        <v>696.5</v>
      </c>
      <c r="O186" s="3">
        <f t="shared" si="67"/>
        <v>0</v>
      </c>
      <c r="P186" s="1">
        <f t="shared" si="67"/>
        <v>718.9</v>
      </c>
      <c r="Q186" s="2">
        <f t="shared" si="67"/>
        <v>718.9</v>
      </c>
      <c r="R186" s="2">
        <f t="shared" si="67"/>
        <v>696.5</v>
      </c>
      <c r="S186" s="3">
        <f t="shared" si="67"/>
        <v>0</v>
      </c>
      <c r="T186" s="1">
        <f t="shared" si="67"/>
        <v>792.6</v>
      </c>
      <c r="U186" s="2">
        <f t="shared" si="67"/>
        <v>792.6</v>
      </c>
      <c r="V186" s="2">
        <f t="shared" si="67"/>
        <v>773.2</v>
      </c>
      <c r="W186" s="3">
        <f t="shared" si="67"/>
        <v>0</v>
      </c>
      <c r="X186" s="1">
        <f t="shared" si="67"/>
        <v>880.5</v>
      </c>
      <c r="Y186" s="2">
        <f t="shared" si="67"/>
        <v>880.5</v>
      </c>
      <c r="Z186" s="2">
        <f t="shared" si="67"/>
        <v>867.3</v>
      </c>
      <c r="AA186" s="3">
        <f t="shared" si="67"/>
        <v>0</v>
      </c>
      <c r="AB186" s="38"/>
    </row>
    <row r="187" spans="1:28" ht="21.75" customHeight="1" x14ac:dyDescent="0.2">
      <c r="A187" s="606" t="s">
        <v>15</v>
      </c>
      <c r="B187" s="609" t="s">
        <v>28</v>
      </c>
      <c r="C187" s="1044" t="s">
        <v>16</v>
      </c>
      <c r="D187" s="745" t="s">
        <v>22</v>
      </c>
      <c r="E187" s="683" t="s">
        <v>72</v>
      </c>
      <c r="F187" s="705" t="s">
        <v>214</v>
      </c>
      <c r="G187" s="714" t="s">
        <v>70</v>
      </c>
      <c r="H187" s="717" t="s">
        <v>71</v>
      </c>
      <c r="I187" s="1000" t="s">
        <v>103</v>
      </c>
      <c r="J187" s="723" t="s">
        <v>217</v>
      </c>
      <c r="K187" s="198" t="s">
        <v>41</v>
      </c>
      <c r="L187" s="590">
        <f>SUM(M187+O187)</f>
        <v>65.2</v>
      </c>
      <c r="M187" s="591">
        <v>64.2</v>
      </c>
      <c r="N187" s="591">
        <v>0</v>
      </c>
      <c r="O187" s="592">
        <v>1</v>
      </c>
      <c r="P187" s="590">
        <f>SUM(Q187+S187)</f>
        <v>65.2</v>
      </c>
      <c r="Q187" s="591">
        <v>64.2</v>
      </c>
      <c r="R187" s="591">
        <v>0</v>
      </c>
      <c r="S187" s="592">
        <v>1</v>
      </c>
      <c r="T187" s="239">
        <f>U187+W187</f>
        <v>31.6</v>
      </c>
      <c r="U187" s="240">
        <v>31.6</v>
      </c>
      <c r="V187" s="240">
        <v>0</v>
      </c>
      <c r="W187" s="593">
        <v>0</v>
      </c>
      <c r="X187" s="590">
        <f>Y187+AA187</f>
        <v>37.5</v>
      </c>
      <c r="Y187" s="594">
        <v>37.5</v>
      </c>
      <c r="Z187" s="594">
        <v>0</v>
      </c>
      <c r="AA187" s="592">
        <v>0</v>
      </c>
      <c r="AB187" s="277"/>
    </row>
    <row r="188" spans="1:28" ht="21" customHeight="1" thickBot="1" x14ac:dyDescent="0.25">
      <c r="A188" s="1042"/>
      <c r="B188" s="1043"/>
      <c r="C188" s="788"/>
      <c r="D188" s="776"/>
      <c r="E188" s="684"/>
      <c r="F188" s="706"/>
      <c r="G188" s="727"/>
      <c r="H188" s="800"/>
      <c r="I188" s="850"/>
      <c r="J188" s="850"/>
      <c r="K188" s="246" t="s">
        <v>24</v>
      </c>
      <c r="L188" s="224">
        <f>M188+O188</f>
        <v>0</v>
      </c>
      <c r="M188" s="233">
        <v>0</v>
      </c>
      <c r="N188" s="233">
        <v>0</v>
      </c>
      <c r="O188" s="226">
        <v>0</v>
      </c>
      <c r="P188" s="224">
        <f>Q188+S188</f>
        <v>0</v>
      </c>
      <c r="Q188" s="233">
        <v>0</v>
      </c>
      <c r="R188" s="233">
        <v>0</v>
      </c>
      <c r="S188" s="226">
        <v>0</v>
      </c>
      <c r="T188" s="285">
        <f>U188+W188</f>
        <v>0</v>
      </c>
      <c r="U188" s="286">
        <v>0</v>
      </c>
      <c r="V188" s="286">
        <v>0</v>
      </c>
      <c r="W188" s="287">
        <v>0</v>
      </c>
      <c r="X188" s="224">
        <f>Y188+AA188</f>
        <v>0</v>
      </c>
      <c r="Y188" s="225">
        <v>0</v>
      </c>
      <c r="Z188" s="225">
        <v>0</v>
      </c>
      <c r="AA188" s="226">
        <v>0</v>
      </c>
      <c r="AB188" s="277"/>
    </row>
    <row r="189" spans="1:28" ht="28.5" customHeight="1" thickBot="1" x14ac:dyDescent="0.25">
      <c r="A189" s="651"/>
      <c r="B189" s="652"/>
      <c r="C189" s="1045"/>
      <c r="D189" s="777"/>
      <c r="E189" s="685"/>
      <c r="F189" s="707"/>
      <c r="G189" s="728"/>
      <c r="H189" s="801"/>
      <c r="I189" s="700"/>
      <c r="J189" s="700"/>
      <c r="K189" s="234" t="s">
        <v>11</v>
      </c>
      <c r="L189" s="1">
        <f>SUM(L187:L188)</f>
        <v>65.2</v>
      </c>
      <c r="M189" s="2">
        <f t="shared" ref="M189:AA189" si="68">SUM(M187:M188)</f>
        <v>64.2</v>
      </c>
      <c r="N189" s="2">
        <f t="shared" si="68"/>
        <v>0</v>
      </c>
      <c r="O189" s="3">
        <f t="shared" si="68"/>
        <v>1</v>
      </c>
      <c r="P189" s="1">
        <f t="shared" si="68"/>
        <v>65.2</v>
      </c>
      <c r="Q189" s="2">
        <f t="shared" si="68"/>
        <v>64.2</v>
      </c>
      <c r="R189" s="2">
        <f t="shared" si="68"/>
        <v>0</v>
      </c>
      <c r="S189" s="3">
        <f t="shared" si="68"/>
        <v>1</v>
      </c>
      <c r="T189" s="1">
        <f t="shared" si="68"/>
        <v>31.6</v>
      </c>
      <c r="U189" s="2">
        <f t="shared" si="68"/>
        <v>31.6</v>
      </c>
      <c r="V189" s="2">
        <f t="shared" si="68"/>
        <v>0</v>
      </c>
      <c r="W189" s="3">
        <f t="shared" si="68"/>
        <v>0</v>
      </c>
      <c r="X189" s="1">
        <f t="shared" si="68"/>
        <v>37.5</v>
      </c>
      <c r="Y189" s="2">
        <f t="shared" si="68"/>
        <v>37.5</v>
      </c>
      <c r="Z189" s="2">
        <f t="shared" si="68"/>
        <v>0</v>
      </c>
      <c r="AA189" s="3">
        <f t="shared" si="68"/>
        <v>0</v>
      </c>
      <c r="AB189" s="780"/>
    </row>
    <row r="190" spans="1:28" ht="24.75" customHeight="1" thickBot="1" x14ac:dyDescent="0.25">
      <c r="A190" s="28" t="s">
        <v>15</v>
      </c>
      <c r="B190" s="4" t="s">
        <v>28</v>
      </c>
      <c r="C190" s="5" t="s">
        <v>16</v>
      </c>
      <c r="D190" s="724" t="s">
        <v>205</v>
      </c>
      <c r="E190" s="725"/>
      <c r="F190" s="725"/>
      <c r="G190" s="725"/>
      <c r="H190" s="725"/>
      <c r="I190" s="725"/>
      <c r="J190" s="725"/>
      <c r="K190" s="726"/>
      <c r="L190" s="27">
        <f t="shared" ref="L190:AA190" si="69">L186+L189</f>
        <v>784.1</v>
      </c>
      <c r="M190" s="235">
        <f t="shared" si="69"/>
        <v>783.1</v>
      </c>
      <c r="N190" s="235">
        <f t="shared" si="69"/>
        <v>696.5</v>
      </c>
      <c r="O190" s="236">
        <f t="shared" si="69"/>
        <v>1</v>
      </c>
      <c r="P190" s="27">
        <f t="shared" si="69"/>
        <v>784.1</v>
      </c>
      <c r="Q190" s="235">
        <f t="shared" si="69"/>
        <v>783.1</v>
      </c>
      <c r="R190" s="235">
        <f t="shared" si="69"/>
        <v>696.5</v>
      </c>
      <c r="S190" s="236">
        <f t="shared" si="69"/>
        <v>1</v>
      </c>
      <c r="T190" s="27">
        <f t="shared" si="69"/>
        <v>824.2</v>
      </c>
      <c r="U190" s="235">
        <f t="shared" si="69"/>
        <v>824.2</v>
      </c>
      <c r="V190" s="235">
        <f t="shared" si="69"/>
        <v>773.2</v>
      </c>
      <c r="W190" s="236">
        <f t="shared" si="69"/>
        <v>0</v>
      </c>
      <c r="X190" s="27">
        <f t="shared" si="69"/>
        <v>918</v>
      </c>
      <c r="Y190" s="235">
        <f t="shared" si="69"/>
        <v>918</v>
      </c>
      <c r="Z190" s="235">
        <f t="shared" si="69"/>
        <v>867.3</v>
      </c>
      <c r="AA190" s="236">
        <f t="shared" si="69"/>
        <v>0</v>
      </c>
      <c r="AB190" s="780"/>
    </row>
    <row r="191" spans="1:28" ht="25.5" customHeight="1" thickBot="1" x14ac:dyDescent="0.25">
      <c r="A191" s="316" t="s">
        <v>15</v>
      </c>
      <c r="B191" s="274" t="s">
        <v>28</v>
      </c>
      <c r="C191" s="822" t="s">
        <v>204</v>
      </c>
      <c r="D191" s="822"/>
      <c r="E191" s="822"/>
      <c r="F191" s="822"/>
      <c r="G191" s="822"/>
      <c r="H191" s="822"/>
      <c r="I191" s="822"/>
      <c r="J191" s="822"/>
      <c r="K191" s="996"/>
      <c r="L191" s="24">
        <f t="shared" ref="L191:AA191" si="70">L190</f>
        <v>784.1</v>
      </c>
      <c r="M191" s="23">
        <f t="shared" si="70"/>
        <v>783.1</v>
      </c>
      <c r="N191" s="23">
        <f t="shared" si="70"/>
        <v>696.5</v>
      </c>
      <c r="O191" s="25">
        <f t="shared" si="70"/>
        <v>1</v>
      </c>
      <c r="P191" s="24">
        <f t="shared" si="70"/>
        <v>784.1</v>
      </c>
      <c r="Q191" s="23">
        <f t="shared" si="70"/>
        <v>783.1</v>
      </c>
      <c r="R191" s="23">
        <f t="shared" si="70"/>
        <v>696.5</v>
      </c>
      <c r="S191" s="25">
        <f t="shared" si="70"/>
        <v>1</v>
      </c>
      <c r="T191" s="24">
        <f t="shared" si="70"/>
        <v>824.2</v>
      </c>
      <c r="U191" s="23">
        <f t="shared" si="70"/>
        <v>824.2</v>
      </c>
      <c r="V191" s="23">
        <f t="shared" si="70"/>
        <v>773.2</v>
      </c>
      <c r="W191" s="25">
        <f t="shared" si="70"/>
        <v>0</v>
      </c>
      <c r="X191" s="24">
        <f t="shared" si="70"/>
        <v>918</v>
      </c>
      <c r="Y191" s="23">
        <f t="shared" si="70"/>
        <v>918</v>
      </c>
      <c r="Z191" s="23">
        <f t="shared" si="70"/>
        <v>867.3</v>
      </c>
      <c r="AA191" s="25">
        <f t="shared" si="70"/>
        <v>0</v>
      </c>
      <c r="AB191" s="38"/>
    </row>
    <row r="192" spans="1:28" ht="25.5" customHeight="1" thickBot="1" x14ac:dyDescent="0.25">
      <c r="A192" s="28" t="s">
        <v>15</v>
      </c>
      <c r="B192" s="4" t="s">
        <v>47</v>
      </c>
      <c r="C192" s="738" t="s">
        <v>73</v>
      </c>
      <c r="D192" s="739"/>
      <c r="E192" s="739"/>
      <c r="F192" s="739"/>
      <c r="G192" s="739"/>
      <c r="H192" s="739"/>
      <c r="I192" s="739"/>
      <c r="J192" s="739"/>
      <c r="K192" s="739"/>
      <c r="L192" s="739"/>
      <c r="M192" s="739"/>
      <c r="N192" s="739"/>
      <c r="O192" s="739"/>
      <c r="P192" s="739"/>
      <c r="Q192" s="739"/>
      <c r="R192" s="739"/>
      <c r="S192" s="739"/>
      <c r="T192" s="739"/>
      <c r="U192" s="739"/>
      <c r="V192" s="739"/>
      <c r="W192" s="739"/>
      <c r="X192" s="739"/>
      <c r="Y192" s="739"/>
      <c r="Z192" s="739"/>
      <c r="AA192" s="740"/>
      <c r="AB192" s="277"/>
    </row>
    <row r="193" spans="1:28" ht="25.5" customHeight="1" thickBot="1" x14ac:dyDescent="0.25">
      <c r="A193" s="28" t="s">
        <v>15</v>
      </c>
      <c r="B193" s="4" t="s">
        <v>47</v>
      </c>
      <c r="C193" s="196" t="s">
        <v>16</v>
      </c>
      <c r="D193" s="781" t="s">
        <v>74</v>
      </c>
      <c r="E193" s="782"/>
      <c r="F193" s="782"/>
      <c r="G193" s="782"/>
      <c r="H193" s="782"/>
      <c r="I193" s="782"/>
      <c r="J193" s="782"/>
      <c r="K193" s="782"/>
      <c r="L193" s="782"/>
      <c r="M193" s="782"/>
      <c r="N193" s="782"/>
      <c r="O193" s="782"/>
      <c r="P193" s="782"/>
      <c r="Q193" s="782"/>
      <c r="R193" s="782"/>
      <c r="S193" s="782"/>
      <c r="T193" s="782"/>
      <c r="U193" s="782"/>
      <c r="V193" s="782"/>
      <c r="W193" s="782"/>
      <c r="X193" s="782"/>
      <c r="Y193" s="782"/>
      <c r="Z193" s="782"/>
      <c r="AA193" s="783"/>
      <c r="AB193" s="780"/>
    </row>
    <row r="194" spans="1:28" ht="24.75" customHeight="1" x14ac:dyDescent="0.2">
      <c r="A194" s="606" t="s">
        <v>15</v>
      </c>
      <c r="B194" s="609" t="s">
        <v>47</v>
      </c>
      <c r="C194" s="653" t="s">
        <v>16</v>
      </c>
      <c r="D194" s="741" t="s">
        <v>16</v>
      </c>
      <c r="E194" s="708" t="s">
        <v>75</v>
      </c>
      <c r="F194" s="705" t="s">
        <v>214</v>
      </c>
      <c r="G194" s="714" t="s">
        <v>76</v>
      </c>
      <c r="H194" s="717" t="s">
        <v>20</v>
      </c>
      <c r="I194" s="686" t="s">
        <v>103</v>
      </c>
      <c r="J194" s="720" t="s">
        <v>217</v>
      </c>
      <c r="K194" s="198" t="s">
        <v>41</v>
      </c>
      <c r="L194" s="590">
        <f>SUM(M194+O194)</f>
        <v>31.6</v>
      </c>
      <c r="M194" s="594">
        <v>31.6</v>
      </c>
      <c r="N194" s="594">
        <v>25.7</v>
      </c>
      <c r="O194" s="592">
        <v>0</v>
      </c>
      <c r="P194" s="590">
        <f>SUM(Q194+S194)</f>
        <v>31.6</v>
      </c>
      <c r="Q194" s="594">
        <v>31.6</v>
      </c>
      <c r="R194" s="594">
        <v>25.7</v>
      </c>
      <c r="S194" s="592">
        <v>0</v>
      </c>
      <c r="T194" s="590">
        <f>U194+W194</f>
        <v>2.5</v>
      </c>
      <c r="U194" s="594">
        <v>2.5</v>
      </c>
      <c r="V194" s="594">
        <v>0</v>
      </c>
      <c r="W194" s="592">
        <v>0</v>
      </c>
      <c r="X194" s="590">
        <f>Y194+AA194</f>
        <v>36.299999999999997</v>
      </c>
      <c r="Y194" s="594">
        <v>36.299999999999997</v>
      </c>
      <c r="Z194" s="594">
        <v>29.4</v>
      </c>
      <c r="AA194" s="596">
        <v>0</v>
      </c>
      <c r="AB194" s="780"/>
    </row>
    <row r="195" spans="1:28" ht="23.25" customHeight="1" thickBot="1" x14ac:dyDescent="0.25">
      <c r="A195" s="607"/>
      <c r="B195" s="610"/>
      <c r="C195" s="654"/>
      <c r="D195" s="814"/>
      <c r="E195" s="709"/>
      <c r="F195" s="744"/>
      <c r="G195" s="715"/>
      <c r="H195" s="718"/>
      <c r="I195" s="687"/>
      <c r="J195" s="721"/>
      <c r="K195" s="199" t="s">
        <v>33</v>
      </c>
      <c r="L195" s="330">
        <v>0</v>
      </c>
      <c r="M195" s="331">
        <v>0</v>
      </c>
      <c r="N195" s="331">
        <v>0</v>
      </c>
      <c r="O195" s="332">
        <v>0</v>
      </c>
      <c r="P195" s="330">
        <v>0</v>
      </c>
      <c r="Q195" s="331">
        <v>0</v>
      </c>
      <c r="R195" s="331">
        <v>0</v>
      </c>
      <c r="S195" s="332">
        <v>0</v>
      </c>
      <c r="T195" s="330">
        <v>0</v>
      </c>
      <c r="U195" s="331">
        <v>0</v>
      </c>
      <c r="V195" s="331">
        <v>0</v>
      </c>
      <c r="W195" s="332">
        <v>0</v>
      </c>
      <c r="X195" s="330">
        <v>0</v>
      </c>
      <c r="Y195" s="331">
        <v>0</v>
      </c>
      <c r="Z195" s="331">
        <v>0</v>
      </c>
      <c r="AA195" s="111">
        <v>0</v>
      </c>
      <c r="AB195" s="780"/>
    </row>
    <row r="196" spans="1:28" ht="24.75" customHeight="1" thickBot="1" x14ac:dyDescent="0.25">
      <c r="A196" s="608"/>
      <c r="B196" s="611"/>
      <c r="C196" s="958"/>
      <c r="D196" s="815"/>
      <c r="E196" s="816"/>
      <c r="F196" s="817"/>
      <c r="G196" s="813"/>
      <c r="H196" s="719"/>
      <c r="I196" s="688"/>
      <c r="J196" s="722"/>
      <c r="K196" s="122" t="s">
        <v>11</v>
      </c>
      <c r="L196" s="1">
        <f t="shared" ref="L196:S196" si="71">SUM(L194:L195)</f>
        <v>31.6</v>
      </c>
      <c r="M196" s="2">
        <f t="shared" si="71"/>
        <v>31.6</v>
      </c>
      <c r="N196" s="2">
        <f t="shared" si="71"/>
        <v>25.7</v>
      </c>
      <c r="O196" s="3">
        <f t="shared" si="71"/>
        <v>0</v>
      </c>
      <c r="P196" s="1">
        <f t="shared" si="71"/>
        <v>31.6</v>
      </c>
      <c r="Q196" s="2">
        <f t="shared" si="71"/>
        <v>31.6</v>
      </c>
      <c r="R196" s="2">
        <f t="shared" si="71"/>
        <v>25.7</v>
      </c>
      <c r="S196" s="3">
        <f t="shared" si="71"/>
        <v>0</v>
      </c>
      <c r="T196" s="1">
        <f>SUM(T194+T195)</f>
        <v>2.5</v>
      </c>
      <c r="U196" s="2">
        <f>SUM(U194+U195)</f>
        <v>2.5</v>
      </c>
      <c r="V196" s="2">
        <f>SUM(V194+V195)</f>
        <v>0</v>
      </c>
      <c r="W196" s="3">
        <f>SUM(W194+W195)</f>
        <v>0</v>
      </c>
      <c r="X196" s="1">
        <f>SUM(X194:X195)</f>
        <v>36.299999999999997</v>
      </c>
      <c r="Y196" s="2">
        <f>SUM(Y194:Y195)</f>
        <v>36.299999999999997</v>
      </c>
      <c r="Z196" s="2">
        <f>SUM(Z194+Z195)</f>
        <v>29.4</v>
      </c>
      <c r="AA196" s="112">
        <f>SUM(AA194+AA195)</f>
        <v>0</v>
      </c>
      <c r="AB196" s="780"/>
    </row>
    <row r="197" spans="1:28" ht="25.5" customHeight="1" thickBot="1" x14ac:dyDescent="0.25">
      <c r="A197" s="28" t="s">
        <v>15</v>
      </c>
      <c r="B197" s="4" t="s">
        <v>47</v>
      </c>
      <c r="C197" s="5" t="s">
        <v>16</v>
      </c>
      <c r="D197" s="724" t="s">
        <v>203</v>
      </c>
      <c r="E197" s="725"/>
      <c r="F197" s="725"/>
      <c r="G197" s="725"/>
      <c r="H197" s="725"/>
      <c r="I197" s="725"/>
      <c r="J197" s="725"/>
      <c r="K197" s="726"/>
      <c r="L197" s="8">
        <f>L196</f>
        <v>31.6</v>
      </c>
      <c r="M197" s="9">
        <f t="shared" ref="M197:AA197" si="72">M196</f>
        <v>31.6</v>
      </c>
      <c r="N197" s="9">
        <f t="shared" si="72"/>
        <v>25.7</v>
      </c>
      <c r="O197" s="10">
        <f t="shared" si="72"/>
        <v>0</v>
      </c>
      <c r="P197" s="8">
        <f t="shared" si="72"/>
        <v>31.6</v>
      </c>
      <c r="Q197" s="9">
        <f t="shared" si="72"/>
        <v>31.6</v>
      </c>
      <c r="R197" s="9">
        <f t="shared" si="72"/>
        <v>25.7</v>
      </c>
      <c r="S197" s="10">
        <f t="shared" si="72"/>
        <v>0</v>
      </c>
      <c r="T197" s="8">
        <f t="shared" si="72"/>
        <v>2.5</v>
      </c>
      <c r="U197" s="9">
        <f t="shared" si="72"/>
        <v>2.5</v>
      </c>
      <c r="V197" s="9">
        <f t="shared" si="72"/>
        <v>0</v>
      </c>
      <c r="W197" s="10">
        <f t="shared" si="72"/>
        <v>0</v>
      </c>
      <c r="X197" s="8">
        <f t="shared" si="72"/>
        <v>36.299999999999997</v>
      </c>
      <c r="Y197" s="9">
        <f t="shared" si="72"/>
        <v>36.299999999999997</v>
      </c>
      <c r="Z197" s="9">
        <f t="shared" si="72"/>
        <v>29.4</v>
      </c>
      <c r="AA197" s="22">
        <f t="shared" si="72"/>
        <v>0</v>
      </c>
      <c r="AB197" s="38"/>
    </row>
    <row r="198" spans="1:28" ht="22.5" customHeight="1" thickBot="1" x14ac:dyDescent="0.25">
      <c r="A198" s="316" t="s">
        <v>15</v>
      </c>
      <c r="B198" s="177" t="s">
        <v>47</v>
      </c>
      <c r="C198" s="769" t="s">
        <v>204</v>
      </c>
      <c r="D198" s="770"/>
      <c r="E198" s="770"/>
      <c r="F198" s="770"/>
      <c r="G198" s="770"/>
      <c r="H198" s="770"/>
      <c r="I198" s="770"/>
      <c r="J198" s="770"/>
      <c r="K198" s="771"/>
      <c r="L198" s="11">
        <f t="shared" ref="L198:AA198" si="73">L197</f>
        <v>31.6</v>
      </c>
      <c r="M198" s="12">
        <f t="shared" si="73"/>
        <v>31.6</v>
      </c>
      <c r="N198" s="12">
        <f t="shared" si="73"/>
        <v>25.7</v>
      </c>
      <c r="O198" s="13">
        <f t="shared" si="73"/>
        <v>0</v>
      </c>
      <c r="P198" s="11">
        <f t="shared" si="73"/>
        <v>31.6</v>
      </c>
      <c r="Q198" s="12">
        <f t="shared" si="73"/>
        <v>31.6</v>
      </c>
      <c r="R198" s="12">
        <f t="shared" si="73"/>
        <v>25.7</v>
      </c>
      <c r="S198" s="13">
        <f t="shared" si="73"/>
        <v>0</v>
      </c>
      <c r="T198" s="11">
        <f t="shared" si="73"/>
        <v>2.5</v>
      </c>
      <c r="U198" s="12">
        <f t="shared" si="73"/>
        <v>2.5</v>
      </c>
      <c r="V198" s="12">
        <f t="shared" si="73"/>
        <v>0</v>
      </c>
      <c r="W198" s="13">
        <f t="shared" si="73"/>
        <v>0</v>
      </c>
      <c r="X198" s="11">
        <f t="shared" si="73"/>
        <v>36.299999999999997</v>
      </c>
      <c r="Y198" s="12">
        <f t="shared" si="73"/>
        <v>36.299999999999997</v>
      </c>
      <c r="Z198" s="12">
        <f t="shared" si="73"/>
        <v>29.4</v>
      </c>
      <c r="AA198" s="26">
        <f t="shared" si="73"/>
        <v>0</v>
      </c>
      <c r="AB198" s="277"/>
    </row>
    <row r="199" spans="1:28" ht="23.25" customHeight="1" thickBot="1" x14ac:dyDescent="0.25">
      <c r="A199" s="28" t="s">
        <v>15</v>
      </c>
      <c r="B199" s="4" t="s">
        <v>32</v>
      </c>
      <c r="C199" s="738" t="s">
        <v>17</v>
      </c>
      <c r="D199" s="739"/>
      <c r="E199" s="739"/>
      <c r="F199" s="739"/>
      <c r="G199" s="739"/>
      <c r="H199" s="739"/>
      <c r="I199" s="739"/>
      <c r="J199" s="739"/>
      <c r="K199" s="739"/>
      <c r="L199" s="739"/>
      <c r="M199" s="739"/>
      <c r="N199" s="739"/>
      <c r="O199" s="739"/>
      <c r="P199" s="739"/>
      <c r="Q199" s="739"/>
      <c r="R199" s="739"/>
      <c r="S199" s="739"/>
      <c r="T199" s="739"/>
      <c r="U199" s="739"/>
      <c r="V199" s="739"/>
      <c r="W199" s="739"/>
      <c r="X199" s="739"/>
      <c r="Y199" s="739"/>
      <c r="Z199" s="739"/>
      <c r="AA199" s="740"/>
      <c r="AB199" s="277"/>
    </row>
    <row r="200" spans="1:28" ht="23.25" customHeight="1" thickBot="1" x14ac:dyDescent="0.25">
      <c r="A200" s="28" t="s">
        <v>15</v>
      </c>
      <c r="B200" s="4" t="s">
        <v>32</v>
      </c>
      <c r="C200" s="196" t="s">
        <v>16</v>
      </c>
      <c r="D200" s="781" t="s">
        <v>179</v>
      </c>
      <c r="E200" s="782"/>
      <c r="F200" s="782"/>
      <c r="G200" s="782"/>
      <c r="H200" s="782"/>
      <c r="I200" s="782"/>
      <c r="J200" s="782"/>
      <c r="K200" s="782"/>
      <c r="L200" s="782"/>
      <c r="M200" s="782"/>
      <c r="N200" s="782"/>
      <c r="O200" s="782"/>
      <c r="P200" s="782"/>
      <c r="Q200" s="782"/>
      <c r="R200" s="782"/>
      <c r="S200" s="782"/>
      <c r="T200" s="782"/>
      <c r="U200" s="782"/>
      <c r="V200" s="782"/>
      <c r="W200" s="782"/>
      <c r="X200" s="782"/>
      <c r="Y200" s="782"/>
      <c r="Z200" s="782"/>
      <c r="AA200" s="783"/>
      <c r="AB200" s="278"/>
    </row>
    <row r="201" spans="1:28" ht="24.75" customHeight="1" x14ac:dyDescent="0.2">
      <c r="A201" s="606" t="s">
        <v>15</v>
      </c>
      <c r="B201" s="609" t="s">
        <v>32</v>
      </c>
      <c r="C201" s="653" t="s">
        <v>16</v>
      </c>
      <c r="D201" s="745" t="s">
        <v>16</v>
      </c>
      <c r="E201" s="708" t="s">
        <v>180</v>
      </c>
      <c r="F201" s="711" t="s">
        <v>214</v>
      </c>
      <c r="G201" s="714" t="s">
        <v>60</v>
      </c>
      <c r="H201" s="717" t="s">
        <v>20</v>
      </c>
      <c r="I201" s="686" t="s">
        <v>55</v>
      </c>
      <c r="J201" s="720" t="s">
        <v>225</v>
      </c>
      <c r="K201" s="198" t="s">
        <v>61</v>
      </c>
      <c r="L201" s="123">
        <f>SUM(M201+O201)</f>
        <v>0</v>
      </c>
      <c r="M201" s="59">
        <v>0</v>
      </c>
      <c r="N201" s="60">
        <v>0</v>
      </c>
      <c r="O201" s="124">
        <v>0</v>
      </c>
      <c r="P201" s="197">
        <f>SUM(Q201+S201)</f>
        <v>0</v>
      </c>
      <c r="Q201" s="195">
        <v>0</v>
      </c>
      <c r="R201" s="59">
        <v>0</v>
      </c>
      <c r="S201" s="124">
        <v>0</v>
      </c>
      <c r="T201" s="154">
        <f>SUM(U201+W201)</f>
        <v>0</v>
      </c>
      <c r="U201" s="237">
        <v>0</v>
      </c>
      <c r="V201" s="237">
        <v>0</v>
      </c>
      <c r="W201" s="238">
        <v>0</v>
      </c>
      <c r="X201" s="123">
        <f>Y201+AA201</f>
        <v>0</v>
      </c>
      <c r="Y201" s="60">
        <v>0</v>
      </c>
      <c r="Z201" s="60">
        <v>0</v>
      </c>
      <c r="AA201" s="124">
        <v>0</v>
      </c>
      <c r="AB201" s="278"/>
    </row>
    <row r="202" spans="1:28" ht="23.25" customHeight="1" thickBot="1" x14ac:dyDescent="0.25">
      <c r="A202" s="607"/>
      <c r="B202" s="610"/>
      <c r="C202" s="654"/>
      <c r="D202" s="746"/>
      <c r="E202" s="709"/>
      <c r="F202" s="712"/>
      <c r="G202" s="715"/>
      <c r="H202" s="718"/>
      <c r="I202" s="687"/>
      <c r="J202" s="721"/>
      <c r="K202" s="199" t="s">
        <v>33</v>
      </c>
      <c r="L202" s="113">
        <v>0</v>
      </c>
      <c r="M202" s="168">
        <v>0</v>
      </c>
      <c r="N202" s="168">
        <v>0</v>
      </c>
      <c r="O202" s="114">
        <v>0</v>
      </c>
      <c r="P202" s="113">
        <v>0</v>
      </c>
      <c r="Q202" s="308">
        <v>0</v>
      </c>
      <c r="R202" s="168">
        <v>0</v>
      </c>
      <c r="S202" s="114">
        <v>0</v>
      </c>
      <c r="T202" s="116">
        <v>0</v>
      </c>
      <c r="U202" s="168">
        <v>0</v>
      </c>
      <c r="V202" s="168">
        <v>0</v>
      </c>
      <c r="W202" s="114">
        <v>0</v>
      </c>
      <c r="X202" s="113">
        <v>0</v>
      </c>
      <c r="Y202" s="168">
        <v>0</v>
      </c>
      <c r="Z202" s="168">
        <v>0</v>
      </c>
      <c r="AA202" s="114">
        <v>0</v>
      </c>
      <c r="AB202" s="278"/>
    </row>
    <row r="203" spans="1:28" ht="23.25" customHeight="1" thickBot="1" x14ac:dyDescent="0.25">
      <c r="A203" s="651"/>
      <c r="B203" s="652"/>
      <c r="C203" s="655"/>
      <c r="D203" s="747"/>
      <c r="E203" s="710"/>
      <c r="F203" s="713"/>
      <c r="G203" s="716"/>
      <c r="H203" s="719"/>
      <c r="I203" s="688"/>
      <c r="J203" s="722"/>
      <c r="K203" s="122" t="s">
        <v>11</v>
      </c>
      <c r="L203" s="117">
        <f t="shared" ref="L203:S203" si="74">SUM(L201:L202)</f>
        <v>0</v>
      </c>
      <c r="M203" s="118">
        <f t="shared" si="74"/>
        <v>0</v>
      </c>
      <c r="N203" s="118">
        <f t="shared" si="74"/>
        <v>0</v>
      </c>
      <c r="O203" s="119">
        <f t="shared" si="74"/>
        <v>0</v>
      </c>
      <c r="P203" s="117">
        <f t="shared" si="74"/>
        <v>0</v>
      </c>
      <c r="Q203" s="118">
        <f t="shared" si="74"/>
        <v>0</v>
      </c>
      <c r="R203" s="118">
        <f t="shared" si="74"/>
        <v>0</v>
      </c>
      <c r="S203" s="119">
        <f t="shared" si="74"/>
        <v>0</v>
      </c>
      <c r="T203" s="117">
        <f t="shared" ref="T203:AA203" si="75">SUM(T201+T202)</f>
        <v>0</v>
      </c>
      <c r="U203" s="118">
        <f t="shared" si="75"/>
        <v>0</v>
      </c>
      <c r="V203" s="120">
        <f t="shared" si="75"/>
        <v>0</v>
      </c>
      <c r="W203" s="121">
        <f t="shared" si="75"/>
        <v>0</v>
      </c>
      <c r="X203" s="117">
        <f t="shared" si="75"/>
        <v>0</v>
      </c>
      <c r="Y203" s="120">
        <f t="shared" si="75"/>
        <v>0</v>
      </c>
      <c r="Z203" s="120">
        <f t="shared" si="75"/>
        <v>0</v>
      </c>
      <c r="AA203" s="121">
        <f t="shared" si="75"/>
        <v>0</v>
      </c>
      <c r="AB203" s="278"/>
    </row>
    <row r="204" spans="1:28" ht="23.25" customHeight="1" thickBot="1" x14ac:dyDescent="0.25">
      <c r="A204" s="28" t="s">
        <v>15</v>
      </c>
      <c r="B204" s="4" t="s">
        <v>32</v>
      </c>
      <c r="C204" s="5" t="s">
        <v>16</v>
      </c>
      <c r="D204" s="724" t="s">
        <v>203</v>
      </c>
      <c r="E204" s="725"/>
      <c r="F204" s="725"/>
      <c r="G204" s="725"/>
      <c r="H204" s="725"/>
      <c r="I204" s="725"/>
      <c r="J204" s="725"/>
      <c r="K204" s="725"/>
      <c r="L204" s="8">
        <f>L203</f>
        <v>0</v>
      </c>
      <c r="M204" s="9">
        <f t="shared" ref="M204:AA204" si="76">M203</f>
        <v>0</v>
      </c>
      <c r="N204" s="9">
        <f t="shared" si="76"/>
        <v>0</v>
      </c>
      <c r="O204" s="10">
        <f t="shared" si="76"/>
        <v>0</v>
      </c>
      <c r="P204" s="8">
        <f t="shared" si="76"/>
        <v>0</v>
      </c>
      <c r="Q204" s="9">
        <f t="shared" si="76"/>
        <v>0</v>
      </c>
      <c r="R204" s="9">
        <f t="shared" si="76"/>
        <v>0</v>
      </c>
      <c r="S204" s="10">
        <f t="shared" si="76"/>
        <v>0</v>
      </c>
      <c r="T204" s="8">
        <f t="shared" si="76"/>
        <v>0</v>
      </c>
      <c r="U204" s="9">
        <f t="shared" si="76"/>
        <v>0</v>
      </c>
      <c r="V204" s="9">
        <f t="shared" si="76"/>
        <v>0</v>
      </c>
      <c r="W204" s="10">
        <f t="shared" si="76"/>
        <v>0</v>
      </c>
      <c r="X204" s="8">
        <f t="shared" si="76"/>
        <v>0</v>
      </c>
      <c r="Y204" s="9">
        <f t="shared" si="76"/>
        <v>0</v>
      </c>
      <c r="Z204" s="9">
        <f t="shared" si="76"/>
        <v>0</v>
      </c>
      <c r="AA204" s="10">
        <f t="shared" si="76"/>
        <v>0</v>
      </c>
      <c r="AB204" s="278"/>
    </row>
    <row r="205" spans="1:28" ht="25.5" customHeight="1" thickBot="1" x14ac:dyDescent="0.25">
      <c r="A205" s="28" t="s">
        <v>15</v>
      </c>
      <c r="B205" s="4" t="s">
        <v>32</v>
      </c>
      <c r="C205" s="196" t="s">
        <v>25</v>
      </c>
      <c r="D205" s="781" t="s">
        <v>119</v>
      </c>
      <c r="E205" s="782"/>
      <c r="F205" s="782"/>
      <c r="G205" s="782"/>
      <c r="H205" s="782"/>
      <c r="I205" s="782"/>
      <c r="J205" s="782"/>
      <c r="K205" s="782"/>
      <c r="L205" s="808"/>
      <c r="M205" s="808"/>
      <c r="N205" s="808"/>
      <c r="O205" s="808"/>
      <c r="P205" s="808"/>
      <c r="Q205" s="808"/>
      <c r="R205" s="808"/>
      <c r="S205" s="808"/>
      <c r="T205" s="808"/>
      <c r="U205" s="808"/>
      <c r="V205" s="808"/>
      <c r="W205" s="808"/>
      <c r="X205" s="808"/>
      <c r="Y205" s="808"/>
      <c r="Z205" s="808"/>
      <c r="AA205" s="809"/>
      <c r="AB205" s="780"/>
    </row>
    <row r="206" spans="1:28" ht="22.5" customHeight="1" x14ac:dyDescent="0.2">
      <c r="A206" s="606" t="s">
        <v>15</v>
      </c>
      <c r="B206" s="609" t="s">
        <v>32</v>
      </c>
      <c r="C206" s="653" t="s">
        <v>25</v>
      </c>
      <c r="D206" s="745" t="s">
        <v>16</v>
      </c>
      <c r="E206" s="708" t="s">
        <v>120</v>
      </c>
      <c r="F206" s="711" t="s">
        <v>214</v>
      </c>
      <c r="G206" s="714" t="s">
        <v>60</v>
      </c>
      <c r="H206" s="717" t="s">
        <v>20</v>
      </c>
      <c r="I206" s="686" t="s">
        <v>55</v>
      </c>
      <c r="J206" s="720" t="s">
        <v>226</v>
      </c>
      <c r="K206" s="198" t="s">
        <v>61</v>
      </c>
      <c r="L206" s="123">
        <f>SUM(M206+O206)</f>
        <v>44.7</v>
      </c>
      <c r="M206" s="59">
        <v>44.7</v>
      </c>
      <c r="N206" s="60">
        <v>0</v>
      </c>
      <c r="O206" s="124">
        <v>0</v>
      </c>
      <c r="P206" s="197">
        <f>SUM(Q206+S206)</f>
        <v>66.3</v>
      </c>
      <c r="Q206" s="195">
        <v>66.3</v>
      </c>
      <c r="R206" s="59">
        <v>0</v>
      </c>
      <c r="S206" s="124">
        <v>0</v>
      </c>
      <c r="T206" s="154">
        <f>SUM(U206+W206)</f>
        <v>44.2</v>
      </c>
      <c r="U206" s="237">
        <v>44.2</v>
      </c>
      <c r="V206" s="237">
        <v>0</v>
      </c>
      <c r="W206" s="238">
        <v>0</v>
      </c>
      <c r="X206" s="123">
        <f>Y206+AA206</f>
        <v>40</v>
      </c>
      <c r="Y206" s="60">
        <v>40</v>
      </c>
      <c r="Z206" s="60">
        <v>0</v>
      </c>
      <c r="AA206" s="124">
        <v>0</v>
      </c>
      <c r="AB206" s="780"/>
    </row>
    <row r="207" spans="1:28" ht="23.25" customHeight="1" thickBot="1" x14ac:dyDescent="0.25">
      <c r="A207" s="607"/>
      <c r="B207" s="610"/>
      <c r="C207" s="654"/>
      <c r="D207" s="746"/>
      <c r="E207" s="709"/>
      <c r="F207" s="712"/>
      <c r="G207" s="715"/>
      <c r="H207" s="718"/>
      <c r="I207" s="687"/>
      <c r="J207" s="721"/>
      <c r="K207" s="199" t="s">
        <v>33</v>
      </c>
      <c r="L207" s="113">
        <v>0</v>
      </c>
      <c r="M207" s="168">
        <v>0</v>
      </c>
      <c r="N207" s="168">
        <v>0</v>
      </c>
      <c r="O207" s="114">
        <v>0</v>
      </c>
      <c r="P207" s="113">
        <v>0</v>
      </c>
      <c r="Q207" s="308">
        <v>0</v>
      </c>
      <c r="R207" s="168">
        <v>0</v>
      </c>
      <c r="S207" s="114">
        <v>0</v>
      </c>
      <c r="T207" s="116">
        <v>0</v>
      </c>
      <c r="U207" s="168">
        <v>0</v>
      </c>
      <c r="V207" s="168">
        <v>0</v>
      </c>
      <c r="W207" s="114">
        <v>0</v>
      </c>
      <c r="X207" s="113">
        <v>0</v>
      </c>
      <c r="Y207" s="168">
        <v>0</v>
      </c>
      <c r="Z207" s="168">
        <v>0</v>
      </c>
      <c r="AA207" s="114">
        <v>0</v>
      </c>
      <c r="AB207" s="780"/>
    </row>
    <row r="208" spans="1:28" ht="25.5" customHeight="1" thickBot="1" x14ac:dyDescent="0.25">
      <c r="A208" s="651"/>
      <c r="B208" s="652"/>
      <c r="C208" s="655"/>
      <c r="D208" s="747"/>
      <c r="E208" s="710"/>
      <c r="F208" s="713"/>
      <c r="G208" s="716"/>
      <c r="H208" s="719"/>
      <c r="I208" s="688"/>
      <c r="J208" s="722"/>
      <c r="K208" s="122" t="s">
        <v>11</v>
      </c>
      <c r="L208" s="117">
        <f t="shared" ref="L208:S208" si="77">SUM(L206:L207)</f>
        <v>44.7</v>
      </c>
      <c r="M208" s="118">
        <f t="shared" si="77"/>
        <v>44.7</v>
      </c>
      <c r="N208" s="118">
        <f t="shared" si="77"/>
        <v>0</v>
      </c>
      <c r="O208" s="119">
        <f t="shared" si="77"/>
        <v>0</v>
      </c>
      <c r="P208" s="117">
        <f t="shared" si="77"/>
        <v>66.3</v>
      </c>
      <c r="Q208" s="118">
        <f t="shared" si="77"/>
        <v>66.3</v>
      </c>
      <c r="R208" s="118">
        <f t="shared" si="77"/>
        <v>0</v>
      </c>
      <c r="S208" s="119">
        <f t="shared" si="77"/>
        <v>0</v>
      </c>
      <c r="T208" s="117">
        <f t="shared" ref="T208:AA208" si="78">SUM(T206+T207)</f>
        <v>44.2</v>
      </c>
      <c r="U208" s="118">
        <f t="shared" si="78"/>
        <v>44.2</v>
      </c>
      <c r="V208" s="120">
        <f t="shared" si="78"/>
        <v>0</v>
      </c>
      <c r="W208" s="121">
        <f t="shared" si="78"/>
        <v>0</v>
      </c>
      <c r="X208" s="117">
        <f t="shared" si="78"/>
        <v>40</v>
      </c>
      <c r="Y208" s="120">
        <f t="shared" si="78"/>
        <v>40</v>
      </c>
      <c r="Z208" s="120">
        <f t="shared" si="78"/>
        <v>0</v>
      </c>
      <c r="AA208" s="121">
        <f t="shared" si="78"/>
        <v>0</v>
      </c>
      <c r="AB208" s="780"/>
    </row>
    <row r="209" spans="1:28" ht="27.75" customHeight="1" thickBot="1" x14ac:dyDescent="0.25">
      <c r="A209" s="784" t="s">
        <v>15</v>
      </c>
      <c r="B209" s="627" t="s">
        <v>32</v>
      </c>
      <c r="C209" s="787" t="s">
        <v>25</v>
      </c>
      <c r="D209" s="790" t="s">
        <v>35</v>
      </c>
      <c r="E209" s="792" t="s">
        <v>122</v>
      </c>
      <c r="F209" s="794" t="s">
        <v>214</v>
      </c>
      <c r="G209" s="796" t="s">
        <v>121</v>
      </c>
      <c r="H209" s="799" t="s">
        <v>20</v>
      </c>
      <c r="I209" s="723" t="s">
        <v>55</v>
      </c>
      <c r="J209" s="723" t="s">
        <v>227</v>
      </c>
      <c r="K209" s="312" t="s">
        <v>61</v>
      </c>
      <c r="L209" s="597">
        <f>M209+O209</f>
        <v>81.2</v>
      </c>
      <c r="M209" s="311">
        <v>81.2</v>
      </c>
      <c r="N209" s="311">
        <v>0</v>
      </c>
      <c r="O209" s="309">
        <v>0</v>
      </c>
      <c r="P209" s="310">
        <f>Q209+S209</f>
        <v>171</v>
      </c>
      <c r="Q209" s="311">
        <v>171</v>
      </c>
      <c r="R209" s="311">
        <v>0</v>
      </c>
      <c r="S209" s="309">
        <v>0</v>
      </c>
      <c r="T209" s="310">
        <f>U209+W209</f>
        <v>116.5</v>
      </c>
      <c r="U209" s="311">
        <v>116.5</v>
      </c>
      <c r="V209" s="311">
        <v>0</v>
      </c>
      <c r="W209" s="309">
        <v>0</v>
      </c>
      <c r="X209" s="310">
        <f>Y209+AA209</f>
        <v>80</v>
      </c>
      <c r="Y209" s="311">
        <v>80</v>
      </c>
      <c r="Z209" s="311">
        <v>0</v>
      </c>
      <c r="AA209" s="309">
        <v>0</v>
      </c>
      <c r="AB209" s="780"/>
    </row>
    <row r="210" spans="1:28" ht="39" customHeight="1" thickBot="1" x14ac:dyDescent="0.25">
      <c r="A210" s="786"/>
      <c r="B210" s="629"/>
      <c r="C210" s="789"/>
      <c r="D210" s="791"/>
      <c r="E210" s="793"/>
      <c r="F210" s="795"/>
      <c r="G210" s="797"/>
      <c r="H210" s="801"/>
      <c r="I210" s="700"/>
      <c r="J210" s="700"/>
      <c r="K210" s="122" t="s">
        <v>11</v>
      </c>
      <c r="L210" s="104">
        <f t="shared" ref="L210:AA210" si="79">SUM(L209)</f>
        <v>81.2</v>
      </c>
      <c r="M210" s="2">
        <f t="shared" si="79"/>
        <v>81.2</v>
      </c>
      <c r="N210" s="2">
        <f t="shared" si="79"/>
        <v>0</v>
      </c>
      <c r="O210" s="3">
        <f t="shared" si="79"/>
        <v>0</v>
      </c>
      <c r="P210" s="1">
        <f t="shared" si="79"/>
        <v>171</v>
      </c>
      <c r="Q210" s="2">
        <f t="shared" si="79"/>
        <v>171</v>
      </c>
      <c r="R210" s="2">
        <f t="shared" si="79"/>
        <v>0</v>
      </c>
      <c r="S210" s="3">
        <f t="shared" si="79"/>
        <v>0</v>
      </c>
      <c r="T210" s="1">
        <f t="shared" si="79"/>
        <v>116.5</v>
      </c>
      <c r="U210" s="2">
        <f t="shared" si="79"/>
        <v>116.5</v>
      </c>
      <c r="V210" s="2">
        <f t="shared" si="79"/>
        <v>0</v>
      </c>
      <c r="W210" s="3">
        <f t="shared" si="79"/>
        <v>0</v>
      </c>
      <c r="X210" s="1">
        <f t="shared" si="79"/>
        <v>80</v>
      </c>
      <c r="Y210" s="2">
        <f t="shared" si="79"/>
        <v>80</v>
      </c>
      <c r="Z210" s="2">
        <f t="shared" si="79"/>
        <v>0</v>
      </c>
      <c r="AA210" s="3">
        <f t="shared" si="79"/>
        <v>0</v>
      </c>
      <c r="AB210" s="780"/>
    </row>
    <row r="211" spans="1:28" ht="22.5" customHeight="1" x14ac:dyDescent="0.2">
      <c r="A211" s="784" t="s">
        <v>15</v>
      </c>
      <c r="B211" s="627" t="s">
        <v>32</v>
      </c>
      <c r="C211" s="787" t="s">
        <v>25</v>
      </c>
      <c r="D211" s="790" t="s">
        <v>37</v>
      </c>
      <c r="E211" s="792" t="s">
        <v>162</v>
      </c>
      <c r="F211" s="794" t="s">
        <v>214</v>
      </c>
      <c r="G211" s="796" t="s">
        <v>101</v>
      </c>
      <c r="H211" s="799" t="s">
        <v>20</v>
      </c>
      <c r="I211" s="802" t="s">
        <v>55</v>
      </c>
      <c r="J211" s="723" t="s">
        <v>217</v>
      </c>
      <c r="K211" s="312" t="s">
        <v>41</v>
      </c>
      <c r="L211" s="310">
        <f>M211+O211</f>
        <v>0</v>
      </c>
      <c r="M211" s="311">
        <v>0</v>
      </c>
      <c r="N211" s="311">
        <v>0</v>
      </c>
      <c r="O211" s="309">
        <v>0</v>
      </c>
      <c r="P211" s="310">
        <f>Q211+S211</f>
        <v>0</v>
      </c>
      <c r="Q211" s="311">
        <v>0</v>
      </c>
      <c r="R211" s="311">
        <v>0</v>
      </c>
      <c r="S211" s="309">
        <v>0</v>
      </c>
      <c r="T211" s="310">
        <f>U211+W211</f>
        <v>0</v>
      </c>
      <c r="U211" s="311">
        <v>0</v>
      </c>
      <c r="V211" s="311">
        <v>0</v>
      </c>
      <c r="W211" s="309">
        <v>0</v>
      </c>
      <c r="X211" s="310">
        <f>Y211+AA211</f>
        <v>0</v>
      </c>
      <c r="Y211" s="311">
        <v>0</v>
      </c>
      <c r="Z211" s="311">
        <v>0</v>
      </c>
      <c r="AA211" s="309">
        <v>0</v>
      </c>
      <c r="AB211" s="780"/>
    </row>
    <row r="212" spans="1:28" ht="21.75" customHeight="1" thickBot="1" x14ac:dyDescent="0.25">
      <c r="A212" s="785"/>
      <c r="B212" s="628"/>
      <c r="C212" s="788"/>
      <c r="D212" s="803"/>
      <c r="E212" s="805"/>
      <c r="F212" s="804"/>
      <c r="G212" s="798"/>
      <c r="H212" s="800"/>
      <c r="I212" s="699"/>
      <c r="J212" s="850"/>
      <c r="K212" s="307" t="s">
        <v>24</v>
      </c>
      <c r="L212" s="305">
        <f>M212+O212</f>
        <v>0</v>
      </c>
      <c r="M212" s="297">
        <v>0</v>
      </c>
      <c r="N212" s="297">
        <v>0</v>
      </c>
      <c r="O212" s="304">
        <v>0</v>
      </c>
      <c r="P212" s="305">
        <f>Q212+S212</f>
        <v>0</v>
      </c>
      <c r="Q212" s="297">
        <v>0</v>
      </c>
      <c r="R212" s="297">
        <v>0</v>
      </c>
      <c r="S212" s="304">
        <v>0</v>
      </c>
      <c r="T212" s="305">
        <f>U212+W212</f>
        <v>0</v>
      </c>
      <c r="U212" s="297">
        <v>0</v>
      </c>
      <c r="V212" s="297">
        <v>0</v>
      </c>
      <c r="W212" s="304">
        <v>0</v>
      </c>
      <c r="X212" s="305">
        <f>Y212+AA212</f>
        <v>0</v>
      </c>
      <c r="Y212" s="297">
        <v>0</v>
      </c>
      <c r="Z212" s="297">
        <v>0</v>
      </c>
      <c r="AA212" s="304">
        <v>0</v>
      </c>
      <c r="AB212" s="780"/>
    </row>
    <row r="213" spans="1:28" ht="27.75" customHeight="1" thickBot="1" x14ac:dyDescent="0.25">
      <c r="A213" s="786"/>
      <c r="B213" s="629"/>
      <c r="C213" s="789"/>
      <c r="D213" s="791"/>
      <c r="E213" s="793"/>
      <c r="F213" s="795"/>
      <c r="G213" s="797"/>
      <c r="H213" s="801"/>
      <c r="I213" s="700"/>
      <c r="J213" s="700"/>
      <c r="K213" s="122" t="s">
        <v>11</v>
      </c>
      <c r="L213" s="1">
        <f t="shared" ref="L213:AA213" si="80">SUM(L211:L212)</f>
        <v>0</v>
      </c>
      <c r="M213" s="104">
        <f t="shared" si="80"/>
        <v>0</v>
      </c>
      <c r="N213" s="104">
        <f t="shared" si="80"/>
        <v>0</v>
      </c>
      <c r="O213" s="112">
        <f t="shared" si="80"/>
        <v>0</v>
      </c>
      <c r="P213" s="1">
        <f t="shared" si="80"/>
        <v>0</v>
      </c>
      <c r="Q213" s="104">
        <f t="shared" si="80"/>
        <v>0</v>
      </c>
      <c r="R213" s="104">
        <f t="shared" si="80"/>
        <v>0</v>
      </c>
      <c r="S213" s="112">
        <f t="shared" si="80"/>
        <v>0</v>
      </c>
      <c r="T213" s="1">
        <f t="shared" si="80"/>
        <v>0</v>
      </c>
      <c r="U213" s="104">
        <f t="shared" si="80"/>
        <v>0</v>
      </c>
      <c r="V213" s="104">
        <f t="shared" si="80"/>
        <v>0</v>
      </c>
      <c r="W213" s="112">
        <f t="shared" si="80"/>
        <v>0</v>
      </c>
      <c r="X213" s="1">
        <f t="shared" si="80"/>
        <v>0</v>
      </c>
      <c r="Y213" s="104">
        <f t="shared" si="80"/>
        <v>0</v>
      </c>
      <c r="Z213" s="104">
        <f t="shared" si="80"/>
        <v>0</v>
      </c>
      <c r="AA213" s="112">
        <f t="shared" si="80"/>
        <v>0</v>
      </c>
      <c r="AB213" s="780"/>
    </row>
    <row r="214" spans="1:28" ht="24.75" customHeight="1" thickBot="1" x14ac:dyDescent="0.25">
      <c r="A214" s="28" t="s">
        <v>15</v>
      </c>
      <c r="B214" s="4" t="s">
        <v>32</v>
      </c>
      <c r="C214" s="5" t="s">
        <v>25</v>
      </c>
      <c r="D214" s="724" t="s">
        <v>203</v>
      </c>
      <c r="E214" s="725"/>
      <c r="F214" s="725"/>
      <c r="G214" s="725"/>
      <c r="H214" s="725"/>
      <c r="I214" s="725"/>
      <c r="J214" s="725"/>
      <c r="K214" s="725"/>
      <c r="L214" s="263">
        <f t="shared" ref="L214:AA214" si="81">L208+L210+L213</f>
        <v>125.9</v>
      </c>
      <c r="M214" s="264">
        <f t="shared" si="81"/>
        <v>125.9</v>
      </c>
      <c r="N214" s="264">
        <f t="shared" si="81"/>
        <v>0</v>
      </c>
      <c r="O214" s="265">
        <f t="shared" si="81"/>
        <v>0</v>
      </c>
      <c r="P214" s="263">
        <f t="shared" si="81"/>
        <v>237.3</v>
      </c>
      <c r="Q214" s="264">
        <f t="shared" si="81"/>
        <v>237.3</v>
      </c>
      <c r="R214" s="264">
        <f t="shared" si="81"/>
        <v>0</v>
      </c>
      <c r="S214" s="265">
        <f t="shared" si="81"/>
        <v>0</v>
      </c>
      <c r="T214" s="263">
        <f t="shared" si="81"/>
        <v>160.69999999999999</v>
      </c>
      <c r="U214" s="264">
        <f t="shared" si="81"/>
        <v>160.69999999999999</v>
      </c>
      <c r="V214" s="264">
        <f t="shared" si="81"/>
        <v>0</v>
      </c>
      <c r="W214" s="265">
        <f t="shared" si="81"/>
        <v>0</v>
      </c>
      <c r="X214" s="263">
        <f t="shared" si="81"/>
        <v>120</v>
      </c>
      <c r="Y214" s="264">
        <f t="shared" si="81"/>
        <v>120</v>
      </c>
      <c r="Z214" s="264">
        <f t="shared" si="81"/>
        <v>0</v>
      </c>
      <c r="AA214" s="265">
        <f t="shared" si="81"/>
        <v>0</v>
      </c>
      <c r="AB214" s="780"/>
    </row>
    <row r="215" spans="1:28" ht="23.25" customHeight="1" thickBot="1" x14ac:dyDescent="0.25">
      <c r="A215" s="316" t="s">
        <v>15</v>
      </c>
      <c r="B215" s="177" t="s">
        <v>32</v>
      </c>
      <c r="C215" s="806" t="s">
        <v>204</v>
      </c>
      <c r="D215" s="807"/>
      <c r="E215" s="807"/>
      <c r="F215" s="807"/>
      <c r="G215" s="807"/>
      <c r="H215" s="807"/>
      <c r="I215" s="807"/>
      <c r="J215" s="807"/>
      <c r="K215" s="807"/>
      <c r="L215" s="257">
        <f t="shared" ref="L215:AA215" si="82">L214+L204</f>
        <v>125.9</v>
      </c>
      <c r="M215" s="258">
        <f t="shared" si="82"/>
        <v>125.9</v>
      </c>
      <c r="N215" s="258">
        <f t="shared" si="82"/>
        <v>0</v>
      </c>
      <c r="O215" s="259">
        <f t="shared" si="82"/>
        <v>0</v>
      </c>
      <c r="P215" s="257">
        <f t="shared" si="82"/>
        <v>237.3</v>
      </c>
      <c r="Q215" s="258">
        <f t="shared" si="82"/>
        <v>237.3</v>
      </c>
      <c r="R215" s="258">
        <f t="shared" si="82"/>
        <v>0</v>
      </c>
      <c r="S215" s="259">
        <f t="shared" si="82"/>
        <v>0</v>
      </c>
      <c r="T215" s="257">
        <f t="shared" si="82"/>
        <v>160.69999999999999</v>
      </c>
      <c r="U215" s="258">
        <f t="shared" si="82"/>
        <v>160.69999999999999</v>
      </c>
      <c r="V215" s="258">
        <f t="shared" si="82"/>
        <v>0</v>
      </c>
      <c r="W215" s="259">
        <f t="shared" si="82"/>
        <v>0</v>
      </c>
      <c r="X215" s="257">
        <f t="shared" si="82"/>
        <v>120</v>
      </c>
      <c r="Y215" s="258">
        <f t="shared" si="82"/>
        <v>120</v>
      </c>
      <c r="Z215" s="258">
        <f t="shared" si="82"/>
        <v>0</v>
      </c>
      <c r="AA215" s="259">
        <f t="shared" si="82"/>
        <v>0</v>
      </c>
      <c r="AB215" s="780"/>
    </row>
    <row r="216" spans="1:28" ht="24.75" customHeight="1" thickBot="1" x14ac:dyDescent="0.25">
      <c r="A216" s="28" t="s">
        <v>15</v>
      </c>
      <c r="B216" s="4" t="s">
        <v>34</v>
      </c>
      <c r="C216" s="738" t="s">
        <v>77</v>
      </c>
      <c r="D216" s="739"/>
      <c r="E216" s="739"/>
      <c r="F216" s="739"/>
      <c r="G216" s="739"/>
      <c r="H216" s="739"/>
      <c r="I216" s="739"/>
      <c r="J216" s="739"/>
      <c r="K216" s="739"/>
      <c r="L216" s="992"/>
      <c r="M216" s="992"/>
      <c r="N216" s="992"/>
      <c r="O216" s="992"/>
      <c r="P216" s="992"/>
      <c r="Q216" s="992"/>
      <c r="R216" s="992"/>
      <c r="S216" s="992"/>
      <c r="T216" s="992"/>
      <c r="U216" s="992"/>
      <c r="V216" s="992"/>
      <c r="W216" s="992"/>
      <c r="X216" s="992"/>
      <c r="Y216" s="992"/>
      <c r="Z216" s="992"/>
      <c r="AA216" s="993"/>
      <c r="AB216" s="780"/>
    </row>
    <row r="217" spans="1:28" ht="24" customHeight="1" thickBot="1" x14ac:dyDescent="0.25">
      <c r="A217" s="28" t="s">
        <v>15</v>
      </c>
      <c r="B217" s="4" t="s">
        <v>34</v>
      </c>
      <c r="C217" s="5" t="s">
        <v>16</v>
      </c>
      <c r="D217" s="781" t="s">
        <v>78</v>
      </c>
      <c r="E217" s="782"/>
      <c r="F217" s="782"/>
      <c r="G217" s="782"/>
      <c r="H217" s="782"/>
      <c r="I217" s="782"/>
      <c r="J217" s="782"/>
      <c r="K217" s="782"/>
      <c r="L217" s="782"/>
      <c r="M217" s="782"/>
      <c r="N217" s="782"/>
      <c r="O217" s="782"/>
      <c r="P217" s="782"/>
      <c r="Q217" s="782"/>
      <c r="R217" s="782"/>
      <c r="S217" s="782"/>
      <c r="T217" s="782"/>
      <c r="U217" s="782"/>
      <c r="V217" s="782"/>
      <c r="W217" s="782"/>
      <c r="X217" s="782"/>
      <c r="Y217" s="782"/>
      <c r="Z217" s="782"/>
      <c r="AA217" s="783"/>
      <c r="AB217" s="38"/>
    </row>
    <row r="218" spans="1:28" ht="22.5" customHeight="1" x14ac:dyDescent="0.2">
      <c r="A218" s="606" t="s">
        <v>15</v>
      </c>
      <c r="B218" s="609" t="s">
        <v>34</v>
      </c>
      <c r="C218" s="653" t="s">
        <v>16</v>
      </c>
      <c r="D218" s="741" t="s">
        <v>16</v>
      </c>
      <c r="E218" s="708" t="s">
        <v>102</v>
      </c>
      <c r="F218" s="705" t="s">
        <v>214</v>
      </c>
      <c r="G218" s="714" t="s">
        <v>60</v>
      </c>
      <c r="H218" s="717" t="s">
        <v>20</v>
      </c>
      <c r="I218" s="686" t="s">
        <v>55</v>
      </c>
      <c r="J218" s="720" t="s">
        <v>217</v>
      </c>
      <c r="K218" s="198" t="s">
        <v>61</v>
      </c>
      <c r="L218" s="123">
        <f>SUM(M218+O218)</f>
        <v>11</v>
      </c>
      <c r="M218" s="60">
        <v>11</v>
      </c>
      <c r="N218" s="60">
        <v>0</v>
      </c>
      <c r="O218" s="124">
        <v>0</v>
      </c>
      <c r="P218" s="123">
        <f>SUM(Q218+S218)</f>
        <v>18.5</v>
      </c>
      <c r="Q218" s="60">
        <v>18.5</v>
      </c>
      <c r="R218" s="60">
        <v>0</v>
      </c>
      <c r="S218" s="124">
        <v>0</v>
      </c>
      <c r="T218" s="123">
        <f>SUM(U218+W218)</f>
        <v>21</v>
      </c>
      <c r="U218" s="60">
        <v>21</v>
      </c>
      <c r="V218" s="60">
        <v>0</v>
      </c>
      <c r="W218" s="124">
        <v>0</v>
      </c>
      <c r="X218" s="123">
        <f>Y218+AA218</f>
        <v>20</v>
      </c>
      <c r="Y218" s="60">
        <v>20</v>
      </c>
      <c r="Z218" s="60">
        <v>0</v>
      </c>
      <c r="AA218" s="124">
        <v>0</v>
      </c>
      <c r="AB218" s="39"/>
    </row>
    <row r="219" spans="1:28" ht="24.75" customHeight="1" thickBot="1" x14ac:dyDescent="0.25">
      <c r="A219" s="607"/>
      <c r="B219" s="610"/>
      <c r="C219" s="654"/>
      <c r="D219" s="814"/>
      <c r="E219" s="709"/>
      <c r="F219" s="744"/>
      <c r="G219" s="715"/>
      <c r="H219" s="718"/>
      <c r="I219" s="687"/>
      <c r="J219" s="721"/>
      <c r="K219" s="199" t="s">
        <v>33</v>
      </c>
      <c r="L219" s="113">
        <v>0</v>
      </c>
      <c r="M219" s="46">
        <v>0</v>
      </c>
      <c r="N219" s="46">
        <v>0</v>
      </c>
      <c r="O219" s="114">
        <v>0</v>
      </c>
      <c r="P219" s="113">
        <v>0</v>
      </c>
      <c r="Q219" s="46">
        <v>0</v>
      </c>
      <c r="R219" s="46">
        <v>0</v>
      </c>
      <c r="S219" s="114">
        <v>0</v>
      </c>
      <c r="T219" s="113">
        <v>0</v>
      </c>
      <c r="U219" s="46">
        <v>0</v>
      </c>
      <c r="V219" s="46">
        <v>0</v>
      </c>
      <c r="W219" s="114">
        <v>0</v>
      </c>
      <c r="X219" s="113">
        <v>0</v>
      </c>
      <c r="Y219" s="46">
        <v>0</v>
      </c>
      <c r="Z219" s="46">
        <v>0</v>
      </c>
      <c r="AA219" s="114">
        <v>0</v>
      </c>
      <c r="AB219" s="39"/>
    </row>
    <row r="220" spans="1:28" ht="27" customHeight="1" thickBot="1" x14ac:dyDescent="0.25">
      <c r="A220" s="651"/>
      <c r="B220" s="652"/>
      <c r="C220" s="655"/>
      <c r="D220" s="742"/>
      <c r="E220" s="710"/>
      <c r="F220" s="743"/>
      <c r="G220" s="716"/>
      <c r="H220" s="719"/>
      <c r="I220" s="688"/>
      <c r="J220" s="722"/>
      <c r="K220" s="122" t="s">
        <v>11</v>
      </c>
      <c r="L220" s="108">
        <f>SUM(L218:L219)</f>
        <v>11</v>
      </c>
      <c r="M220" s="110">
        <f t="shared" ref="M220:S220" si="83">SUM(M218)</f>
        <v>11</v>
      </c>
      <c r="N220" s="110">
        <f t="shared" si="83"/>
        <v>0</v>
      </c>
      <c r="O220" s="115">
        <f t="shared" si="83"/>
        <v>0</v>
      </c>
      <c r="P220" s="108">
        <f t="shared" si="83"/>
        <v>18.5</v>
      </c>
      <c r="Q220" s="110">
        <f t="shared" si="83"/>
        <v>18.5</v>
      </c>
      <c r="R220" s="110">
        <f t="shared" si="83"/>
        <v>0</v>
      </c>
      <c r="S220" s="115">
        <f t="shared" si="83"/>
        <v>0</v>
      </c>
      <c r="T220" s="108">
        <f>SUM(T218:T219)</f>
        <v>21</v>
      </c>
      <c r="U220" s="110">
        <f>SUM(U218:U219)</f>
        <v>21</v>
      </c>
      <c r="V220" s="110">
        <f t="shared" ref="V220:AA220" si="84">SUM(V218)</f>
        <v>0</v>
      </c>
      <c r="W220" s="115">
        <f t="shared" si="84"/>
        <v>0</v>
      </c>
      <c r="X220" s="108">
        <f t="shared" si="84"/>
        <v>20</v>
      </c>
      <c r="Y220" s="110">
        <f t="shared" si="84"/>
        <v>20</v>
      </c>
      <c r="Z220" s="110">
        <f t="shared" si="84"/>
        <v>0</v>
      </c>
      <c r="AA220" s="115">
        <f t="shared" si="84"/>
        <v>0</v>
      </c>
      <c r="AB220" s="39"/>
    </row>
    <row r="221" spans="1:28" ht="36.75" customHeight="1" thickBot="1" x14ac:dyDescent="0.25">
      <c r="A221" s="606" t="s">
        <v>15</v>
      </c>
      <c r="B221" s="609" t="s">
        <v>34</v>
      </c>
      <c r="C221" s="653" t="s">
        <v>16</v>
      </c>
      <c r="D221" s="741" t="s">
        <v>22</v>
      </c>
      <c r="E221" s="708" t="s">
        <v>105</v>
      </c>
      <c r="F221" s="705" t="s">
        <v>214</v>
      </c>
      <c r="G221" s="714" t="s">
        <v>60</v>
      </c>
      <c r="H221" s="717" t="s">
        <v>20</v>
      </c>
      <c r="I221" s="686" t="s">
        <v>55</v>
      </c>
      <c r="J221" s="720" t="s">
        <v>217</v>
      </c>
      <c r="K221" s="362" t="s">
        <v>61</v>
      </c>
      <c r="L221" s="495">
        <f>SUM(M221+O221)</f>
        <v>27.7</v>
      </c>
      <c r="M221" s="500">
        <v>27.7</v>
      </c>
      <c r="N221" s="500">
        <v>0</v>
      </c>
      <c r="O221" s="501">
        <v>0</v>
      </c>
      <c r="P221" s="495">
        <f>SUM(Q221+S221)</f>
        <v>138.19999999999999</v>
      </c>
      <c r="Q221" s="500">
        <v>138.19999999999999</v>
      </c>
      <c r="R221" s="500">
        <v>0</v>
      </c>
      <c r="S221" s="501">
        <v>0</v>
      </c>
      <c r="T221" s="96">
        <f>SUM(U221+W221)</f>
        <v>195</v>
      </c>
      <c r="U221" s="502">
        <v>195</v>
      </c>
      <c r="V221" s="502">
        <v>0</v>
      </c>
      <c r="W221" s="503">
        <v>0</v>
      </c>
      <c r="X221" s="495">
        <f>Y221+AA221</f>
        <v>30</v>
      </c>
      <c r="Y221" s="500">
        <v>30</v>
      </c>
      <c r="Z221" s="500">
        <v>0</v>
      </c>
      <c r="AA221" s="501">
        <v>0</v>
      </c>
      <c r="AB221" s="39"/>
    </row>
    <row r="222" spans="1:28" ht="32.25" customHeight="1" thickBot="1" x14ac:dyDescent="0.25">
      <c r="A222" s="651"/>
      <c r="B222" s="652"/>
      <c r="C222" s="655"/>
      <c r="D222" s="742"/>
      <c r="E222" s="710"/>
      <c r="F222" s="743"/>
      <c r="G222" s="716"/>
      <c r="H222" s="719"/>
      <c r="I222" s="688"/>
      <c r="J222" s="722"/>
      <c r="K222" s="122" t="s">
        <v>11</v>
      </c>
      <c r="L222" s="108">
        <f>SUM(L221:L221)</f>
        <v>27.7</v>
      </c>
      <c r="M222" s="110">
        <f t="shared" ref="M222:S222" si="85">SUM(M221)</f>
        <v>27.7</v>
      </c>
      <c r="N222" s="110">
        <f t="shared" si="85"/>
        <v>0</v>
      </c>
      <c r="O222" s="115">
        <f t="shared" si="85"/>
        <v>0</v>
      </c>
      <c r="P222" s="108">
        <f t="shared" si="85"/>
        <v>138.19999999999999</v>
      </c>
      <c r="Q222" s="110">
        <f t="shared" si="85"/>
        <v>138.19999999999999</v>
      </c>
      <c r="R222" s="110">
        <f t="shared" si="85"/>
        <v>0</v>
      </c>
      <c r="S222" s="115">
        <f t="shared" si="85"/>
        <v>0</v>
      </c>
      <c r="T222" s="108">
        <f>SUM(T221:T221)</f>
        <v>195</v>
      </c>
      <c r="U222" s="110">
        <f>SUM(U221:U221)</f>
        <v>195</v>
      </c>
      <c r="V222" s="110">
        <f t="shared" ref="V222:AA222" si="86">SUM(V221)</f>
        <v>0</v>
      </c>
      <c r="W222" s="115">
        <f t="shared" si="86"/>
        <v>0</v>
      </c>
      <c r="X222" s="108">
        <f t="shared" si="86"/>
        <v>30</v>
      </c>
      <c r="Y222" s="110">
        <f t="shared" si="86"/>
        <v>30</v>
      </c>
      <c r="Z222" s="110">
        <f t="shared" si="86"/>
        <v>0</v>
      </c>
      <c r="AA222" s="115">
        <f t="shared" si="86"/>
        <v>0</v>
      </c>
      <c r="AB222" s="39"/>
    </row>
    <row r="223" spans="1:28" ht="31.5" customHeight="1" thickBot="1" x14ac:dyDescent="0.25">
      <c r="A223" s="606" t="s">
        <v>15</v>
      </c>
      <c r="B223" s="609" t="s">
        <v>34</v>
      </c>
      <c r="C223" s="653" t="s">
        <v>16</v>
      </c>
      <c r="D223" s="741" t="s">
        <v>25</v>
      </c>
      <c r="E223" s="708" t="s">
        <v>79</v>
      </c>
      <c r="F223" s="705" t="s">
        <v>214</v>
      </c>
      <c r="G223" s="714" t="s">
        <v>118</v>
      </c>
      <c r="H223" s="717" t="s">
        <v>20</v>
      </c>
      <c r="I223" s="686" t="s">
        <v>55</v>
      </c>
      <c r="J223" s="720" t="s">
        <v>217</v>
      </c>
      <c r="K223" s="362" t="s">
        <v>61</v>
      </c>
      <c r="L223" s="495">
        <f>SUM(M223+O223)</f>
        <v>35.299999999999997</v>
      </c>
      <c r="M223" s="500">
        <v>35.299999999999997</v>
      </c>
      <c r="N223" s="500">
        <v>0</v>
      </c>
      <c r="O223" s="501">
        <v>0</v>
      </c>
      <c r="P223" s="495">
        <f>SUM(Q223+S223)</f>
        <v>42.2</v>
      </c>
      <c r="Q223" s="500">
        <v>42.2</v>
      </c>
      <c r="R223" s="500">
        <v>0</v>
      </c>
      <c r="S223" s="501">
        <v>0</v>
      </c>
      <c r="T223" s="96">
        <f>SUM(U223+W223)</f>
        <v>48.5</v>
      </c>
      <c r="U223" s="502">
        <v>48.5</v>
      </c>
      <c r="V223" s="502">
        <v>0</v>
      </c>
      <c r="W223" s="503">
        <v>0</v>
      </c>
      <c r="X223" s="495">
        <f>Y223+AA223</f>
        <v>43</v>
      </c>
      <c r="Y223" s="500">
        <v>43</v>
      </c>
      <c r="Z223" s="500">
        <v>0</v>
      </c>
      <c r="AA223" s="501">
        <v>0</v>
      </c>
      <c r="AB223" s="39"/>
    </row>
    <row r="224" spans="1:28" ht="34.5" customHeight="1" thickBot="1" x14ac:dyDescent="0.25">
      <c r="A224" s="651"/>
      <c r="B224" s="652"/>
      <c r="C224" s="655"/>
      <c r="D224" s="742"/>
      <c r="E224" s="710"/>
      <c r="F224" s="743"/>
      <c r="G224" s="716"/>
      <c r="H224" s="719"/>
      <c r="I224" s="688"/>
      <c r="J224" s="722"/>
      <c r="K224" s="122" t="s">
        <v>11</v>
      </c>
      <c r="L224" s="117">
        <f>SUM(L223:L223)</f>
        <v>35.299999999999997</v>
      </c>
      <c r="M224" s="120">
        <f t="shared" ref="M224:S224" si="87">SUM(M223)</f>
        <v>35.299999999999997</v>
      </c>
      <c r="N224" s="120">
        <f t="shared" si="87"/>
        <v>0</v>
      </c>
      <c r="O224" s="121">
        <f t="shared" si="87"/>
        <v>0</v>
      </c>
      <c r="P224" s="117">
        <f t="shared" si="87"/>
        <v>42.2</v>
      </c>
      <c r="Q224" s="120">
        <f t="shared" si="87"/>
        <v>42.2</v>
      </c>
      <c r="R224" s="120">
        <f t="shared" si="87"/>
        <v>0</v>
      </c>
      <c r="S224" s="121">
        <f t="shared" si="87"/>
        <v>0</v>
      </c>
      <c r="T224" s="117">
        <f>SUM(T223:T223)</f>
        <v>48.5</v>
      </c>
      <c r="U224" s="120">
        <f>SUM(U223:U223)</f>
        <v>48.5</v>
      </c>
      <c r="V224" s="120">
        <f t="shared" ref="V224:AA224" si="88">SUM(V223)</f>
        <v>0</v>
      </c>
      <c r="W224" s="121">
        <f t="shared" si="88"/>
        <v>0</v>
      </c>
      <c r="X224" s="117">
        <f t="shared" si="88"/>
        <v>43</v>
      </c>
      <c r="Y224" s="120">
        <f t="shared" si="88"/>
        <v>43</v>
      </c>
      <c r="Z224" s="120">
        <f t="shared" si="88"/>
        <v>0</v>
      </c>
      <c r="AA224" s="121">
        <f t="shared" si="88"/>
        <v>0</v>
      </c>
      <c r="AB224" s="39"/>
    </row>
    <row r="225" spans="1:41" ht="21.75" customHeight="1" thickBot="1" x14ac:dyDescent="0.25">
      <c r="A225" s="28" t="s">
        <v>15</v>
      </c>
      <c r="B225" s="4" t="s">
        <v>34</v>
      </c>
      <c r="C225" s="202" t="s">
        <v>16</v>
      </c>
      <c r="D225" s="724" t="s">
        <v>203</v>
      </c>
      <c r="E225" s="725"/>
      <c r="F225" s="725"/>
      <c r="G225" s="725"/>
      <c r="H225" s="725"/>
      <c r="I225" s="725"/>
      <c r="J225" s="725"/>
      <c r="K225" s="725"/>
      <c r="L225" s="8">
        <f>L220+L222+L224</f>
        <v>74</v>
      </c>
      <c r="M225" s="9">
        <f t="shared" ref="M225:AA225" si="89">M220+M222+M224</f>
        <v>74</v>
      </c>
      <c r="N225" s="9">
        <f t="shared" si="89"/>
        <v>0</v>
      </c>
      <c r="O225" s="10">
        <f t="shared" si="89"/>
        <v>0</v>
      </c>
      <c r="P225" s="8">
        <f t="shared" si="89"/>
        <v>198.89999999999998</v>
      </c>
      <c r="Q225" s="9">
        <f t="shared" si="89"/>
        <v>198.89999999999998</v>
      </c>
      <c r="R225" s="9">
        <f t="shared" si="89"/>
        <v>0</v>
      </c>
      <c r="S225" s="10">
        <f t="shared" si="89"/>
        <v>0</v>
      </c>
      <c r="T225" s="8">
        <f t="shared" si="89"/>
        <v>264.5</v>
      </c>
      <c r="U225" s="9">
        <f t="shared" si="89"/>
        <v>264.5</v>
      </c>
      <c r="V225" s="9">
        <f t="shared" si="89"/>
        <v>0</v>
      </c>
      <c r="W225" s="10">
        <f t="shared" si="89"/>
        <v>0</v>
      </c>
      <c r="X225" s="8">
        <f t="shared" si="89"/>
        <v>93</v>
      </c>
      <c r="Y225" s="9">
        <f t="shared" si="89"/>
        <v>93</v>
      </c>
      <c r="Z225" s="9">
        <f t="shared" si="89"/>
        <v>0</v>
      </c>
      <c r="AA225" s="10">
        <f t="shared" si="89"/>
        <v>0</v>
      </c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  <c r="AN225" s="29"/>
      <c r="AO225" s="29"/>
    </row>
    <row r="226" spans="1:41" ht="23.25" customHeight="1" thickBot="1" x14ac:dyDescent="0.25">
      <c r="A226" s="316" t="s">
        <v>15</v>
      </c>
      <c r="B226" s="288" t="s">
        <v>34</v>
      </c>
      <c r="C226" s="761" t="s">
        <v>204</v>
      </c>
      <c r="D226" s="762"/>
      <c r="E226" s="762"/>
      <c r="F226" s="762"/>
      <c r="G226" s="762"/>
      <c r="H226" s="762"/>
      <c r="I226" s="762"/>
      <c r="J226" s="762"/>
      <c r="K226" s="763"/>
      <c r="L226" s="203">
        <f t="shared" ref="L226:AA226" si="90">SUM(+L225)</f>
        <v>74</v>
      </c>
      <c r="M226" s="204">
        <f t="shared" si="90"/>
        <v>74</v>
      </c>
      <c r="N226" s="204">
        <f t="shared" si="90"/>
        <v>0</v>
      </c>
      <c r="O226" s="205">
        <f t="shared" si="90"/>
        <v>0</v>
      </c>
      <c r="P226" s="203">
        <f t="shared" si="90"/>
        <v>198.89999999999998</v>
      </c>
      <c r="Q226" s="204">
        <f t="shared" si="90"/>
        <v>198.89999999999998</v>
      </c>
      <c r="R226" s="204">
        <f t="shared" si="90"/>
        <v>0</v>
      </c>
      <c r="S226" s="205">
        <f t="shared" si="90"/>
        <v>0</v>
      </c>
      <c r="T226" s="203">
        <f t="shared" si="90"/>
        <v>264.5</v>
      </c>
      <c r="U226" s="204">
        <f t="shared" si="90"/>
        <v>264.5</v>
      </c>
      <c r="V226" s="204">
        <f t="shared" si="90"/>
        <v>0</v>
      </c>
      <c r="W226" s="205">
        <f t="shared" si="90"/>
        <v>0</v>
      </c>
      <c r="X226" s="203">
        <f t="shared" si="90"/>
        <v>93</v>
      </c>
      <c r="Y226" s="204">
        <f t="shared" si="90"/>
        <v>93</v>
      </c>
      <c r="Z226" s="204">
        <f t="shared" si="90"/>
        <v>0</v>
      </c>
      <c r="AA226" s="205">
        <f t="shared" si="90"/>
        <v>0</v>
      </c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  <c r="AN226" s="29"/>
      <c r="AO226" s="29"/>
    </row>
    <row r="227" spans="1:41" ht="21" customHeight="1" thickBot="1" x14ac:dyDescent="0.25">
      <c r="A227" s="169" t="s">
        <v>15</v>
      </c>
      <c r="B227" s="275" t="s">
        <v>35</v>
      </c>
      <c r="C227" s="764" t="s">
        <v>80</v>
      </c>
      <c r="D227" s="765"/>
      <c r="E227" s="765"/>
      <c r="F227" s="765"/>
      <c r="G227" s="765"/>
      <c r="H227" s="765"/>
      <c r="I227" s="765"/>
      <c r="J227" s="765"/>
      <c r="K227" s="765"/>
      <c r="L227" s="765"/>
      <c r="M227" s="765"/>
      <c r="N227" s="765"/>
      <c r="O227" s="765"/>
      <c r="P227" s="765"/>
      <c r="Q227" s="765"/>
      <c r="R227" s="765"/>
      <c r="S227" s="765"/>
      <c r="T227" s="765"/>
      <c r="U227" s="765"/>
      <c r="V227" s="765"/>
      <c r="W227" s="765"/>
      <c r="X227" s="765"/>
      <c r="Y227" s="765"/>
      <c r="Z227" s="765"/>
      <c r="AA227" s="766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  <c r="AN227" s="29"/>
      <c r="AO227" s="29"/>
    </row>
    <row r="228" spans="1:41" ht="24" customHeight="1" thickBot="1" x14ac:dyDescent="0.25">
      <c r="A228" s="302" t="s">
        <v>15</v>
      </c>
      <c r="B228" s="294" t="s">
        <v>35</v>
      </c>
      <c r="C228" s="295" t="s">
        <v>16</v>
      </c>
      <c r="D228" s="758" t="s">
        <v>81</v>
      </c>
      <c r="E228" s="759"/>
      <c r="F228" s="759"/>
      <c r="G228" s="759"/>
      <c r="H228" s="759"/>
      <c r="I228" s="759"/>
      <c r="J228" s="759"/>
      <c r="K228" s="759"/>
      <c r="L228" s="759"/>
      <c r="M228" s="759"/>
      <c r="N228" s="759"/>
      <c r="O228" s="759"/>
      <c r="P228" s="759"/>
      <c r="Q228" s="759"/>
      <c r="R228" s="759"/>
      <c r="S228" s="759"/>
      <c r="T228" s="759"/>
      <c r="U228" s="759"/>
      <c r="V228" s="759"/>
      <c r="W228" s="759"/>
      <c r="X228" s="759"/>
      <c r="Y228" s="759"/>
      <c r="Z228" s="759"/>
      <c r="AA228" s="760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  <c r="AN228" s="29"/>
      <c r="AO228" s="29"/>
    </row>
    <row r="229" spans="1:41" ht="27.75" customHeight="1" thickBot="1" x14ac:dyDescent="0.25">
      <c r="A229" s="729" t="s">
        <v>15</v>
      </c>
      <c r="B229" s="753" t="s">
        <v>35</v>
      </c>
      <c r="C229" s="677" t="s">
        <v>16</v>
      </c>
      <c r="D229" s="680" t="s">
        <v>16</v>
      </c>
      <c r="E229" s="751" t="s">
        <v>82</v>
      </c>
      <c r="F229" s="756" t="s">
        <v>214</v>
      </c>
      <c r="G229" s="767" t="s">
        <v>211</v>
      </c>
      <c r="H229" s="823" t="s">
        <v>20</v>
      </c>
      <c r="I229" s="648" t="s">
        <v>256</v>
      </c>
      <c r="J229" s="825" t="s">
        <v>217</v>
      </c>
      <c r="K229" s="81" t="s">
        <v>24</v>
      </c>
      <c r="L229" s="381">
        <f>SUM(M229,O229)</f>
        <v>306</v>
      </c>
      <c r="M229" s="480">
        <v>306</v>
      </c>
      <c r="N229" s="481">
        <v>0</v>
      </c>
      <c r="O229" s="482">
        <v>0</v>
      </c>
      <c r="P229" s="381">
        <f>SUM(Q229,S229)</f>
        <v>306</v>
      </c>
      <c r="Q229" s="480">
        <v>306</v>
      </c>
      <c r="R229" s="481">
        <v>0</v>
      </c>
      <c r="S229" s="482">
        <v>0</v>
      </c>
      <c r="T229" s="598">
        <f>SUM(U229+W229)</f>
        <v>350</v>
      </c>
      <c r="U229" s="599">
        <v>350</v>
      </c>
      <c r="V229" s="600">
        <v>0</v>
      </c>
      <c r="W229" s="601">
        <v>0</v>
      </c>
      <c r="X229" s="569">
        <f>Y229+AA229</f>
        <v>350</v>
      </c>
      <c r="Y229" s="564">
        <v>350</v>
      </c>
      <c r="Z229" s="398">
        <v>0</v>
      </c>
      <c r="AA229" s="399">
        <v>0</v>
      </c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  <c r="AN229" s="29"/>
      <c r="AO229" s="29"/>
    </row>
    <row r="230" spans="1:41" ht="41.25" customHeight="1" thickBot="1" x14ac:dyDescent="0.25">
      <c r="A230" s="786"/>
      <c r="B230" s="754"/>
      <c r="C230" s="679"/>
      <c r="D230" s="755"/>
      <c r="E230" s="752"/>
      <c r="F230" s="757"/>
      <c r="G230" s="768"/>
      <c r="H230" s="969"/>
      <c r="I230" s="826"/>
      <c r="J230" s="826"/>
      <c r="K230" s="47" t="s">
        <v>11</v>
      </c>
      <c r="L230" s="52">
        <f t="shared" ref="L230:U231" si="91">SUM(L229)</f>
        <v>306</v>
      </c>
      <c r="M230" s="41">
        <f t="shared" si="91"/>
        <v>306</v>
      </c>
      <c r="N230" s="41">
        <f t="shared" si="91"/>
        <v>0</v>
      </c>
      <c r="O230" s="54">
        <f t="shared" si="91"/>
        <v>0</v>
      </c>
      <c r="P230" s="52">
        <f t="shared" si="91"/>
        <v>306</v>
      </c>
      <c r="Q230" s="41">
        <f t="shared" si="91"/>
        <v>306</v>
      </c>
      <c r="R230" s="41">
        <f t="shared" si="91"/>
        <v>0</v>
      </c>
      <c r="S230" s="54">
        <f t="shared" si="91"/>
        <v>0</v>
      </c>
      <c r="T230" s="52">
        <f t="shared" si="91"/>
        <v>350</v>
      </c>
      <c r="U230" s="41">
        <f t="shared" si="91"/>
        <v>350</v>
      </c>
      <c r="V230" s="41">
        <f t="shared" ref="V230:AA231" si="92">SUM(V229)</f>
        <v>0</v>
      </c>
      <c r="W230" s="54">
        <f t="shared" si="92"/>
        <v>0</v>
      </c>
      <c r="X230" s="52">
        <f t="shared" si="92"/>
        <v>350</v>
      </c>
      <c r="Y230" s="41">
        <f t="shared" si="92"/>
        <v>350</v>
      </c>
      <c r="Z230" s="41">
        <f t="shared" si="92"/>
        <v>0</v>
      </c>
      <c r="AA230" s="54">
        <f t="shared" si="92"/>
        <v>0</v>
      </c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29"/>
      <c r="AN230" s="29"/>
      <c r="AO230" s="29"/>
    </row>
    <row r="231" spans="1:41" ht="23.25" customHeight="1" thickBot="1" x14ac:dyDescent="0.25">
      <c r="A231" s="28" t="s">
        <v>15</v>
      </c>
      <c r="B231" s="4" t="s">
        <v>35</v>
      </c>
      <c r="C231" s="5" t="s">
        <v>16</v>
      </c>
      <c r="D231" s="724" t="s">
        <v>203</v>
      </c>
      <c r="E231" s="725"/>
      <c r="F231" s="725"/>
      <c r="G231" s="725"/>
      <c r="H231" s="725"/>
      <c r="I231" s="725"/>
      <c r="J231" s="725"/>
      <c r="K231" s="726"/>
      <c r="L231" s="6">
        <f t="shared" si="91"/>
        <v>306</v>
      </c>
      <c r="M231" s="9">
        <f t="shared" si="91"/>
        <v>306</v>
      </c>
      <c r="N231" s="9">
        <f t="shared" si="91"/>
        <v>0</v>
      </c>
      <c r="O231" s="10">
        <f t="shared" si="91"/>
        <v>0</v>
      </c>
      <c r="P231" s="8">
        <f t="shared" si="91"/>
        <v>306</v>
      </c>
      <c r="Q231" s="9">
        <f t="shared" si="91"/>
        <v>306</v>
      </c>
      <c r="R231" s="9">
        <f t="shared" si="91"/>
        <v>0</v>
      </c>
      <c r="S231" s="10">
        <f t="shared" si="91"/>
        <v>0</v>
      </c>
      <c r="T231" s="8">
        <f t="shared" si="91"/>
        <v>350</v>
      </c>
      <c r="U231" s="9">
        <f t="shared" si="91"/>
        <v>350</v>
      </c>
      <c r="V231" s="9">
        <f t="shared" si="92"/>
        <v>0</v>
      </c>
      <c r="W231" s="10">
        <f t="shared" si="92"/>
        <v>0</v>
      </c>
      <c r="X231" s="8">
        <f t="shared" si="92"/>
        <v>350</v>
      </c>
      <c r="Y231" s="9">
        <f t="shared" si="92"/>
        <v>350</v>
      </c>
      <c r="Z231" s="9">
        <f t="shared" si="92"/>
        <v>0</v>
      </c>
      <c r="AA231" s="10">
        <f t="shared" si="92"/>
        <v>0</v>
      </c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  <c r="AN231" s="29"/>
      <c r="AO231" s="29"/>
    </row>
    <row r="232" spans="1:41" ht="21.75" customHeight="1" thickBot="1" x14ac:dyDescent="0.25">
      <c r="A232" s="28" t="s">
        <v>15</v>
      </c>
      <c r="B232" s="289" t="s">
        <v>35</v>
      </c>
      <c r="C232" s="970" t="s">
        <v>204</v>
      </c>
      <c r="D232" s="971"/>
      <c r="E232" s="971"/>
      <c r="F232" s="971"/>
      <c r="G232" s="971"/>
      <c r="H232" s="971"/>
      <c r="I232" s="971"/>
      <c r="J232" s="971"/>
      <c r="K232" s="972"/>
      <c r="L232" s="125">
        <f t="shared" ref="L232:AA232" si="93">SUM(+L231)</f>
        <v>306</v>
      </c>
      <c r="M232" s="126">
        <f t="shared" si="93"/>
        <v>306</v>
      </c>
      <c r="N232" s="126">
        <f t="shared" si="93"/>
        <v>0</v>
      </c>
      <c r="O232" s="127">
        <f t="shared" si="93"/>
        <v>0</v>
      </c>
      <c r="P232" s="125">
        <f t="shared" si="93"/>
        <v>306</v>
      </c>
      <c r="Q232" s="126">
        <f t="shared" si="93"/>
        <v>306</v>
      </c>
      <c r="R232" s="126">
        <f t="shared" si="93"/>
        <v>0</v>
      </c>
      <c r="S232" s="127">
        <f t="shared" si="93"/>
        <v>0</v>
      </c>
      <c r="T232" s="125">
        <f t="shared" si="93"/>
        <v>350</v>
      </c>
      <c r="U232" s="126">
        <f t="shared" si="93"/>
        <v>350</v>
      </c>
      <c r="V232" s="126">
        <f t="shared" si="93"/>
        <v>0</v>
      </c>
      <c r="W232" s="127">
        <f t="shared" si="93"/>
        <v>0</v>
      </c>
      <c r="X232" s="125">
        <f t="shared" si="93"/>
        <v>350</v>
      </c>
      <c r="Y232" s="126">
        <f t="shared" si="93"/>
        <v>350</v>
      </c>
      <c r="Z232" s="126">
        <f t="shared" si="93"/>
        <v>0</v>
      </c>
      <c r="AA232" s="127">
        <f t="shared" si="93"/>
        <v>0</v>
      </c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  <c r="AN232" s="29"/>
      <c r="AO232" s="29"/>
    </row>
    <row r="233" spans="1:41" ht="24" customHeight="1" thickBot="1" x14ac:dyDescent="0.25">
      <c r="A233" s="967" t="s">
        <v>206</v>
      </c>
      <c r="B233" s="968"/>
      <c r="C233" s="968"/>
      <c r="D233" s="968"/>
      <c r="E233" s="968"/>
      <c r="F233" s="968"/>
      <c r="G233" s="968"/>
      <c r="H233" s="968"/>
      <c r="I233" s="968"/>
      <c r="J233" s="968"/>
      <c r="K233" s="968"/>
      <c r="L233" s="128">
        <f t="shared" ref="L233:AA233" si="94">L232+L226+L215+L198+L191+L181+L170+L154</f>
        <v>27187.599999999999</v>
      </c>
      <c r="M233" s="129">
        <f t="shared" si="94"/>
        <v>27166.3</v>
      </c>
      <c r="N233" s="129">
        <f t="shared" si="94"/>
        <v>5261.1</v>
      </c>
      <c r="O233" s="130">
        <f t="shared" si="94"/>
        <v>21.299999999999997</v>
      </c>
      <c r="P233" s="128">
        <f t="shared" si="94"/>
        <v>27701.600000000002</v>
      </c>
      <c r="Q233" s="129">
        <f t="shared" si="94"/>
        <v>27677.9</v>
      </c>
      <c r="R233" s="129">
        <f t="shared" si="94"/>
        <v>5331.9</v>
      </c>
      <c r="S233" s="130">
        <f t="shared" si="94"/>
        <v>23.699999999999996</v>
      </c>
      <c r="T233" s="128">
        <f t="shared" si="94"/>
        <v>32687.599999999999</v>
      </c>
      <c r="U233" s="129">
        <f t="shared" si="94"/>
        <v>32684.6</v>
      </c>
      <c r="V233" s="129">
        <f t="shared" si="94"/>
        <v>6063</v>
      </c>
      <c r="W233" s="130">
        <f t="shared" si="94"/>
        <v>3</v>
      </c>
      <c r="X233" s="128">
        <f t="shared" si="94"/>
        <v>32784.6</v>
      </c>
      <c r="Y233" s="129">
        <f t="shared" si="94"/>
        <v>32784.6</v>
      </c>
      <c r="Z233" s="129">
        <f t="shared" si="94"/>
        <v>6450.4</v>
      </c>
      <c r="AA233" s="130">
        <f t="shared" si="94"/>
        <v>0</v>
      </c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  <c r="AN233" s="29"/>
      <c r="AO233" s="29"/>
    </row>
    <row r="234" spans="1:41" ht="18" customHeight="1" x14ac:dyDescent="0.2">
      <c r="A234" s="605" t="s">
        <v>219</v>
      </c>
      <c r="B234" s="605"/>
      <c r="C234" s="605"/>
      <c r="D234" s="605"/>
      <c r="E234" s="605"/>
      <c r="F234" s="605"/>
      <c r="G234" s="605"/>
      <c r="H234" s="605"/>
      <c r="I234" s="605"/>
      <c r="J234" s="605"/>
      <c r="K234" s="605"/>
      <c r="L234" s="605"/>
      <c r="M234" s="605"/>
      <c r="N234" s="605"/>
      <c r="O234" s="605"/>
      <c r="P234" s="605"/>
      <c r="Q234" s="605"/>
      <c r="R234" s="605"/>
      <c r="S234" s="605"/>
      <c r="T234" s="605"/>
      <c r="U234" s="605"/>
      <c r="V234" s="605"/>
      <c r="W234" s="605"/>
      <c r="X234" s="605"/>
      <c r="Y234" s="605"/>
      <c r="Z234" s="605"/>
      <c r="AA234" s="605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29"/>
    </row>
    <row r="235" spans="1:41" ht="15.75" customHeight="1" x14ac:dyDescent="0.2">
      <c r="I235" s="29"/>
      <c r="J235" s="29"/>
      <c r="K235" s="36"/>
      <c r="L235" s="42"/>
      <c r="M235" s="42"/>
      <c r="N235" s="42"/>
      <c r="O235" s="42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  <c r="AA235" s="42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  <c r="AN235" s="29"/>
      <c r="AO235" s="29"/>
    </row>
    <row r="236" spans="1:41" ht="16.5" customHeight="1" x14ac:dyDescent="0.2">
      <c r="I236" s="29"/>
      <c r="J236" s="29"/>
      <c r="K236" s="43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  <c r="AM236" s="29"/>
      <c r="AN236" s="29"/>
      <c r="AO236" s="29"/>
    </row>
    <row r="237" spans="1:41" ht="15.75" customHeight="1" x14ac:dyDescent="0.2">
      <c r="I237" s="29"/>
      <c r="J237" s="29"/>
      <c r="K237" s="43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  <c r="AN237" s="29"/>
      <c r="AO237" s="29"/>
    </row>
    <row r="238" spans="1:41" ht="15.75" customHeight="1" x14ac:dyDescent="0.2">
      <c r="I238" s="29"/>
      <c r="J238" s="29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  <c r="AN238" s="29"/>
      <c r="AO238" s="29"/>
    </row>
    <row r="239" spans="1:41" ht="17.25" customHeight="1" x14ac:dyDescent="0.2">
      <c r="E239" s="29"/>
      <c r="I239" s="29"/>
      <c r="J239" s="29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  <c r="AN239" s="29"/>
      <c r="AO239" s="29"/>
    </row>
    <row r="240" spans="1:41" ht="15.75" customHeight="1" x14ac:dyDescent="0.2">
      <c r="E240" s="29"/>
      <c r="I240" s="29"/>
      <c r="J240" s="29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  <c r="AN240" s="29"/>
      <c r="AO240" s="29"/>
    </row>
    <row r="241" spans="8:41" ht="18.75" customHeight="1" x14ac:dyDescent="0.2">
      <c r="I241" s="29"/>
      <c r="J241" s="29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  <c r="AN241" s="29"/>
      <c r="AO241" s="29"/>
    </row>
    <row r="242" spans="8:41" ht="23.25" customHeight="1" x14ac:dyDescent="0.2">
      <c r="K242" s="43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</row>
    <row r="243" spans="8:41" ht="30" customHeight="1" x14ac:dyDescent="0.2">
      <c r="H243" s="29"/>
      <c r="I243" s="29"/>
      <c r="J243" s="29"/>
      <c r="K243" s="44"/>
      <c r="L243" s="42"/>
      <c r="M243" s="42"/>
      <c r="N243" s="42"/>
      <c r="O243" s="42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  <c r="AA243" s="42"/>
    </row>
    <row r="244" spans="8:41" ht="25.5" customHeight="1" x14ac:dyDescent="0.2"/>
    <row r="245" spans="8:41" ht="16.5" customHeight="1" x14ac:dyDescent="0.2"/>
    <row r="246" spans="8:41" ht="18" customHeight="1" x14ac:dyDescent="0.2"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/>
    </row>
    <row r="247" spans="8:41" ht="18" customHeight="1" x14ac:dyDescent="0.2"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  <c r="AA247" s="36"/>
    </row>
    <row r="248" spans="8:41" ht="15.75" customHeight="1" x14ac:dyDescent="0.2"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</row>
    <row r="249" spans="8:41" ht="17.25" customHeight="1" x14ac:dyDescent="0.2"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  <c r="AA249" s="36"/>
    </row>
    <row r="250" spans="8:41" ht="18" customHeight="1" x14ac:dyDescent="0.2"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</row>
    <row r="251" spans="8:41" ht="14.25" customHeight="1" x14ac:dyDescent="0.2"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</row>
    <row r="252" spans="8:41" ht="18" customHeight="1" x14ac:dyDescent="0.2"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</row>
    <row r="253" spans="8:41" ht="16.5" customHeight="1" x14ac:dyDescent="0.2"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36"/>
    </row>
    <row r="254" spans="8:41" ht="16.5" customHeight="1" x14ac:dyDescent="0.2"/>
    <row r="255" spans="8:41" ht="17.25" customHeight="1" x14ac:dyDescent="0.2"/>
    <row r="256" spans="8:41" ht="18" customHeight="1" x14ac:dyDescent="0.2"/>
    <row r="257" ht="19.5" customHeight="1" x14ac:dyDescent="0.2"/>
    <row r="258" ht="16.5" customHeight="1" x14ac:dyDescent="0.2"/>
    <row r="259" ht="17.25" customHeight="1" x14ac:dyDescent="0.2"/>
    <row r="260" ht="15.75" customHeight="1" x14ac:dyDescent="0.2"/>
    <row r="261" ht="18.75" customHeight="1" x14ac:dyDescent="0.2"/>
    <row r="262" ht="22.5" customHeight="1" x14ac:dyDescent="0.2"/>
    <row r="263" ht="15.75" customHeight="1" x14ac:dyDescent="0.2"/>
    <row r="264" ht="14.25" customHeight="1" x14ac:dyDescent="0.2"/>
    <row r="265" ht="21.75" customHeight="1" x14ac:dyDescent="0.2"/>
    <row r="266" ht="17.25" customHeight="1" x14ac:dyDescent="0.2"/>
    <row r="267" ht="17.25" customHeight="1" x14ac:dyDescent="0.2"/>
    <row r="268" ht="21.75" customHeight="1" x14ac:dyDescent="0.2"/>
    <row r="269" ht="18.75" customHeight="1" x14ac:dyDescent="0.2"/>
    <row r="270" ht="15" customHeight="1" x14ac:dyDescent="0.2"/>
    <row r="271" ht="16.5" customHeight="1" x14ac:dyDescent="0.2"/>
    <row r="272" ht="15.75" customHeight="1" x14ac:dyDescent="0.2"/>
    <row r="273" ht="24.75" customHeight="1" x14ac:dyDescent="0.2"/>
    <row r="274" ht="22.5" customHeight="1" x14ac:dyDescent="0.2"/>
    <row r="275" ht="14.25" customHeight="1" x14ac:dyDescent="0.2"/>
    <row r="276" ht="18.75" customHeight="1" x14ac:dyDescent="0.2"/>
    <row r="277" ht="21" customHeight="1" x14ac:dyDescent="0.2"/>
    <row r="278" ht="15" customHeight="1" x14ac:dyDescent="0.2"/>
    <row r="279" ht="21.75" customHeight="1" x14ac:dyDescent="0.2"/>
    <row r="280" ht="21.75" customHeight="1" x14ac:dyDescent="0.2"/>
    <row r="281" ht="3.75" customHeight="1" x14ac:dyDescent="0.2"/>
    <row r="282" ht="34.5" customHeight="1" x14ac:dyDescent="0.2"/>
    <row r="283" ht="15" customHeight="1" x14ac:dyDescent="0.2"/>
    <row r="284" ht="15" customHeight="1" x14ac:dyDescent="0.2"/>
    <row r="285" ht="12.75" customHeight="1" x14ac:dyDescent="0.2"/>
    <row r="286" ht="15" customHeight="1" x14ac:dyDescent="0.2"/>
    <row r="287" ht="18.75" customHeight="1" x14ac:dyDescent="0.2"/>
    <row r="288" ht="18.75" customHeight="1" x14ac:dyDescent="0.2"/>
    <row r="289" ht="18.75" customHeight="1" x14ac:dyDescent="0.2"/>
    <row r="290" ht="16.5" customHeight="1" x14ac:dyDescent="0.2"/>
    <row r="291" ht="17.25" customHeight="1" x14ac:dyDescent="0.2"/>
    <row r="292" ht="21" customHeight="1" x14ac:dyDescent="0.2"/>
    <row r="293" ht="19.5" customHeight="1" x14ac:dyDescent="0.2"/>
    <row r="294" ht="15.75" customHeight="1" x14ac:dyDescent="0.2"/>
    <row r="295" ht="22.5" customHeight="1" x14ac:dyDescent="0.2"/>
    <row r="296" ht="20.25" customHeight="1" x14ac:dyDescent="0.2"/>
    <row r="297" ht="18" customHeight="1" x14ac:dyDescent="0.2"/>
    <row r="298" ht="15.75" customHeight="1" x14ac:dyDescent="0.2"/>
    <row r="299" ht="19.5" customHeight="1" x14ac:dyDescent="0.2"/>
    <row r="300" ht="17.25" customHeight="1" x14ac:dyDescent="0.2"/>
    <row r="301" ht="22.5" customHeight="1" x14ac:dyDescent="0.2"/>
    <row r="302" ht="15.75" customHeight="1" x14ac:dyDescent="0.2"/>
    <row r="303" ht="18.75" customHeight="1" x14ac:dyDescent="0.2"/>
    <row r="304" ht="23.25" customHeight="1" x14ac:dyDescent="0.2"/>
    <row r="305" ht="17.25" customHeight="1" x14ac:dyDescent="0.2"/>
    <row r="306" ht="15" customHeight="1" x14ac:dyDescent="0.2"/>
    <row r="307" ht="39.75" customHeight="1" x14ac:dyDescent="0.2"/>
    <row r="308" ht="0.75" customHeight="1" x14ac:dyDescent="0.2"/>
    <row r="309" ht="33" customHeight="1" x14ac:dyDescent="0.2"/>
    <row r="310" ht="16.5" customHeight="1" x14ac:dyDescent="0.2"/>
    <row r="311" ht="16.5" customHeight="1" x14ac:dyDescent="0.2"/>
    <row r="312" ht="16.5" customHeight="1" x14ac:dyDescent="0.2"/>
    <row r="313" ht="17.25" customHeight="1" x14ac:dyDescent="0.2"/>
    <row r="314" ht="21" customHeight="1" x14ac:dyDescent="0.2"/>
    <row r="315" ht="37.5" customHeight="1" x14ac:dyDescent="0.2"/>
    <row r="316" ht="15.75" customHeight="1" x14ac:dyDescent="0.2"/>
    <row r="317" ht="16.5" customHeight="1" x14ac:dyDescent="0.2"/>
    <row r="318" ht="19.5" customHeight="1" x14ac:dyDescent="0.2"/>
    <row r="319" ht="22.5" customHeight="1" x14ac:dyDescent="0.2"/>
    <row r="320" ht="40.5" customHeight="1" x14ac:dyDescent="0.2"/>
    <row r="321" ht="33.75" customHeight="1" x14ac:dyDescent="0.2"/>
    <row r="322" ht="34.5" customHeight="1" x14ac:dyDescent="0.2"/>
    <row r="323" ht="36" customHeight="1" x14ac:dyDescent="0.2"/>
    <row r="324" ht="28.5" customHeight="1" x14ac:dyDescent="0.2"/>
    <row r="325" ht="22.5" customHeight="1" x14ac:dyDescent="0.2"/>
    <row r="326" ht="23.25" customHeight="1" x14ac:dyDescent="0.2"/>
    <row r="327" ht="21" customHeight="1" x14ac:dyDescent="0.2"/>
    <row r="328" ht="32.25" customHeight="1" x14ac:dyDescent="0.2"/>
    <row r="329" ht="37.5" customHeight="1" x14ac:dyDescent="0.2"/>
    <row r="330" ht="14.25" customHeight="1" x14ac:dyDescent="0.2"/>
    <row r="331" ht="13.5" customHeight="1" x14ac:dyDescent="0.2"/>
    <row r="332" ht="13.5" customHeight="1" x14ac:dyDescent="0.2"/>
    <row r="333" ht="21" customHeight="1" x14ac:dyDescent="0.2"/>
    <row r="334" ht="14.25" customHeight="1" x14ac:dyDescent="0.2"/>
    <row r="335" ht="12" customHeight="1" x14ac:dyDescent="0.2"/>
    <row r="336" ht="20.25" customHeight="1" x14ac:dyDescent="0.2"/>
    <row r="337" ht="18" customHeight="1" x14ac:dyDescent="0.2"/>
    <row r="338" ht="18.75" customHeight="1" x14ac:dyDescent="0.2"/>
    <row r="339" ht="15" customHeight="1" x14ac:dyDescent="0.2"/>
    <row r="340" ht="15.75" customHeight="1" x14ac:dyDescent="0.2"/>
    <row r="341" ht="18" customHeight="1" x14ac:dyDescent="0.2"/>
    <row r="342" ht="18" customHeight="1" x14ac:dyDescent="0.2"/>
    <row r="343" ht="18" customHeight="1" x14ac:dyDescent="0.2"/>
    <row r="344" ht="15.75" customHeight="1" x14ac:dyDescent="0.2"/>
    <row r="345" ht="19.5" customHeight="1" x14ac:dyDescent="0.2"/>
    <row r="346" ht="21" customHeight="1" x14ac:dyDescent="0.2"/>
    <row r="347" ht="15.75" customHeight="1" x14ac:dyDescent="0.2"/>
    <row r="348" ht="15.75" customHeight="1" x14ac:dyDescent="0.2"/>
    <row r="349" ht="21" customHeight="1" x14ac:dyDescent="0.2"/>
    <row r="350" ht="18.75" customHeight="1" x14ac:dyDescent="0.2"/>
    <row r="351" ht="21.75" customHeight="1" x14ac:dyDescent="0.2"/>
    <row r="352" ht="19.5" customHeight="1" x14ac:dyDescent="0.2"/>
    <row r="353" ht="15" customHeight="1" x14ac:dyDescent="0.2"/>
    <row r="354" ht="22.5" customHeight="1" x14ac:dyDescent="0.2"/>
    <row r="355" ht="19.5" customHeight="1" x14ac:dyDescent="0.2"/>
    <row r="356" ht="19.5" customHeight="1" x14ac:dyDescent="0.2"/>
    <row r="357" ht="30.75" customHeight="1" x14ac:dyDescent="0.2"/>
    <row r="358" ht="12.75" customHeight="1" x14ac:dyDescent="0.2"/>
    <row r="359" ht="15" customHeight="1" x14ac:dyDescent="0.2"/>
    <row r="361" ht="15" customHeight="1" x14ac:dyDescent="0.2"/>
  </sheetData>
  <sheetProtection selectLockedCells="1" selectUnlockedCells="1"/>
  <mergeCells count="719">
    <mergeCell ref="V5:AA5"/>
    <mergeCell ref="V6:AA6"/>
    <mergeCell ref="V7:AA7"/>
    <mergeCell ref="V8:AA8"/>
    <mergeCell ref="V9:AA9"/>
    <mergeCell ref="V10:AA10"/>
    <mergeCell ref="V11:AA11"/>
    <mergeCell ref="V12:AA12"/>
    <mergeCell ref="D131:AA131"/>
    <mergeCell ref="J104:J105"/>
    <mergeCell ref="J106:J107"/>
    <mergeCell ref="J108:J110"/>
    <mergeCell ref="J111:J112"/>
    <mergeCell ref="J113:J115"/>
    <mergeCell ref="J116:J117"/>
    <mergeCell ref="J118:J119"/>
    <mergeCell ref="J120:J121"/>
    <mergeCell ref="J122:J123"/>
    <mergeCell ref="I118:I119"/>
    <mergeCell ref="H118:H119"/>
    <mergeCell ref="H116:H117"/>
    <mergeCell ref="I116:I117"/>
    <mergeCell ref="G111:G112"/>
    <mergeCell ref="H113:H115"/>
    <mergeCell ref="G113:G115"/>
    <mergeCell ref="G116:G117"/>
    <mergeCell ref="G118:G119"/>
    <mergeCell ref="I111:I112"/>
    <mergeCell ref="I113:I115"/>
    <mergeCell ref="H111:H112"/>
    <mergeCell ref="J80:J83"/>
    <mergeCell ref="J84:J85"/>
    <mergeCell ref="J88:J89"/>
    <mergeCell ref="J90:J91"/>
    <mergeCell ref="J92:J93"/>
    <mergeCell ref="J94:J95"/>
    <mergeCell ref="J96:J97"/>
    <mergeCell ref="J98:J99"/>
    <mergeCell ref="J100:J101"/>
    <mergeCell ref="I84:I85"/>
    <mergeCell ref="G88:G89"/>
    <mergeCell ref="I90:I91"/>
    <mergeCell ref="I88:I89"/>
    <mergeCell ref="G84:G85"/>
    <mergeCell ref="G96:G97"/>
    <mergeCell ref="I92:I93"/>
    <mergeCell ref="I94:I95"/>
    <mergeCell ref="V4:AA4"/>
    <mergeCell ref="J33:J36"/>
    <mergeCell ref="J37:J40"/>
    <mergeCell ref="A21:AA21"/>
    <mergeCell ref="C23:AA23"/>
    <mergeCell ref="C22:AA22"/>
    <mergeCell ref="U18:V18"/>
    <mergeCell ref="W18:W19"/>
    <mergeCell ref="X18:X19"/>
    <mergeCell ref="D24:AA24"/>
    <mergeCell ref="E25:E26"/>
    <mergeCell ref="A20:AA20"/>
    <mergeCell ref="S18:S19"/>
    <mergeCell ref="A25:A26"/>
    <mergeCell ref="B25:B26"/>
    <mergeCell ref="C25:C26"/>
    <mergeCell ref="D25:D26"/>
    <mergeCell ref="I25:I26"/>
    <mergeCell ref="A29:A32"/>
    <mergeCell ref="B29:B32"/>
    <mergeCell ref="C29:C32"/>
    <mergeCell ref="D29:D32"/>
    <mergeCell ref="H33:H36"/>
    <mergeCell ref="D28:AA28"/>
    <mergeCell ref="J41:J43"/>
    <mergeCell ref="J44:J47"/>
    <mergeCell ref="J48:J50"/>
    <mergeCell ref="J51:J53"/>
    <mergeCell ref="J56:J58"/>
    <mergeCell ref="J59:J60"/>
    <mergeCell ref="J61:J66"/>
    <mergeCell ref="J69:J71"/>
    <mergeCell ref="J72:J74"/>
    <mergeCell ref="D67:K67"/>
    <mergeCell ref="I69:I71"/>
    <mergeCell ref="G72:G74"/>
    <mergeCell ref="H72:H74"/>
    <mergeCell ref="I72:I74"/>
    <mergeCell ref="D68:AA68"/>
    <mergeCell ref="E69:E71"/>
    <mergeCell ref="G69:G71"/>
    <mergeCell ref="I51:I53"/>
    <mergeCell ref="D51:D53"/>
    <mergeCell ref="H51:H53"/>
    <mergeCell ref="H61:H66"/>
    <mergeCell ref="I59:I60"/>
    <mergeCell ref="G59:G60"/>
    <mergeCell ref="D59:D60"/>
    <mergeCell ref="C162:C164"/>
    <mergeCell ref="D162:D164"/>
    <mergeCell ref="J75:J77"/>
    <mergeCell ref="J78:J79"/>
    <mergeCell ref="I78:I79"/>
    <mergeCell ref="F124:F125"/>
    <mergeCell ref="H151:H152"/>
    <mergeCell ref="I151:I152"/>
    <mergeCell ref="G124:G125"/>
    <mergeCell ref="G151:G152"/>
    <mergeCell ref="F122:F123"/>
    <mergeCell ref="I124:I125"/>
    <mergeCell ref="G104:G105"/>
    <mergeCell ref="H90:H91"/>
    <mergeCell ref="G94:G95"/>
    <mergeCell ref="G108:G110"/>
    <mergeCell ref="G98:G99"/>
    <mergeCell ref="H78:H79"/>
    <mergeCell ref="I75:I77"/>
    <mergeCell ref="F96:F97"/>
    <mergeCell ref="G102:G103"/>
    <mergeCell ref="H96:H97"/>
    <mergeCell ref="F94:F95"/>
    <mergeCell ref="H98:H99"/>
    <mergeCell ref="A173:A175"/>
    <mergeCell ref="A187:A189"/>
    <mergeCell ref="B187:B189"/>
    <mergeCell ref="C187:C189"/>
    <mergeCell ref="A184:A186"/>
    <mergeCell ref="B184:B186"/>
    <mergeCell ref="C184:C186"/>
    <mergeCell ref="G106:G107"/>
    <mergeCell ref="B102:B103"/>
    <mergeCell ref="D104:D105"/>
    <mergeCell ref="E108:E110"/>
    <mergeCell ref="E106:E107"/>
    <mergeCell ref="D102:D103"/>
    <mergeCell ref="D106:D107"/>
    <mergeCell ref="B120:B121"/>
    <mergeCell ref="B157:B159"/>
    <mergeCell ref="F157:F159"/>
    <mergeCell ref="C176:C177"/>
    <mergeCell ref="B167:B168"/>
    <mergeCell ref="C167:C168"/>
    <mergeCell ref="C182:AA182"/>
    <mergeCell ref="I157:I159"/>
    <mergeCell ref="J178:J179"/>
    <mergeCell ref="J184:J186"/>
    <mergeCell ref="F102:F103"/>
    <mergeCell ref="C111:C112"/>
    <mergeCell ref="E111:E112"/>
    <mergeCell ref="F111:F112"/>
    <mergeCell ref="C118:C119"/>
    <mergeCell ref="F113:F115"/>
    <mergeCell ref="D111:D112"/>
    <mergeCell ref="C108:C110"/>
    <mergeCell ref="E102:E103"/>
    <mergeCell ref="F106:F107"/>
    <mergeCell ref="C116:C117"/>
    <mergeCell ref="E113:E115"/>
    <mergeCell ref="F116:F117"/>
    <mergeCell ref="D113:D115"/>
    <mergeCell ref="D116:D117"/>
    <mergeCell ref="F118:F119"/>
    <mergeCell ref="A151:A152"/>
    <mergeCell ref="A118:A119"/>
    <mergeCell ref="D122:D123"/>
    <mergeCell ref="D120:D121"/>
    <mergeCell ref="A122:A123"/>
    <mergeCell ref="B122:B123"/>
    <mergeCell ref="C122:C123"/>
    <mergeCell ref="D128:D129"/>
    <mergeCell ref="E122:E123"/>
    <mergeCell ref="D118:D119"/>
    <mergeCell ref="E118:E119"/>
    <mergeCell ref="A128:A129"/>
    <mergeCell ref="B124:B125"/>
    <mergeCell ref="C124:C125"/>
    <mergeCell ref="D124:D125"/>
    <mergeCell ref="E124:E125"/>
    <mergeCell ref="A132:A134"/>
    <mergeCell ref="A126:A127"/>
    <mergeCell ref="D151:D152"/>
    <mergeCell ref="E151:E152"/>
    <mergeCell ref="C120:C121"/>
    <mergeCell ref="B118:B119"/>
    <mergeCell ref="E120:E121"/>
    <mergeCell ref="C126:C127"/>
    <mergeCell ref="A116:A117"/>
    <mergeCell ref="A102:A103"/>
    <mergeCell ref="B98:B99"/>
    <mergeCell ref="C98:C99"/>
    <mergeCell ref="A106:A107"/>
    <mergeCell ref="B116:B117"/>
    <mergeCell ref="A104:A105"/>
    <mergeCell ref="B104:B105"/>
    <mergeCell ref="C104:C105"/>
    <mergeCell ref="A98:A99"/>
    <mergeCell ref="C102:C103"/>
    <mergeCell ref="B113:B115"/>
    <mergeCell ref="A108:A110"/>
    <mergeCell ref="B108:B110"/>
    <mergeCell ref="C113:C115"/>
    <mergeCell ref="C106:C107"/>
    <mergeCell ref="B111:B112"/>
    <mergeCell ref="A111:A112"/>
    <mergeCell ref="A113:A115"/>
    <mergeCell ref="B106:B107"/>
    <mergeCell ref="C100:C101"/>
    <mergeCell ref="E94:E95"/>
    <mergeCell ref="C92:C93"/>
    <mergeCell ref="B94:B95"/>
    <mergeCell ref="C94:C95"/>
    <mergeCell ref="A96:A97"/>
    <mergeCell ref="D98:D99"/>
    <mergeCell ref="D96:D97"/>
    <mergeCell ref="E92:E93"/>
    <mergeCell ref="A94:A95"/>
    <mergeCell ref="E98:E99"/>
    <mergeCell ref="D94:D95"/>
    <mergeCell ref="B96:B97"/>
    <mergeCell ref="C96:C97"/>
    <mergeCell ref="B92:B93"/>
    <mergeCell ref="D92:D93"/>
    <mergeCell ref="C80:C83"/>
    <mergeCell ref="D80:D83"/>
    <mergeCell ref="G80:G83"/>
    <mergeCell ref="H69:H71"/>
    <mergeCell ref="A75:A77"/>
    <mergeCell ref="B75:B77"/>
    <mergeCell ref="C75:C77"/>
    <mergeCell ref="A80:A83"/>
    <mergeCell ref="B80:B83"/>
    <mergeCell ref="A78:A79"/>
    <mergeCell ref="B78:B79"/>
    <mergeCell ref="C78:C79"/>
    <mergeCell ref="D78:D79"/>
    <mergeCell ref="E78:E79"/>
    <mergeCell ref="A72:A74"/>
    <mergeCell ref="B72:B74"/>
    <mergeCell ref="C72:C74"/>
    <mergeCell ref="F80:F83"/>
    <mergeCell ref="E80:E83"/>
    <mergeCell ref="G78:G79"/>
    <mergeCell ref="F75:F77"/>
    <mergeCell ref="D75:D77"/>
    <mergeCell ref="E72:E74"/>
    <mergeCell ref="F72:F74"/>
    <mergeCell ref="A88:A89"/>
    <mergeCell ref="B88:B89"/>
    <mergeCell ref="F88:F89"/>
    <mergeCell ref="F69:F71"/>
    <mergeCell ref="A90:A91"/>
    <mergeCell ref="B90:B91"/>
    <mergeCell ref="E90:E91"/>
    <mergeCell ref="C90:C91"/>
    <mergeCell ref="A69:A71"/>
    <mergeCell ref="B69:B71"/>
    <mergeCell ref="C69:C71"/>
    <mergeCell ref="F78:F79"/>
    <mergeCell ref="D72:D74"/>
    <mergeCell ref="E88:E89"/>
    <mergeCell ref="E75:E77"/>
    <mergeCell ref="B84:B85"/>
    <mergeCell ref="C84:C85"/>
    <mergeCell ref="A84:A85"/>
    <mergeCell ref="C88:C89"/>
    <mergeCell ref="D88:D89"/>
    <mergeCell ref="D69:D71"/>
    <mergeCell ref="D86:K86"/>
    <mergeCell ref="E84:E85"/>
    <mergeCell ref="F84:F85"/>
    <mergeCell ref="A194:A196"/>
    <mergeCell ref="A157:A159"/>
    <mergeCell ref="E167:E168"/>
    <mergeCell ref="F167:F168"/>
    <mergeCell ref="A176:A177"/>
    <mergeCell ref="D161:AA161"/>
    <mergeCell ref="A92:A93"/>
    <mergeCell ref="G176:G177"/>
    <mergeCell ref="H176:H177"/>
    <mergeCell ref="I176:I177"/>
    <mergeCell ref="I128:I129"/>
    <mergeCell ref="H178:H179"/>
    <mergeCell ref="G167:G168"/>
    <mergeCell ref="A100:A101"/>
    <mergeCell ref="I104:I105"/>
    <mergeCell ref="I165:I166"/>
    <mergeCell ref="G187:G189"/>
    <mergeCell ref="H187:H189"/>
    <mergeCell ref="I187:I189"/>
    <mergeCell ref="J102:J103"/>
    <mergeCell ref="I108:I110"/>
    <mergeCell ref="I106:I107"/>
    <mergeCell ref="E96:E97"/>
    <mergeCell ref="E100:E101"/>
    <mergeCell ref="F90:F91"/>
    <mergeCell ref="D90:D91"/>
    <mergeCell ref="G90:G91"/>
    <mergeCell ref="H88:H89"/>
    <mergeCell ref="G92:G93"/>
    <mergeCell ref="H75:H77"/>
    <mergeCell ref="G75:G77"/>
    <mergeCell ref="E104:E105"/>
    <mergeCell ref="B151:B152"/>
    <mergeCell ref="C151:C152"/>
    <mergeCell ref="F151:F152"/>
    <mergeCell ref="F132:F134"/>
    <mergeCell ref="G128:G129"/>
    <mergeCell ref="E116:E117"/>
    <mergeCell ref="C128:C129"/>
    <mergeCell ref="B128:B129"/>
    <mergeCell ref="F104:F105"/>
    <mergeCell ref="H104:H105"/>
    <mergeCell ref="F100:F101"/>
    <mergeCell ref="H102:H103"/>
    <mergeCell ref="H100:H101"/>
    <mergeCell ref="B100:B101"/>
    <mergeCell ref="D84:D85"/>
    <mergeCell ref="H80:H83"/>
    <mergeCell ref="B194:B196"/>
    <mergeCell ref="E176:E177"/>
    <mergeCell ref="F176:F177"/>
    <mergeCell ref="C216:AA216"/>
    <mergeCell ref="J206:J208"/>
    <mergeCell ref="I162:I164"/>
    <mergeCell ref="D187:D189"/>
    <mergeCell ref="B201:B203"/>
    <mergeCell ref="C201:C203"/>
    <mergeCell ref="C194:C196"/>
    <mergeCell ref="C191:K191"/>
    <mergeCell ref="D169:K169"/>
    <mergeCell ref="B173:B175"/>
    <mergeCell ref="G173:G175"/>
    <mergeCell ref="H173:H175"/>
    <mergeCell ref="I173:I175"/>
    <mergeCell ref="F173:F175"/>
    <mergeCell ref="B206:B208"/>
    <mergeCell ref="D200:AA200"/>
    <mergeCell ref="J162:J164"/>
    <mergeCell ref="J165:J166"/>
    <mergeCell ref="J167:J168"/>
    <mergeCell ref="J173:J175"/>
    <mergeCell ref="J176:J177"/>
    <mergeCell ref="D225:K225"/>
    <mergeCell ref="J211:J213"/>
    <mergeCell ref="J218:J220"/>
    <mergeCell ref="J221:J222"/>
    <mergeCell ref="J223:J224"/>
    <mergeCell ref="J229:J230"/>
    <mergeCell ref="C206:C208"/>
    <mergeCell ref="G223:G224"/>
    <mergeCell ref="E157:E159"/>
    <mergeCell ref="C157:C159"/>
    <mergeCell ref="D180:K180"/>
    <mergeCell ref="D173:D175"/>
    <mergeCell ref="G157:G159"/>
    <mergeCell ref="H157:H159"/>
    <mergeCell ref="G165:G166"/>
    <mergeCell ref="H162:H164"/>
    <mergeCell ref="E173:E175"/>
    <mergeCell ref="D172:AA172"/>
    <mergeCell ref="G162:G164"/>
    <mergeCell ref="E162:E164"/>
    <mergeCell ref="I167:I168"/>
    <mergeCell ref="H165:H166"/>
    <mergeCell ref="C171:AA171"/>
    <mergeCell ref="C170:K170"/>
    <mergeCell ref="D61:D66"/>
    <mergeCell ref="C51:C53"/>
    <mergeCell ref="A233:K233"/>
    <mergeCell ref="I229:I230"/>
    <mergeCell ref="H229:H230"/>
    <mergeCell ref="A206:A208"/>
    <mergeCell ref="A229:A230"/>
    <mergeCell ref="D218:D220"/>
    <mergeCell ref="E218:E220"/>
    <mergeCell ref="A223:A224"/>
    <mergeCell ref="A221:A222"/>
    <mergeCell ref="B221:B222"/>
    <mergeCell ref="C221:C222"/>
    <mergeCell ref="D221:D222"/>
    <mergeCell ref="E221:E222"/>
    <mergeCell ref="F221:F222"/>
    <mergeCell ref="G221:G222"/>
    <mergeCell ref="H221:H222"/>
    <mergeCell ref="C232:K232"/>
    <mergeCell ref="G100:G101"/>
    <mergeCell ref="H94:H95"/>
    <mergeCell ref="B51:B53"/>
    <mergeCell ref="A56:A58"/>
    <mergeCell ref="G56:G58"/>
    <mergeCell ref="D37:D40"/>
    <mergeCell ref="A61:A66"/>
    <mergeCell ref="B61:B66"/>
    <mergeCell ref="B56:B58"/>
    <mergeCell ref="B59:B60"/>
    <mergeCell ref="G61:G66"/>
    <mergeCell ref="F61:F66"/>
    <mergeCell ref="E54:K54"/>
    <mergeCell ref="I56:I58"/>
    <mergeCell ref="H56:H58"/>
    <mergeCell ref="A59:A60"/>
    <mergeCell ref="C61:C66"/>
    <mergeCell ref="C56:C58"/>
    <mergeCell ref="E51:E53"/>
    <mergeCell ref="F51:F53"/>
    <mergeCell ref="D56:D58"/>
    <mergeCell ref="I61:I66"/>
    <mergeCell ref="F56:F58"/>
    <mergeCell ref="D55:AA55"/>
    <mergeCell ref="H59:H60"/>
    <mergeCell ref="E61:E66"/>
    <mergeCell ref="E59:E60"/>
    <mergeCell ref="C59:C60"/>
    <mergeCell ref="F59:F60"/>
    <mergeCell ref="A37:A40"/>
    <mergeCell ref="B37:B40"/>
    <mergeCell ref="A33:A36"/>
    <mergeCell ref="A48:A50"/>
    <mergeCell ref="B48:B50"/>
    <mergeCell ref="A41:A43"/>
    <mergeCell ref="C48:C50"/>
    <mergeCell ref="C37:C40"/>
    <mergeCell ref="B41:B43"/>
    <mergeCell ref="C41:C43"/>
    <mergeCell ref="F25:F26"/>
    <mergeCell ref="G25:G26"/>
    <mergeCell ref="H25:H26"/>
    <mergeCell ref="B33:B36"/>
    <mergeCell ref="Y18:Z18"/>
    <mergeCell ref="AA18:AA19"/>
    <mergeCell ref="K17:K19"/>
    <mergeCell ref="L17:O17"/>
    <mergeCell ref="P17:S17"/>
    <mergeCell ref="E27:K27"/>
    <mergeCell ref="I29:I32"/>
    <mergeCell ref="E29:E32"/>
    <mergeCell ref="F29:F32"/>
    <mergeCell ref="G29:G32"/>
    <mergeCell ref="H29:H32"/>
    <mergeCell ref="I33:I36"/>
    <mergeCell ref="J17:J19"/>
    <mergeCell ref="J25:J26"/>
    <mergeCell ref="J29:J32"/>
    <mergeCell ref="C33:C36"/>
    <mergeCell ref="D33:D36"/>
    <mergeCell ref="E33:E36"/>
    <mergeCell ref="F33:F36"/>
    <mergeCell ref="G33:G36"/>
    <mergeCell ref="B1:AA1"/>
    <mergeCell ref="B13:AA13"/>
    <mergeCell ref="B14:AA14"/>
    <mergeCell ref="B15:AA15"/>
    <mergeCell ref="A17:A19"/>
    <mergeCell ref="B17:B19"/>
    <mergeCell ref="C17:C19"/>
    <mergeCell ref="D17:D19"/>
    <mergeCell ref="E17:E19"/>
    <mergeCell ref="F17:F19"/>
    <mergeCell ref="T17:W17"/>
    <mergeCell ref="X17:AA17"/>
    <mergeCell ref="G17:G19"/>
    <mergeCell ref="H17:H19"/>
    <mergeCell ref="I17:I19"/>
    <mergeCell ref="Y16:AA16"/>
    <mergeCell ref="L18:L19"/>
    <mergeCell ref="M18:N18"/>
    <mergeCell ref="O18:O19"/>
    <mergeCell ref="P18:P19"/>
    <mergeCell ref="Q18:R18"/>
    <mergeCell ref="T18:T19"/>
    <mergeCell ref="V2:AA2"/>
    <mergeCell ref="V3:AA3"/>
    <mergeCell ref="H37:H40"/>
    <mergeCell ref="E41:E43"/>
    <mergeCell ref="I37:I40"/>
    <mergeCell ref="F44:F47"/>
    <mergeCell ref="G44:G47"/>
    <mergeCell ref="H44:H47"/>
    <mergeCell ref="E37:E40"/>
    <mergeCell ref="F37:F40"/>
    <mergeCell ref="G37:G40"/>
    <mergeCell ref="I44:I47"/>
    <mergeCell ref="I48:I50"/>
    <mergeCell ref="I41:I43"/>
    <mergeCell ref="F41:F43"/>
    <mergeCell ref="A44:A47"/>
    <mergeCell ref="B44:B47"/>
    <mergeCell ref="C44:C47"/>
    <mergeCell ref="H41:H43"/>
    <mergeCell ref="D48:D50"/>
    <mergeCell ref="E48:E50"/>
    <mergeCell ref="D41:D43"/>
    <mergeCell ref="D44:D47"/>
    <mergeCell ref="F48:F50"/>
    <mergeCell ref="G48:G50"/>
    <mergeCell ref="H48:H50"/>
    <mergeCell ref="G41:G43"/>
    <mergeCell ref="E44:E47"/>
    <mergeCell ref="E56:E58"/>
    <mergeCell ref="A51:A53"/>
    <mergeCell ref="G51:G53"/>
    <mergeCell ref="A124:A125"/>
    <mergeCell ref="A120:A121"/>
    <mergeCell ref="E128:E129"/>
    <mergeCell ref="F128:F129"/>
    <mergeCell ref="D130:K130"/>
    <mergeCell ref="G120:G121"/>
    <mergeCell ref="H120:H121"/>
    <mergeCell ref="G122:G123"/>
    <mergeCell ref="H124:H125"/>
    <mergeCell ref="F120:F121"/>
    <mergeCell ref="H128:H129"/>
    <mergeCell ref="G126:G127"/>
    <mergeCell ref="H126:H127"/>
    <mergeCell ref="I126:I127"/>
    <mergeCell ref="D126:D127"/>
    <mergeCell ref="E126:E127"/>
    <mergeCell ref="B126:B127"/>
    <mergeCell ref="J124:J125"/>
    <mergeCell ref="J126:J127"/>
    <mergeCell ref="J128:J129"/>
    <mergeCell ref="F126:F127"/>
    <mergeCell ref="H122:H123"/>
    <mergeCell ref="I122:I123"/>
    <mergeCell ref="I120:I121"/>
    <mergeCell ref="H184:H186"/>
    <mergeCell ref="D176:D177"/>
    <mergeCell ref="J187:J189"/>
    <mergeCell ref="I178:I179"/>
    <mergeCell ref="I80:I83"/>
    <mergeCell ref="H84:H85"/>
    <mergeCell ref="I96:I97"/>
    <mergeCell ref="D87:AA87"/>
    <mergeCell ref="H92:H93"/>
    <mergeCell ref="F92:F93"/>
    <mergeCell ref="F146:F148"/>
    <mergeCell ref="G146:G148"/>
    <mergeCell ref="H146:H148"/>
    <mergeCell ref="I146:I148"/>
    <mergeCell ref="J132:J134"/>
    <mergeCell ref="J135:J137"/>
    <mergeCell ref="J138:J141"/>
    <mergeCell ref="J142:J145"/>
    <mergeCell ref="J146:J148"/>
    <mergeCell ref="J151:J152"/>
    <mergeCell ref="D150:AA150"/>
    <mergeCell ref="AB156:AB157"/>
    <mergeCell ref="F162:F164"/>
    <mergeCell ref="D157:D159"/>
    <mergeCell ref="D160:K160"/>
    <mergeCell ref="C154:K154"/>
    <mergeCell ref="H106:H107"/>
    <mergeCell ref="I98:I99"/>
    <mergeCell ref="I100:I101"/>
    <mergeCell ref="F108:F110"/>
    <mergeCell ref="I102:I103"/>
    <mergeCell ref="H108:H110"/>
    <mergeCell ref="D108:D110"/>
    <mergeCell ref="D100:D101"/>
    <mergeCell ref="F98:F99"/>
    <mergeCell ref="D156:AA156"/>
    <mergeCell ref="C155:AA155"/>
    <mergeCell ref="F142:F145"/>
    <mergeCell ref="G142:G145"/>
    <mergeCell ref="H142:H145"/>
    <mergeCell ref="I142:I145"/>
    <mergeCell ref="G132:G134"/>
    <mergeCell ref="H132:H134"/>
    <mergeCell ref="I132:I134"/>
    <mergeCell ref="D149:K149"/>
    <mergeCell ref="AB205:AB206"/>
    <mergeCell ref="AB207:AB208"/>
    <mergeCell ref="D205:AA205"/>
    <mergeCell ref="G206:G208"/>
    <mergeCell ref="H206:H208"/>
    <mergeCell ref="I206:I208"/>
    <mergeCell ref="D206:D208"/>
    <mergeCell ref="E206:E208"/>
    <mergeCell ref="D153:K153"/>
    <mergeCell ref="AB170:AB171"/>
    <mergeCell ref="AB165:AB168"/>
    <mergeCell ref="AB172:AB178"/>
    <mergeCell ref="AB181:AB182"/>
    <mergeCell ref="AB183:AB184"/>
    <mergeCell ref="G194:G196"/>
    <mergeCell ref="H194:H196"/>
    <mergeCell ref="I194:I196"/>
    <mergeCell ref="AB193:AB194"/>
    <mergeCell ref="AB195:AB196"/>
    <mergeCell ref="D193:AA193"/>
    <mergeCell ref="D194:D196"/>
    <mergeCell ref="E194:E196"/>
    <mergeCell ref="F194:F196"/>
    <mergeCell ref="AB189:AB190"/>
    <mergeCell ref="AB215:AB216"/>
    <mergeCell ref="D217:AA217"/>
    <mergeCell ref="D214:K214"/>
    <mergeCell ref="AB209:AB214"/>
    <mergeCell ref="A211:A213"/>
    <mergeCell ref="B211:B213"/>
    <mergeCell ref="C211:C213"/>
    <mergeCell ref="A209:A210"/>
    <mergeCell ref="B209:B210"/>
    <mergeCell ref="C209:C210"/>
    <mergeCell ref="D209:D210"/>
    <mergeCell ref="E209:E210"/>
    <mergeCell ref="F209:F210"/>
    <mergeCell ref="G209:G210"/>
    <mergeCell ref="G211:G213"/>
    <mergeCell ref="H211:H213"/>
    <mergeCell ref="I211:I213"/>
    <mergeCell ref="D211:D213"/>
    <mergeCell ref="F211:F213"/>
    <mergeCell ref="E211:E213"/>
    <mergeCell ref="C215:K215"/>
    <mergeCell ref="H209:H210"/>
    <mergeCell ref="A162:A164"/>
    <mergeCell ref="B162:B164"/>
    <mergeCell ref="B178:B179"/>
    <mergeCell ref="F178:F179"/>
    <mergeCell ref="E229:E230"/>
    <mergeCell ref="B229:B230"/>
    <mergeCell ref="D231:K231"/>
    <mergeCell ref="C229:C230"/>
    <mergeCell ref="D229:D230"/>
    <mergeCell ref="F229:F230"/>
    <mergeCell ref="D228:AA228"/>
    <mergeCell ref="C226:K226"/>
    <mergeCell ref="C227:AA227"/>
    <mergeCell ref="G229:G230"/>
    <mergeCell ref="C198:K198"/>
    <mergeCell ref="D197:K197"/>
    <mergeCell ref="F206:F208"/>
    <mergeCell ref="J209:J210"/>
    <mergeCell ref="E165:E166"/>
    <mergeCell ref="F165:F166"/>
    <mergeCell ref="C165:C166"/>
    <mergeCell ref="D165:D166"/>
    <mergeCell ref="D184:D186"/>
    <mergeCell ref="E184:E186"/>
    <mergeCell ref="A167:A168"/>
    <mergeCell ref="H167:H168"/>
    <mergeCell ref="D167:D168"/>
    <mergeCell ref="B165:B166"/>
    <mergeCell ref="C173:C175"/>
    <mergeCell ref="I223:I224"/>
    <mergeCell ref="A165:A166"/>
    <mergeCell ref="C192:AA192"/>
    <mergeCell ref="B223:B224"/>
    <mergeCell ref="C223:C224"/>
    <mergeCell ref="D223:D224"/>
    <mergeCell ref="E223:E224"/>
    <mergeCell ref="F223:F224"/>
    <mergeCell ref="F218:F220"/>
    <mergeCell ref="G218:G220"/>
    <mergeCell ref="H218:H220"/>
    <mergeCell ref="I218:I220"/>
    <mergeCell ref="I221:I222"/>
    <mergeCell ref="C199:AA199"/>
    <mergeCell ref="B176:B177"/>
    <mergeCell ref="A201:A203"/>
    <mergeCell ref="D201:D203"/>
    <mergeCell ref="H223:H224"/>
    <mergeCell ref="D204:K204"/>
    <mergeCell ref="I201:I203"/>
    <mergeCell ref="A218:A220"/>
    <mergeCell ref="B218:B220"/>
    <mergeCell ref="C218:C220"/>
    <mergeCell ref="A178:A179"/>
    <mergeCell ref="C181:K181"/>
    <mergeCell ref="G178:G179"/>
    <mergeCell ref="C178:C179"/>
    <mergeCell ref="D178:D179"/>
    <mergeCell ref="E178:E179"/>
    <mergeCell ref="I184:I186"/>
    <mergeCell ref="D183:AA183"/>
    <mergeCell ref="F184:F186"/>
    <mergeCell ref="E201:E203"/>
    <mergeCell ref="F201:F203"/>
    <mergeCell ref="G201:G203"/>
    <mergeCell ref="H201:H203"/>
    <mergeCell ref="J201:J203"/>
    <mergeCell ref="I209:I210"/>
    <mergeCell ref="J194:J196"/>
    <mergeCell ref="D190:K190"/>
    <mergeCell ref="E187:E189"/>
    <mergeCell ref="F187:F189"/>
    <mergeCell ref="G184:G186"/>
    <mergeCell ref="I138:I141"/>
    <mergeCell ref="A142:A145"/>
    <mergeCell ref="B142:B145"/>
    <mergeCell ref="C142:C145"/>
    <mergeCell ref="D142:D145"/>
    <mergeCell ref="E142:E145"/>
    <mergeCell ref="B132:B134"/>
    <mergeCell ref="C132:C134"/>
    <mergeCell ref="D132:D134"/>
    <mergeCell ref="E132:E134"/>
    <mergeCell ref="A234:AA234"/>
    <mergeCell ref="A146:A148"/>
    <mergeCell ref="B146:B148"/>
    <mergeCell ref="C146:C148"/>
    <mergeCell ref="D146:D148"/>
    <mergeCell ref="E146:E148"/>
    <mergeCell ref="J157:J159"/>
    <mergeCell ref="A135:A137"/>
    <mergeCell ref="B135:B137"/>
    <mergeCell ref="C135:C137"/>
    <mergeCell ref="D135:D137"/>
    <mergeCell ref="E135:E137"/>
    <mergeCell ref="F135:F137"/>
    <mergeCell ref="G135:G137"/>
    <mergeCell ref="H135:H137"/>
    <mergeCell ref="I135:I137"/>
    <mergeCell ref="A138:A141"/>
    <mergeCell ref="B138:B141"/>
    <mergeCell ref="C138:C141"/>
    <mergeCell ref="D138:D141"/>
    <mergeCell ref="E138:E141"/>
    <mergeCell ref="F138:F141"/>
    <mergeCell ref="G138:G141"/>
    <mergeCell ref="H138:H141"/>
  </mergeCells>
  <printOptions horizontalCentered="1"/>
  <pageMargins left="0.39370078740157483" right="0.39370078740157483" top="0.78740157480314965" bottom="0.39370078740157483" header="0.51181102362204722" footer="0.15748031496062992"/>
  <pageSetup paperSize="9" scale="60" firstPageNumber="0" fitToHeight="0" pageOrder="overThenDown" orientation="landscape" r:id="rId1"/>
  <headerFooter alignWithMargins="0">
    <oddFooter>&amp;R&amp;P</oddFooter>
  </headerFooter>
  <rowBreaks count="5" manualBreakCount="5">
    <brk id="43" max="16383" man="1"/>
    <brk id="74" max="16383" man="1"/>
    <brk id="99" max="16383" man="1"/>
    <brk id="121" max="16383" man="1"/>
    <brk id="22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7"/>
  <sheetViews>
    <sheetView zoomScaleNormal="100" zoomScaleSheetLayoutView="100" workbookViewId="0">
      <selection activeCell="P6" sqref="P6"/>
    </sheetView>
  </sheetViews>
  <sheetFormatPr defaultRowHeight="12.75" x14ac:dyDescent="0.2"/>
  <cols>
    <col min="1" max="1" width="3.28515625" style="29" customWidth="1"/>
    <col min="2" max="2" width="2.85546875" style="29" customWidth="1"/>
    <col min="3" max="3" width="10.85546875" style="29" customWidth="1"/>
    <col min="4" max="5" width="13.42578125" style="29" customWidth="1"/>
    <col min="6" max="6" width="7.28515625" style="29" customWidth="1"/>
    <col min="7" max="8" width="7.42578125" style="29" customWidth="1"/>
    <col min="9" max="10" width="7.28515625" style="29" customWidth="1"/>
    <col min="11" max="11" width="7.42578125" style="29" customWidth="1"/>
    <col min="12" max="12" width="7.7109375" style="29" customWidth="1"/>
    <col min="13" max="13" width="7" style="29" customWidth="1"/>
    <col min="14" max="14" width="7.28515625" style="29" customWidth="1"/>
    <col min="15" max="16" width="8" style="29" customWidth="1"/>
    <col min="17" max="18" width="7.140625" style="29" customWidth="1"/>
    <col min="19" max="19" width="7.42578125" style="29" customWidth="1"/>
    <col min="20" max="20" width="7.28515625" style="29" customWidth="1"/>
    <col min="21" max="21" width="7.7109375" style="29" customWidth="1"/>
    <col min="22" max="16384" width="9.140625" style="29"/>
  </cols>
  <sheetData>
    <row r="1" spans="1:21" ht="15" customHeight="1" x14ac:dyDescent="0.2">
      <c r="A1" s="131" t="s">
        <v>270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</row>
    <row r="2" spans="1:21" ht="13.5" thickBot="1" x14ac:dyDescent="0.25">
      <c r="A2" s="1105" t="s">
        <v>128</v>
      </c>
      <c r="B2" s="1105"/>
      <c r="C2" s="1105"/>
      <c r="D2" s="1105"/>
      <c r="E2" s="1105"/>
      <c r="F2" s="1105"/>
      <c r="G2" s="1105"/>
      <c r="H2" s="1105"/>
      <c r="I2" s="1105"/>
      <c r="J2" s="1105"/>
      <c r="K2" s="1105"/>
      <c r="L2" s="1105"/>
      <c r="M2" s="1105"/>
      <c r="N2" s="1105"/>
      <c r="O2" s="1105"/>
      <c r="P2" s="1105"/>
      <c r="Q2" s="1105"/>
      <c r="R2" s="1105"/>
      <c r="S2" s="1105"/>
      <c r="T2" s="1105"/>
      <c r="U2" s="1105"/>
    </row>
    <row r="3" spans="1:21" ht="17.25" customHeight="1" x14ac:dyDescent="0.2">
      <c r="A3" s="1094" t="s">
        <v>85</v>
      </c>
      <c r="B3" s="1096" t="s">
        <v>1</v>
      </c>
      <c r="C3" s="1096" t="s">
        <v>86</v>
      </c>
      <c r="D3" s="1096" t="s">
        <v>7</v>
      </c>
      <c r="E3" s="1099" t="s">
        <v>8</v>
      </c>
      <c r="F3" s="1102" t="s">
        <v>200</v>
      </c>
      <c r="G3" s="1103"/>
      <c r="H3" s="1103"/>
      <c r="I3" s="1104"/>
      <c r="J3" s="1102" t="s">
        <v>269</v>
      </c>
      <c r="K3" s="1103"/>
      <c r="L3" s="1103"/>
      <c r="M3" s="1104"/>
      <c r="N3" s="1106" t="s">
        <v>201</v>
      </c>
      <c r="O3" s="1107"/>
      <c r="P3" s="1107"/>
      <c r="Q3" s="1108"/>
      <c r="R3" s="1106" t="s">
        <v>202</v>
      </c>
      <c r="S3" s="1107"/>
      <c r="T3" s="1107"/>
      <c r="U3" s="1108"/>
    </row>
    <row r="4" spans="1:21" x14ac:dyDescent="0.2">
      <c r="A4" s="1095"/>
      <c r="B4" s="1097"/>
      <c r="C4" s="1097"/>
      <c r="D4" s="1097"/>
      <c r="E4" s="1100"/>
      <c r="F4" s="1086" t="s">
        <v>11</v>
      </c>
      <c r="G4" s="1088" t="s">
        <v>12</v>
      </c>
      <c r="H4" s="1089"/>
      <c r="I4" s="1090" t="s">
        <v>115</v>
      </c>
      <c r="J4" s="1092" t="s">
        <v>11</v>
      </c>
      <c r="K4" s="1088" t="s">
        <v>12</v>
      </c>
      <c r="L4" s="1089"/>
      <c r="M4" s="1090" t="s">
        <v>115</v>
      </c>
      <c r="N4" s="1092" t="s">
        <v>11</v>
      </c>
      <c r="O4" s="1088" t="s">
        <v>12</v>
      </c>
      <c r="P4" s="1089"/>
      <c r="Q4" s="1090" t="s">
        <v>115</v>
      </c>
      <c r="R4" s="1092" t="s">
        <v>11</v>
      </c>
      <c r="S4" s="1088" t="s">
        <v>12</v>
      </c>
      <c r="T4" s="1089"/>
      <c r="U4" s="1090" t="s">
        <v>115</v>
      </c>
    </row>
    <row r="5" spans="1:21" ht="112.5" customHeight="1" thickBot="1" x14ac:dyDescent="0.25">
      <c r="A5" s="1087"/>
      <c r="B5" s="1098"/>
      <c r="C5" s="1098"/>
      <c r="D5" s="1098"/>
      <c r="E5" s="1101"/>
      <c r="F5" s="1087"/>
      <c r="G5" s="206" t="s">
        <v>11</v>
      </c>
      <c r="H5" s="207" t="s">
        <v>87</v>
      </c>
      <c r="I5" s="1091"/>
      <c r="J5" s="1093"/>
      <c r="K5" s="206" t="s">
        <v>11</v>
      </c>
      <c r="L5" s="207" t="s">
        <v>87</v>
      </c>
      <c r="M5" s="1091"/>
      <c r="N5" s="1093"/>
      <c r="O5" s="206" t="s">
        <v>11</v>
      </c>
      <c r="P5" s="207" t="s">
        <v>87</v>
      </c>
      <c r="Q5" s="1091"/>
      <c r="R5" s="1093"/>
      <c r="S5" s="206" t="s">
        <v>11</v>
      </c>
      <c r="T5" s="207" t="s">
        <v>87</v>
      </c>
      <c r="U5" s="1091"/>
    </row>
    <row r="6" spans="1:21" ht="308.25" customHeight="1" thickBot="1" x14ac:dyDescent="0.25">
      <c r="A6" s="133">
        <v>4</v>
      </c>
      <c r="B6" s="134">
        <v>4</v>
      </c>
      <c r="C6" s="135" t="s">
        <v>88</v>
      </c>
      <c r="D6" s="136" t="s">
        <v>190</v>
      </c>
      <c r="E6" s="208" t="s">
        <v>257</v>
      </c>
      <c r="F6" s="137">
        <f>'04 Programa'!L233</f>
        <v>27187.599999999999</v>
      </c>
      <c r="G6" s="138">
        <f>'04 Programa'!M233</f>
        <v>27166.3</v>
      </c>
      <c r="H6" s="138">
        <f>'04 Programa'!N233</f>
        <v>5261.1</v>
      </c>
      <c r="I6" s="139">
        <f>'04 Programa'!O233</f>
        <v>21.299999999999997</v>
      </c>
      <c r="J6" s="137">
        <f>'04 Programa'!P233</f>
        <v>27701.600000000002</v>
      </c>
      <c r="K6" s="138">
        <f>'04 Programa'!Q233</f>
        <v>27677.9</v>
      </c>
      <c r="L6" s="138">
        <f>'04 Programa'!R233</f>
        <v>5331.9</v>
      </c>
      <c r="M6" s="139">
        <f>'04 Programa'!S233</f>
        <v>23.699999999999996</v>
      </c>
      <c r="N6" s="137">
        <f>'04 Programa'!T233</f>
        <v>32687.599999999999</v>
      </c>
      <c r="O6" s="138">
        <f>'04 Programa'!U233</f>
        <v>32684.6</v>
      </c>
      <c r="P6" s="138">
        <f>'04 Programa'!V233</f>
        <v>6063</v>
      </c>
      <c r="Q6" s="139">
        <f>'04 Programa'!W233</f>
        <v>3</v>
      </c>
      <c r="R6" s="137">
        <f>'04 Programa'!X233</f>
        <v>32784.6</v>
      </c>
      <c r="S6" s="138">
        <f>'04 Programa'!Y233</f>
        <v>32784.6</v>
      </c>
      <c r="T6" s="138">
        <f>'04 Programa'!Z233</f>
        <v>6450.4</v>
      </c>
      <c r="U6" s="139">
        <f>'04 Programa'!AA233</f>
        <v>0</v>
      </c>
    </row>
    <row r="7" spans="1:21" ht="19.5" customHeight="1" thickBot="1" x14ac:dyDescent="0.25">
      <c r="A7" s="1083" t="s">
        <v>207</v>
      </c>
      <c r="B7" s="1084"/>
      <c r="C7" s="1084"/>
      <c r="D7" s="1084"/>
      <c r="E7" s="1085"/>
      <c r="F7" s="77">
        <f t="shared" ref="F7:U7" si="0">SUM(F6)</f>
        <v>27187.599999999999</v>
      </c>
      <c r="G7" s="78">
        <f t="shared" si="0"/>
        <v>27166.3</v>
      </c>
      <c r="H7" s="78">
        <f t="shared" si="0"/>
        <v>5261.1</v>
      </c>
      <c r="I7" s="79">
        <f t="shared" si="0"/>
        <v>21.299999999999997</v>
      </c>
      <c r="J7" s="77">
        <f t="shared" si="0"/>
        <v>27701.600000000002</v>
      </c>
      <c r="K7" s="78">
        <f t="shared" si="0"/>
        <v>27677.9</v>
      </c>
      <c r="L7" s="78">
        <f t="shared" si="0"/>
        <v>5331.9</v>
      </c>
      <c r="M7" s="79">
        <f t="shared" si="0"/>
        <v>23.699999999999996</v>
      </c>
      <c r="N7" s="77">
        <f t="shared" si="0"/>
        <v>32687.599999999999</v>
      </c>
      <c r="O7" s="80">
        <f>O6</f>
        <v>32684.6</v>
      </c>
      <c r="P7" s="80">
        <f t="shared" si="0"/>
        <v>6063</v>
      </c>
      <c r="Q7" s="93">
        <f t="shared" si="0"/>
        <v>3</v>
      </c>
      <c r="R7" s="77">
        <f t="shared" si="0"/>
        <v>32784.6</v>
      </c>
      <c r="S7" s="80">
        <f t="shared" si="0"/>
        <v>32784.6</v>
      </c>
      <c r="T7" s="80">
        <f t="shared" si="0"/>
        <v>6450.4</v>
      </c>
      <c r="U7" s="93">
        <f t="shared" si="0"/>
        <v>0</v>
      </c>
    </row>
  </sheetData>
  <sheetProtection selectLockedCells="1" selectUnlockedCells="1"/>
  <mergeCells count="23">
    <mergeCell ref="A2:U2"/>
    <mergeCell ref="N3:Q3"/>
    <mergeCell ref="R3:U3"/>
    <mergeCell ref="K4:L4"/>
    <mergeCell ref="M4:M5"/>
    <mergeCell ref="J3:M3"/>
    <mergeCell ref="N4:N5"/>
    <mergeCell ref="O4:P4"/>
    <mergeCell ref="Q4:Q5"/>
    <mergeCell ref="R4:R5"/>
    <mergeCell ref="S4:T4"/>
    <mergeCell ref="U4:U5"/>
    <mergeCell ref="A7:E7"/>
    <mergeCell ref="F4:F5"/>
    <mergeCell ref="G4:H4"/>
    <mergeCell ref="I4:I5"/>
    <mergeCell ref="J4:J5"/>
    <mergeCell ref="A3:A5"/>
    <mergeCell ref="B3:B5"/>
    <mergeCell ref="C3:C5"/>
    <mergeCell ref="D3:D5"/>
    <mergeCell ref="E3:E5"/>
    <mergeCell ref="F3:I3"/>
  </mergeCells>
  <pageMargins left="0.75" right="0.75" top="0.78749999999999998" bottom="0.78749999999999998" header="0.51180555555555551" footer="0.51180555555555551"/>
  <pageSetup paperSize="9" scale="81" firstPageNumber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32"/>
  <sheetViews>
    <sheetView zoomScaleNormal="100" zoomScaleSheetLayoutView="100" workbookViewId="0">
      <selection activeCell="E12" sqref="E12"/>
    </sheetView>
  </sheetViews>
  <sheetFormatPr defaultColWidth="9" defaultRowHeight="12.75" x14ac:dyDescent="0.2"/>
  <cols>
    <col min="1" max="1" width="64.7109375" style="29" customWidth="1"/>
    <col min="2" max="2" width="17.28515625" style="29" customWidth="1"/>
    <col min="3" max="3" width="18.5703125" style="29" customWidth="1"/>
    <col min="4" max="4" width="19.28515625" style="29" customWidth="1"/>
    <col min="5" max="5" width="18.140625" style="29" customWidth="1"/>
    <col min="6" max="16384" width="9" style="29"/>
  </cols>
  <sheetData>
    <row r="1" spans="1:5" ht="20.25" customHeight="1" thickBot="1" x14ac:dyDescent="0.25">
      <c r="A1" s="140" t="s">
        <v>127</v>
      </c>
      <c r="E1" s="412" t="s">
        <v>128</v>
      </c>
    </row>
    <row r="2" spans="1:5" ht="37.5" customHeight="1" thickBot="1" x14ac:dyDescent="0.25">
      <c r="A2" s="408" t="s">
        <v>84</v>
      </c>
      <c r="B2" s="209" t="s">
        <v>200</v>
      </c>
      <c r="C2" s="209" t="s">
        <v>269</v>
      </c>
      <c r="D2" s="317" t="s">
        <v>201</v>
      </c>
      <c r="E2" s="318" t="s">
        <v>202</v>
      </c>
    </row>
    <row r="3" spans="1:5" ht="13.5" customHeight="1" thickTop="1" x14ac:dyDescent="0.2">
      <c r="A3" s="409" t="s">
        <v>123</v>
      </c>
      <c r="B3" s="210">
        <f>'04 Programa'!L229+'04 Programa'!L212+'04 Programa'!L188+'04 Programa'!L185+'04 Programa'!L176+'04 Programa'!L173+'04 Programa'!L163+'04 Programa'!L157+'04 Programa'!L151+'04 Programa'!L143+'04 Programa'!L138+'04 Programa'!L135+'04 Programa'!L132+'04 Programa'!L122+'04 Programa'!L116+'04 Programa'!L113+'04 Programa'!L111+'04 Programa'!L108+'04 Programa'!L104+'04 Programa'!L80+'04 Programa'!L75+'04 Programa'!L72+'04 Programa'!L69+'04 Programa'!L62+'04 Programa'!L57+'04 Programa'!L48+'04 Programa'!L44+'04 Programa'!L41+'04 Programa'!L38+'04 Programa'!L33+'04 Programa'!L31+'04 Programa'!L25</f>
        <v>7751.4999999999991</v>
      </c>
      <c r="C3" s="210">
        <f>'04 Programa'!P229+'04 Programa'!P212+'04 Programa'!P188+'04 Programa'!P185+'04 Programa'!P176+'04 Programa'!P173+'04 Programa'!P163+'04 Programa'!P157+'04 Programa'!P151+'04 Programa'!P143+'04 Programa'!P138+'04 Programa'!P135+'04 Programa'!P132+'04 Programa'!P122+'04 Programa'!P116+'04 Programa'!P113+'04 Programa'!P111+'04 Programa'!P108+'04 Programa'!P104+'04 Programa'!P80+'04 Programa'!P75+'04 Programa'!P72+'04 Programa'!P69+'04 Programa'!P62+'04 Programa'!P57+'04 Programa'!P48+'04 Programa'!P44+'04 Programa'!P41+'04 Programa'!P38+'04 Programa'!P33+'04 Programa'!P31+'04 Programa'!P25</f>
        <v>7893.0999999999976</v>
      </c>
      <c r="D3" s="319">
        <f>'04 Programa'!T25+'04 Programa'!T31+'04 Programa'!T33+'04 Programa'!T38+'04 Programa'!T41+'04 Programa'!T44+'04 Programa'!T48+'04 Programa'!T57+'04 Programa'!T62+'04 Programa'!T69+'04 Programa'!T72+'04 Programa'!T75+'04 Programa'!T80+'04 Programa'!T104+'04 Programa'!T108+'04 Programa'!T111+'04 Programa'!T113+'04 Programa'!T116+'04 Programa'!T122+'04 Programa'!T132+'04 Programa'!T135+'04 Programa'!T138+'04 Programa'!T143+'04 Programa'!T151+'04 Programa'!T157+'04 Programa'!T163+'04 Programa'!T173+'04 Programa'!T176+'04 Programa'!T185+'04 Programa'!T188+'04 Programa'!T212+'04 Programa'!T229</f>
        <v>8664.4</v>
      </c>
      <c r="E3" s="320">
        <f>'04 Programa'!X25+'04 Programa'!X31+'04 Programa'!X33+'04 Programa'!X38+'04 Programa'!X41+'04 Programa'!X44+'04 Programa'!X48+'04 Programa'!X57+'04 Programa'!X62+'04 Programa'!X69+'04 Programa'!X72+'04 Programa'!X75+'04 Programa'!X80+'04 Programa'!X104+'04 Programa'!X108+'04 Programa'!X111+'04 Programa'!X113+'04 Programa'!X116+'04 Programa'!X122+'04 Programa'!X132+'04 Programa'!X135+'04 Programa'!X138+'04 Programa'!X143+'04 Programa'!X151+'04 Programa'!X157+'04 Programa'!X163+'04 Programa'!X173+'04 Programa'!X176+'04 Programa'!X185+'04 Programa'!X188+'04 Programa'!X212+'04 Programa'!X229</f>
        <v>9088.6</v>
      </c>
    </row>
    <row r="4" spans="1:5" ht="12.75" customHeight="1" x14ac:dyDescent="0.2">
      <c r="A4" s="410" t="s">
        <v>154</v>
      </c>
      <c r="B4" s="201">
        <f>'04 Programa'!L29+'04 Programa'!L37+'04 Programa'!L49+'04 Programa'!L51+'04 Programa'!L56+'04 Programa'!L59+'04 Programa'!L61+'04 Programa'!L70+'04 Programa'!L73+'04 Programa'!L84+'04 Programa'!L96+'04 Programa'!L98+'04 Programa'!L100+'04 Programa'!L102+'04 Programa'!L106+'04 Programa'!L109+'04 Programa'!L114+'04 Programa'!L118+'04 Programa'!L120+'04 Programa'!L124+'04 Programa'!L126+'04 Programa'!L128+'04 Programa'!L133+'04 Programa'!L136+'04 Programa'!L142+'04 Programa'!L146+'04 Programa'!L162+'04 Programa'!L167+'04 Programa'!L174+'04 Programa'!L184+'04 Programa'!L187+'04 Programa'!L194+'04 Programa'!L211</f>
        <v>5949.4999999999991</v>
      </c>
      <c r="C4" s="201">
        <f>'04 Programa'!P29+'04 Programa'!P37+'04 Programa'!P49+'04 Programa'!P51+'04 Programa'!P56+'04 Programa'!P59+'04 Programa'!P61+'04 Programa'!P70+'04 Programa'!P73+'04 Programa'!P84+'04 Programa'!P96+'04 Programa'!P98+'04 Programa'!P100+'04 Programa'!P102+'04 Programa'!P106+'04 Programa'!P109+'04 Programa'!P114+'04 Programa'!P118+'04 Programa'!P120+'04 Programa'!P124+'04 Programa'!P126+'04 Programa'!P128+'04 Programa'!P133+'04 Programa'!P136+'04 Programa'!P142+'04 Programa'!P146+'04 Programa'!P162+'04 Programa'!P167+'04 Programa'!P174+'04 Programa'!P184+'04 Programa'!P187+'04 Programa'!P194+'04 Programa'!P211</f>
        <v>5986.9999999999982</v>
      </c>
      <c r="D4" s="200">
        <f>'04 Programa'!T211+'04 Programa'!T194+'04 Programa'!T187+'04 Programa'!T184+'04 Programa'!T174+'04 Programa'!T167+'04 Programa'!T162+'04 Programa'!T146+'04 Programa'!T142+'04 Programa'!T136+'04 Programa'!T133+'04 Programa'!T128+'04 Programa'!T126+'04 Programa'!T124+'04 Programa'!T120+'04 Programa'!T118+'04 Programa'!T114+'04 Programa'!T109+'04 Programa'!T106+'04 Programa'!T102+'04 Programa'!T100+'04 Programa'!T98+'04 Programa'!T96+'04 Programa'!T84+'04 Programa'!T73+'04 Programa'!T70+'04 Programa'!T61+'04 Programa'!T59+'04 Programa'!T56+'04 Programa'!T51+'04 Programa'!T49+'04 Programa'!T37+'04 Programa'!T29</f>
        <v>6155.9000000000005</v>
      </c>
      <c r="E4" s="321">
        <f>'04 Programa'!X211+'04 Programa'!X194+'04 Programa'!X187+'04 Programa'!X184+'04 Programa'!X174+'04 Programa'!X167+'04 Programa'!X162+'04 Programa'!X146+'04 Programa'!X142+'04 Programa'!X136+'04 Programa'!X133+'04 Programa'!X128+'04 Programa'!X126+'04 Programa'!X124+'04 Programa'!X120+'04 Programa'!X118+'04 Programa'!X114+'04 Programa'!X109+'04 Programa'!X106+'04 Programa'!X102+'04 Programa'!X100+'04 Programa'!X98+'04 Programa'!X96+'04 Programa'!X84+'04 Programa'!X73+'04 Programa'!X70+'04 Programa'!X61+'04 Programa'!X59+'04 Programa'!X56+'04 Programa'!X51+'04 Programa'!X49+'04 Programa'!X37+'04 Programa'!X29</f>
        <v>6848.0000000000009</v>
      </c>
    </row>
    <row r="5" spans="1:5" ht="12.75" customHeight="1" x14ac:dyDescent="0.2">
      <c r="A5" s="410" t="s">
        <v>155</v>
      </c>
      <c r="B5" s="201">
        <f>'04 Programa'!L158+'04 Programa'!L201+'04 Programa'!L206+'04 Programa'!L209+'04 Programa'!L218+'04 Programa'!L221+'04 Programa'!L223</f>
        <v>268.89999999999998</v>
      </c>
      <c r="C5" s="201">
        <f>'04 Programa'!P223+'04 Programa'!P221+'04 Programa'!P218+'04 Programa'!P209+'04 Programa'!P206+'04 Programa'!P201+'04 Programa'!P158</f>
        <v>526.70000000000005</v>
      </c>
      <c r="D5" s="200">
        <f>'04 Programa'!T158+'04 Programa'!T201+'04 Programa'!T206+'04 Programa'!T210+'04 Programa'!T218+'04 Programa'!T221+'04 Programa'!T223</f>
        <v>481</v>
      </c>
      <c r="E5" s="321">
        <f>'04 Programa'!X158+'04 Programa'!X201+'04 Programa'!X206+'04 Programa'!X209+'04 Programa'!X218+'04 Programa'!X221+'04 Programa'!X223</f>
        <v>256</v>
      </c>
    </row>
    <row r="6" spans="1:5" ht="12.75" customHeight="1" x14ac:dyDescent="0.2">
      <c r="A6" s="410" t="s">
        <v>156</v>
      </c>
      <c r="B6" s="201">
        <f>'04 Programa'!L165+'04 Programa'!L63+'04 Programa'!L52+'04 Programa'!L46+'04 Programa'!L42+'04 Programa'!L39+'04 Programa'!L34</f>
        <v>653.4</v>
      </c>
      <c r="C6" s="201">
        <f>'04 Programa'!P165+'04 Programa'!P63+'04 Programa'!P52+'04 Programa'!P46+'04 Programa'!P42+'04 Programa'!P39+'04 Programa'!P34</f>
        <v>657.70000000000016</v>
      </c>
      <c r="D6" s="201">
        <f>'04 Programa'!T34+'04 Programa'!T39+'04 Programa'!T42+'04 Programa'!T46+'04 Programa'!T52+'04 Programa'!T63+'04 Programa'!T165</f>
        <v>672.2</v>
      </c>
      <c r="E6" s="321">
        <f>'04 Programa'!X165+'04 Programa'!X63+'04 Programa'!X52+'04 Programa'!X46+'04 Programa'!X42+'04 Programa'!X39+'04 Programa'!X34</f>
        <v>732.40000000000009</v>
      </c>
    </row>
    <row r="7" spans="1:5" ht="12.75" customHeight="1" x14ac:dyDescent="0.2">
      <c r="A7" s="406" t="s">
        <v>157</v>
      </c>
      <c r="B7" s="201">
        <v>0</v>
      </c>
      <c r="C7" s="201">
        <v>0</v>
      </c>
      <c r="D7" s="200">
        <v>0</v>
      </c>
      <c r="E7" s="321">
        <v>0</v>
      </c>
    </row>
    <row r="8" spans="1:5" ht="12.75" customHeight="1" x14ac:dyDescent="0.2">
      <c r="A8" s="406" t="s">
        <v>124</v>
      </c>
      <c r="B8" s="201">
        <v>0</v>
      </c>
      <c r="C8" s="201">
        <v>0</v>
      </c>
      <c r="D8" s="200">
        <v>0</v>
      </c>
      <c r="E8" s="321">
        <v>0</v>
      </c>
    </row>
    <row r="9" spans="1:5" ht="12.75" customHeight="1" x14ac:dyDescent="0.2">
      <c r="A9" s="407" t="s">
        <v>158</v>
      </c>
      <c r="B9" s="245">
        <f>'04 Programa'!L147+'04 Programa'!L139+'04 Programa'!L81+'04 Programa'!L78+'04 Programa'!L76+'04 Programa'!L45</f>
        <v>97.800000000000011</v>
      </c>
      <c r="C9" s="245">
        <f>'04 Programa'!P45+'04 Programa'!P76+'04 Programa'!P78+'04 Programa'!P81+'04 Programa'!P139+'04 Programa'!P147</f>
        <v>170.6</v>
      </c>
      <c r="D9" s="245">
        <f>'04 Programa'!T147+'04 Programa'!T139+'04 Programa'!T81+'04 Programa'!T78+'04 Programa'!T76+'04 Programa'!T45</f>
        <v>159.9</v>
      </c>
      <c r="E9" s="322">
        <f>'04 Programa'!X147+'04 Programa'!X139+'04 Programa'!X81+'04 Programa'!X78+'04 Programa'!X76+'04 Programa'!X45</f>
        <v>0</v>
      </c>
    </row>
    <row r="10" spans="1:5" ht="12.75" customHeight="1" x14ac:dyDescent="0.2">
      <c r="A10" s="404" t="s">
        <v>159</v>
      </c>
      <c r="B10" s="201">
        <v>0</v>
      </c>
      <c r="C10" s="201">
        <v>0</v>
      </c>
      <c r="D10" s="200">
        <v>0</v>
      </c>
      <c r="E10" s="321">
        <v>0</v>
      </c>
    </row>
    <row r="11" spans="1:5" ht="12.75" customHeight="1" x14ac:dyDescent="0.2">
      <c r="A11" s="405" t="s">
        <v>125</v>
      </c>
      <c r="B11" s="201">
        <f>'04 Programa'!L30+'04 Programa'!L64+'04 Programa'!L82+'04 Programa'!L88+'04 Programa'!L90+'04 Programa'!L92+'04 Programa'!L94+'04 Programa'!L140+'04 Programa'!L144+'04 Programa'!L178</f>
        <v>12466.5</v>
      </c>
      <c r="C11" s="201">
        <f>'04 Programa'!P178+'04 Programa'!P144+'04 Programa'!P140+'04 Programa'!P94+'04 Programa'!P92+'04 Programa'!P90+'04 Programa'!P88+'04 Programa'!P82+'04 Programa'!P64+'04 Programa'!P30</f>
        <v>12466.5</v>
      </c>
      <c r="D11" s="201">
        <f>'04 Programa'!T30+'04 Programa'!T64+'04 Programa'!T82+'04 Programa'!T88+'04 Programa'!T90+'04 Programa'!T92+'04 Programa'!T94+'04 Programa'!T140+'04 Programa'!T144+'04 Programa'!T178</f>
        <v>16554.199999999997</v>
      </c>
      <c r="E11" s="321">
        <f>'04 Programa'!X30+'04 Programa'!X64+'04 Programa'!X82+'04 Programa'!X88+'04 Programa'!X90+'04 Programa'!X92+'04 Programa'!X94+'04 Programa'!X140+'04 Programa'!X144+'04 Programa'!X178</f>
        <v>15859.6</v>
      </c>
    </row>
    <row r="12" spans="1:5" ht="12.75" customHeight="1" x14ac:dyDescent="0.2">
      <c r="A12" s="404" t="s">
        <v>126</v>
      </c>
      <c r="B12" s="201">
        <v>0</v>
      </c>
      <c r="C12" s="201">
        <v>0</v>
      </c>
      <c r="D12" s="200">
        <v>0</v>
      </c>
      <c r="E12" s="321">
        <v>0</v>
      </c>
    </row>
    <row r="13" spans="1:5" ht="12.75" customHeight="1" x14ac:dyDescent="0.2">
      <c r="A13" s="370" t="s">
        <v>233</v>
      </c>
      <c r="B13" s="402">
        <v>0</v>
      </c>
      <c r="C13" s="402">
        <v>0</v>
      </c>
      <c r="D13" s="402">
        <v>0</v>
      </c>
      <c r="E13" s="403">
        <v>0</v>
      </c>
    </row>
    <row r="14" spans="1:5" ht="12.75" customHeight="1" x14ac:dyDescent="0.2">
      <c r="A14" s="404" t="s">
        <v>149</v>
      </c>
      <c r="B14" s="200">
        <v>0</v>
      </c>
      <c r="C14" s="200">
        <v>0</v>
      </c>
      <c r="D14" s="201">
        <v>0</v>
      </c>
      <c r="E14" s="321">
        <v>0</v>
      </c>
    </row>
    <row r="15" spans="1:5" ht="12.75" customHeight="1" x14ac:dyDescent="0.2">
      <c r="A15" s="405" t="s">
        <v>160</v>
      </c>
      <c r="B15" s="201">
        <v>0</v>
      </c>
      <c r="C15" s="201">
        <v>0</v>
      </c>
      <c r="D15" s="200">
        <v>0</v>
      </c>
      <c r="E15" s="321">
        <v>0</v>
      </c>
    </row>
    <row r="16" spans="1:5" ht="18.75" customHeight="1" thickBot="1" x14ac:dyDescent="0.25">
      <c r="A16" s="411" t="s">
        <v>11</v>
      </c>
      <c r="B16" s="167">
        <f>SUM(B3:B15)</f>
        <v>27187.599999999999</v>
      </c>
      <c r="C16" s="167">
        <f>SUM(C3:C15)</f>
        <v>27701.599999999999</v>
      </c>
      <c r="D16" s="323">
        <f>SUM(D3:D15)</f>
        <v>32687.599999999999</v>
      </c>
      <c r="E16" s="324">
        <f>SUM(E3:E15)</f>
        <v>32784.600000000006</v>
      </c>
    </row>
    <row r="18" spans="1:5" ht="13.5" thickBot="1" x14ac:dyDescent="0.25">
      <c r="E18" s="412" t="s">
        <v>234</v>
      </c>
    </row>
    <row r="19" spans="1:5" ht="13.5" thickBot="1" x14ac:dyDescent="0.25">
      <c r="A19" s="413" t="s">
        <v>84</v>
      </c>
      <c r="B19" s="414" t="s">
        <v>200</v>
      </c>
      <c r="C19" s="414" t="s">
        <v>269</v>
      </c>
      <c r="D19" s="414" t="s">
        <v>201</v>
      </c>
      <c r="E19" s="414" t="s">
        <v>202</v>
      </c>
    </row>
    <row r="20" spans="1:5" x14ac:dyDescent="0.2">
      <c r="A20" s="415" t="s">
        <v>235</v>
      </c>
      <c r="B20" s="416">
        <f>SUM(B21:B26)</f>
        <v>14721.099999999997</v>
      </c>
      <c r="C20" s="416">
        <f t="shared" ref="C20:E20" si="0">SUM(C21:C26)</f>
        <v>15235.099999999997</v>
      </c>
      <c r="D20" s="416">
        <f t="shared" si="0"/>
        <v>16133.4</v>
      </c>
      <c r="E20" s="416">
        <f t="shared" si="0"/>
        <v>16925.000000000004</v>
      </c>
    </row>
    <row r="21" spans="1:5" ht="24.75" customHeight="1" x14ac:dyDescent="0.2">
      <c r="A21" s="417" t="s">
        <v>236</v>
      </c>
      <c r="B21" s="214">
        <f>B3+B5</f>
        <v>8020.3999999999987</v>
      </c>
      <c r="C21" s="214">
        <f t="shared" ref="C21:E21" si="1">C3+C5</f>
        <v>8419.7999999999975</v>
      </c>
      <c r="D21" s="214">
        <f t="shared" si="1"/>
        <v>9145.4</v>
      </c>
      <c r="E21" s="214">
        <f t="shared" si="1"/>
        <v>9344.6</v>
      </c>
    </row>
    <row r="22" spans="1:5" x14ac:dyDescent="0.2">
      <c r="A22" s="418" t="s">
        <v>237</v>
      </c>
      <c r="B22" s="419">
        <f t="shared" ref="B22:E22" si="2">B4</f>
        <v>5949.4999999999991</v>
      </c>
      <c r="C22" s="419">
        <f t="shared" si="2"/>
        <v>5986.9999999999982</v>
      </c>
      <c r="D22" s="419">
        <f t="shared" si="2"/>
        <v>6155.9000000000005</v>
      </c>
      <c r="E22" s="419">
        <f t="shared" si="2"/>
        <v>6848.0000000000009</v>
      </c>
    </row>
    <row r="23" spans="1:5" x14ac:dyDescent="0.2">
      <c r="A23" s="418" t="s">
        <v>238</v>
      </c>
      <c r="B23" s="419">
        <f>B6</f>
        <v>653.4</v>
      </c>
      <c r="C23" s="419">
        <f>C6</f>
        <v>657.70000000000016</v>
      </c>
      <c r="D23" s="419">
        <f>D6</f>
        <v>672.2</v>
      </c>
      <c r="E23" s="419">
        <f>E6</f>
        <v>732.40000000000009</v>
      </c>
    </row>
    <row r="24" spans="1:5" x14ac:dyDescent="0.2">
      <c r="A24" s="418" t="s">
        <v>239</v>
      </c>
      <c r="B24" s="419">
        <f>B9</f>
        <v>97.800000000000011</v>
      </c>
      <c r="C24" s="419">
        <f>C9</f>
        <v>170.6</v>
      </c>
      <c r="D24" s="419">
        <f>D9</f>
        <v>159.9</v>
      </c>
      <c r="E24" s="419">
        <f>E9</f>
        <v>0</v>
      </c>
    </row>
    <row r="25" spans="1:5" x14ac:dyDescent="0.2">
      <c r="A25" s="418" t="s">
        <v>240</v>
      </c>
      <c r="B25" s="419">
        <v>0</v>
      </c>
      <c r="C25" s="419">
        <v>0</v>
      </c>
      <c r="D25" s="419">
        <v>0</v>
      </c>
      <c r="E25" s="419">
        <v>0</v>
      </c>
    </row>
    <row r="26" spans="1:5" ht="13.5" thickBot="1" x14ac:dyDescent="0.25">
      <c r="A26" s="418" t="s">
        <v>241</v>
      </c>
      <c r="B26" s="419">
        <v>0</v>
      </c>
      <c r="C26" s="419">
        <v>0</v>
      </c>
      <c r="D26" s="419">
        <v>0</v>
      </c>
      <c r="E26" s="419">
        <v>0</v>
      </c>
    </row>
    <row r="27" spans="1:5" ht="13.5" thickBot="1" x14ac:dyDescent="0.25">
      <c r="A27" s="420" t="s">
        <v>242</v>
      </c>
      <c r="B27" s="421">
        <f>SUM(B28)</f>
        <v>12466.5</v>
      </c>
      <c r="C27" s="421">
        <f t="shared" ref="C27:E27" si="3">SUM(C28)</f>
        <v>12466.5</v>
      </c>
      <c r="D27" s="421">
        <f t="shared" si="3"/>
        <v>16554.199999999997</v>
      </c>
      <c r="E27" s="421">
        <f t="shared" si="3"/>
        <v>15859.6</v>
      </c>
    </row>
    <row r="28" spans="1:5" ht="26.25" thickBot="1" x14ac:dyDescent="0.25">
      <c r="A28" s="422" t="s">
        <v>243</v>
      </c>
      <c r="B28" s="423">
        <f>B11</f>
        <v>12466.5</v>
      </c>
      <c r="C28" s="423">
        <f t="shared" ref="C28:E28" si="4">C11</f>
        <v>12466.5</v>
      </c>
      <c r="D28" s="423">
        <f t="shared" si="4"/>
        <v>16554.199999999997</v>
      </c>
      <c r="E28" s="423">
        <f t="shared" si="4"/>
        <v>15859.6</v>
      </c>
    </row>
    <row r="29" spans="1:5" ht="13.5" thickBot="1" x14ac:dyDescent="0.25">
      <c r="A29" s="420" t="s">
        <v>244</v>
      </c>
      <c r="B29" s="421">
        <f>B20+B27</f>
        <v>27187.599999999999</v>
      </c>
      <c r="C29" s="421">
        <f t="shared" ref="C29:E29" si="5">C20+C27</f>
        <v>27701.599999999999</v>
      </c>
      <c r="D29" s="421">
        <f t="shared" si="5"/>
        <v>32687.599999999999</v>
      </c>
      <c r="E29" s="421">
        <f t="shared" si="5"/>
        <v>32784.600000000006</v>
      </c>
    </row>
    <row r="30" spans="1:5" x14ac:dyDescent="0.2">
      <c r="A30" s="418" t="s">
        <v>245</v>
      </c>
      <c r="B30" s="419">
        <v>0</v>
      </c>
      <c r="C30" s="419">
        <v>0</v>
      </c>
      <c r="D30" s="419">
        <v>0</v>
      </c>
      <c r="E30" s="419">
        <v>0</v>
      </c>
    </row>
    <row r="31" spans="1:5" ht="26.25" thickBot="1" x14ac:dyDescent="0.25">
      <c r="A31" s="418" t="s">
        <v>246</v>
      </c>
      <c r="B31" s="419">
        <f>B29-25218.9</f>
        <v>1968.6999999999971</v>
      </c>
      <c r="C31" s="419">
        <f>C29-B29</f>
        <v>514</v>
      </c>
      <c r="D31" s="419">
        <f>D29-C29</f>
        <v>4986</v>
      </c>
      <c r="E31" s="419">
        <f>E29-D29</f>
        <v>97.000000000007276</v>
      </c>
    </row>
    <row r="32" spans="1:5" ht="13.5" thickBot="1" x14ac:dyDescent="0.25">
      <c r="A32" s="424" t="s">
        <v>207</v>
      </c>
      <c r="B32" s="425">
        <f>B29</f>
        <v>27187.599999999999</v>
      </c>
      <c r="C32" s="425">
        <f t="shared" ref="C32:E32" si="6">C29</f>
        <v>27701.599999999999</v>
      </c>
      <c r="D32" s="425">
        <f t="shared" si="6"/>
        <v>32687.599999999999</v>
      </c>
      <c r="E32" s="425">
        <f t="shared" si="6"/>
        <v>32784.600000000006</v>
      </c>
    </row>
  </sheetData>
  <sheetProtection selectLockedCells="1" selectUnlockedCells="1"/>
  <pageMargins left="0.75" right="0.75" top="0.78749999999999998" bottom="0.78749999999999998" header="0.51180555555555551" footer="0.51180555555555551"/>
  <pageSetup paperSize="9" scale="90" firstPageNumber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25"/>
  <sheetViews>
    <sheetView zoomScaleNormal="100" zoomScaleSheetLayoutView="100" workbookViewId="0">
      <selection activeCell="E18" sqref="E18"/>
    </sheetView>
  </sheetViews>
  <sheetFormatPr defaultRowHeight="12.75" x14ac:dyDescent="0.2"/>
  <cols>
    <col min="1" max="1" width="40.85546875" style="29" customWidth="1"/>
    <col min="2" max="2" width="13.140625" style="29" customWidth="1"/>
    <col min="3" max="3" width="13.42578125" style="29" customWidth="1"/>
    <col min="4" max="4" width="13.140625" style="29" customWidth="1"/>
    <col min="5" max="5" width="13.42578125" style="29" customWidth="1"/>
    <col min="6" max="6" width="11.85546875" style="29" customWidth="1"/>
    <col min="7" max="7" width="11.7109375" style="29" customWidth="1"/>
    <col min="8" max="16384" width="9.140625" style="29"/>
  </cols>
  <sheetData>
    <row r="1" spans="1:9" ht="18" customHeight="1" x14ac:dyDescent="0.2">
      <c r="A1" s="140" t="s">
        <v>247</v>
      </c>
    </row>
    <row r="2" spans="1:9" ht="13.5" thickBot="1" x14ac:dyDescent="0.25">
      <c r="A2" s="132"/>
      <c r="B2" s="132"/>
      <c r="C2" s="132"/>
      <c r="D2" s="132"/>
      <c r="E2" s="132"/>
      <c r="F2" s="132"/>
      <c r="G2" s="132"/>
      <c r="H2" s="132"/>
      <c r="I2" s="132"/>
    </row>
    <row r="3" spans="1:9" ht="13.5" thickTop="1" x14ac:dyDescent="0.2">
      <c r="A3" s="1109" t="s">
        <v>89</v>
      </c>
      <c r="B3" s="1112" t="s">
        <v>248</v>
      </c>
      <c r="C3" s="1115" t="s">
        <v>246</v>
      </c>
      <c r="D3" s="1116"/>
      <c r="E3" s="1116"/>
      <c r="F3" s="1119" t="s">
        <v>201</v>
      </c>
      <c r="G3" s="1119" t="s">
        <v>202</v>
      </c>
    </row>
    <row r="4" spans="1:9" ht="27.75" customHeight="1" x14ac:dyDescent="0.2">
      <c r="A4" s="1110"/>
      <c r="B4" s="1113"/>
      <c r="C4" s="1117"/>
      <c r="D4" s="1118"/>
      <c r="E4" s="1118"/>
      <c r="F4" s="1120"/>
      <c r="G4" s="1120"/>
    </row>
    <row r="5" spans="1:9" x14ac:dyDescent="0.2">
      <c r="A5" s="1110"/>
      <c r="B5" s="1113"/>
      <c r="C5" s="1122" t="s">
        <v>200</v>
      </c>
      <c r="D5" s="1125" t="s">
        <v>90</v>
      </c>
      <c r="E5" s="1128" t="s">
        <v>269</v>
      </c>
      <c r="F5" s="1120"/>
      <c r="G5" s="1120"/>
    </row>
    <row r="6" spans="1:9" x14ac:dyDescent="0.2">
      <c r="A6" s="1110"/>
      <c r="B6" s="1113"/>
      <c r="C6" s="1123"/>
      <c r="D6" s="1126"/>
      <c r="E6" s="1129"/>
      <c r="F6" s="1120"/>
      <c r="G6" s="1120"/>
    </row>
    <row r="7" spans="1:9" ht="71.25" customHeight="1" thickBot="1" x14ac:dyDescent="0.25">
      <c r="A7" s="1111"/>
      <c r="B7" s="1114"/>
      <c r="C7" s="1124"/>
      <c r="D7" s="1127"/>
      <c r="E7" s="1130"/>
      <c r="F7" s="1121"/>
      <c r="G7" s="1121"/>
    </row>
    <row r="8" spans="1:9" ht="13.5" thickTop="1" x14ac:dyDescent="0.2">
      <c r="A8" s="426" t="s">
        <v>91</v>
      </c>
      <c r="B8" s="427">
        <f>B9+B11</f>
        <v>27187.599999999999</v>
      </c>
      <c r="C8" s="428">
        <f>+B8</f>
        <v>27187.599999999999</v>
      </c>
      <c r="D8" s="429">
        <f t="shared" ref="D8:D17" si="0">E8-C8</f>
        <v>514.00000000000364</v>
      </c>
      <c r="E8" s="429">
        <f>E9+E11</f>
        <v>27701.600000000002</v>
      </c>
      <c r="F8" s="430">
        <f>F9+F11</f>
        <v>32687.599999999999</v>
      </c>
      <c r="G8" s="430">
        <f>G9+G11</f>
        <v>32784.6</v>
      </c>
    </row>
    <row r="9" spans="1:9" x14ac:dyDescent="0.2">
      <c r="A9" s="431" t="s">
        <v>92</v>
      </c>
      <c r="B9" s="432">
        <f>'04 Programa'!M233</f>
        <v>27166.3</v>
      </c>
      <c r="C9" s="433">
        <f>+B9</f>
        <v>27166.3</v>
      </c>
      <c r="D9" s="434">
        <f t="shared" si="0"/>
        <v>511.60000000000218</v>
      </c>
      <c r="E9" s="435">
        <f>'04 Programa'!Q233</f>
        <v>27677.9</v>
      </c>
      <c r="F9" s="213">
        <f>'04 Programa'!U233</f>
        <v>32684.6</v>
      </c>
      <c r="G9" s="213">
        <f>'04 Programa'!Y233</f>
        <v>32784.6</v>
      </c>
    </row>
    <row r="10" spans="1:9" x14ac:dyDescent="0.2">
      <c r="A10" s="436" t="s">
        <v>93</v>
      </c>
      <c r="B10" s="437">
        <f>'04 Programa'!N233</f>
        <v>5261.1</v>
      </c>
      <c r="C10" s="433">
        <f>+B10</f>
        <v>5261.1</v>
      </c>
      <c r="D10" s="434">
        <f t="shared" si="0"/>
        <v>70.799999999999272</v>
      </c>
      <c r="E10" s="438">
        <f>'04 Programa'!R233</f>
        <v>5331.9</v>
      </c>
      <c r="F10" s="439">
        <f>'04 Programa'!V233</f>
        <v>6063</v>
      </c>
      <c r="G10" s="439">
        <f>'04 Programa'!Z233</f>
        <v>6450.4</v>
      </c>
    </row>
    <row r="11" spans="1:9" ht="26.25" thickBot="1" x14ac:dyDescent="0.25">
      <c r="A11" s="440" t="s">
        <v>94</v>
      </c>
      <c r="B11" s="441">
        <f>'04 Programa'!O233</f>
        <v>21.299999999999997</v>
      </c>
      <c r="C11" s="442">
        <f>+B11</f>
        <v>21.299999999999997</v>
      </c>
      <c r="D11" s="443">
        <f t="shared" si="0"/>
        <v>2.3999999999999986</v>
      </c>
      <c r="E11" s="444">
        <f>'04 Programa'!S233</f>
        <v>23.699999999999996</v>
      </c>
      <c r="F11" s="445">
        <f>'04 Programa'!W233</f>
        <v>3</v>
      </c>
      <c r="G11" s="445">
        <f>'04 Programa'!AA233</f>
        <v>0</v>
      </c>
    </row>
    <row r="12" spans="1:9" ht="13.5" thickTop="1" x14ac:dyDescent="0.2">
      <c r="A12" s="446" t="s">
        <v>95</v>
      </c>
      <c r="B12" s="211">
        <f>B8</f>
        <v>27187.599999999999</v>
      </c>
      <c r="C12" s="447">
        <f>C13+C18</f>
        <v>27187.599999999999</v>
      </c>
      <c r="D12" s="219">
        <f t="shared" si="0"/>
        <v>514.00000000000364</v>
      </c>
      <c r="E12" s="448">
        <f>E13+E18</f>
        <v>27701.600000000002</v>
      </c>
      <c r="F12" s="212">
        <f t="shared" ref="F12:G12" si="1">F13+F18</f>
        <v>32687.599999999999</v>
      </c>
      <c r="G12" s="212">
        <f t="shared" si="1"/>
        <v>32784.6</v>
      </c>
    </row>
    <row r="13" spans="1:9" x14ac:dyDescent="0.2">
      <c r="A13" s="449" t="s">
        <v>96</v>
      </c>
      <c r="B13" s="450">
        <f>B8-B18</f>
        <v>14623.3</v>
      </c>
      <c r="C13" s="450">
        <f t="shared" ref="C13:E13" si="2">C8-C18</f>
        <v>14623.3</v>
      </c>
      <c r="D13" s="451">
        <f t="shared" si="2"/>
        <v>441.20000000000255</v>
      </c>
      <c r="E13" s="452">
        <f t="shared" si="2"/>
        <v>15064.500000000002</v>
      </c>
      <c r="F13" s="453">
        <f>+F8-F18</f>
        <v>15973.5</v>
      </c>
      <c r="G13" s="453">
        <f>+G8-G18</f>
        <v>16925</v>
      </c>
    </row>
    <row r="14" spans="1:9" ht="25.5" x14ac:dyDescent="0.2">
      <c r="A14" s="454" t="s">
        <v>97</v>
      </c>
      <c r="B14" s="455">
        <f>'04 Šaltiniai'!B4</f>
        <v>5949.4999999999991</v>
      </c>
      <c r="C14" s="456">
        <f>B14</f>
        <v>5949.4999999999991</v>
      </c>
      <c r="D14" s="457">
        <f t="shared" si="0"/>
        <v>37.499999999999091</v>
      </c>
      <c r="E14" s="458">
        <f>'04 Šaltiniai'!C4</f>
        <v>5986.9999999999982</v>
      </c>
      <c r="F14" s="439">
        <f>'04 Šaltiniai'!D4</f>
        <v>6155.9000000000005</v>
      </c>
      <c r="G14" s="439">
        <f>'04 Šaltiniai'!E4</f>
        <v>6848.0000000000009</v>
      </c>
    </row>
    <row r="15" spans="1:9" ht="25.5" x14ac:dyDescent="0.2">
      <c r="A15" s="459" t="s">
        <v>98</v>
      </c>
      <c r="B15" s="142">
        <f>'04 Šaltiniai'!B5</f>
        <v>268.89999999999998</v>
      </c>
      <c r="C15" s="460">
        <f>B15</f>
        <v>268.89999999999998</v>
      </c>
      <c r="D15" s="457">
        <f t="shared" si="0"/>
        <v>257.80000000000007</v>
      </c>
      <c r="E15" s="435">
        <f>'04 Šaltiniai'!C5</f>
        <v>526.70000000000005</v>
      </c>
      <c r="F15" s="213">
        <f>'04 Šaltiniai'!D5</f>
        <v>481</v>
      </c>
      <c r="G15" s="213">
        <f>'04 Šaltiniai'!E5</f>
        <v>256</v>
      </c>
    </row>
    <row r="16" spans="1:9" ht="25.5" x14ac:dyDescent="0.2">
      <c r="A16" s="459" t="s">
        <v>99</v>
      </c>
      <c r="B16" s="143">
        <v>0</v>
      </c>
      <c r="C16" s="461">
        <f>B16</f>
        <v>0</v>
      </c>
      <c r="D16" s="457">
        <f t="shared" si="0"/>
        <v>0</v>
      </c>
      <c r="E16" s="462">
        <v>0</v>
      </c>
      <c r="F16" s="215">
        <v>0</v>
      </c>
      <c r="G16" s="215">
        <f>'[1]01 Šaltiniai'!E10</f>
        <v>0</v>
      </c>
    </row>
    <row r="17" spans="1:7" ht="17.25" customHeight="1" x14ac:dyDescent="0.2">
      <c r="A17" s="459" t="s">
        <v>249</v>
      </c>
      <c r="B17" s="142">
        <f>'04 Šaltiniai'!B6</f>
        <v>653.4</v>
      </c>
      <c r="C17" s="460">
        <f>B17</f>
        <v>653.4</v>
      </c>
      <c r="D17" s="457">
        <f t="shared" si="0"/>
        <v>4.3000000000001819</v>
      </c>
      <c r="E17" s="435">
        <f>'04 Šaltiniai'!C6</f>
        <v>657.70000000000016</v>
      </c>
      <c r="F17" s="213">
        <f>'04 Šaltiniai'!D6</f>
        <v>672.2</v>
      </c>
      <c r="G17" s="213">
        <f>'04 Šaltiniai'!E6</f>
        <v>732.40000000000009</v>
      </c>
    </row>
    <row r="18" spans="1:7" x14ac:dyDescent="0.2">
      <c r="A18" s="463" t="s">
        <v>100</v>
      </c>
      <c r="B18" s="464">
        <f>SUM(B19:B25)</f>
        <v>12564.3</v>
      </c>
      <c r="C18" s="465">
        <f>SUM(C19:C25)</f>
        <v>12564.3</v>
      </c>
      <c r="D18" s="466">
        <f>E18-C18</f>
        <v>72.800000000001091</v>
      </c>
      <c r="E18" s="467">
        <f>SUM(E19:E25)</f>
        <v>12637.1</v>
      </c>
      <c r="F18" s="216">
        <f>SUM(F19:F25)</f>
        <v>16714.099999999999</v>
      </c>
      <c r="G18" s="216">
        <f>SUM(G19:G25)</f>
        <v>15859.6</v>
      </c>
    </row>
    <row r="19" spans="1:7" ht="16.5" customHeight="1" x14ac:dyDescent="0.2">
      <c r="A19" s="468" t="s">
        <v>250</v>
      </c>
      <c r="B19" s="142">
        <v>0</v>
      </c>
      <c r="C19" s="456">
        <f>B19</f>
        <v>0</v>
      </c>
      <c r="D19" s="469">
        <v>0</v>
      </c>
      <c r="E19" s="435">
        <v>0</v>
      </c>
      <c r="F19" s="213">
        <v>0</v>
      </c>
      <c r="G19" s="213">
        <v>0</v>
      </c>
    </row>
    <row r="20" spans="1:7" x14ac:dyDescent="0.2">
      <c r="A20" s="468" t="s">
        <v>163</v>
      </c>
      <c r="B20" s="144">
        <f>'[1]01 Šaltiniai'!B10</f>
        <v>0</v>
      </c>
      <c r="C20" s="470">
        <f>B20</f>
        <v>0</v>
      </c>
      <c r="D20" s="471">
        <f>E20-C20</f>
        <v>0</v>
      </c>
      <c r="E20" s="472">
        <f>'[1]01 Šaltiniai'!C10</f>
        <v>0</v>
      </c>
      <c r="F20" s="217">
        <f>'[1]01 Šaltiniai'!D10</f>
        <v>0</v>
      </c>
      <c r="G20" s="217">
        <v>0</v>
      </c>
    </row>
    <row r="21" spans="1:7" x14ac:dyDescent="0.2">
      <c r="A21" s="468" t="s">
        <v>164</v>
      </c>
      <c r="B21" s="144">
        <v>0</v>
      </c>
      <c r="C21" s="470">
        <f>B21</f>
        <v>0</v>
      </c>
      <c r="D21" s="471">
        <f t="shared" ref="D21:D25" si="3">E21-C21</f>
        <v>0</v>
      </c>
      <c r="E21" s="472">
        <v>0</v>
      </c>
      <c r="F21" s="217">
        <v>0</v>
      </c>
      <c r="G21" s="217">
        <v>0</v>
      </c>
    </row>
    <row r="22" spans="1:7" ht="30" customHeight="1" x14ac:dyDescent="0.2">
      <c r="A22" s="468" t="s">
        <v>251</v>
      </c>
      <c r="B22" s="142">
        <f>'04 Šaltiniai'!B9</f>
        <v>97.800000000000011</v>
      </c>
      <c r="C22" s="460">
        <f>B22</f>
        <v>97.800000000000011</v>
      </c>
      <c r="D22" s="469">
        <f t="shared" si="3"/>
        <v>72.799999999999983</v>
      </c>
      <c r="E22" s="435">
        <f>'04 Šaltiniai'!C9</f>
        <v>170.6</v>
      </c>
      <c r="F22" s="213">
        <f>'04 Šaltiniai'!D9</f>
        <v>159.9</v>
      </c>
      <c r="G22" s="213">
        <f>'04 Šaltiniai'!E9</f>
        <v>0</v>
      </c>
    </row>
    <row r="23" spans="1:7" x14ac:dyDescent="0.2">
      <c r="A23" s="473" t="s">
        <v>165</v>
      </c>
      <c r="B23" s="455">
        <f>'04 Šaltiniai'!B11</f>
        <v>12466.5</v>
      </c>
      <c r="C23" s="460">
        <f t="shared" ref="C23:C25" si="4">B23</f>
        <v>12466.5</v>
      </c>
      <c r="D23" s="469">
        <f t="shared" si="3"/>
        <v>0</v>
      </c>
      <c r="E23" s="458">
        <f>'04 Šaltiniai'!C11</f>
        <v>12466.5</v>
      </c>
      <c r="F23" s="439">
        <f>'04 Šaltiniai'!D11</f>
        <v>16554.199999999997</v>
      </c>
      <c r="G23" s="439">
        <f>'04 Šaltiniai'!E11</f>
        <v>15859.6</v>
      </c>
    </row>
    <row r="24" spans="1:7" ht="17.25" customHeight="1" x14ac:dyDescent="0.2">
      <c r="A24" s="468" t="s">
        <v>166</v>
      </c>
      <c r="B24" s="474">
        <v>0</v>
      </c>
      <c r="C24" s="460">
        <f t="shared" si="4"/>
        <v>0</v>
      </c>
      <c r="D24" s="469">
        <f t="shared" si="3"/>
        <v>0</v>
      </c>
      <c r="E24" s="475">
        <v>0</v>
      </c>
      <c r="F24" s="445">
        <v>0</v>
      </c>
      <c r="G24" s="445">
        <v>0</v>
      </c>
    </row>
    <row r="25" spans="1:7" ht="13.5" thickBot="1" x14ac:dyDescent="0.25">
      <c r="A25" s="476" t="s">
        <v>167</v>
      </c>
      <c r="B25" s="145">
        <v>0</v>
      </c>
      <c r="C25" s="477">
        <f t="shared" si="4"/>
        <v>0</v>
      </c>
      <c r="D25" s="478">
        <f t="shared" si="3"/>
        <v>0</v>
      </c>
      <c r="E25" s="479">
        <f>'[1]01 Šaltiniai'!C15</f>
        <v>0</v>
      </c>
      <c r="F25" s="218">
        <v>0</v>
      </c>
      <c r="G25" s="218">
        <v>0</v>
      </c>
    </row>
  </sheetData>
  <sheetProtection selectLockedCells="1" selectUnlockedCells="1"/>
  <mergeCells count="8">
    <mergeCell ref="A3:A7"/>
    <mergeCell ref="B3:B7"/>
    <mergeCell ref="C3:E4"/>
    <mergeCell ref="F3:F7"/>
    <mergeCell ref="G3:G7"/>
    <mergeCell ref="C5:C7"/>
    <mergeCell ref="D5:D7"/>
    <mergeCell ref="E5:E7"/>
  </mergeCells>
  <pageMargins left="0.94488188976377963" right="0.39370078740157483" top="0.78740157480314965" bottom="0.78740157480314965" header="0.51181102362204722" footer="0.51181102362204722"/>
  <pageSetup paperSize="9" scale="66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Įvardytieji diapazonai</vt:lpstr>
      </vt:variant>
      <vt:variant>
        <vt:i4>5</vt:i4>
      </vt:variant>
    </vt:vector>
  </HeadingPairs>
  <TitlesOfParts>
    <vt:vector size="9" baseType="lpstr">
      <vt:lpstr>04 Programa</vt:lpstr>
      <vt:lpstr>04 Išlaidų suvestinė</vt:lpstr>
      <vt:lpstr>04 Šaltiniai</vt:lpstr>
      <vt:lpstr>04 Bendros lėšos</vt:lpstr>
      <vt:lpstr>'04 Programa'!Excel_BuiltIn__FilterDatabase</vt:lpstr>
      <vt:lpstr>'04 Bendros lėšos'!Print_Area</vt:lpstr>
      <vt:lpstr>'04 Programa'!Print_Area</vt:lpstr>
      <vt:lpstr>'04 Šaltiniai'!Print_Area</vt:lpstr>
      <vt:lpstr>'04 Programa'!Print_Titles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Pletra_LM</dc:creator>
  <cp:lastModifiedBy>Pletra_AS</cp:lastModifiedBy>
  <cp:lastPrinted>2024-03-08T12:03:19Z</cp:lastPrinted>
  <dcterms:created xsi:type="dcterms:W3CDTF">2017-11-21T09:16:58Z</dcterms:created>
  <dcterms:modified xsi:type="dcterms:W3CDTF">2024-03-12T08:59:22Z</dcterms:modified>
</cp:coreProperties>
</file>