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9E7AAB8B-2E86-46FC-8446-0485228997E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externalReferences>
    <externalReference r:id="rId6"/>
  </externalReferences>
  <definedNames>
    <definedName name="Excel_BuiltIn__FilterDatabase" localSheetId="0">'04 Programa'!$A$15:$AO$15</definedName>
    <definedName name="_xlnm.Print_Area" localSheetId="3">'04 Bendros lėšos'!$A$1:$I$25</definedName>
    <definedName name="_xlnm.Print_Area" localSheetId="0">'04 Programa'!$A$1:$AA$246</definedName>
    <definedName name="_xlnm.Print_Area" localSheetId="2">'04 Šaltiniai'!$A$1:$F$32</definedName>
    <definedName name="_xlnm.Print_Titles" localSheetId="0">'04 Programa'!$13:$15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1" i="2"/>
  <c r="E9" i="2"/>
  <c r="D11" i="2"/>
  <c r="D9" i="2"/>
  <c r="C9" i="2"/>
  <c r="C6" i="2"/>
  <c r="C5" i="2"/>
  <c r="C3" i="2"/>
  <c r="C11" i="2"/>
  <c r="B5" i="2"/>
  <c r="B3" i="2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A85" i="1"/>
  <c r="Z85" i="1"/>
  <c r="Y85" i="1"/>
  <c r="W85" i="1"/>
  <c r="V85" i="1"/>
  <c r="U85" i="1"/>
  <c r="T85" i="1"/>
  <c r="S85" i="1"/>
  <c r="R85" i="1"/>
  <c r="Q85" i="1"/>
  <c r="O85" i="1"/>
  <c r="N85" i="1"/>
  <c r="M85" i="1"/>
  <c r="X84" i="1"/>
  <c r="T84" i="1"/>
  <c r="P84" i="1"/>
  <c r="L84" i="1"/>
  <c r="X83" i="1"/>
  <c r="X85" i="1" s="1"/>
  <c r="T83" i="1"/>
  <c r="P83" i="1"/>
  <c r="P85" i="1" s="1"/>
  <c r="L83" i="1"/>
  <c r="L85" i="1" s="1"/>
  <c r="M36" i="1"/>
  <c r="N36" i="1"/>
  <c r="O36" i="1"/>
  <c r="Q36" i="1"/>
  <c r="R36" i="1"/>
  <c r="S36" i="1"/>
  <c r="U36" i="1"/>
  <c r="V36" i="1"/>
  <c r="W36" i="1"/>
  <c r="Y36" i="1"/>
  <c r="Z36" i="1"/>
  <c r="AA36" i="1"/>
  <c r="L30" i="1"/>
  <c r="AA110" i="1"/>
  <c r="Z110" i="1"/>
  <c r="Y110" i="1"/>
  <c r="V110" i="1"/>
  <c r="U110" i="1"/>
  <c r="S110" i="1"/>
  <c r="R110" i="1"/>
  <c r="Q110" i="1"/>
  <c r="N110" i="1"/>
  <c r="M110" i="1"/>
  <c r="X109" i="1"/>
  <c r="X110" i="1" s="1"/>
  <c r="T109" i="1"/>
  <c r="T110" i="1" s="1"/>
  <c r="P109" i="1"/>
  <c r="P110" i="1" s="1"/>
  <c r="L109" i="1"/>
  <c r="L110" i="1" s="1"/>
  <c r="X66" i="1"/>
  <c r="T66" i="1"/>
  <c r="P66" i="1"/>
  <c r="L66" i="1"/>
  <c r="X213" i="1"/>
  <c r="AA210" i="1"/>
  <c r="AA211" i="1" s="1"/>
  <c r="Z210" i="1"/>
  <c r="Z211" i="1" s="1"/>
  <c r="Y210" i="1"/>
  <c r="Y211" i="1" s="1"/>
  <c r="X210" i="1"/>
  <c r="X211" i="1" s="1"/>
  <c r="W210" i="1"/>
  <c r="W211" i="1" s="1"/>
  <c r="V210" i="1"/>
  <c r="V211" i="1" s="1"/>
  <c r="U210" i="1"/>
  <c r="U211" i="1" s="1"/>
  <c r="S210" i="1"/>
  <c r="S211" i="1" s="1"/>
  <c r="R210" i="1"/>
  <c r="R211" i="1" s="1"/>
  <c r="Q210" i="1"/>
  <c r="Q211" i="1" s="1"/>
  <c r="O210" i="1"/>
  <c r="O211" i="1" s="1"/>
  <c r="N210" i="1"/>
  <c r="N211" i="1" s="1"/>
  <c r="M210" i="1"/>
  <c r="M211" i="1" s="1"/>
  <c r="T208" i="1"/>
  <c r="T210" i="1" s="1"/>
  <c r="T211" i="1" s="1"/>
  <c r="P208" i="1"/>
  <c r="P210" i="1" s="1"/>
  <c r="P211" i="1" s="1"/>
  <c r="L208" i="1"/>
  <c r="L210" i="1" s="1"/>
  <c r="L211" i="1" s="1"/>
  <c r="AA172" i="1"/>
  <c r="Z172" i="1"/>
  <c r="Y172" i="1"/>
  <c r="W172" i="1"/>
  <c r="V172" i="1"/>
  <c r="U172" i="1"/>
  <c r="S172" i="1"/>
  <c r="R172" i="1"/>
  <c r="Q172" i="1"/>
  <c r="O172" i="1"/>
  <c r="N172" i="1"/>
  <c r="M172" i="1"/>
  <c r="X171" i="1"/>
  <c r="T171" i="1"/>
  <c r="P171" i="1"/>
  <c r="L171" i="1"/>
  <c r="X170" i="1"/>
  <c r="T170" i="1"/>
  <c r="P170" i="1"/>
  <c r="L170" i="1"/>
  <c r="M175" i="1"/>
  <c r="N175" i="1"/>
  <c r="O175" i="1"/>
  <c r="Q175" i="1"/>
  <c r="R175" i="1"/>
  <c r="S175" i="1"/>
  <c r="U175" i="1"/>
  <c r="V175" i="1"/>
  <c r="W175" i="1"/>
  <c r="Y175" i="1"/>
  <c r="Z175" i="1"/>
  <c r="AA175" i="1"/>
  <c r="X174" i="1"/>
  <c r="T174" i="1"/>
  <c r="P174" i="1"/>
  <c r="L174" i="1"/>
  <c r="AA169" i="1"/>
  <c r="Z169" i="1"/>
  <c r="Y169" i="1"/>
  <c r="W169" i="1"/>
  <c r="V169" i="1"/>
  <c r="U169" i="1"/>
  <c r="S169" i="1"/>
  <c r="R169" i="1"/>
  <c r="Q169" i="1"/>
  <c r="O169" i="1"/>
  <c r="N169" i="1"/>
  <c r="M169" i="1"/>
  <c r="X168" i="1"/>
  <c r="X169" i="1" s="1"/>
  <c r="T168" i="1"/>
  <c r="T169" i="1" s="1"/>
  <c r="P168" i="1"/>
  <c r="P169" i="1" s="1"/>
  <c r="L168" i="1"/>
  <c r="L169" i="1" s="1"/>
  <c r="X87" i="1"/>
  <c r="T87" i="1"/>
  <c r="M88" i="1"/>
  <c r="N88" i="1"/>
  <c r="O88" i="1"/>
  <c r="Q88" i="1"/>
  <c r="R88" i="1"/>
  <c r="S88" i="1"/>
  <c r="U88" i="1"/>
  <c r="V88" i="1"/>
  <c r="W88" i="1"/>
  <c r="Y88" i="1"/>
  <c r="Z88" i="1"/>
  <c r="AA88" i="1"/>
  <c r="P87" i="1"/>
  <c r="L87" i="1"/>
  <c r="AA82" i="1"/>
  <c r="Z82" i="1"/>
  <c r="Y82" i="1"/>
  <c r="W82" i="1"/>
  <c r="V82" i="1"/>
  <c r="U82" i="1"/>
  <c r="S82" i="1"/>
  <c r="R82" i="1"/>
  <c r="Q82" i="1"/>
  <c r="O82" i="1"/>
  <c r="N82" i="1"/>
  <c r="M82" i="1"/>
  <c r="X81" i="1"/>
  <c r="X82" i="1" s="1"/>
  <c r="T81" i="1"/>
  <c r="T82" i="1" s="1"/>
  <c r="P81" i="1"/>
  <c r="P82" i="1" s="1"/>
  <c r="L81" i="1"/>
  <c r="L82" i="1" s="1"/>
  <c r="L172" i="1" l="1"/>
  <c r="T172" i="1"/>
  <c r="X172" i="1"/>
  <c r="P172" i="1"/>
  <c r="D16" i="4"/>
  <c r="C21" i="4"/>
  <c r="C19" i="4"/>
  <c r="C16" i="4"/>
  <c r="M98" i="1"/>
  <c r="N98" i="1"/>
  <c r="O98" i="1"/>
  <c r="E25" i="4"/>
  <c r="D25" i="4" s="1"/>
  <c r="C25" i="4"/>
  <c r="C24" i="4"/>
  <c r="D24" i="4" s="1"/>
  <c r="D21" i="4"/>
  <c r="F20" i="4"/>
  <c r="E20" i="4"/>
  <c r="B20" i="4"/>
  <c r="C20" i="4" s="1"/>
  <c r="D20" i="4" s="1"/>
  <c r="G16" i="4"/>
  <c r="X97" i="1" l="1"/>
  <c r="U96" i="1"/>
  <c r="V96" i="1"/>
  <c r="W96" i="1"/>
  <c r="Y96" i="1"/>
  <c r="Z96" i="1"/>
  <c r="AA96" i="1"/>
  <c r="X95" i="1"/>
  <c r="X96" i="1" s="1"/>
  <c r="X93" i="1"/>
  <c r="X91" i="1"/>
  <c r="X194" i="1"/>
  <c r="X183" i="1"/>
  <c r="X70" i="1" l="1"/>
  <c r="X235" i="1"/>
  <c r="X233" i="1"/>
  <c r="X230" i="1"/>
  <c r="X218" i="1"/>
  <c r="X191" i="1"/>
  <c r="X147" i="1"/>
  <c r="X123" i="1"/>
  <c r="X241" i="1"/>
  <c r="X125" i="1"/>
  <c r="X103" i="1"/>
  <c r="X105" i="1"/>
  <c r="X101" i="1"/>
  <c r="U56" i="1"/>
  <c r="V56" i="1"/>
  <c r="W56" i="1"/>
  <c r="Y56" i="1"/>
  <c r="Z56" i="1"/>
  <c r="AA56" i="1"/>
  <c r="X55" i="1"/>
  <c r="X56" i="1" s="1"/>
  <c r="X57" i="1"/>
  <c r="X67" i="1"/>
  <c r="X52" i="1"/>
  <c r="X59" i="1"/>
  <c r="X111" i="1"/>
  <c r="X99" i="1"/>
  <c r="X58" i="1"/>
  <c r="X201" i="1"/>
  <c r="X180" i="1" l="1"/>
  <c r="X127" i="1"/>
  <c r="X121" i="1"/>
  <c r="X118" i="1"/>
  <c r="X113" i="1"/>
  <c r="X107" i="1"/>
  <c r="X65" i="1"/>
  <c r="U54" i="1"/>
  <c r="V54" i="1"/>
  <c r="W54" i="1"/>
  <c r="Y54" i="1"/>
  <c r="Z54" i="1"/>
  <c r="AA54" i="1"/>
  <c r="X53" i="1"/>
  <c r="X54" i="1" s="1"/>
  <c r="U22" i="1"/>
  <c r="V22" i="1"/>
  <c r="W22" i="1"/>
  <c r="Y22" i="1"/>
  <c r="Z22" i="1"/>
  <c r="AA22" i="1"/>
  <c r="X21" i="1"/>
  <c r="X22" i="1" s="1"/>
  <c r="X151" i="1" l="1"/>
  <c r="U146" i="1"/>
  <c r="V146" i="1"/>
  <c r="W146" i="1"/>
  <c r="Y146" i="1"/>
  <c r="Z146" i="1"/>
  <c r="AA146" i="1"/>
  <c r="X143" i="1"/>
  <c r="X146" i="1" s="1"/>
  <c r="X137" i="1"/>
  <c r="X173" i="1"/>
  <c r="X175" i="1" s="1"/>
  <c r="X163" i="1"/>
  <c r="X166" i="1"/>
  <c r="U49" i="1"/>
  <c r="V49" i="1"/>
  <c r="W49" i="1"/>
  <c r="Y49" i="1"/>
  <c r="Z49" i="1"/>
  <c r="AA49" i="1"/>
  <c r="L38" i="1"/>
  <c r="U46" i="1"/>
  <c r="V46" i="1"/>
  <c r="W46" i="1"/>
  <c r="Y46" i="1"/>
  <c r="Z46" i="1"/>
  <c r="AA46" i="1"/>
  <c r="L44" i="1"/>
  <c r="U39" i="1"/>
  <c r="V39" i="1"/>
  <c r="W39" i="1"/>
  <c r="Y39" i="1"/>
  <c r="Z39" i="1"/>
  <c r="AA39" i="1"/>
  <c r="X79" i="1"/>
  <c r="X78" i="1"/>
  <c r="T79" i="1"/>
  <c r="T78" i="1"/>
  <c r="M80" i="1"/>
  <c r="N80" i="1"/>
  <c r="O80" i="1"/>
  <c r="Q80" i="1"/>
  <c r="R80" i="1"/>
  <c r="S80" i="1"/>
  <c r="U80" i="1"/>
  <c r="V80" i="1"/>
  <c r="W80" i="1"/>
  <c r="Y80" i="1"/>
  <c r="Z80" i="1"/>
  <c r="AA80" i="1"/>
  <c r="P79" i="1"/>
  <c r="P78" i="1"/>
  <c r="L79" i="1"/>
  <c r="L78" i="1"/>
  <c r="AA153" i="1"/>
  <c r="Z153" i="1"/>
  <c r="Y153" i="1"/>
  <c r="W153" i="1"/>
  <c r="V153" i="1"/>
  <c r="U153" i="1"/>
  <c r="S153" i="1"/>
  <c r="R153" i="1"/>
  <c r="Q153" i="1"/>
  <c r="O153" i="1"/>
  <c r="N153" i="1"/>
  <c r="M153" i="1"/>
  <c r="X152" i="1"/>
  <c r="T152" i="1"/>
  <c r="P152" i="1"/>
  <c r="L152" i="1"/>
  <c r="T151" i="1"/>
  <c r="P151" i="1"/>
  <c r="L151" i="1"/>
  <c r="AA150" i="1"/>
  <c r="Z150" i="1"/>
  <c r="Y150" i="1"/>
  <c r="W150" i="1"/>
  <c r="V150" i="1"/>
  <c r="U150" i="1"/>
  <c r="S150" i="1"/>
  <c r="R150" i="1"/>
  <c r="Q150" i="1"/>
  <c r="O150" i="1"/>
  <c r="N150" i="1"/>
  <c r="M150" i="1"/>
  <c r="X149" i="1"/>
  <c r="T149" i="1"/>
  <c r="P149" i="1"/>
  <c r="L149" i="1"/>
  <c r="X148" i="1"/>
  <c r="T148" i="1"/>
  <c r="P148" i="1"/>
  <c r="L148" i="1"/>
  <c r="T147" i="1"/>
  <c r="P147" i="1"/>
  <c r="L147" i="1"/>
  <c r="S146" i="1"/>
  <c r="R146" i="1"/>
  <c r="Q146" i="1"/>
  <c r="O146" i="1"/>
  <c r="N146" i="1"/>
  <c r="M146" i="1"/>
  <c r="T145" i="1"/>
  <c r="P145" i="1"/>
  <c r="L145" i="1"/>
  <c r="T144" i="1"/>
  <c r="P144" i="1"/>
  <c r="L144" i="1"/>
  <c r="T143" i="1"/>
  <c r="P143" i="1"/>
  <c r="L143" i="1"/>
  <c r="AA142" i="1"/>
  <c r="Z142" i="1"/>
  <c r="Y142" i="1"/>
  <c r="W142" i="1"/>
  <c r="V142" i="1"/>
  <c r="U142" i="1"/>
  <c r="S142" i="1"/>
  <c r="R142" i="1"/>
  <c r="Q142" i="1"/>
  <c r="O142" i="1"/>
  <c r="N142" i="1"/>
  <c r="M142" i="1"/>
  <c r="T141" i="1"/>
  <c r="P141" i="1"/>
  <c r="L141" i="1"/>
  <c r="X140" i="1"/>
  <c r="X142" i="1" s="1"/>
  <c r="T140" i="1"/>
  <c r="P140" i="1"/>
  <c r="L140" i="1"/>
  <c r="AA139" i="1"/>
  <c r="Z139" i="1"/>
  <c r="Y139" i="1"/>
  <c r="W139" i="1"/>
  <c r="V139" i="1"/>
  <c r="U139" i="1"/>
  <c r="S139" i="1"/>
  <c r="R139" i="1"/>
  <c r="Q139" i="1"/>
  <c r="O139" i="1"/>
  <c r="N139" i="1"/>
  <c r="M139" i="1"/>
  <c r="X138" i="1"/>
  <c r="X139" i="1" s="1"/>
  <c r="T138" i="1"/>
  <c r="P138" i="1"/>
  <c r="L138" i="1"/>
  <c r="T137" i="1"/>
  <c r="P137" i="1"/>
  <c r="L137" i="1"/>
  <c r="X153" i="1" l="1"/>
  <c r="X150" i="1"/>
  <c r="X154" i="1" s="1"/>
  <c r="P153" i="1"/>
  <c r="P150" i="1"/>
  <c r="T153" i="1"/>
  <c r="N154" i="1"/>
  <c r="S154" i="1"/>
  <c r="P146" i="1"/>
  <c r="T139" i="1"/>
  <c r="Y154" i="1"/>
  <c r="T142" i="1"/>
  <c r="P139" i="1"/>
  <c r="O154" i="1"/>
  <c r="U154" i="1"/>
  <c r="T146" i="1"/>
  <c r="T150" i="1"/>
  <c r="Q154" i="1"/>
  <c r="V154" i="1"/>
  <c r="Z154" i="1"/>
  <c r="L142" i="1"/>
  <c r="L139" i="1"/>
  <c r="M154" i="1"/>
  <c r="R154" i="1"/>
  <c r="W154" i="1"/>
  <c r="AA154" i="1"/>
  <c r="P142" i="1"/>
  <c r="L146" i="1"/>
  <c r="L150" i="1"/>
  <c r="L153" i="1"/>
  <c r="P154" i="1" l="1"/>
  <c r="T154" i="1"/>
  <c r="L154" i="1"/>
  <c r="N112" i="1"/>
  <c r="X60" i="1"/>
  <c r="T60" i="1"/>
  <c r="P60" i="1"/>
  <c r="L60" i="1"/>
  <c r="X26" i="1"/>
  <c r="T26" i="1"/>
  <c r="P26" i="1"/>
  <c r="L26" i="1"/>
  <c r="M225" i="1" l="1"/>
  <c r="N225" i="1"/>
  <c r="O225" i="1"/>
  <c r="Q225" i="1"/>
  <c r="R225" i="1"/>
  <c r="S225" i="1"/>
  <c r="U225" i="1"/>
  <c r="V225" i="1"/>
  <c r="W225" i="1"/>
  <c r="Y225" i="1"/>
  <c r="Z225" i="1"/>
  <c r="AA225" i="1"/>
  <c r="M130" i="1"/>
  <c r="N130" i="1"/>
  <c r="O130" i="1"/>
  <c r="Q130" i="1"/>
  <c r="R130" i="1"/>
  <c r="S130" i="1"/>
  <c r="U130" i="1"/>
  <c r="V130" i="1"/>
  <c r="W130" i="1"/>
  <c r="X130" i="1"/>
  <c r="Y130" i="1"/>
  <c r="Z130" i="1"/>
  <c r="AA130" i="1"/>
  <c r="M120" i="1"/>
  <c r="N120" i="1"/>
  <c r="O120" i="1"/>
  <c r="Q120" i="1"/>
  <c r="R120" i="1"/>
  <c r="S120" i="1"/>
  <c r="U120" i="1"/>
  <c r="V120" i="1"/>
  <c r="W120" i="1"/>
  <c r="Y120" i="1"/>
  <c r="Z120" i="1"/>
  <c r="AA120" i="1"/>
  <c r="X119" i="1"/>
  <c r="X120" i="1" s="1"/>
  <c r="T119" i="1"/>
  <c r="P119" i="1"/>
  <c r="M115" i="1"/>
  <c r="N115" i="1"/>
  <c r="O115" i="1"/>
  <c r="Q115" i="1"/>
  <c r="R115" i="1"/>
  <c r="S115" i="1"/>
  <c r="U115" i="1"/>
  <c r="V115" i="1"/>
  <c r="W115" i="1"/>
  <c r="Y115" i="1"/>
  <c r="Z115" i="1"/>
  <c r="AA115" i="1"/>
  <c r="L119" i="1"/>
  <c r="X114" i="1"/>
  <c r="X115" i="1" s="1"/>
  <c r="T114" i="1"/>
  <c r="P114" i="1"/>
  <c r="L114" i="1"/>
  <c r="AA76" i="1"/>
  <c r="Z76" i="1"/>
  <c r="Y76" i="1"/>
  <c r="W76" i="1"/>
  <c r="V76" i="1"/>
  <c r="U76" i="1"/>
  <c r="S76" i="1"/>
  <c r="R76" i="1"/>
  <c r="Q76" i="1"/>
  <c r="O76" i="1"/>
  <c r="N76" i="1"/>
  <c r="M76" i="1"/>
  <c r="X75" i="1"/>
  <c r="X76" i="1" s="1"/>
  <c r="T75" i="1"/>
  <c r="P75" i="1"/>
  <c r="P76" i="1" s="1"/>
  <c r="L75" i="1"/>
  <c r="L76" i="1" s="1"/>
  <c r="T76" i="1" l="1"/>
  <c r="V112" i="1"/>
  <c r="AA71" i="1" l="1"/>
  <c r="Z71" i="1"/>
  <c r="Y71" i="1"/>
  <c r="W71" i="1"/>
  <c r="V71" i="1"/>
  <c r="U71" i="1"/>
  <c r="S71" i="1"/>
  <c r="R71" i="1"/>
  <c r="Q71" i="1"/>
  <c r="O71" i="1"/>
  <c r="N71" i="1"/>
  <c r="M71" i="1"/>
  <c r="T70" i="1"/>
  <c r="P70" i="1"/>
  <c r="L70" i="1"/>
  <c r="X69" i="1"/>
  <c r="X71" i="1" s="1"/>
  <c r="T69" i="1"/>
  <c r="P69" i="1"/>
  <c r="L69" i="1"/>
  <c r="L71" i="1" l="1"/>
  <c r="T71" i="1"/>
  <c r="P71" i="1"/>
  <c r="AA215" i="1"/>
  <c r="AA216" i="1" s="1"/>
  <c r="Z215" i="1"/>
  <c r="Z216" i="1" s="1"/>
  <c r="Y215" i="1"/>
  <c r="Y216" i="1" s="1"/>
  <c r="X215" i="1"/>
  <c r="X216" i="1" s="1"/>
  <c r="W215" i="1"/>
  <c r="W216" i="1" s="1"/>
  <c r="V215" i="1"/>
  <c r="V216" i="1" s="1"/>
  <c r="U215" i="1"/>
  <c r="U216" i="1" s="1"/>
  <c r="S215" i="1"/>
  <c r="S216" i="1" s="1"/>
  <c r="R215" i="1"/>
  <c r="R216" i="1" s="1"/>
  <c r="Q215" i="1"/>
  <c r="Q216" i="1" s="1"/>
  <c r="O215" i="1"/>
  <c r="O216" i="1" s="1"/>
  <c r="N215" i="1"/>
  <c r="N216" i="1" s="1"/>
  <c r="M215" i="1"/>
  <c r="M216" i="1" s="1"/>
  <c r="T213" i="1"/>
  <c r="T215" i="1" s="1"/>
  <c r="T216" i="1" s="1"/>
  <c r="P213" i="1"/>
  <c r="P215" i="1" s="1"/>
  <c r="P216" i="1" s="1"/>
  <c r="L213" i="1"/>
  <c r="L215" i="1" s="1"/>
  <c r="L216" i="1" s="1"/>
  <c r="AA184" i="1" l="1"/>
  <c r="Z184" i="1"/>
  <c r="Y184" i="1"/>
  <c r="X184" i="1"/>
  <c r="W184" i="1"/>
  <c r="V184" i="1"/>
  <c r="U184" i="1"/>
  <c r="S184" i="1"/>
  <c r="R184" i="1"/>
  <c r="Q184" i="1"/>
  <c r="O184" i="1"/>
  <c r="N184" i="1"/>
  <c r="M184" i="1"/>
  <c r="T183" i="1"/>
  <c r="T184" i="1" s="1"/>
  <c r="P183" i="1"/>
  <c r="P184" i="1" s="1"/>
  <c r="L183" i="1"/>
  <c r="L184" i="1" s="1"/>
  <c r="AA132" i="1" l="1"/>
  <c r="Z132" i="1"/>
  <c r="Y132" i="1"/>
  <c r="X132" i="1"/>
  <c r="U132" i="1"/>
  <c r="S132" i="1"/>
  <c r="R132" i="1"/>
  <c r="Q132" i="1"/>
  <c r="M132" i="1"/>
  <c r="T131" i="1"/>
  <c r="T132" i="1" s="1"/>
  <c r="P131" i="1"/>
  <c r="L131" i="1"/>
  <c r="L132" i="1" s="1"/>
  <c r="T129" i="1"/>
  <c r="T130" i="1" s="1"/>
  <c r="P129" i="1"/>
  <c r="P130" i="1" s="1"/>
  <c r="L129" i="1"/>
  <c r="L130" i="1" s="1"/>
  <c r="AA128" i="1"/>
  <c r="Z128" i="1"/>
  <c r="Y128" i="1"/>
  <c r="X128" i="1"/>
  <c r="U128" i="1"/>
  <c r="S128" i="1"/>
  <c r="R128" i="1"/>
  <c r="Q128" i="1"/>
  <c r="M128" i="1"/>
  <c r="T127" i="1"/>
  <c r="T128" i="1" s="1"/>
  <c r="P127" i="1"/>
  <c r="P128" i="1" s="1"/>
  <c r="L127" i="1"/>
  <c r="L128" i="1" s="1"/>
  <c r="P132" i="1" l="1"/>
  <c r="C4" i="2"/>
  <c r="M182" i="1"/>
  <c r="N182" i="1"/>
  <c r="O182" i="1"/>
  <c r="Q182" i="1"/>
  <c r="R182" i="1"/>
  <c r="S182" i="1"/>
  <c r="U182" i="1"/>
  <c r="V182" i="1"/>
  <c r="W182" i="1"/>
  <c r="Y182" i="1"/>
  <c r="Z182" i="1"/>
  <c r="AA182" i="1"/>
  <c r="X181" i="1"/>
  <c r="X182" i="1" s="1"/>
  <c r="T181" i="1"/>
  <c r="P181" i="1"/>
  <c r="L181" i="1"/>
  <c r="X224" i="1" l="1"/>
  <c r="T224" i="1"/>
  <c r="P224" i="1"/>
  <c r="L224" i="1"/>
  <c r="AA222" i="1"/>
  <c r="Z222" i="1"/>
  <c r="Y222" i="1"/>
  <c r="W222" i="1"/>
  <c r="V222" i="1"/>
  <c r="U222" i="1"/>
  <c r="S222" i="1"/>
  <c r="R222" i="1"/>
  <c r="Q222" i="1"/>
  <c r="O222" i="1"/>
  <c r="N222" i="1"/>
  <c r="M222" i="1"/>
  <c r="X221" i="1"/>
  <c r="T221" i="1"/>
  <c r="T222" i="1" s="1"/>
  <c r="P221" i="1"/>
  <c r="P222" i="1" s="1"/>
  <c r="L221" i="1"/>
  <c r="L222" i="1" s="1"/>
  <c r="X77" i="1"/>
  <c r="X80" i="1" s="1"/>
  <c r="T77" i="1"/>
  <c r="T80" i="1" s="1"/>
  <c r="P77" i="1"/>
  <c r="P80" i="1" s="1"/>
  <c r="L77" i="1"/>
  <c r="L80" i="1" s="1"/>
  <c r="X222" i="1" l="1"/>
  <c r="P86" i="1"/>
  <c r="P67" i="1"/>
  <c r="P88" i="1" l="1"/>
  <c r="X195" i="1"/>
  <c r="T195" i="1"/>
  <c r="P195" i="1"/>
  <c r="L195" i="1"/>
  <c r="M196" i="1"/>
  <c r="N196" i="1"/>
  <c r="O196" i="1"/>
  <c r="Q196" i="1"/>
  <c r="R196" i="1"/>
  <c r="S196" i="1"/>
  <c r="U196" i="1"/>
  <c r="V196" i="1"/>
  <c r="W196" i="1"/>
  <c r="Y196" i="1"/>
  <c r="Z196" i="1"/>
  <c r="AA196" i="1"/>
  <c r="M193" i="1"/>
  <c r="N193" i="1"/>
  <c r="O193" i="1"/>
  <c r="Q193" i="1"/>
  <c r="R193" i="1"/>
  <c r="S193" i="1"/>
  <c r="U193" i="1"/>
  <c r="V193" i="1"/>
  <c r="W193" i="1"/>
  <c r="Y193" i="1"/>
  <c r="Z193" i="1"/>
  <c r="AA193" i="1"/>
  <c r="X192" i="1"/>
  <c r="X193" i="1" s="1"/>
  <c r="T192" i="1"/>
  <c r="P192" i="1"/>
  <c r="L192" i="1"/>
  <c r="AA126" i="1"/>
  <c r="Z126" i="1"/>
  <c r="Y126" i="1"/>
  <c r="X126" i="1"/>
  <c r="U126" i="1"/>
  <c r="S126" i="1"/>
  <c r="R126" i="1"/>
  <c r="Q126" i="1"/>
  <c r="M126" i="1"/>
  <c r="T125" i="1"/>
  <c r="T126" i="1" s="1"/>
  <c r="P125" i="1"/>
  <c r="P126" i="1" s="1"/>
  <c r="L125" i="1"/>
  <c r="L126" i="1" s="1"/>
  <c r="M62" i="1"/>
  <c r="N62" i="1"/>
  <c r="O62" i="1"/>
  <c r="Q62" i="1"/>
  <c r="R62" i="1"/>
  <c r="S62" i="1"/>
  <c r="U62" i="1"/>
  <c r="V62" i="1"/>
  <c r="W62" i="1"/>
  <c r="Y62" i="1"/>
  <c r="Z62" i="1"/>
  <c r="AA62" i="1"/>
  <c r="X61" i="1"/>
  <c r="X62" i="1" s="1"/>
  <c r="T61" i="1"/>
  <c r="P61" i="1"/>
  <c r="L61" i="1"/>
  <c r="M32" i="1"/>
  <c r="N32" i="1"/>
  <c r="O32" i="1"/>
  <c r="Q32" i="1"/>
  <c r="R32" i="1"/>
  <c r="S32" i="1"/>
  <c r="U32" i="1"/>
  <c r="V32" i="1"/>
  <c r="W32" i="1"/>
  <c r="Y32" i="1"/>
  <c r="Z32" i="1"/>
  <c r="AA32" i="1"/>
  <c r="X31" i="1"/>
  <c r="T31" i="1"/>
  <c r="P31" i="1"/>
  <c r="L31" i="1"/>
  <c r="X196" i="1" l="1"/>
  <c r="L180" i="1"/>
  <c r="L182" i="1" s="1"/>
  <c r="L185" i="1"/>
  <c r="S46" i="1" l="1"/>
  <c r="R46" i="1"/>
  <c r="Q46" i="1"/>
  <c r="O46" i="1"/>
  <c r="N46" i="1"/>
  <c r="M46" i="1"/>
  <c r="X45" i="1"/>
  <c r="T45" i="1"/>
  <c r="P45" i="1"/>
  <c r="L45" i="1"/>
  <c r="L46" i="1" s="1"/>
  <c r="X44" i="1"/>
  <c r="T44" i="1"/>
  <c r="P44" i="1"/>
  <c r="X46" i="1" l="1"/>
  <c r="P46" i="1"/>
  <c r="T46" i="1"/>
  <c r="L29" i="1" l="1"/>
  <c r="P180" i="1" l="1"/>
  <c r="P182" i="1" s="1"/>
  <c r="P185" i="1"/>
  <c r="M43" i="1" l="1"/>
  <c r="N43" i="1"/>
  <c r="O43" i="1"/>
  <c r="Q43" i="1"/>
  <c r="R43" i="1"/>
  <c r="S43" i="1"/>
  <c r="U43" i="1"/>
  <c r="V43" i="1"/>
  <c r="W43" i="1"/>
  <c r="Y43" i="1"/>
  <c r="Z43" i="1"/>
  <c r="AA43" i="1"/>
  <c r="X41" i="1"/>
  <c r="T41" i="1"/>
  <c r="P41" i="1"/>
  <c r="L41" i="1"/>
  <c r="T180" i="1" l="1"/>
  <c r="T182" i="1" s="1"/>
  <c r="X42" i="1" l="1"/>
  <c r="T42" i="1"/>
  <c r="P42" i="1"/>
  <c r="L42" i="1"/>
  <c r="X40" i="1"/>
  <c r="T40" i="1"/>
  <c r="P40" i="1"/>
  <c r="L40" i="1"/>
  <c r="L43" i="1" s="1"/>
  <c r="X43" i="1" l="1"/>
  <c r="P43" i="1"/>
  <c r="T43" i="1"/>
  <c r="X63" i="1"/>
  <c r="Y63" i="1"/>
  <c r="Z63" i="1"/>
  <c r="AA63" i="1"/>
  <c r="L48" i="1" l="1"/>
  <c r="B6" i="2" s="1"/>
  <c r="T73" i="1" l="1"/>
  <c r="M165" i="1" l="1"/>
  <c r="N165" i="1"/>
  <c r="O165" i="1"/>
  <c r="Q165" i="1"/>
  <c r="R165" i="1"/>
  <c r="S165" i="1"/>
  <c r="U165" i="1"/>
  <c r="V165" i="1"/>
  <c r="W165" i="1"/>
  <c r="Y165" i="1"/>
  <c r="Z165" i="1"/>
  <c r="AA165" i="1"/>
  <c r="X164" i="1"/>
  <c r="T164" i="1"/>
  <c r="P164" i="1"/>
  <c r="L164" i="1"/>
  <c r="T158" i="1"/>
  <c r="X165" i="1" l="1"/>
  <c r="U124" i="1"/>
  <c r="V124" i="1"/>
  <c r="W124" i="1"/>
  <c r="L73" i="1" l="1"/>
  <c r="B9" i="2" s="1"/>
  <c r="P223" i="1" l="1"/>
  <c r="P225" i="1" l="1"/>
  <c r="P27" i="1"/>
  <c r="P191" i="1" l="1"/>
  <c r="P193" i="1" s="1"/>
  <c r="T173" i="1" l="1"/>
  <c r="T175" i="1" s="1"/>
  <c r="P173" i="1"/>
  <c r="P175" i="1" s="1"/>
  <c r="L173" i="1"/>
  <c r="L175" i="1" s="1"/>
  <c r="M74" i="1" l="1"/>
  <c r="M89" i="1" s="1"/>
  <c r="N74" i="1"/>
  <c r="O74" i="1"/>
  <c r="Q74" i="1"/>
  <c r="R74" i="1"/>
  <c r="S74" i="1"/>
  <c r="U74" i="1"/>
  <c r="V74" i="1"/>
  <c r="W74" i="1"/>
  <c r="Y74" i="1"/>
  <c r="Z74" i="1"/>
  <c r="AA74" i="1"/>
  <c r="P73" i="1"/>
  <c r="X72" i="1"/>
  <c r="X74" i="1" s="1"/>
  <c r="T72" i="1"/>
  <c r="T74" i="1" s="1"/>
  <c r="P72" i="1"/>
  <c r="L72" i="1"/>
  <c r="L74" i="1" s="1"/>
  <c r="L89" i="1" s="1"/>
  <c r="X86" i="1"/>
  <c r="T86" i="1"/>
  <c r="L86" i="1"/>
  <c r="T88" i="1" l="1"/>
  <c r="L88" i="1"/>
  <c r="X88" i="1"/>
  <c r="E22" i="4"/>
  <c r="C24" i="2"/>
  <c r="P74" i="1"/>
  <c r="N124" i="1"/>
  <c r="L123" i="1"/>
  <c r="L121" i="1"/>
  <c r="L118" i="1"/>
  <c r="L120" i="1" s="1"/>
  <c r="L113" i="1"/>
  <c r="L115" i="1" s="1"/>
  <c r="L111" i="1"/>
  <c r="L107" i="1"/>
  <c r="L105" i="1"/>
  <c r="L103" i="1"/>
  <c r="L101" i="1"/>
  <c r="L99" i="1"/>
  <c r="L97" i="1"/>
  <c r="L95" i="1"/>
  <c r="B11" i="2" s="1"/>
  <c r="L93" i="1"/>
  <c r="L91" i="1"/>
  <c r="L67" i="1"/>
  <c r="L65" i="1"/>
  <c r="L59" i="1"/>
  <c r="L58" i="1"/>
  <c r="L57" i="1"/>
  <c r="L55" i="1"/>
  <c r="L53" i="1"/>
  <c r="L52" i="1"/>
  <c r="L35" i="1"/>
  <c r="L34" i="1"/>
  <c r="L25" i="1"/>
  <c r="B22" i="4" l="1"/>
  <c r="C22" i="4" s="1"/>
  <c r="D22" i="4" s="1"/>
  <c r="B24" i="2"/>
  <c r="E24" i="2"/>
  <c r="G22" i="4"/>
  <c r="F22" i="4"/>
  <c r="D24" i="2"/>
  <c r="B23" i="4"/>
  <c r="L62" i="1"/>
  <c r="AA234" i="1"/>
  <c r="Z234" i="1"/>
  <c r="Y234" i="1"/>
  <c r="X234" i="1"/>
  <c r="W234" i="1"/>
  <c r="V234" i="1"/>
  <c r="U234" i="1"/>
  <c r="S234" i="1"/>
  <c r="R234" i="1"/>
  <c r="Q234" i="1"/>
  <c r="O234" i="1"/>
  <c r="N234" i="1"/>
  <c r="M234" i="1"/>
  <c r="T233" i="1"/>
  <c r="T234" i="1" s="1"/>
  <c r="P233" i="1"/>
  <c r="P234" i="1" s="1"/>
  <c r="L233" i="1"/>
  <c r="L234" i="1" s="1"/>
  <c r="B28" i="2" l="1"/>
  <c r="B27" i="2" s="1"/>
  <c r="C23" i="4"/>
  <c r="B18" i="4"/>
  <c r="AA167" i="1"/>
  <c r="AA176" i="1" s="1"/>
  <c r="Z167" i="1"/>
  <c r="Z176" i="1" s="1"/>
  <c r="Y167" i="1"/>
  <c r="Y176" i="1" s="1"/>
  <c r="X167" i="1"/>
  <c r="X176" i="1" s="1"/>
  <c r="W167" i="1"/>
  <c r="W176" i="1" s="1"/>
  <c r="V167" i="1"/>
  <c r="V176" i="1" s="1"/>
  <c r="U167" i="1"/>
  <c r="U176" i="1" s="1"/>
  <c r="S167" i="1"/>
  <c r="S176" i="1" s="1"/>
  <c r="R167" i="1"/>
  <c r="R176" i="1" s="1"/>
  <c r="Q167" i="1"/>
  <c r="Q176" i="1" s="1"/>
  <c r="O167" i="1"/>
  <c r="O176" i="1" s="1"/>
  <c r="N167" i="1"/>
  <c r="N176" i="1" s="1"/>
  <c r="M167" i="1"/>
  <c r="M176" i="1" s="1"/>
  <c r="T166" i="1"/>
  <c r="T167" i="1" s="1"/>
  <c r="P166" i="1"/>
  <c r="L166" i="1"/>
  <c r="C18" i="4" l="1"/>
  <c r="L167" i="1"/>
  <c r="P167" i="1"/>
  <c r="L133" i="1"/>
  <c r="B4" i="2" s="1"/>
  <c r="AA124" i="1"/>
  <c r="Z124" i="1"/>
  <c r="Y124" i="1"/>
  <c r="X124" i="1"/>
  <c r="S124" i="1"/>
  <c r="R124" i="1"/>
  <c r="Q124" i="1"/>
  <c r="M124" i="1"/>
  <c r="L124" i="1"/>
  <c r="T123" i="1"/>
  <c r="T124" i="1" s="1"/>
  <c r="P123" i="1"/>
  <c r="P124" i="1" s="1"/>
  <c r="AA236" i="1" l="1"/>
  <c r="Z236" i="1"/>
  <c r="Y236" i="1"/>
  <c r="X236" i="1"/>
  <c r="W236" i="1"/>
  <c r="V236" i="1"/>
  <c r="U236" i="1"/>
  <c r="S236" i="1"/>
  <c r="R236" i="1"/>
  <c r="Q236" i="1"/>
  <c r="O236" i="1"/>
  <c r="N236" i="1"/>
  <c r="M236" i="1"/>
  <c r="T235" i="1"/>
  <c r="P235" i="1"/>
  <c r="L235" i="1"/>
  <c r="AA232" i="1"/>
  <c r="Z232" i="1"/>
  <c r="Y232" i="1"/>
  <c r="X232" i="1"/>
  <c r="W232" i="1"/>
  <c r="V232" i="1"/>
  <c r="U232" i="1"/>
  <c r="S232" i="1"/>
  <c r="R232" i="1"/>
  <c r="Q232" i="1"/>
  <c r="O232" i="1"/>
  <c r="N232" i="1"/>
  <c r="M232" i="1"/>
  <c r="T230" i="1"/>
  <c r="T232" i="1" s="1"/>
  <c r="P230" i="1"/>
  <c r="P232" i="1" s="1"/>
  <c r="L230" i="1"/>
  <c r="L232" i="1" s="1"/>
  <c r="X223" i="1"/>
  <c r="T223" i="1"/>
  <c r="L223" i="1"/>
  <c r="P236" i="1" l="1"/>
  <c r="X225" i="1"/>
  <c r="L225" i="1"/>
  <c r="T225" i="1"/>
  <c r="T236" i="1"/>
  <c r="T237" i="1" s="1"/>
  <c r="N237" i="1"/>
  <c r="S237" i="1"/>
  <c r="X237" i="1"/>
  <c r="O237" i="1"/>
  <c r="Y237" i="1"/>
  <c r="U237" i="1"/>
  <c r="P237" i="1"/>
  <c r="Q237" i="1"/>
  <c r="V237" i="1"/>
  <c r="Z237" i="1"/>
  <c r="L236" i="1"/>
  <c r="L237" i="1" s="1"/>
  <c r="M237" i="1"/>
  <c r="R237" i="1"/>
  <c r="W237" i="1"/>
  <c r="AA237" i="1"/>
  <c r="T201" i="1" l="1"/>
  <c r="T194" i="1"/>
  <c r="T196" i="1" s="1"/>
  <c r="T191" i="1"/>
  <c r="T193" i="1" s="1"/>
  <c r="T185" i="1"/>
  <c r="L163" i="1"/>
  <c r="L165" i="1" s="1"/>
  <c r="L176" i="1" s="1"/>
  <c r="T159" i="1"/>
  <c r="T133" i="1"/>
  <c r="T121" i="1"/>
  <c r="T122" i="1" s="1"/>
  <c r="T118" i="1"/>
  <c r="T113" i="1"/>
  <c r="T115" i="1" s="1"/>
  <c r="T111" i="1"/>
  <c r="T112" i="1" s="1"/>
  <c r="T107" i="1"/>
  <c r="T108" i="1" s="1"/>
  <c r="T105" i="1"/>
  <c r="T106" i="1" s="1"/>
  <c r="T103" i="1"/>
  <c r="T104" i="1" s="1"/>
  <c r="T101" i="1"/>
  <c r="T102" i="1" s="1"/>
  <c r="T99" i="1"/>
  <c r="T100" i="1" s="1"/>
  <c r="T97" i="1"/>
  <c r="T95" i="1"/>
  <c r="T93" i="1"/>
  <c r="T94" i="1" s="1"/>
  <c r="T91" i="1"/>
  <c r="T92" i="1" s="1"/>
  <c r="M134" i="1"/>
  <c r="L134" i="1"/>
  <c r="O122" i="1"/>
  <c r="N122" i="1"/>
  <c r="M122" i="1"/>
  <c r="L122" i="1"/>
  <c r="M117" i="1"/>
  <c r="O116" i="1"/>
  <c r="N116" i="1"/>
  <c r="N117" i="1" s="1"/>
  <c r="M112" i="1"/>
  <c r="L112" i="1"/>
  <c r="M108" i="1"/>
  <c r="L108" i="1"/>
  <c r="M106" i="1"/>
  <c r="L106" i="1"/>
  <c r="N104" i="1"/>
  <c r="M104" i="1"/>
  <c r="L104" i="1"/>
  <c r="M102" i="1"/>
  <c r="L102" i="1"/>
  <c r="M100" i="1"/>
  <c r="L100" i="1"/>
  <c r="L98" i="1"/>
  <c r="M96" i="1"/>
  <c r="L96" i="1"/>
  <c r="O94" i="1"/>
  <c r="N94" i="1"/>
  <c r="M94" i="1"/>
  <c r="L94" i="1"/>
  <c r="O92" i="1"/>
  <c r="N92" i="1"/>
  <c r="M92" i="1"/>
  <c r="L92" i="1"/>
  <c r="T67" i="1"/>
  <c r="T65" i="1"/>
  <c r="O68" i="1"/>
  <c r="N68" i="1"/>
  <c r="M68" i="1"/>
  <c r="L68" i="1"/>
  <c r="T58" i="1"/>
  <c r="T59" i="1"/>
  <c r="T57" i="1"/>
  <c r="T55" i="1"/>
  <c r="T56" i="1" s="1"/>
  <c r="T53" i="1"/>
  <c r="T52" i="1"/>
  <c r="O56" i="1"/>
  <c r="N56" i="1"/>
  <c r="M56" i="1"/>
  <c r="L56" i="1"/>
  <c r="O54" i="1"/>
  <c r="N54" i="1"/>
  <c r="M54" i="1"/>
  <c r="L54" i="1"/>
  <c r="T35" i="1"/>
  <c r="T34" i="1"/>
  <c r="T25" i="1"/>
  <c r="O49" i="1"/>
  <c r="N49" i="1"/>
  <c r="M49" i="1"/>
  <c r="L47" i="1"/>
  <c r="O39" i="1"/>
  <c r="N39" i="1"/>
  <c r="M39" i="1"/>
  <c r="L37" i="1"/>
  <c r="L33" i="1"/>
  <c r="L36" i="1" s="1"/>
  <c r="O28" i="1"/>
  <c r="N28" i="1"/>
  <c r="M28" i="1"/>
  <c r="L27" i="1"/>
  <c r="T21" i="1"/>
  <c r="V104" i="1"/>
  <c r="U134" i="1"/>
  <c r="U112" i="1"/>
  <c r="U108" i="1"/>
  <c r="U106" i="1"/>
  <c r="U104" i="1"/>
  <c r="U102" i="1"/>
  <c r="U100" i="1"/>
  <c r="U98" i="1"/>
  <c r="V98" i="1"/>
  <c r="P29" i="1"/>
  <c r="Q28" i="1"/>
  <c r="R28" i="1"/>
  <c r="S28" i="1"/>
  <c r="U28" i="1"/>
  <c r="V28" i="1"/>
  <c r="W28" i="1"/>
  <c r="Y28" i="1"/>
  <c r="Z28" i="1"/>
  <c r="AA28" i="1"/>
  <c r="P91" i="1"/>
  <c r="P92" i="1" s="1"/>
  <c r="P93" i="1"/>
  <c r="P95" i="1"/>
  <c r="P97" i="1"/>
  <c r="P99" i="1"/>
  <c r="P100" i="1" s="1"/>
  <c r="P101" i="1"/>
  <c r="P102" i="1" s="1"/>
  <c r="P103" i="1"/>
  <c r="P104" i="1" s="1"/>
  <c r="P105" i="1"/>
  <c r="P106" i="1" s="1"/>
  <c r="P107" i="1"/>
  <c r="P108" i="1" s="1"/>
  <c r="P111" i="1"/>
  <c r="P112" i="1" s="1"/>
  <c r="P113" i="1"/>
  <c r="P115" i="1" s="1"/>
  <c r="P118" i="1"/>
  <c r="P121" i="1"/>
  <c r="P122" i="1" s="1"/>
  <c r="P133" i="1"/>
  <c r="Q68" i="1"/>
  <c r="R68" i="1"/>
  <c r="S68" i="1"/>
  <c r="U68" i="1"/>
  <c r="V68" i="1"/>
  <c r="W68" i="1"/>
  <c r="X68" i="1"/>
  <c r="Y68" i="1"/>
  <c r="Z68" i="1"/>
  <c r="AA68" i="1"/>
  <c r="L159" i="1"/>
  <c r="L158" i="1"/>
  <c r="L21" i="1"/>
  <c r="P21" i="1"/>
  <c r="M22" i="1"/>
  <c r="M23" i="1" s="1"/>
  <c r="N22" i="1"/>
  <c r="N23" i="1" s="1"/>
  <c r="O22" i="1"/>
  <c r="O23" i="1" s="1"/>
  <c r="Q22" i="1"/>
  <c r="Q23" i="1" s="1"/>
  <c r="U23" i="1"/>
  <c r="R23" i="1"/>
  <c r="X23" i="1"/>
  <c r="Y23" i="1"/>
  <c r="P25" i="1"/>
  <c r="X25" i="1"/>
  <c r="T27" i="1"/>
  <c r="X27" i="1"/>
  <c r="T29" i="1"/>
  <c r="X29" i="1"/>
  <c r="P30" i="1"/>
  <c r="T30" i="1"/>
  <c r="X30" i="1"/>
  <c r="P33" i="1"/>
  <c r="T33" i="1"/>
  <c r="X33" i="1"/>
  <c r="P34" i="1"/>
  <c r="X34" i="1"/>
  <c r="X35" i="1"/>
  <c r="P37" i="1"/>
  <c r="T37" i="1"/>
  <c r="X37" i="1"/>
  <c r="Q39" i="1"/>
  <c r="T38" i="1"/>
  <c r="X38" i="1"/>
  <c r="R39" i="1"/>
  <c r="S39" i="1"/>
  <c r="P47" i="1"/>
  <c r="T47" i="1"/>
  <c r="X47" i="1"/>
  <c r="P48" i="1"/>
  <c r="T48" i="1"/>
  <c r="X48" i="1"/>
  <c r="R49" i="1"/>
  <c r="S49" i="1"/>
  <c r="P52" i="1"/>
  <c r="P53" i="1"/>
  <c r="Q54" i="1"/>
  <c r="R54" i="1"/>
  <c r="S54" i="1"/>
  <c r="P55" i="1"/>
  <c r="P56" i="1" s="1"/>
  <c r="Q56" i="1"/>
  <c r="R56" i="1"/>
  <c r="S56" i="1"/>
  <c r="P57" i="1"/>
  <c r="P58" i="1"/>
  <c r="P59" i="1"/>
  <c r="P65" i="1"/>
  <c r="Q92" i="1"/>
  <c r="R92" i="1"/>
  <c r="S92" i="1"/>
  <c r="U92" i="1"/>
  <c r="V92" i="1"/>
  <c r="W92" i="1"/>
  <c r="X92" i="1"/>
  <c r="Y92" i="1"/>
  <c r="Z92" i="1"/>
  <c r="AA92" i="1"/>
  <c r="Q94" i="1"/>
  <c r="R94" i="1"/>
  <c r="S94" i="1"/>
  <c r="U94" i="1"/>
  <c r="V94" i="1"/>
  <c r="W94" i="1"/>
  <c r="X94" i="1"/>
  <c r="Y94" i="1"/>
  <c r="Z94" i="1"/>
  <c r="AA94" i="1"/>
  <c r="Q96" i="1"/>
  <c r="Q98" i="1"/>
  <c r="R98" i="1"/>
  <c r="S98" i="1"/>
  <c r="X98" i="1"/>
  <c r="Y98" i="1"/>
  <c r="Z98" i="1"/>
  <c r="AA98" i="1"/>
  <c r="Q100" i="1"/>
  <c r="R100" i="1"/>
  <c r="S100" i="1"/>
  <c r="X100" i="1"/>
  <c r="Y100" i="1"/>
  <c r="Z100" i="1"/>
  <c r="AA100" i="1"/>
  <c r="Q102" i="1"/>
  <c r="R102" i="1"/>
  <c r="S102" i="1"/>
  <c r="X102" i="1"/>
  <c r="Y102" i="1"/>
  <c r="Z102" i="1"/>
  <c r="AA102" i="1"/>
  <c r="Q104" i="1"/>
  <c r="R104" i="1"/>
  <c r="S104" i="1"/>
  <c r="X104" i="1"/>
  <c r="Y104" i="1"/>
  <c r="Z104" i="1"/>
  <c r="AA104" i="1"/>
  <c r="Q106" i="1"/>
  <c r="R106" i="1"/>
  <c r="S106" i="1"/>
  <c r="X106" i="1"/>
  <c r="Y106" i="1"/>
  <c r="Z106" i="1"/>
  <c r="AA106" i="1"/>
  <c r="Q108" i="1"/>
  <c r="R108" i="1"/>
  <c r="S108" i="1"/>
  <c r="X108" i="1"/>
  <c r="Y108" i="1"/>
  <c r="Z108" i="1"/>
  <c r="AA108" i="1"/>
  <c r="Q112" i="1"/>
  <c r="R112" i="1"/>
  <c r="S112" i="1"/>
  <c r="X112" i="1"/>
  <c r="Y112" i="1"/>
  <c r="Z112" i="1"/>
  <c r="AA112" i="1"/>
  <c r="H116" i="1"/>
  <c r="K116" i="1"/>
  <c r="R116" i="1"/>
  <c r="R117" i="1" s="1"/>
  <c r="S116" i="1"/>
  <c r="P116" i="1" s="1"/>
  <c r="P117" i="1" s="1"/>
  <c r="V116" i="1"/>
  <c r="V117" i="1" s="1"/>
  <c r="W116" i="1"/>
  <c r="T116" i="1" s="1"/>
  <c r="T117" i="1" s="1"/>
  <c r="Y117" i="1"/>
  <c r="Z116" i="1"/>
  <c r="Z117" i="1" s="1"/>
  <c r="AA116" i="1"/>
  <c r="K117" i="1"/>
  <c r="Q117" i="1"/>
  <c r="U117" i="1"/>
  <c r="Q122" i="1"/>
  <c r="R122" i="1"/>
  <c r="S122" i="1"/>
  <c r="U122" i="1"/>
  <c r="V122" i="1"/>
  <c r="W122" i="1"/>
  <c r="X122" i="1"/>
  <c r="Y122" i="1"/>
  <c r="Z122" i="1"/>
  <c r="AA122" i="1"/>
  <c r="Q134" i="1"/>
  <c r="R134" i="1"/>
  <c r="S134" i="1"/>
  <c r="X134" i="1"/>
  <c r="Y134" i="1"/>
  <c r="Z134" i="1"/>
  <c r="AA134" i="1"/>
  <c r="P159" i="1"/>
  <c r="X159" i="1"/>
  <c r="E5" i="2" s="1"/>
  <c r="M160" i="1"/>
  <c r="M161" i="1" s="1"/>
  <c r="M177" i="1" s="1"/>
  <c r="N160" i="1"/>
  <c r="N161" i="1" s="1"/>
  <c r="N177" i="1" s="1"/>
  <c r="O160" i="1"/>
  <c r="O161" i="1" s="1"/>
  <c r="O177" i="1" s="1"/>
  <c r="Q160" i="1"/>
  <c r="Q161" i="1" s="1"/>
  <c r="Q177" i="1" s="1"/>
  <c r="R160" i="1"/>
  <c r="R161" i="1" s="1"/>
  <c r="R177" i="1" s="1"/>
  <c r="S160" i="1"/>
  <c r="S161" i="1" s="1"/>
  <c r="S177" i="1" s="1"/>
  <c r="U160" i="1"/>
  <c r="U161" i="1" s="1"/>
  <c r="U177" i="1" s="1"/>
  <c r="V160" i="1"/>
  <c r="V161" i="1" s="1"/>
  <c r="V177" i="1" s="1"/>
  <c r="W160" i="1"/>
  <c r="W161" i="1" s="1"/>
  <c r="W177" i="1" s="1"/>
  <c r="Y160" i="1"/>
  <c r="Y161" i="1" s="1"/>
  <c r="Y177" i="1" s="1"/>
  <c r="Z160" i="1"/>
  <c r="Z161" i="1" s="1"/>
  <c r="Z177" i="1" s="1"/>
  <c r="AA160" i="1"/>
  <c r="AA161" i="1" s="1"/>
  <c r="AA177" i="1" s="1"/>
  <c r="P163" i="1"/>
  <c r="P165" i="1" s="1"/>
  <c r="P176" i="1" s="1"/>
  <c r="T163" i="1"/>
  <c r="T165" i="1" s="1"/>
  <c r="T176" i="1" s="1"/>
  <c r="L186" i="1"/>
  <c r="L187" i="1" s="1"/>
  <c r="P186" i="1"/>
  <c r="P187" i="1" s="1"/>
  <c r="M186" i="1"/>
  <c r="M187" i="1" s="1"/>
  <c r="N186" i="1"/>
  <c r="N187" i="1" s="1"/>
  <c r="O186" i="1"/>
  <c r="O187" i="1" s="1"/>
  <c r="Q186" i="1"/>
  <c r="Q187" i="1" s="1"/>
  <c r="R186" i="1"/>
  <c r="R187" i="1" s="1"/>
  <c r="S186" i="1"/>
  <c r="S187" i="1" s="1"/>
  <c r="U186" i="1"/>
  <c r="U187" i="1" s="1"/>
  <c r="V186" i="1"/>
  <c r="V187" i="1" s="1"/>
  <c r="W186" i="1"/>
  <c r="W187" i="1" s="1"/>
  <c r="X186" i="1"/>
  <c r="X187" i="1" s="1"/>
  <c r="Y186" i="1"/>
  <c r="Y187" i="1" s="1"/>
  <c r="Z186" i="1"/>
  <c r="Z187" i="1" s="1"/>
  <c r="AA186" i="1"/>
  <c r="AA187" i="1" s="1"/>
  <c r="L191" i="1"/>
  <c r="L193" i="1" s="1"/>
  <c r="L194" i="1"/>
  <c r="L196" i="1" s="1"/>
  <c r="P194" i="1"/>
  <c r="P196" i="1" s="1"/>
  <c r="L201" i="1"/>
  <c r="P201" i="1"/>
  <c r="M203" i="1"/>
  <c r="M204" i="1" s="1"/>
  <c r="M205" i="1" s="1"/>
  <c r="N203" i="1"/>
  <c r="N204" i="1" s="1"/>
  <c r="N205" i="1" s="1"/>
  <c r="O203" i="1"/>
  <c r="O204" i="1" s="1"/>
  <c r="O205" i="1" s="1"/>
  <c r="Q203" i="1"/>
  <c r="Q204" i="1" s="1"/>
  <c r="Q205" i="1" s="1"/>
  <c r="R203" i="1"/>
  <c r="R204" i="1" s="1"/>
  <c r="R205" i="1" s="1"/>
  <c r="S203" i="1"/>
  <c r="S204" i="1" s="1"/>
  <c r="S205" i="1" s="1"/>
  <c r="U203" i="1"/>
  <c r="U204" i="1" s="1"/>
  <c r="U205" i="1" s="1"/>
  <c r="V203" i="1"/>
  <c r="V204" i="1" s="1"/>
  <c r="V205" i="1" s="1"/>
  <c r="W203" i="1"/>
  <c r="W204" i="1" s="1"/>
  <c r="W205" i="1" s="1"/>
  <c r="X203" i="1"/>
  <c r="X204" i="1" s="1"/>
  <c r="X205" i="1" s="1"/>
  <c r="Y203" i="1"/>
  <c r="Y204" i="1" s="1"/>
  <c r="Y205" i="1" s="1"/>
  <c r="Z203" i="1"/>
  <c r="Z204" i="1" s="1"/>
  <c r="Z205" i="1" s="1"/>
  <c r="AA203" i="1"/>
  <c r="AA204" i="1" s="1"/>
  <c r="AA205" i="1" s="1"/>
  <c r="L218" i="1"/>
  <c r="P218" i="1"/>
  <c r="T218" i="1"/>
  <c r="T220" i="1" s="1"/>
  <c r="T226" i="1" s="1"/>
  <c r="T227" i="1" s="1"/>
  <c r="M220" i="1"/>
  <c r="M226" i="1" s="1"/>
  <c r="M227" i="1" s="1"/>
  <c r="N220" i="1"/>
  <c r="N226" i="1" s="1"/>
  <c r="N227" i="1" s="1"/>
  <c r="O220" i="1"/>
  <c r="O226" i="1" s="1"/>
  <c r="O227" i="1" s="1"/>
  <c r="Q220" i="1"/>
  <c r="Q226" i="1" s="1"/>
  <c r="Q227" i="1" s="1"/>
  <c r="R220" i="1"/>
  <c r="R226" i="1" s="1"/>
  <c r="R227" i="1" s="1"/>
  <c r="S220" i="1"/>
  <c r="S226" i="1" s="1"/>
  <c r="S227" i="1" s="1"/>
  <c r="U220" i="1"/>
  <c r="U226" i="1" s="1"/>
  <c r="U227" i="1" s="1"/>
  <c r="V220" i="1"/>
  <c r="V226" i="1" s="1"/>
  <c r="V227" i="1" s="1"/>
  <c r="W220" i="1"/>
  <c r="W226" i="1" s="1"/>
  <c r="W227" i="1" s="1"/>
  <c r="X220" i="1"/>
  <c r="X226" i="1" s="1"/>
  <c r="X227" i="1" s="1"/>
  <c r="Y220" i="1"/>
  <c r="Y226" i="1" s="1"/>
  <c r="Y227" i="1" s="1"/>
  <c r="Z220" i="1"/>
  <c r="Z226" i="1" s="1"/>
  <c r="Z227" i="1" s="1"/>
  <c r="AA220" i="1"/>
  <c r="AA226" i="1" s="1"/>
  <c r="AA227" i="1" s="1"/>
  <c r="L241" i="1"/>
  <c r="P241" i="1"/>
  <c r="T241" i="1"/>
  <c r="M242" i="1"/>
  <c r="M243" i="1" s="1"/>
  <c r="M244" i="1" s="1"/>
  <c r="N242" i="1"/>
  <c r="N243" i="1" s="1"/>
  <c r="N244" i="1" s="1"/>
  <c r="O242" i="1"/>
  <c r="O243" i="1" s="1"/>
  <c r="O244" i="1" s="1"/>
  <c r="Q242" i="1"/>
  <c r="Q243" i="1" s="1"/>
  <c r="Q244" i="1" s="1"/>
  <c r="R242" i="1"/>
  <c r="R243" i="1" s="1"/>
  <c r="R244" i="1" s="1"/>
  <c r="S242" i="1"/>
  <c r="S243" i="1" s="1"/>
  <c r="S244" i="1" s="1"/>
  <c r="U242" i="1"/>
  <c r="U243" i="1" s="1"/>
  <c r="U244" i="1" s="1"/>
  <c r="V242" i="1"/>
  <c r="V243" i="1" s="1"/>
  <c r="V244" i="1" s="1"/>
  <c r="W242" i="1"/>
  <c r="W243" i="1" s="1"/>
  <c r="W244" i="1" s="1"/>
  <c r="X242" i="1"/>
  <c r="X243" i="1" s="1"/>
  <c r="X244" i="1" s="1"/>
  <c r="Y242" i="1"/>
  <c r="Y243" i="1" s="1"/>
  <c r="Y244" i="1" s="1"/>
  <c r="Z242" i="1"/>
  <c r="Z243" i="1" s="1"/>
  <c r="Z244" i="1" s="1"/>
  <c r="AA242" i="1"/>
  <c r="AA243" i="1" s="1"/>
  <c r="AA244" i="1" s="1"/>
  <c r="P38" i="1"/>
  <c r="P35" i="1"/>
  <c r="Q49" i="1"/>
  <c r="P36" i="1" l="1"/>
  <c r="X36" i="1"/>
  <c r="T36" i="1"/>
  <c r="U135" i="1"/>
  <c r="D3" i="2"/>
  <c r="R135" i="1"/>
  <c r="Z135" i="1"/>
  <c r="Q135" i="1"/>
  <c r="Y135" i="1"/>
  <c r="M135" i="1"/>
  <c r="N135" i="1"/>
  <c r="V135" i="1"/>
  <c r="E4" i="2"/>
  <c r="D5" i="2"/>
  <c r="D4" i="2"/>
  <c r="X39" i="1"/>
  <c r="E6" i="2"/>
  <c r="E23" i="2" s="1"/>
  <c r="G23" i="4"/>
  <c r="G18" i="4" s="1"/>
  <c r="E28" i="2"/>
  <c r="E27" i="2" s="1"/>
  <c r="B15" i="4"/>
  <c r="C15" i="4" s="1"/>
  <c r="P220" i="1"/>
  <c r="P226" i="1" s="1"/>
  <c r="P227" i="1" s="1"/>
  <c r="E15" i="4"/>
  <c r="X160" i="1"/>
  <c r="X161" i="1" s="1"/>
  <c r="X177" i="1" s="1"/>
  <c r="G15" i="4"/>
  <c r="L32" i="1"/>
  <c r="T120" i="1"/>
  <c r="P120" i="1"/>
  <c r="AA117" i="1"/>
  <c r="AA135" i="1" s="1"/>
  <c r="X116" i="1"/>
  <c r="E3" i="2" s="1"/>
  <c r="X49" i="1"/>
  <c r="L63" i="1"/>
  <c r="T242" i="1"/>
  <c r="T243" i="1" s="1"/>
  <c r="T244" i="1" s="1"/>
  <c r="T203" i="1"/>
  <c r="T204" i="1" s="1"/>
  <c r="T205" i="1" s="1"/>
  <c r="T186" i="1"/>
  <c r="T187" i="1" s="1"/>
  <c r="T188" i="1" s="1"/>
  <c r="F15" i="4"/>
  <c r="P203" i="1"/>
  <c r="P204" i="1" s="1"/>
  <c r="P205" i="1" s="1"/>
  <c r="C23" i="2"/>
  <c r="O63" i="1"/>
  <c r="D6" i="2"/>
  <c r="O50" i="1"/>
  <c r="L39" i="1"/>
  <c r="T98" i="1"/>
  <c r="L203" i="1"/>
  <c r="L204" i="1" s="1"/>
  <c r="L205" i="1" s="1"/>
  <c r="X32" i="1"/>
  <c r="T134" i="1"/>
  <c r="P134" i="1"/>
  <c r="P94" i="1"/>
  <c r="L28" i="1"/>
  <c r="L220" i="1"/>
  <c r="L226" i="1" s="1"/>
  <c r="L227" i="1" s="1"/>
  <c r="Y50" i="1"/>
  <c r="T32" i="1"/>
  <c r="W50" i="1"/>
  <c r="AA50" i="1"/>
  <c r="T62" i="1"/>
  <c r="Z50" i="1"/>
  <c r="P62" i="1"/>
  <c r="S50" i="1"/>
  <c r="P32" i="1"/>
  <c r="M63" i="1"/>
  <c r="M50" i="1"/>
  <c r="V50" i="1"/>
  <c r="U50" i="1"/>
  <c r="R50" i="1"/>
  <c r="Q50" i="1"/>
  <c r="N50" i="1"/>
  <c r="T22" i="1"/>
  <c r="T23" i="1" s="1"/>
  <c r="Z188" i="1"/>
  <c r="V188" i="1"/>
  <c r="R188" i="1"/>
  <c r="Y188" i="1"/>
  <c r="U188" i="1"/>
  <c r="P22" i="1"/>
  <c r="P23" i="1" s="1"/>
  <c r="O188" i="1"/>
  <c r="L188" i="1"/>
  <c r="N188" i="1"/>
  <c r="V63" i="1"/>
  <c r="Q63" i="1"/>
  <c r="N63" i="1"/>
  <c r="S63" i="1"/>
  <c r="U63" i="1"/>
  <c r="W63" i="1"/>
  <c r="R63" i="1"/>
  <c r="P96" i="1"/>
  <c r="T96" i="1"/>
  <c r="T135" i="1" s="1"/>
  <c r="T238" i="1"/>
  <c r="P28" i="1"/>
  <c r="P160" i="1"/>
  <c r="P161" i="1" s="1"/>
  <c r="P98" i="1"/>
  <c r="T197" i="1"/>
  <c r="T198" i="1" s="1"/>
  <c r="L22" i="1"/>
  <c r="L23" i="1" s="1"/>
  <c r="L160" i="1"/>
  <c r="L161" i="1" s="1"/>
  <c r="Z197" i="1"/>
  <c r="Z198" i="1" s="1"/>
  <c r="W197" i="1"/>
  <c r="W198" i="1" s="1"/>
  <c r="X197" i="1"/>
  <c r="X198" i="1" s="1"/>
  <c r="W117" i="1"/>
  <c r="W135" i="1" s="1"/>
  <c r="L242" i="1"/>
  <c r="L243" i="1" s="1"/>
  <c r="L244" i="1" s="1"/>
  <c r="Z238" i="1"/>
  <c r="V238" i="1"/>
  <c r="Y238" i="1"/>
  <c r="O238" i="1"/>
  <c r="X28" i="1"/>
  <c r="O117" i="1"/>
  <c r="O135" i="1" s="1"/>
  <c r="L116" i="1"/>
  <c r="L117" i="1" s="1"/>
  <c r="L135" i="1" s="1"/>
  <c r="X238" i="1"/>
  <c r="S238" i="1"/>
  <c r="N238" i="1"/>
  <c r="L238" i="1"/>
  <c r="Y197" i="1"/>
  <c r="Y198" i="1" s="1"/>
  <c r="O197" i="1"/>
  <c r="O198" i="1" s="1"/>
  <c r="AA238" i="1"/>
  <c r="W238" i="1"/>
  <c r="R238" i="1"/>
  <c r="T28" i="1"/>
  <c r="M238" i="1"/>
  <c r="Q197" i="1"/>
  <c r="Q198" i="1" s="1"/>
  <c r="R197" i="1"/>
  <c r="R198" i="1" s="1"/>
  <c r="L197" i="1"/>
  <c r="L198" i="1" s="1"/>
  <c r="N197" i="1"/>
  <c r="N198" i="1" s="1"/>
  <c r="T160" i="1"/>
  <c r="T161" i="1" s="1"/>
  <c r="T54" i="1"/>
  <c r="P54" i="1"/>
  <c r="T68" i="1"/>
  <c r="M197" i="1"/>
  <c r="M198" i="1" s="1"/>
  <c r="T49" i="1"/>
  <c r="U238" i="1"/>
  <c r="P49" i="1"/>
  <c r="S197" i="1"/>
  <c r="S198" i="1" s="1"/>
  <c r="S117" i="1"/>
  <c r="S135" i="1" s="1"/>
  <c r="AA197" i="1"/>
  <c r="AA198" i="1" s="1"/>
  <c r="V197" i="1"/>
  <c r="V198" i="1" s="1"/>
  <c r="L49" i="1"/>
  <c r="P197" i="1"/>
  <c r="P198" i="1" s="1"/>
  <c r="P188" i="1"/>
  <c r="U197" i="1"/>
  <c r="U198" i="1" s="1"/>
  <c r="Q188" i="1"/>
  <c r="X188" i="1"/>
  <c r="W188" i="1"/>
  <c r="P39" i="1"/>
  <c r="AA188" i="1"/>
  <c r="S188" i="1"/>
  <c r="M188" i="1"/>
  <c r="T39" i="1"/>
  <c r="Q238" i="1"/>
  <c r="P242" i="1"/>
  <c r="P243" i="1" s="1"/>
  <c r="P244" i="1" s="1"/>
  <c r="P238" i="1"/>
  <c r="P68" i="1"/>
  <c r="P135" i="1" l="1"/>
  <c r="B21" i="2"/>
  <c r="X117" i="1"/>
  <c r="X135" i="1" s="1"/>
  <c r="Q155" i="1"/>
  <c r="Q245" i="1" s="1"/>
  <c r="E9" i="4" s="1"/>
  <c r="Z155" i="1"/>
  <c r="Z245" i="1" s="1"/>
  <c r="R155" i="1"/>
  <c r="R245" i="1" s="1"/>
  <c r="E10" i="4" s="1"/>
  <c r="M155" i="1"/>
  <c r="M245" i="1" s="1"/>
  <c r="B9" i="4" s="1"/>
  <c r="V155" i="1"/>
  <c r="V245" i="1" s="1"/>
  <c r="F10" i="4" s="1"/>
  <c r="U155" i="1"/>
  <c r="U245" i="1" s="1"/>
  <c r="F9" i="4" s="1"/>
  <c r="Y155" i="1"/>
  <c r="Y245" i="1" s="1"/>
  <c r="N155" i="1"/>
  <c r="N245" i="1" s="1"/>
  <c r="B10" i="4" s="1"/>
  <c r="C10" i="4" s="1"/>
  <c r="S155" i="1"/>
  <c r="S245" i="1" s="1"/>
  <c r="E11" i="4" s="1"/>
  <c r="O155" i="1"/>
  <c r="O245" i="1" s="1"/>
  <c r="B11" i="4" s="1"/>
  <c r="C11" i="4" s="1"/>
  <c r="W155" i="1"/>
  <c r="W245" i="1" s="1"/>
  <c r="F11" i="4" s="1"/>
  <c r="AA155" i="1"/>
  <c r="AA245" i="1" s="1"/>
  <c r="D15" i="4"/>
  <c r="L177" i="1"/>
  <c r="G17" i="4"/>
  <c r="B14" i="4"/>
  <c r="C14" i="4" s="1"/>
  <c r="B22" i="2"/>
  <c r="B17" i="4"/>
  <c r="C17" i="4" s="1"/>
  <c r="B23" i="2"/>
  <c r="C21" i="2"/>
  <c r="E14" i="4"/>
  <c r="C22" i="2"/>
  <c r="D28" i="2"/>
  <c r="D27" i="2" s="1"/>
  <c r="F23" i="4"/>
  <c r="F18" i="4" s="1"/>
  <c r="D21" i="2"/>
  <c r="E23" i="4"/>
  <c r="C28" i="2"/>
  <c r="C27" i="2" s="1"/>
  <c r="F17" i="4"/>
  <c r="D23" i="2"/>
  <c r="F14" i="4"/>
  <c r="D22" i="2"/>
  <c r="G14" i="4"/>
  <c r="E22" i="2"/>
  <c r="P177" i="1"/>
  <c r="T177" i="1"/>
  <c r="X50" i="1"/>
  <c r="L50" i="1"/>
  <c r="L155" i="1" s="1"/>
  <c r="T50" i="1"/>
  <c r="P50" i="1"/>
  <c r="P63" i="1"/>
  <c r="T63" i="1"/>
  <c r="C16" i="2"/>
  <c r="D16" i="2"/>
  <c r="X155" i="1" l="1"/>
  <c r="B20" i="2"/>
  <c r="B29" i="2" s="1"/>
  <c r="B32" i="2" s="1"/>
  <c r="T155" i="1"/>
  <c r="P155" i="1"/>
  <c r="P245" i="1" s="1"/>
  <c r="D17" i="4"/>
  <c r="D14" i="4"/>
  <c r="D10" i="4"/>
  <c r="C20" i="2"/>
  <c r="C29" i="2" s="1"/>
  <c r="E8" i="4"/>
  <c r="E16" i="2"/>
  <c r="E21" i="2"/>
  <c r="E20" i="2" s="1"/>
  <c r="E29" i="2" s="1"/>
  <c r="T6" i="5"/>
  <c r="T7" i="5" s="1"/>
  <c r="G10" i="4"/>
  <c r="F8" i="4"/>
  <c r="F13" i="4" s="1"/>
  <c r="F12" i="4" s="1"/>
  <c r="E18" i="4"/>
  <c r="D18" i="4" s="1"/>
  <c r="D23" i="4"/>
  <c r="D20" i="2"/>
  <c r="D29" i="2" s="1"/>
  <c r="G11" i="4"/>
  <c r="U6" i="5"/>
  <c r="U7" i="5" s="1"/>
  <c r="D11" i="4"/>
  <c r="B16" i="2"/>
  <c r="S6" i="5"/>
  <c r="S7" i="5" s="1"/>
  <c r="G9" i="4"/>
  <c r="B8" i="4"/>
  <c r="C9" i="4"/>
  <c r="D9" i="4" s="1"/>
  <c r="L245" i="1"/>
  <c r="X245" i="1"/>
  <c r="R6" i="5" s="1"/>
  <c r="R7" i="5" s="1"/>
  <c r="G6" i="5"/>
  <c r="G7" i="5" s="1"/>
  <c r="Q6" i="5"/>
  <c r="Q7" i="5" s="1"/>
  <c r="I6" i="5"/>
  <c r="I7" i="5" s="1"/>
  <c r="L6" i="5"/>
  <c r="L7" i="5" s="1"/>
  <c r="B31" i="2" l="1"/>
  <c r="E32" i="2"/>
  <c r="E31" i="2"/>
  <c r="D31" i="2"/>
  <c r="D32" i="2"/>
  <c r="E13" i="4"/>
  <c r="E12" i="4" s="1"/>
  <c r="C31" i="2"/>
  <c r="C32" i="2"/>
  <c r="G8" i="4"/>
  <c r="G13" i="4" s="1"/>
  <c r="G12" i="4" s="1"/>
  <c r="C8" i="4"/>
  <c r="B12" i="4"/>
  <c r="B13" i="4"/>
  <c r="T245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<sst xmlns="http://schemas.openxmlformats.org/spreadsheetml/2006/main" count="1479" uniqueCount="430">
  <si>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</si>
  <si>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</si>
  <si>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</si>
  <si>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</si>
  <si>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</si>
  <si>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</si>
  <si>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</si>
  <si>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</si>
  <si>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</si>
  <si>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</si>
  <si>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</si>
  <si>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</si>
  <si>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</si>
  <si>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</si>
  <si>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</si>
  <si>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</si>
  <si>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</si>
  <si>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</si>
  <si>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</si>
  <si>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</si>
  <si>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</si>
  <si>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</si>
  <si>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</si>
  <si>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</si>
  <si>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</si>
  <si>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</si>
  <si>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</si>
  <si>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</si>
  <si>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</si>
  <si>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</si>
  <si>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</si>
  <si>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</si>
  <si>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</si>
  <si>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</si>
  <si>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</si>
  <si>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</si>
  <si>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</si>
  <si>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</si>
  <si>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</si>
  <si>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</si>
  <si>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</si>
  <si>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</si>
  <si>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</si>
  <si>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</si>
  <si>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</si>
  <si>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</si>
  <si>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</si>
  <si>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</si>
  <si>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</si>
  <si>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</si>
  <si>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</si>
  <si>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</si>
  <si>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</si>
  <si>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</si>
  <si>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</si>
  <si>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</si>
  <si>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</si>
  <si>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</si>
  <si>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</si>
  <si>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</si>
  <si>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</si>
  <si>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</si>
  <si>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</si>
  <si>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</si>
  <si>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</si>
  <si>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</si>
  <si>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</si>
  <si>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</si>
  <si>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</si>
  <si>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</si>
  <si>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</si>
  <si>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</si>
  <si>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</si>
  <si>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</si>
  <si>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</si>
  <si>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</si>
  <si>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</si>
  <si>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</si>
  <si>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</si>
  <si>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</si>
  <si>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</si>
  <si>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</si>
  <si>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</si>
  <si>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</si>
  <si>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</si>
  <si>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</si>
  <si>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</si>
  <si>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</si>
  <si>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</si>
  <si>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</si>
  <si>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</si>
  <si>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</si>
  <si>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</si>
  <si>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</si>
  <si>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</si>
  <si>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</si>
  <si>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</si>
  <si>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</si>
  <si>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</si>
  <si>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</si>
  <si>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</si>
  <si>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</si>
  <si>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</si>
  <si>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</si>
  <si>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</si>
  <si>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</si>
  <si>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</si>
  <si>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</si>
  <si>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</si>
  <si>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</si>
  <si>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</si>
  <si>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</si>
  <si>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</si>
  <si>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</si>
  <si>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</si>
  <si>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</si>
  <si>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</si>
  <si>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</si>
  <si>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</si>
  <si>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</si>
  <si>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</si>
  <si>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</si>
  <si>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</si>
  <si>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</si>
  <si>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</si>
  <si>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</si>
  <si>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</si>
  <si>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</si>
  <si>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</si>
  <si>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</si>
  <si>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</si>
  <si>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</si>
  <si>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</si>
  <si>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</si>
  <si>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</si>
  <si>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</si>
  <si>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</si>
  <si>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</si>
  <si>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</si>
  <si>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</si>
  <si>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</si>
  <si>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</si>
  <si>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</si>
  <si>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</si>
  <si>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</si>
  <si>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</si>
  <si>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</si>
  <si>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</si>
  <si>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</si>
  <si>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</si>
  <si>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</si>
  <si>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</si>
  <si>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</si>
  <si>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</si>
  <si>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</si>
  <si>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</si>
  <si>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</si>
  <si>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</si>
  <si>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</si>
  <si>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</si>
  <si>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</si>
  <si>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</si>
  <si>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</si>
  <si>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</si>
  <si>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</si>
  <si>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</si>
  <si>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</si>
  <si>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</si>
  <si>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</si>
  <si>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</si>
  <si>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</si>
  <si>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</si>
  <si>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</si>
  <si>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</si>
  <si>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</si>
  <si>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</si>
  <si>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</si>
  <si>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</si>
  <si>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</si>
  <si>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</si>
  <si>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</si>
  <si>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</si>
  <si>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</si>
  <si>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</si>
  <si>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</si>
  <si>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</si>
  <si>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</si>
  <si>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</si>
  <si>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</si>
  <si>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</si>
  <si>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</si>
  <si>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</si>
  <si>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</si>
  <si>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</si>
  <si>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</si>
  <si>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</si>
  <si>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</si>
  <si>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</si>
  <si>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</si>
  <si>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</si>
  <si>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</si>
  <si>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</si>
  <si>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</si>
  <si>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</si>
  <si>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</si>
  <si>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</si>
  <si>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</si>
  <si>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</si>
  <si>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</si>
  <si>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</si>
  <si>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</si>
  <si>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</si>
  <si>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</si>
  <si>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</si>
  <si>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</si>
  <si>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</si>
  <si>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</si>
  <si>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</si>
  <si>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</si>
  <si>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</si>
  <si>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</si>
  <si>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</si>
  <si>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</si>
  <si>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</si>
  <si>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</si>
  <si>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</si>
  <si>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</si>
  <si>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</si>
  <si>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</si>
  <si>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</si>
  <si>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</si>
  <si>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</si>
  <si>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</si>
  <si>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</si>
  <si>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</si>
  <si>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</si>
  <si>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</si>
  <si>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</si>
  <si>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</si>
  <si>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</si>
  <si>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</si>
  <si>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</si>
  <si>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</si>
  <si>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</si>
  <si>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</si>
  <si>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</si>
  <si>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</si>
  <si>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</si>
  <si>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</si>
  <si>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</si>
  <si>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</si>
  <si>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</si>
  <si>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</si>
  <si>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</si>
  <si>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</si>
  <si>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</si>
  <si>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</si>
  <si>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</si>
  <si>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</si>
  <si>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sprendimu Nr. T1-205</t>
  </si>
  <si>
    <t>(Šilutės rajono savivaldybės tarybos 2024 m. vasario 29 d.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</si>
  <si>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</si>
  <si>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</si>
  <si>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</si>
  <si>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</si>
  <si>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</si>
  <si>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</si>
  <si>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</si>
  <si>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</si>
  <si>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</si>
  <si>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</si>
  <si>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</si>
  <si>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</si>
  <si>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</si>
  <si>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</si>
  <si>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</si>
  <si>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</si>
  <si>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</si>
  <si>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</si>
  <si>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</si>
  <si>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</si>
  <si>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</si>
  <si>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</si>
  <si>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</si>
  <si>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</si>
  <si>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</si>
  <si>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</si>
  <si>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</si>
  <si>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</si>
  <si>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</si>
  <si>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</si>
  <si>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</si>
  <si>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</si>
  <si>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</si>
  <si>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</si>
  <si>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</si>
  <si>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P-04-01-04-06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</si>
  <si>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</si>
  <si>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</si>
  <si>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</si>
  <si>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</si>
  <si>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</si>
  <si>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</si>
  <si>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</si>
  <si>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</si>
  <si>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</si>
  <si>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</si>
  <si>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</si>
  <si>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</si>
  <si>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</si>
  <si>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</si>
  <si>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</si>
  <si>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</si>
  <si>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</si>
  <si>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</si>
  <si>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</si>
  <si>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</si>
  <si>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</si>
  <si>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</si>
  <si>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</si>
  <si>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</si>
  <si>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</si>
  <si>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</si>
  <si>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</si>
  <si>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</si>
  <si>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</si>
  <si>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</si>
  <si>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</si>
  <si>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</si>
  <si>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</si>
  <si>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</si>
  <si>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</si>
  <si>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</si>
  <si>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</si>
  <si>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</si>
  <si>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</si>
  <si>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</si>
  <si>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</si>
  <si>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</si>
  <si>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</si>
  <si>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4.2.1.2
4.3.1.5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</si>
  <si>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</si>
  <si>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</si>
  <si>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</si>
  <si>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</si>
  <si>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</si>
  <si>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</si>
  <si>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</si>
  <si>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</si>
  <si>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</si>
  <si>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</si>
  <si>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</si>
  <si>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</si>
  <si>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</si>
  <si>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</si>
  <si>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</si>
  <si>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</si>
  <si>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</si>
  <si>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</si>
  <si>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</si>
  <si>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</si>
  <si>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</si>
  <si>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</si>
  <si>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4.2.1.1
4.3.1.3</t>
  </si>
  <si>
    <t>4.2.1.2
4.3.1.3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</si>
  <si>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</si>
  <si>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</si>
  <si>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</si>
  <si>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</si>
  <si>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</si>
  <si>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</si>
  <si>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</si>
  <si>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</si>
  <si>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</si>
  <si>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</si>
  <si>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</si>
  <si>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</si>
  <si>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</si>
  <si>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</si>
  <si>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1.1.3.3
4.1.2.6</t>
  </si>
  <si>
    <t>4.1.2.3
4.1.2.2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</si>
  <si>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</si>
  <si>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</si>
  <si>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</si>
  <si>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</si>
  <si>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</si>
  <si>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</si>
  <si>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</si>
  <si>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</si>
  <si>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</si>
  <si>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</si>
  <si>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</si>
  <si>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</si>
  <si>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</si>
  <si>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</si>
  <si>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</si>
  <si>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</si>
  <si>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</si>
  <si>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</si>
  <si>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</si>
  <si>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</si>
  <si>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</si>
  <si>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</si>
  <si>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</si>
  <si>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</si>
  <si>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</si>
  <si>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</si>
  <si>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</si>
  <si>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</si>
  <si>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</si>
  <si>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</si>
  <si>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</si>
  <si>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</si>
  <si>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</si>
  <si>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</si>
  <si>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</si>
  <si>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</si>
  <si>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</si>
  <si>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</si>
  <si>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</si>
  <si>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03.06.01.01.  07.06.01.06</t>
  </si>
  <si>
    <t xml:space="preserve">SB(SP) 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</si>
  <si>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</si>
  <si>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</si>
  <si>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</si>
  <si>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sprendimo Nr. T1-224 redakcija)</t>
  </si>
  <si>
    <t>(Šilutės rajono savivaldybės tarybos 2024 m. kovo 28 d.</t>
  </si>
  <si>
    <t>sprendimo Nr. T1-     redakcija)</t>
  </si>
  <si>
    <t>ES ir valstybės biudžeto lėšomis įgyvendinama 2021–2027 m. materialinio nepritekliaus mažinimo programa</t>
  </si>
  <si>
    <t>P-04-01-04-09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</si>
</sst>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</fills>
  <borders count="23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261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4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73" xfId="0" applyFont="1" applyBorder="1" applyAlignment="1">
      <alignment horizontal="center"/>
    </xf>
    <xf numFmtId="0" fontId="16" fillId="0" borderId="173" xfId="0" applyFont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/>
    </xf>
    <xf numFmtId="3" fontId="16" fillId="0" borderId="173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5" xfId="0" applyFont="1" applyFill="1" applyBorder="1" applyAlignment="1">
      <alignment horizontal="center"/>
    </xf>
    <xf numFmtId="0" fontId="14" fillId="25" borderId="86" xfId="0" applyFont="1" applyFill="1" applyBorder="1" applyAlignment="1">
      <alignment horizontal="center"/>
    </xf>
    <xf numFmtId="0" fontId="14" fillId="25" borderId="123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7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7" xfId="0" applyFont="1" applyBorder="1" applyAlignment="1">
      <alignment horizontal="center"/>
    </xf>
    <xf numFmtId="0" fontId="16" fillId="0" borderId="232" xfId="0" applyFont="1" applyBorder="1" applyAlignment="1">
      <alignment horizontal="center"/>
    </xf>
    <xf numFmtId="0" fontId="16" fillId="0" borderId="227" xfId="0" applyFont="1" applyBorder="1" applyAlignment="1">
      <alignment horizontal="center" vertical="top"/>
    </xf>
    <xf numFmtId="0" fontId="16" fillId="0" borderId="232" xfId="0" applyFont="1" applyBorder="1" applyAlignment="1">
      <alignment horizontal="center" vertical="top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0" borderId="123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9" xfId="0" applyFont="1" applyBorder="1"/>
    <xf numFmtId="0" fontId="16" fillId="0" borderId="220" xfId="0" applyFont="1" applyBorder="1"/>
    <xf numFmtId="0" fontId="16" fillId="0" borderId="120" xfId="0" applyFont="1" applyBorder="1"/>
    <xf numFmtId="0" fontId="16" fillId="0" borderId="6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220" xfId="0" applyFont="1" applyBorder="1" applyAlignment="1">
      <alignment vertical="top" wrapText="1"/>
    </xf>
    <xf numFmtId="3" fontId="16" fillId="0" borderId="64" xfId="0" applyNumberFormat="1" applyFont="1" applyBorder="1" applyAlignment="1">
      <alignment horizontal="center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227" xfId="0" applyNumberFormat="1" applyFont="1" applyBorder="1" applyAlignment="1">
      <alignment horizontal="center"/>
    </xf>
    <xf numFmtId="3" fontId="16" fillId="0" borderId="23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9" xfId="0" applyFont="1" applyBorder="1" applyAlignment="1">
      <alignment horizontal="center" vertical="top"/>
    </xf>
    <xf numFmtId="0" fontId="16" fillId="0" borderId="99" xfId="0" applyFont="1" applyBorder="1" applyAlignment="1">
      <alignment vertical="top" wrapText="1"/>
    </xf>
    <xf numFmtId="0" fontId="16" fillId="0" borderId="64" xfId="0" applyFont="1" applyBorder="1" applyAlignment="1">
      <alignment horizontal="center" vertical="top"/>
    </xf>
    <xf numFmtId="0" fontId="16" fillId="0" borderId="62" xfId="0" applyFont="1" applyBorder="1" applyAlignment="1">
      <alignment horizontal="center" vertical="top"/>
    </xf>
    <xf numFmtId="0" fontId="16" fillId="0" borderId="63" xfId="0" applyFont="1" applyBorder="1" applyAlignment="1">
      <alignment horizontal="center" vertical="top"/>
    </xf>
    <xf numFmtId="3" fontId="16" fillId="0" borderId="227" xfId="0" applyNumberFormat="1" applyFont="1" applyBorder="1" applyAlignment="1">
      <alignment horizontal="center" vertical="top"/>
    </xf>
    <xf numFmtId="3" fontId="16" fillId="0" borderId="232" xfId="0" applyNumberFormat="1" applyFont="1" applyBorder="1" applyAlignment="1">
      <alignment horizontal="center" vertical="top"/>
    </xf>
    <xf numFmtId="0" fontId="16" fillId="0" borderId="99" xfId="0" applyFont="1" applyBorder="1" applyAlignment="1">
      <alignment horizontal="center" vertical="top" wrapText="1"/>
    </xf>
    <xf numFmtId="0" fontId="16" fillId="0" borderId="220" xfId="0" applyFont="1" applyBorder="1" applyAlignment="1">
      <alignment horizontal="center" vertical="top" wrapText="1"/>
    </xf>
    <xf numFmtId="0" fontId="16" fillId="0" borderId="120" xfId="0" applyFont="1" applyBorder="1" applyAlignment="1">
      <alignment horizontal="center" vertical="top"/>
    </xf>
    <xf numFmtId="0" fontId="16" fillId="0" borderId="99" xfId="0" applyFont="1" applyBorder="1" applyAlignment="1">
      <alignment vertical="top"/>
    </xf>
    <xf numFmtId="0" fontId="16" fillId="0" borderId="220" xfId="0" applyFont="1" applyBorder="1" applyAlignment="1">
      <alignment vertical="top"/>
    </xf>
    <xf numFmtId="0" fontId="16" fillId="0" borderId="120" xfId="0" applyFont="1" applyBorder="1" applyAlignment="1">
      <alignment vertical="top"/>
    </xf>
    <xf numFmtId="0" fontId="16" fillId="0" borderId="85" xfId="0" applyFont="1" applyBorder="1" applyAlignment="1">
      <alignment horizontal="center" vertical="top"/>
    </xf>
    <xf numFmtId="0" fontId="16" fillId="0" borderId="86" xfId="0" applyFont="1" applyBorder="1" applyAlignment="1">
      <alignment horizontal="center" vertical="top"/>
    </xf>
    <xf numFmtId="0" fontId="16" fillId="0" borderId="123" xfId="0" applyFont="1" applyBorder="1" applyAlignment="1">
      <alignment horizontal="center" vertical="top"/>
    </xf>
    <xf numFmtId="0" fontId="16" fillId="0" borderId="120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8" xfId="0" applyNumberFormat="1" applyFont="1" applyFill="1" applyBorder="1" applyAlignment="1">
      <alignment horizontal="center" vertical="center"/>
    </xf>
    <xf numFmtId="0" fontId="16" fillId="10" borderId="99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vertical="top" wrapText="1"/>
    </xf>
    <xf numFmtId="0" fontId="16" fillId="10" borderId="64" xfId="0" applyFont="1" applyFill="1" applyBorder="1" applyAlignment="1">
      <alignment horizontal="center" vertical="top"/>
    </xf>
    <xf numFmtId="0" fontId="16" fillId="10" borderId="62" xfId="0" applyFont="1" applyFill="1" applyBorder="1" applyAlignment="1">
      <alignment horizontal="center" vertical="top"/>
    </xf>
    <xf numFmtId="0" fontId="16" fillId="10" borderId="63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vertical="top"/>
    </xf>
    <xf numFmtId="0" fontId="16" fillId="10" borderId="227" xfId="0" applyFont="1" applyFill="1" applyBorder="1" applyAlignment="1">
      <alignment horizontal="center" vertical="top"/>
    </xf>
    <xf numFmtId="0" fontId="16" fillId="10" borderId="173" xfId="0" applyFont="1" applyFill="1" applyBorder="1" applyAlignment="1">
      <alignment horizontal="center" vertical="top"/>
    </xf>
    <xf numFmtId="0" fontId="16" fillId="10" borderId="232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vertical="top" wrapText="1"/>
    </xf>
    <xf numFmtId="0" fontId="16" fillId="10" borderId="85" xfId="0" applyFont="1" applyFill="1" applyBorder="1" applyAlignment="1">
      <alignment horizontal="center" vertical="top"/>
    </xf>
    <xf numFmtId="0" fontId="16" fillId="10" borderId="86" xfId="0" applyFont="1" applyFill="1" applyBorder="1" applyAlignment="1">
      <alignment horizontal="center" vertical="top"/>
    </xf>
    <xf numFmtId="0" fontId="16" fillId="10" borderId="123" xfId="0" applyFont="1" applyFill="1" applyBorder="1" applyAlignment="1">
      <alignment horizontal="center" vertical="top"/>
    </xf>
    <xf numFmtId="164" fontId="12" fillId="20" borderId="70" xfId="0" applyNumberFormat="1" applyFont="1" applyFill="1" applyBorder="1" applyAlignment="1">
      <alignment horizontal="center" vertical="top"/>
    </xf>
    <xf numFmtId="0" fontId="16" fillId="0" borderId="120" xfId="0" applyFont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center"/>
    </xf>
    <xf numFmtId="164" fontId="12" fillId="20" borderId="70" xfId="0" applyNumberFormat="1" applyFont="1" applyFill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4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6" xfId="0" applyFont="1" applyFill="1" applyBorder="1" applyAlignment="1">
      <alignment horizontal="center" vertical="top" wrapText="1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0" xfId="0" applyNumberFormat="1" applyFont="1" applyFill="1" applyBorder="1" applyAlignment="1">
      <alignment horizontal="center" vertical="center"/>
    </xf>
    <xf numFmtId="164" fontId="11" fillId="11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 wrapText="1"/>
    </xf>
    <xf numFmtId="164" fontId="11" fillId="6" borderId="123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11" borderId="128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/>
    </xf>
    <xf numFmtId="0" fontId="16" fillId="0" borderId="160" xfId="0" applyFont="1" applyBorder="1"/>
    <xf numFmtId="0" fontId="16" fillId="0" borderId="156" xfId="0" applyFont="1" applyBorder="1" applyAlignment="1">
      <alignment horizontal="center"/>
    </xf>
    <xf numFmtId="0" fontId="16" fillId="0" borderId="157" xfId="0" applyFont="1" applyBorder="1" applyAlignment="1">
      <alignment horizontal="center"/>
    </xf>
    <xf numFmtId="0" fontId="16" fillId="0" borderId="158" xfId="0" applyFont="1" applyBorder="1" applyAlignment="1">
      <alignment horizontal="center"/>
    </xf>
    <xf numFmtId="3" fontId="16" fillId="0" borderId="85" xfId="0" applyNumberFormat="1" applyFont="1" applyBorder="1" applyAlignment="1">
      <alignment horizontal="center"/>
    </xf>
    <xf numFmtId="3" fontId="16" fillId="0" borderId="86" xfId="0" applyNumberFormat="1" applyFont="1" applyBorder="1" applyAlignment="1">
      <alignment horizontal="center"/>
    </xf>
    <xf numFmtId="3" fontId="16" fillId="0" borderId="123" xfId="0" applyNumberFormat="1" applyFont="1" applyBorder="1" applyAlignment="1">
      <alignment horizontal="center"/>
    </xf>
    <xf numFmtId="49" fontId="11" fillId="0" borderId="35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0" fontId="11" fillId="6" borderId="0" xfId="0" applyFont="1" applyFill="1" applyAlignment="1">
      <alignment horizontal="left"/>
    </xf>
    <xf numFmtId="49" fontId="12" fillId="7" borderId="51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left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0" borderId="115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93" xfId="0" applyNumberFormat="1" applyFont="1" applyBorder="1" applyAlignment="1">
      <alignment horizontal="center" vertical="top"/>
    </xf>
    <xf numFmtId="0" fontId="11" fillId="0" borderId="61" xfId="10" applyNumberFormat="1" applyFont="1" applyFill="1" applyBorder="1" applyAlignment="1" applyProtection="1">
      <alignment horizontal="left" vertical="top" wrapText="1"/>
    </xf>
    <xf numFmtId="0" fontId="11" fillId="0" borderId="184" xfId="10" applyNumberFormat="1" applyFont="1" applyFill="1" applyBorder="1" applyAlignment="1" applyProtection="1">
      <alignment horizontal="left" vertical="top" wrapText="1"/>
    </xf>
    <xf numFmtId="0" fontId="11" fillId="0" borderId="6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5" xfId="0" applyFont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12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48" xfId="0" applyNumberFormat="1" applyFont="1" applyFill="1" applyBorder="1" applyAlignment="1">
      <alignment horizontal="center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0" borderId="104" xfId="0" applyNumberFormat="1" applyFont="1" applyBorder="1" applyAlignment="1">
      <alignment horizontal="center" vertical="top" textRotation="90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35" xfId="0" applyNumberFormat="1" applyFont="1" applyBorder="1" applyAlignment="1">
      <alignment horizontal="center" vertical="top" textRotation="90" wrapText="1"/>
    </xf>
    <xf numFmtId="0" fontId="11" fillId="0" borderId="1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2" fillId="13" borderId="34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49" fontId="12" fillId="7" borderId="36" xfId="0" applyNumberFormat="1" applyFont="1" applyFill="1" applyBorder="1" applyAlignment="1">
      <alignment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0" fontId="11" fillId="6" borderId="8" xfId="0" applyFont="1" applyFill="1" applyBorder="1" applyAlignment="1">
      <alignment horizontal="left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48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0" fontId="11" fillId="10" borderId="9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0" borderId="76" xfId="0" applyNumberFormat="1" applyFont="1" applyBorder="1" applyAlignment="1">
      <alignment horizontal="center" vertical="top" textRotation="90" wrapText="1"/>
    </xf>
    <xf numFmtId="0" fontId="11" fillId="0" borderId="141" xfId="0" applyFont="1" applyBorder="1" applyAlignment="1">
      <alignment horizontal="left" vertical="top" wrapText="1"/>
    </xf>
    <xf numFmtId="0" fontId="11" fillId="0" borderId="163" xfId="0" applyFont="1" applyBorder="1" applyAlignment="1">
      <alignment horizontal="left" vertical="top" wrapText="1"/>
    </xf>
    <xf numFmtId="0" fontId="11" fillId="10" borderId="61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6" borderId="8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7" xfId="0" applyNumberFormat="1" applyFont="1" applyFill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6" borderId="184" xfId="0" applyFont="1" applyFill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7" borderId="7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1" fillId="6" borderId="35" xfId="0" applyNumberFormat="1" applyFont="1" applyFill="1" applyBorder="1" applyAlignment="1">
      <alignment horizontal="center" vertical="top" textRotation="90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0" fontId="11" fillId="10" borderId="9" xfId="0" applyFont="1" applyFill="1" applyBorder="1" applyAlignment="1">
      <alignment horizontal="left" vertical="top" wrapText="1"/>
    </xf>
    <xf numFmtId="0" fontId="11" fillId="10" borderId="184" xfId="0" applyFont="1" applyFill="1" applyBorder="1" applyAlignment="1">
      <alignment horizontal="left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66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0" fontId="11" fillId="0" borderId="61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2" fillId="2" borderId="172" xfId="0" applyNumberFormat="1" applyFont="1" applyFill="1" applyBorder="1" applyAlignment="1">
      <alignment horizontal="center" vertical="top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58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180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left" vertical="top" wrapText="1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/>
    </xf>
    <xf numFmtId="49" fontId="12" fillId="2" borderId="8" xfId="0" applyNumberFormat="1" applyFont="1" applyFill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 wrapText="1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 textRotation="90"/>
    </xf>
    <xf numFmtId="49" fontId="12" fillId="2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0" fontId="11" fillId="0" borderId="8" xfId="0" applyFont="1" applyBorder="1" applyAlignment="1">
      <alignment horizontal="center" vertical="top"/>
    </xf>
    <xf numFmtId="49" fontId="12" fillId="0" borderId="14" xfId="0" applyNumberFormat="1" applyFont="1" applyBorder="1" applyAlignment="1">
      <alignment horizontal="center" vertical="top"/>
    </xf>
    <xf numFmtId="0" fontId="11" fillId="6" borderId="13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1" fillId="0" borderId="53" xfId="0" applyNumberFormat="1" applyFont="1" applyBorder="1" applyAlignment="1">
      <alignment horizontal="center" vertical="top" textRotation="90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0" fontId="11" fillId="6" borderId="161" xfId="0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7" borderId="103" xfId="0" applyNumberFormat="1" applyFont="1" applyFill="1" applyBorder="1" applyAlignment="1">
      <alignment vertical="top"/>
    </xf>
    <xf numFmtId="0" fontId="11" fillId="0" borderId="97" xfId="0" applyFont="1" applyBorder="1" applyAlignment="1">
      <alignment horizontal="left" vertical="top" wrapText="1"/>
    </xf>
    <xf numFmtId="49" fontId="12" fillId="2" borderId="9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/>
    </xf>
    <xf numFmtId="49" fontId="11" fillId="11" borderId="46" xfId="0" applyNumberFormat="1" applyFont="1" applyFill="1" applyBorder="1" applyAlignment="1">
      <alignment horizontal="center" vertical="top" wrapText="1"/>
    </xf>
    <xf numFmtId="49" fontId="11" fillId="11" borderId="180" xfId="0" applyNumberFormat="1" applyFont="1" applyFill="1" applyBorder="1" applyAlignment="1">
      <alignment horizontal="center" vertical="top" wrapText="1"/>
    </xf>
    <xf numFmtId="49" fontId="11" fillId="11" borderId="179" xfId="0" applyNumberFormat="1" applyFont="1" applyFill="1" applyBorder="1" applyAlignment="1">
      <alignment horizontal="center" vertical="top" wrapText="1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6" borderId="67" xfId="0" applyNumberFormat="1" applyFont="1" applyFill="1" applyBorder="1" applyAlignment="1">
      <alignment horizontal="center" vertical="top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11" borderId="61" xfId="0" applyFont="1" applyFill="1" applyBorder="1" applyAlignment="1">
      <alignment horizontal="center" vertical="top"/>
    </xf>
    <xf numFmtId="0" fontId="11" fillId="11" borderId="172" xfId="0" applyFont="1" applyFill="1" applyBorder="1" applyAlignment="1">
      <alignment horizontal="center" vertical="top"/>
    </xf>
    <xf numFmtId="0" fontId="11" fillId="11" borderId="184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 wrapText="1"/>
    </xf>
    <xf numFmtId="49" fontId="11" fillId="11" borderId="187" xfId="0" applyNumberFormat="1" applyFont="1" applyFill="1" applyBorder="1" applyAlignment="1">
      <alignment horizontal="center" vertical="top" textRotation="90" wrapText="1"/>
    </xf>
    <xf numFmtId="49" fontId="11" fillId="11" borderId="185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 textRotation="90"/>
    </xf>
    <xf numFmtId="49" fontId="11" fillId="11" borderId="180" xfId="0" applyNumberFormat="1" applyFont="1" applyFill="1" applyBorder="1" applyAlignment="1">
      <alignment horizontal="center" vertical="top" textRotation="90"/>
    </xf>
    <xf numFmtId="49" fontId="11" fillId="11" borderId="179" xfId="0" applyNumberFormat="1" applyFont="1" applyFill="1" applyBorder="1" applyAlignment="1">
      <alignment horizontal="center" vertical="top" textRotation="90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9" xfId="0" applyFont="1" applyFill="1" applyBorder="1" applyAlignment="1">
      <alignment horizontal="center" vertical="top"/>
    </xf>
    <xf numFmtId="0" fontId="14" fillId="25" borderId="120" xfId="0" applyFont="1" applyFill="1" applyBorder="1" applyAlignment="1">
      <alignment horizontal="center" vertical="top"/>
    </xf>
    <xf numFmtId="0" fontId="14" fillId="25" borderId="79" xfId="0" applyFont="1" applyFill="1" applyBorder="1" applyAlignment="1">
      <alignment horizontal="center" vertical="top"/>
    </xf>
    <xf numFmtId="0" fontId="14" fillId="25" borderId="231" xfId="0" applyFont="1" applyFill="1" applyBorder="1" applyAlignment="1">
      <alignment horizontal="center" vertical="top"/>
    </xf>
    <xf numFmtId="0" fontId="14" fillId="25" borderId="64" xfId="0" applyFont="1" applyFill="1" applyBorder="1" applyAlignment="1">
      <alignment horizontal="center"/>
    </xf>
    <xf numFmtId="0" fontId="14" fillId="25" borderId="62" xfId="0" applyFont="1" applyFill="1" applyBorder="1" applyAlignment="1">
      <alignment horizontal="center"/>
    </xf>
    <xf numFmtId="0" fontId="14" fillId="25" borderId="63" xfId="0" applyFont="1" applyFill="1" applyBorder="1" applyAlignment="1">
      <alignment horizontal="center"/>
    </xf>
    <xf numFmtId="0" fontId="14" fillId="25" borderId="80" xfId="0" applyFont="1" applyFill="1" applyBorder="1" applyAlignment="1">
      <alignment horizontal="center" vertical="top" wrapText="1"/>
    </xf>
    <xf numFmtId="0" fontId="14" fillId="25" borderId="233" xfId="0" applyFont="1" applyFill="1" applyBorder="1" applyAlignment="1">
      <alignment horizontal="center" vertical="top" wrapText="1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73"/>
  <sheetViews>
    <sheetView tabSelected="1" zoomScale="80" zoomScaleNormal="80" zoomScaleSheetLayoutView="80" workbookViewId="0">
      <pane ySplit="15" topLeftCell="A239" activePane="bottomLeft" state="frozen"/>
      <selection pane="bottomLeft" activeCell="L135" sqref="L135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1:41" ht="0.75" customHeight="1" x14ac:dyDescent="0.2">
      <c r="B1" s="1057" t="s">
        <v>0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057"/>
      <c r="AA1" s="1057"/>
    </row>
    <row r="2" spans="1:41" ht="12.75" customHeight="1" x14ac:dyDescent="0.2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V2" s="721" t="s">
        <v>166</v>
      </c>
      <c r="W2" s="721"/>
      <c r="X2" s="721"/>
      <c r="Y2" s="721"/>
      <c r="Z2" s="721"/>
      <c r="AA2" s="721"/>
    </row>
    <row r="3" spans="1:41" ht="12.75" customHeight="1" x14ac:dyDescent="0.2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V3" s="721" t="s">
        <v>196</v>
      </c>
      <c r="W3" s="721"/>
      <c r="X3" s="721"/>
      <c r="Y3" s="721"/>
      <c r="Z3" s="721"/>
      <c r="AA3" s="721"/>
    </row>
    <row r="4" spans="1:41" ht="12.75" customHeight="1" x14ac:dyDescent="0.2"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V4" s="721" t="s">
        <v>259</v>
      </c>
      <c r="W4" s="721"/>
      <c r="X4" s="721"/>
      <c r="Y4" s="721"/>
      <c r="Z4" s="721"/>
      <c r="AA4" s="721"/>
    </row>
    <row r="5" spans="1:41" ht="12.75" customHeight="1" x14ac:dyDescent="0.2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V5" s="721" t="s">
        <v>260</v>
      </c>
      <c r="W5" s="721"/>
      <c r="X5" s="721"/>
      <c r="Y5" s="721"/>
      <c r="Z5" s="721"/>
      <c r="AA5" s="721"/>
    </row>
    <row r="6" spans="1:41" ht="12.75" customHeight="1" x14ac:dyDescent="0.2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V6" s="721" t="s">
        <v>425</v>
      </c>
      <c r="W6" s="721"/>
      <c r="X6" s="721"/>
      <c r="Y6" s="721"/>
      <c r="Z6" s="721"/>
      <c r="AA6" s="721"/>
    </row>
    <row r="7" spans="1:41" ht="12.75" customHeight="1" x14ac:dyDescent="0.2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V7" s="721" t="s">
        <v>426</v>
      </c>
      <c r="W7" s="721"/>
      <c r="X7" s="721"/>
      <c r="Y7" s="721"/>
      <c r="Z7" s="721"/>
      <c r="AA7" s="721"/>
    </row>
    <row r="8" spans="1:41" ht="12.75" customHeight="1" x14ac:dyDescent="0.2"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V8" s="721" t="s">
        <v>427</v>
      </c>
      <c r="W8" s="721"/>
      <c r="X8" s="721"/>
      <c r="Y8" s="721"/>
      <c r="Z8" s="721"/>
      <c r="AA8" s="721"/>
    </row>
    <row r="9" spans="1:41" ht="12" customHeight="1" x14ac:dyDescent="0.2">
      <c r="B9" s="1058" t="s">
        <v>197</v>
      </c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58"/>
      <c r="R9" s="1058"/>
      <c r="S9" s="1058"/>
      <c r="T9" s="1058"/>
      <c r="U9" s="1058"/>
      <c r="V9" s="1058"/>
      <c r="W9" s="1058"/>
      <c r="X9" s="1058"/>
      <c r="Y9" s="1058"/>
      <c r="Z9" s="1058"/>
      <c r="AA9" s="1058"/>
    </row>
    <row r="10" spans="1:41" ht="12.75" customHeight="1" x14ac:dyDescent="0.2">
      <c r="B10" s="1059" t="s">
        <v>195</v>
      </c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  <c r="V10" s="1059"/>
      <c r="W10" s="1059"/>
      <c r="X10" s="1059"/>
      <c r="Y10" s="1059"/>
      <c r="Z10" s="1059"/>
      <c r="AA10" s="1059"/>
    </row>
    <row r="11" spans="1:41" ht="12.75" customHeight="1" x14ac:dyDescent="0.2">
      <c r="B11" s="1058" t="s">
        <v>253</v>
      </c>
      <c r="C11" s="1058"/>
      <c r="D11" s="1058"/>
      <c r="E11" s="1058"/>
      <c r="F11" s="1058"/>
      <c r="G11" s="1058"/>
      <c r="H11" s="1058"/>
      <c r="I11" s="1058"/>
      <c r="J11" s="1058"/>
      <c r="K11" s="1058"/>
      <c r="L11" s="1058"/>
      <c r="M11" s="1058"/>
      <c r="N11" s="1058"/>
      <c r="O11" s="1058"/>
      <c r="P11" s="1058"/>
      <c r="Q11" s="1058"/>
      <c r="R11" s="1058"/>
      <c r="S11" s="1058"/>
      <c r="T11" s="1058"/>
      <c r="U11" s="1058"/>
      <c r="V11" s="1058"/>
      <c r="W11" s="1058"/>
      <c r="X11" s="1058"/>
      <c r="Y11" s="1058"/>
      <c r="Z11" s="1058"/>
      <c r="AA11" s="1058"/>
    </row>
    <row r="12" spans="1:41" ht="16.5" customHeight="1" thickBot="1" x14ac:dyDescent="0.2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1084" t="s">
        <v>126</v>
      </c>
      <c r="Z12" s="1084"/>
      <c r="AA12" s="1084"/>
    </row>
    <row r="13" spans="1:41" ht="21.75" customHeight="1" thickBot="1" x14ac:dyDescent="0.25">
      <c r="A13" s="1060" t="s">
        <v>1</v>
      </c>
      <c r="B13" s="1063" t="s">
        <v>2</v>
      </c>
      <c r="C13" s="1066" t="s">
        <v>3</v>
      </c>
      <c r="D13" s="1069" t="s">
        <v>4</v>
      </c>
      <c r="E13" s="1072" t="s">
        <v>5</v>
      </c>
      <c r="F13" s="1069" t="s">
        <v>6</v>
      </c>
      <c r="G13" s="1081" t="s">
        <v>7</v>
      </c>
      <c r="H13" s="1036" t="s">
        <v>8</v>
      </c>
      <c r="I13" s="1036" t="s">
        <v>9</v>
      </c>
      <c r="J13" s="1051" t="s">
        <v>198</v>
      </c>
      <c r="K13" s="1036" t="s">
        <v>10</v>
      </c>
      <c r="L13" s="1039" t="s">
        <v>199</v>
      </c>
      <c r="M13" s="1040"/>
      <c r="N13" s="1040"/>
      <c r="O13" s="1041"/>
      <c r="P13" s="1042" t="s">
        <v>200</v>
      </c>
      <c r="Q13" s="1043"/>
      <c r="R13" s="1043"/>
      <c r="S13" s="1044"/>
      <c r="T13" s="1075" t="s">
        <v>201</v>
      </c>
      <c r="U13" s="1076"/>
      <c r="V13" s="1076"/>
      <c r="W13" s="1077"/>
      <c r="X13" s="1078" t="s">
        <v>202</v>
      </c>
      <c r="Y13" s="1079"/>
      <c r="Z13" s="1079"/>
      <c r="AA13" s="1080"/>
    </row>
    <row r="14" spans="1:41" ht="13.15" customHeight="1" thickBot="1" x14ac:dyDescent="0.25">
      <c r="A14" s="1061"/>
      <c r="B14" s="1064"/>
      <c r="C14" s="1067"/>
      <c r="D14" s="1070"/>
      <c r="E14" s="1073"/>
      <c r="F14" s="1070"/>
      <c r="G14" s="1082"/>
      <c r="H14" s="1037"/>
      <c r="I14" s="1037"/>
      <c r="J14" s="1052"/>
      <c r="K14" s="1037"/>
      <c r="L14" s="1085" t="s">
        <v>11</v>
      </c>
      <c r="M14" s="1087" t="s">
        <v>12</v>
      </c>
      <c r="N14" s="1087"/>
      <c r="O14" s="844" t="s">
        <v>113</v>
      </c>
      <c r="P14" s="1085" t="s">
        <v>11</v>
      </c>
      <c r="Q14" s="1087" t="s">
        <v>12</v>
      </c>
      <c r="R14" s="1087"/>
      <c r="S14" s="844" t="s">
        <v>113</v>
      </c>
      <c r="T14" s="837" t="s">
        <v>11</v>
      </c>
      <c r="U14" s="834" t="s">
        <v>12</v>
      </c>
      <c r="V14" s="834"/>
      <c r="W14" s="835" t="s">
        <v>113</v>
      </c>
      <c r="X14" s="837" t="s">
        <v>11</v>
      </c>
      <c r="Y14" s="834" t="s">
        <v>12</v>
      </c>
      <c r="Z14" s="834"/>
      <c r="AA14" s="835" t="s">
        <v>113</v>
      </c>
    </row>
    <row r="15" spans="1:41" ht="127.5" customHeight="1" thickBot="1" x14ac:dyDescent="0.25">
      <c r="A15" s="1062"/>
      <c r="B15" s="1065"/>
      <c r="C15" s="1068"/>
      <c r="D15" s="1071"/>
      <c r="E15" s="1074"/>
      <c r="F15" s="1071"/>
      <c r="G15" s="1083"/>
      <c r="H15" s="1038"/>
      <c r="I15" s="1038"/>
      <c r="J15" s="1053"/>
      <c r="K15" s="1038"/>
      <c r="L15" s="1086"/>
      <c r="M15" s="309" t="s">
        <v>11</v>
      </c>
      <c r="N15" s="309" t="s">
        <v>87</v>
      </c>
      <c r="O15" s="845"/>
      <c r="P15" s="1086"/>
      <c r="Q15" s="309" t="s">
        <v>11</v>
      </c>
      <c r="R15" s="309" t="s">
        <v>87</v>
      </c>
      <c r="S15" s="845"/>
      <c r="T15" s="838"/>
      <c r="U15" s="310" t="s">
        <v>11</v>
      </c>
      <c r="V15" s="310" t="s">
        <v>87</v>
      </c>
      <c r="W15" s="836"/>
      <c r="X15" s="838"/>
      <c r="Y15" s="310" t="s">
        <v>11</v>
      </c>
      <c r="Z15" s="310" t="s">
        <v>87</v>
      </c>
      <c r="AA15" s="836"/>
    </row>
    <row r="16" spans="1:41" ht="21" customHeight="1" thickBot="1" x14ac:dyDescent="0.25">
      <c r="A16" s="841" t="s">
        <v>13</v>
      </c>
      <c r="B16" s="842"/>
      <c r="C16" s="842"/>
      <c r="D16" s="842"/>
      <c r="E16" s="842"/>
      <c r="F16" s="842"/>
      <c r="G16" s="842"/>
      <c r="H16" s="842"/>
      <c r="I16" s="842"/>
      <c r="J16" s="842"/>
      <c r="K16" s="842"/>
      <c r="L16" s="842"/>
      <c r="M16" s="842"/>
      <c r="N16" s="842"/>
      <c r="O16" s="842"/>
      <c r="P16" s="842"/>
      <c r="Q16" s="842"/>
      <c r="R16" s="842"/>
      <c r="S16" s="842"/>
      <c r="T16" s="842"/>
      <c r="U16" s="842"/>
      <c r="V16" s="842"/>
      <c r="W16" s="842"/>
      <c r="X16" s="842"/>
      <c r="Y16" s="842"/>
      <c r="Z16" s="842"/>
      <c r="AA16" s="843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20.25" customHeight="1" thickBot="1" x14ac:dyDescent="0.25">
      <c r="A17" s="825" t="s">
        <v>14</v>
      </c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7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 ht="19.5" customHeight="1" thickBot="1" x14ac:dyDescent="0.25">
      <c r="A18" s="28" t="s">
        <v>15</v>
      </c>
      <c r="B18" s="250" t="s">
        <v>16</v>
      </c>
      <c r="C18" s="831" t="s">
        <v>17</v>
      </c>
      <c r="D18" s="832"/>
      <c r="E18" s="832"/>
      <c r="F18" s="832"/>
      <c r="G18" s="832"/>
      <c r="H18" s="832"/>
      <c r="I18" s="832"/>
      <c r="J18" s="832"/>
      <c r="K18" s="832"/>
      <c r="L18" s="832"/>
      <c r="M18" s="832"/>
      <c r="N18" s="832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3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19.5" customHeight="1" thickBot="1" x14ac:dyDescent="0.25">
      <c r="A19" s="162" t="s">
        <v>15</v>
      </c>
      <c r="B19" s="251" t="s">
        <v>16</v>
      </c>
      <c r="C19" s="828" t="s">
        <v>175</v>
      </c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  <c r="O19" s="829"/>
      <c r="P19" s="829"/>
      <c r="Q19" s="829"/>
      <c r="R19" s="829"/>
      <c r="S19" s="829"/>
      <c r="T19" s="829"/>
      <c r="U19" s="829"/>
      <c r="V19" s="829"/>
      <c r="W19" s="829"/>
      <c r="X19" s="829"/>
      <c r="Y19" s="829"/>
      <c r="Z19" s="829"/>
      <c r="AA19" s="830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</row>
    <row r="20" spans="1:41" ht="21" customHeight="1" thickBot="1" x14ac:dyDescent="0.25">
      <c r="A20" s="28" t="s">
        <v>15</v>
      </c>
      <c r="B20" s="252" t="s">
        <v>16</v>
      </c>
      <c r="C20" s="177" t="s">
        <v>16</v>
      </c>
      <c r="D20" s="813" t="s">
        <v>18</v>
      </c>
      <c r="E20" s="814"/>
      <c r="F20" s="814"/>
      <c r="G20" s="814"/>
      <c r="H20" s="814"/>
      <c r="I20" s="814"/>
      <c r="J20" s="814"/>
      <c r="K20" s="814"/>
      <c r="L20" s="814"/>
      <c r="M20" s="814"/>
      <c r="N20" s="814"/>
      <c r="O20" s="814"/>
      <c r="P20" s="814"/>
      <c r="Q20" s="814"/>
      <c r="R20" s="814"/>
      <c r="S20" s="814"/>
      <c r="T20" s="814"/>
      <c r="U20" s="814"/>
      <c r="V20" s="814"/>
      <c r="W20" s="814"/>
      <c r="X20" s="814"/>
      <c r="Y20" s="814"/>
      <c r="Z20" s="814"/>
      <c r="AA20" s="839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33.75" customHeight="1" thickBot="1" x14ac:dyDescent="0.25">
      <c r="A21" s="722" t="s">
        <v>15</v>
      </c>
      <c r="B21" s="725" t="s">
        <v>16</v>
      </c>
      <c r="C21" s="728" t="s">
        <v>16</v>
      </c>
      <c r="D21" s="776" t="s">
        <v>16</v>
      </c>
      <c r="E21" s="787" t="s">
        <v>229</v>
      </c>
      <c r="F21" s="1011" t="s">
        <v>215</v>
      </c>
      <c r="G21" s="765" t="s">
        <v>19</v>
      </c>
      <c r="H21" s="947" t="s">
        <v>20</v>
      </c>
      <c r="I21" s="699" t="s">
        <v>37</v>
      </c>
      <c r="J21" s="699" t="s">
        <v>222</v>
      </c>
      <c r="K21" s="61" t="s">
        <v>21</v>
      </c>
      <c r="L21" s="359">
        <f>SUM(M21,O21)</f>
        <v>151.5</v>
      </c>
      <c r="M21" s="560">
        <v>151.5</v>
      </c>
      <c r="N21" s="561">
        <v>0</v>
      </c>
      <c r="O21" s="562">
        <v>0</v>
      </c>
      <c r="P21" s="360">
        <f>SUM(Q21,S21)</f>
        <v>215</v>
      </c>
      <c r="Q21" s="563">
        <v>215</v>
      </c>
      <c r="R21" s="563">
        <v>0</v>
      </c>
      <c r="S21" s="564">
        <v>0</v>
      </c>
      <c r="T21" s="361">
        <f>U21+W21</f>
        <v>215</v>
      </c>
      <c r="U21" s="565">
        <v>215</v>
      </c>
      <c r="V21" s="563">
        <v>0</v>
      </c>
      <c r="W21" s="564">
        <v>0</v>
      </c>
      <c r="X21" s="359">
        <f>Y21+AA21</f>
        <v>215</v>
      </c>
      <c r="Y21" s="561">
        <v>215</v>
      </c>
      <c r="Z21" s="561">
        <v>0</v>
      </c>
      <c r="AA21" s="566">
        <v>0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30.75" customHeight="1" thickBot="1" x14ac:dyDescent="0.25">
      <c r="A22" s="846"/>
      <c r="B22" s="847"/>
      <c r="C22" s="848"/>
      <c r="D22" s="1030"/>
      <c r="E22" s="840"/>
      <c r="F22" s="1017"/>
      <c r="G22" s="1015"/>
      <c r="H22" s="948"/>
      <c r="I22" s="701"/>
      <c r="J22" s="701"/>
      <c r="K22" s="47" t="s">
        <v>11</v>
      </c>
      <c r="L22" s="52">
        <f>SUM(L21)</f>
        <v>151.5</v>
      </c>
      <c r="M22" s="41">
        <f>SUM(M21:M21)</f>
        <v>151.5</v>
      </c>
      <c r="N22" s="41">
        <f>SUM(N21)</f>
        <v>0</v>
      </c>
      <c r="O22" s="54">
        <f>SUM(O21)</f>
        <v>0</v>
      </c>
      <c r="P22" s="52">
        <f>SUM(P21)</f>
        <v>215</v>
      </c>
      <c r="Q22" s="41">
        <f>SUM(Q21:Q21)</f>
        <v>215</v>
      </c>
      <c r="R22" s="41">
        <v>0</v>
      </c>
      <c r="S22" s="344">
        <v>0</v>
      </c>
      <c r="T22" s="48">
        <f>SUM(T21)</f>
        <v>215</v>
      </c>
      <c r="U22" s="49">
        <f t="shared" ref="U22:AA22" si="0">SUM(U21)</f>
        <v>215</v>
      </c>
      <c r="V22" s="49">
        <f t="shared" si="0"/>
        <v>0</v>
      </c>
      <c r="W22" s="50">
        <f t="shared" si="0"/>
        <v>0</v>
      </c>
      <c r="X22" s="48">
        <f t="shared" si="0"/>
        <v>215</v>
      </c>
      <c r="Y22" s="49">
        <f t="shared" si="0"/>
        <v>215</v>
      </c>
      <c r="Z22" s="49">
        <f t="shared" si="0"/>
        <v>0</v>
      </c>
      <c r="AA22" s="50">
        <f t="shared" si="0"/>
        <v>0</v>
      </c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23.25" customHeight="1" thickBot="1" x14ac:dyDescent="0.25">
      <c r="A23" s="28" t="s">
        <v>15</v>
      </c>
      <c r="B23" s="4" t="s">
        <v>16</v>
      </c>
      <c r="C23" s="5" t="s">
        <v>16</v>
      </c>
      <c r="D23" s="163"/>
      <c r="E23" s="1018" t="s">
        <v>203</v>
      </c>
      <c r="F23" s="1018"/>
      <c r="G23" s="1018"/>
      <c r="H23" s="1018"/>
      <c r="I23" s="1018"/>
      <c r="J23" s="1019"/>
      <c r="K23" s="1045"/>
      <c r="L23" s="6">
        <f t="shared" ref="L23:R23" si="1">L22</f>
        <v>151.5</v>
      </c>
      <c r="M23" s="7">
        <f t="shared" si="1"/>
        <v>151.5</v>
      </c>
      <c r="N23" s="7">
        <f t="shared" si="1"/>
        <v>0</v>
      </c>
      <c r="O23" s="164">
        <f t="shared" si="1"/>
        <v>0</v>
      </c>
      <c r="P23" s="21">
        <f t="shared" si="1"/>
        <v>215</v>
      </c>
      <c r="Q23" s="7">
        <f t="shared" si="1"/>
        <v>215</v>
      </c>
      <c r="R23" s="7">
        <f t="shared" si="1"/>
        <v>0</v>
      </c>
      <c r="S23" s="164">
        <v>0</v>
      </c>
      <c r="T23" s="27">
        <f>T22</f>
        <v>215</v>
      </c>
      <c r="U23" s="224">
        <f>U22</f>
        <v>215</v>
      </c>
      <c r="V23" s="345">
        <v>0</v>
      </c>
      <c r="W23" s="346">
        <v>0</v>
      </c>
      <c r="X23" s="27">
        <f>X22</f>
        <v>215</v>
      </c>
      <c r="Y23" s="345">
        <f>Y22</f>
        <v>215</v>
      </c>
      <c r="Z23" s="345">
        <v>0</v>
      </c>
      <c r="AA23" s="346">
        <v>0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23.25" customHeight="1" thickBot="1" x14ac:dyDescent="0.25">
      <c r="A24" s="28" t="s">
        <v>15</v>
      </c>
      <c r="B24" s="4" t="s">
        <v>16</v>
      </c>
      <c r="C24" s="5" t="s">
        <v>22</v>
      </c>
      <c r="D24" s="1054" t="s">
        <v>140</v>
      </c>
      <c r="E24" s="1055"/>
      <c r="F24" s="1055"/>
      <c r="G24" s="1055"/>
      <c r="H24" s="1055"/>
      <c r="I24" s="1055"/>
      <c r="J24" s="1055"/>
      <c r="K24" s="1055"/>
      <c r="L24" s="1055"/>
      <c r="M24" s="1055"/>
      <c r="N24" s="1055"/>
      <c r="O24" s="1055"/>
      <c r="P24" s="1055"/>
      <c r="Q24" s="1055"/>
      <c r="R24" s="1055"/>
      <c r="S24" s="1055"/>
      <c r="T24" s="1055"/>
      <c r="U24" s="1055"/>
      <c r="V24" s="1055"/>
      <c r="W24" s="1055"/>
      <c r="X24" s="1055"/>
      <c r="Y24" s="1055"/>
      <c r="Z24" s="1055"/>
      <c r="AA24" s="1056"/>
    </row>
    <row r="25" spans="1:41" ht="20.25" customHeight="1" x14ac:dyDescent="0.2">
      <c r="A25" s="722" t="s">
        <v>15</v>
      </c>
      <c r="B25" s="725" t="s">
        <v>16</v>
      </c>
      <c r="C25" s="728" t="s">
        <v>22</v>
      </c>
      <c r="D25" s="776" t="s">
        <v>16</v>
      </c>
      <c r="E25" s="787" t="s">
        <v>230</v>
      </c>
      <c r="F25" s="1011" t="s">
        <v>215</v>
      </c>
      <c r="G25" s="765" t="s">
        <v>141</v>
      </c>
      <c r="H25" s="716" t="s">
        <v>27</v>
      </c>
      <c r="I25" s="699" t="s">
        <v>254</v>
      </c>
      <c r="J25" s="699" t="s">
        <v>216</v>
      </c>
      <c r="K25" s="68" t="s">
        <v>41</v>
      </c>
      <c r="L25" s="567">
        <f>M25+O25</f>
        <v>619.70000000000005</v>
      </c>
      <c r="M25" s="568">
        <v>619.70000000000005</v>
      </c>
      <c r="N25" s="568">
        <v>593.20000000000005</v>
      </c>
      <c r="O25" s="569">
        <v>0</v>
      </c>
      <c r="P25" s="570">
        <f>SUM(Q25,S25)</f>
        <v>835.8</v>
      </c>
      <c r="Q25" s="571">
        <v>835.8</v>
      </c>
      <c r="R25" s="571">
        <v>804.9</v>
      </c>
      <c r="S25" s="572">
        <v>0</v>
      </c>
      <c r="T25" s="95">
        <f>U25+W25</f>
        <v>821.8</v>
      </c>
      <c r="U25" s="573">
        <v>821.8</v>
      </c>
      <c r="V25" s="573">
        <v>790.9</v>
      </c>
      <c r="W25" s="97">
        <v>0</v>
      </c>
      <c r="X25" s="574">
        <f>+Y25+AA25</f>
        <v>904.4</v>
      </c>
      <c r="Y25" s="568">
        <v>904.4</v>
      </c>
      <c r="Z25" s="568">
        <v>870</v>
      </c>
      <c r="AA25" s="569">
        <v>0</v>
      </c>
    </row>
    <row r="26" spans="1:41" ht="19.5" customHeight="1" x14ac:dyDescent="0.2">
      <c r="A26" s="773"/>
      <c r="B26" s="774"/>
      <c r="C26" s="775"/>
      <c r="D26" s="777"/>
      <c r="E26" s="1046"/>
      <c r="F26" s="1047"/>
      <c r="G26" s="1048"/>
      <c r="H26" s="717"/>
      <c r="I26" s="700"/>
      <c r="J26" s="700"/>
      <c r="K26" s="55" t="s">
        <v>43</v>
      </c>
      <c r="L26" s="75">
        <f>M26+O26</f>
        <v>28</v>
      </c>
      <c r="M26" s="57">
        <v>28</v>
      </c>
      <c r="N26" s="57">
        <v>27.6</v>
      </c>
      <c r="O26" s="58">
        <v>0</v>
      </c>
      <c r="P26" s="172">
        <f>Q26+S26</f>
        <v>36.700000000000003</v>
      </c>
      <c r="Q26" s="351">
        <v>36.700000000000003</v>
      </c>
      <c r="R26" s="351">
        <v>35.4</v>
      </c>
      <c r="S26" s="234">
        <v>0</v>
      </c>
      <c r="T26" s="171">
        <f>U26+W26</f>
        <v>40.299999999999997</v>
      </c>
      <c r="U26" s="351">
        <v>40.299999999999997</v>
      </c>
      <c r="V26" s="351">
        <v>38.9</v>
      </c>
      <c r="W26" s="357">
        <v>0</v>
      </c>
      <c r="X26" s="284">
        <f>Y26+AA26</f>
        <v>44.3</v>
      </c>
      <c r="Y26" s="57">
        <v>44.3</v>
      </c>
      <c r="Z26" s="57">
        <v>42.8</v>
      </c>
      <c r="AA26" s="58">
        <v>0</v>
      </c>
    </row>
    <row r="27" spans="1:41" ht="20.25" customHeight="1" thickBot="1" x14ac:dyDescent="0.25">
      <c r="A27" s="723"/>
      <c r="B27" s="726"/>
      <c r="C27" s="729"/>
      <c r="D27" s="778"/>
      <c r="E27" s="1021"/>
      <c r="F27" s="1016"/>
      <c r="G27" s="1014"/>
      <c r="H27" s="717"/>
      <c r="I27" s="700"/>
      <c r="J27" s="700"/>
      <c r="K27" s="62" t="s">
        <v>24</v>
      </c>
      <c r="L27" s="166">
        <f>+M27+O27</f>
        <v>61.2</v>
      </c>
      <c r="M27" s="45">
        <v>61.2</v>
      </c>
      <c r="N27" s="45">
        <v>34.299999999999997</v>
      </c>
      <c r="O27" s="167">
        <v>0</v>
      </c>
      <c r="P27" s="575">
        <f>Q27+S27</f>
        <v>49.8</v>
      </c>
      <c r="Q27" s="576">
        <v>49.8</v>
      </c>
      <c r="R27" s="576">
        <v>22.7</v>
      </c>
      <c r="S27" s="577">
        <v>0</v>
      </c>
      <c r="T27" s="578">
        <f>+U27+W27</f>
        <v>66.3</v>
      </c>
      <c r="U27" s="362">
        <v>66.3</v>
      </c>
      <c r="V27" s="362">
        <v>33.200000000000003</v>
      </c>
      <c r="W27" s="363">
        <v>0</v>
      </c>
      <c r="X27" s="109">
        <f>+Y27+AA27</f>
        <v>72.3</v>
      </c>
      <c r="Y27" s="45">
        <v>72.3</v>
      </c>
      <c r="Z27" s="45">
        <v>36.5</v>
      </c>
      <c r="AA27" s="167">
        <v>0</v>
      </c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</row>
    <row r="28" spans="1:41" ht="22.5" customHeight="1" thickBot="1" x14ac:dyDescent="0.25">
      <c r="A28" s="724"/>
      <c r="B28" s="727"/>
      <c r="C28" s="730"/>
      <c r="D28" s="779"/>
      <c r="E28" s="788"/>
      <c r="F28" s="1012"/>
      <c r="G28" s="767"/>
      <c r="H28" s="718"/>
      <c r="I28" s="701"/>
      <c r="J28" s="701"/>
      <c r="K28" s="47" t="s">
        <v>11</v>
      </c>
      <c r="L28" s="48">
        <f>SUM(L25:L27)</f>
        <v>708.90000000000009</v>
      </c>
      <c r="M28" s="49">
        <f>SUM(M25:M27)</f>
        <v>708.90000000000009</v>
      </c>
      <c r="N28" s="49">
        <f>SUM(N25:N27)</f>
        <v>655.1</v>
      </c>
      <c r="O28" s="53">
        <f>SUM(O25:O27)</f>
        <v>0</v>
      </c>
      <c r="P28" s="48">
        <f t="shared" ref="P28:AA28" si="2">SUM(P25:P27)</f>
        <v>922.3</v>
      </c>
      <c r="Q28" s="49">
        <f t="shared" si="2"/>
        <v>922.3</v>
      </c>
      <c r="R28" s="49">
        <f t="shared" si="2"/>
        <v>863</v>
      </c>
      <c r="S28" s="50">
        <f t="shared" si="2"/>
        <v>0</v>
      </c>
      <c r="T28" s="48">
        <f t="shared" si="2"/>
        <v>928.39999999999986</v>
      </c>
      <c r="U28" s="49">
        <f t="shared" si="2"/>
        <v>928.39999999999986</v>
      </c>
      <c r="V28" s="49">
        <f t="shared" si="2"/>
        <v>863</v>
      </c>
      <c r="W28" s="50">
        <f t="shared" si="2"/>
        <v>0</v>
      </c>
      <c r="X28" s="48">
        <f t="shared" si="2"/>
        <v>1020.9999999999999</v>
      </c>
      <c r="Y28" s="49">
        <f t="shared" si="2"/>
        <v>1020.9999999999999</v>
      </c>
      <c r="Z28" s="49">
        <f t="shared" si="2"/>
        <v>949.3</v>
      </c>
      <c r="AA28" s="50">
        <f t="shared" si="2"/>
        <v>0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</row>
    <row r="29" spans="1:41" ht="19.5" customHeight="1" x14ac:dyDescent="0.2">
      <c r="A29" s="722" t="s">
        <v>15</v>
      </c>
      <c r="B29" s="752" t="s">
        <v>16</v>
      </c>
      <c r="C29" s="728" t="s">
        <v>22</v>
      </c>
      <c r="D29" s="776" t="s">
        <v>15</v>
      </c>
      <c r="E29" s="787" t="s">
        <v>130</v>
      </c>
      <c r="F29" s="1011" t="s">
        <v>215</v>
      </c>
      <c r="G29" s="765" t="s">
        <v>141</v>
      </c>
      <c r="H29" s="716" t="s">
        <v>27</v>
      </c>
      <c r="I29" s="1049" t="s">
        <v>254</v>
      </c>
      <c r="J29" s="699" t="s">
        <v>216</v>
      </c>
      <c r="K29" s="68" t="s">
        <v>21</v>
      </c>
      <c r="L29" s="574">
        <f>M29+O29</f>
        <v>259.7</v>
      </c>
      <c r="M29" s="579">
        <v>259.7</v>
      </c>
      <c r="N29" s="579">
        <v>237.9</v>
      </c>
      <c r="O29" s="580">
        <v>0</v>
      </c>
      <c r="P29" s="92">
        <f>SUM(Q29,S29)</f>
        <v>334.7</v>
      </c>
      <c r="Q29" s="581">
        <v>334.7</v>
      </c>
      <c r="R29" s="581">
        <v>310.60000000000002</v>
      </c>
      <c r="S29" s="582">
        <v>0</v>
      </c>
      <c r="T29" s="583">
        <f>+U29</f>
        <v>381</v>
      </c>
      <c r="U29" s="227">
        <v>381</v>
      </c>
      <c r="V29" s="227">
        <v>353.1</v>
      </c>
      <c r="W29" s="584">
        <v>0</v>
      </c>
      <c r="X29" s="574">
        <f>+Y29+AA29</f>
        <v>418.9</v>
      </c>
      <c r="Y29" s="568">
        <v>418.9</v>
      </c>
      <c r="Z29" s="568">
        <v>388.4</v>
      </c>
      <c r="AA29" s="569">
        <v>0</v>
      </c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 ht="20.25" customHeight="1" x14ac:dyDescent="0.2">
      <c r="A30" s="723"/>
      <c r="B30" s="1013"/>
      <c r="C30" s="729"/>
      <c r="D30" s="778"/>
      <c r="E30" s="1021"/>
      <c r="F30" s="1016"/>
      <c r="G30" s="1014"/>
      <c r="H30" s="717"/>
      <c r="I30" s="1050"/>
      <c r="J30" s="700"/>
      <c r="K30" s="62" t="s">
        <v>115</v>
      </c>
      <c r="L30" s="82">
        <f>M30+O30</f>
        <v>10.1</v>
      </c>
      <c r="M30" s="289">
        <v>8.5</v>
      </c>
      <c r="N30" s="289">
        <v>0</v>
      </c>
      <c r="O30" s="277">
        <v>1.6</v>
      </c>
      <c r="P30" s="180">
        <f>SUM(Q30,S30)</f>
        <v>12.3</v>
      </c>
      <c r="Q30" s="214">
        <v>12.3</v>
      </c>
      <c r="R30" s="214">
        <v>0</v>
      </c>
      <c r="S30" s="226">
        <v>0</v>
      </c>
      <c r="T30" s="585">
        <f>+U30</f>
        <v>13.2</v>
      </c>
      <c r="U30" s="364">
        <v>13.2</v>
      </c>
      <c r="V30" s="364">
        <v>0</v>
      </c>
      <c r="W30" s="586">
        <v>0</v>
      </c>
      <c r="X30" s="284">
        <f>+Y30</f>
        <v>13.9</v>
      </c>
      <c r="Y30" s="57">
        <v>13.9</v>
      </c>
      <c r="Z30" s="57">
        <v>0</v>
      </c>
      <c r="AA30" s="58">
        <v>0</v>
      </c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19.5" customHeight="1" thickBot="1" x14ac:dyDescent="0.25">
      <c r="A31" s="846"/>
      <c r="B31" s="1031"/>
      <c r="C31" s="848"/>
      <c r="D31" s="1030"/>
      <c r="E31" s="840"/>
      <c r="F31" s="1017"/>
      <c r="G31" s="1015"/>
      <c r="H31" s="717"/>
      <c r="I31" s="1050"/>
      <c r="J31" s="700"/>
      <c r="K31" s="216" t="s">
        <v>33</v>
      </c>
      <c r="L31" s="311">
        <f>M31+O31</f>
        <v>0</v>
      </c>
      <c r="M31" s="312">
        <v>0</v>
      </c>
      <c r="N31" s="312">
        <v>0</v>
      </c>
      <c r="O31" s="313">
        <v>0</v>
      </c>
      <c r="P31" s="279">
        <f>Q31+S31</f>
        <v>0</v>
      </c>
      <c r="Q31" s="281">
        <v>0</v>
      </c>
      <c r="R31" s="281">
        <v>0</v>
      </c>
      <c r="S31" s="280">
        <v>0</v>
      </c>
      <c r="T31" s="314">
        <f>U31+W31</f>
        <v>0</v>
      </c>
      <c r="U31" s="281">
        <v>0</v>
      </c>
      <c r="V31" s="281">
        <v>0</v>
      </c>
      <c r="W31" s="315">
        <v>0</v>
      </c>
      <c r="X31" s="311">
        <f>Y31+AA31</f>
        <v>0</v>
      </c>
      <c r="Y31" s="316">
        <v>0</v>
      </c>
      <c r="Z31" s="316">
        <v>0</v>
      </c>
      <c r="AA31" s="317">
        <v>0</v>
      </c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ht="24" customHeight="1" thickBot="1" x14ac:dyDescent="0.25">
      <c r="A32" s="724"/>
      <c r="B32" s="753"/>
      <c r="C32" s="730"/>
      <c r="D32" s="779"/>
      <c r="E32" s="788"/>
      <c r="F32" s="1012"/>
      <c r="G32" s="767"/>
      <c r="H32" s="718"/>
      <c r="I32" s="701"/>
      <c r="J32" s="701"/>
      <c r="K32" s="217" t="s">
        <v>11</v>
      </c>
      <c r="L32" s="48">
        <f>SUM(L29:L31)</f>
        <v>269.8</v>
      </c>
      <c r="M32" s="49">
        <f t="shared" ref="M32:AA32" si="3">SUM(M29:M31)</f>
        <v>268.2</v>
      </c>
      <c r="N32" s="49">
        <f t="shared" si="3"/>
        <v>237.9</v>
      </c>
      <c r="O32" s="50">
        <f t="shared" si="3"/>
        <v>1.6</v>
      </c>
      <c r="P32" s="48">
        <f t="shared" si="3"/>
        <v>347</v>
      </c>
      <c r="Q32" s="49">
        <f t="shared" si="3"/>
        <v>347</v>
      </c>
      <c r="R32" s="49">
        <f t="shared" si="3"/>
        <v>310.60000000000002</v>
      </c>
      <c r="S32" s="50">
        <f t="shared" si="3"/>
        <v>0</v>
      </c>
      <c r="T32" s="48">
        <f t="shared" si="3"/>
        <v>394.2</v>
      </c>
      <c r="U32" s="49">
        <f t="shared" si="3"/>
        <v>394.2</v>
      </c>
      <c r="V32" s="49">
        <f t="shared" si="3"/>
        <v>353.1</v>
      </c>
      <c r="W32" s="50">
        <f t="shared" si="3"/>
        <v>0</v>
      </c>
      <c r="X32" s="48">
        <f t="shared" si="3"/>
        <v>432.79999999999995</v>
      </c>
      <c r="Y32" s="49">
        <f t="shared" si="3"/>
        <v>432.79999999999995</v>
      </c>
      <c r="Z32" s="49">
        <f t="shared" si="3"/>
        <v>388.4</v>
      </c>
      <c r="AA32" s="50">
        <f t="shared" si="3"/>
        <v>0</v>
      </c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3" ht="20.25" customHeight="1" thickBot="1" x14ac:dyDescent="0.25">
      <c r="A33" s="722" t="s">
        <v>15</v>
      </c>
      <c r="B33" s="752" t="s">
        <v>16</v>
      </c>
      <c r="C33" s="728" t="s">
        <v>22</v>
      </c>
      <c r="D33" s="1006" t="s">
        <v>28</v>
      </c>
      <c r="E33" s="787" t="s">
        <v>176</v>
      </c>
      <c r="F33" s="1011" t="s">
        <v>215</v>
      </c>
      <c r="G33" s="765" t="s">
        <v>132</v>
      </c>
      <c r="H33" s="1088" t="s">
        <v>210</v>
      </c>
      <c r="I33" s="1091" t="s">
        <v>254</v>
      </c>
      <c r="J33" s="822" t="s">
        <v>216</v>
      </c>
      <c r="K33" s="165" t="s">
        <v>41</v>
      </c>
      <c r="L33" s="119">
        <f>+M33</f>
        <v>829.2</v>
      </c>
      <c r="M33" s="587">
        <v>829.2</v>
      </c>
      <c r="N33" s="587">
        <v>0</v>
      </c>
      <c r="O33" s="588">
        <v>0</v>
      </c>
      <c r="P33" s="147">
        <f>SUM(Q33,S33)</f>
        <v>801</v>
      </c>
      <c r="Q33" s="589">
        <v>801</v>
      </c>
      <c r="R33" s="227">
        <v>0</v>
      </c>
      <c r="S33" s="228">
        <v>0</v>
      </c>
      <c r="T33" s="151">
        <f>+U33</f>
        <v>1000</v>
      </c>
      <c r="U33" s="149">
        <v>1000</v>
      </c>
      <c r="V33" s="149">
        <v>0</v>
      </c>
      <c r="W33" s="150">
        <v>0</v>
      </c>
      <c r="X33" s="119">
        <f>+Y33+AA33</f>
        <v>1000</v>
      </c>
      <c r="Y33" s="590">
        <v>1000</v>
      </c>
      <c r="Z33" s="590">
        <v>0</v>
      </c>
      <c r="AA33" s="591">
        <v>0</v>
      </c>
      <c r="AB33" s="29" t="s">
        <v>29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3" ht="19.5" customHeight="1" thickBot="1" x14ac:dyDescent="0.25">
      <c r="A34" s="723"/>
      <c r="B34" s="1013"/>
      <c r="C34" s="729"/>
      <c r="D34" s="1007"/>
      <c r="E34" s="1021"/>
      <c r="F34" s="1016"/>
      <c r="G34" s="1014"/>
      <c r="H34" s="1089"/>
      <c r="I34" s="1092"/>
      <c r="J34" s="823"/>
      <c r="K34" s="321" t="s">
        <v>21</v>
      </c>
      <c r="L34" s="318">
        <f>M34+O34</f>
        <v>180.6</v>
      </c>
      <c r="M34" s="365">
        <v>180.6</v>
      </c>
      <c r="N34" s="365">
        <v>177.2</v>
      </c>
      <c r="O34" s="366">
        <v>0</v>
      </c>
      <c r="P34" s="367">
        <f>SUM(Q34,S34)</f>
        <v>113.5</v>
      </c>
      <c r="Q34" s="368">
        <v>113.5</v>
      </c>
      <c r="R34" s="592">
        <v>109.6</v>
      </c>
      <c r="S34" s="369">
        <v>0</v>
      </c>
      <c r="T34" s="367">
        <f>U34+W34</f>
        <v>140.9</v>
      </c>
      <c r="U34" s="368">
        <v>140.9</v>
      </c>
      <c r="V34" s="368">
        <v>132.19999999999999</v>
      </c>
      <c r="W34" s="370">
        <v>0</v>
      </c>
      <c r="X34" s="318">
        <f>+Y34+AA34</f>
        <v>154.9</v>
      </c>
      <c r="Y34" s="319">
        <v>154.9</v>
      </c>
      <c r="Z34" s="319">
        <v>145.4</v>
      </c>
      <c r="AA34" s="320">
        <v>0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3" ht="18.75" customHeight="1" thickBot="1" x14ac:dyDescent="0.25">
      <c r="A35" s="723"/>
      <c r="B35" s="1013"/>
      <c r="C35" s="729"/>
      <c r="D35" s="1007"/>
      <c r="E35" s="1021"/>
      <c r="F35" s="1016"/>
      <c r="G35" s="1014"/>
      <c r="H35" s="1089"/>
      <c r="I35" s="1092"/>
      <c r="J35" s="823"/>
      <c r="K35" s="62" t="s">
        <v>115</v>
      </c>
      <c r="L35" s="109">
        <f>M35+O35</f>
        <v>76</v>
      </c>
      <c r="M35" s="593">
        <v>76</v>
      </c>
      <c r="N35" s="593">
        <v>54.8</v>
      </c>
      <c r="O35" s="594">
        <v>0</v>
      </c>
      <c r="P35" s="180">
        <f>SUM(Q35,S35)</f>
        <v>85.7</v>
      </c>
      <c r="Q35" s="595">
        <v>85.7</v>
      </c>
      <c r="R35" s="214">
        <v>61.9</v>
      </c>
      <c r="S35" s="215">
        <v>0</v>
      </c>
      <c r="T35" s="180">
        <f>U35+W35</f>
        <v>90</v>
      </c>
      <c r="U35" s="595">
        <v>90</v>
      </c>
      <c r="V35" s="595">
        <v>65</v>
      </c>
      <c r="W35" s="596">
        <v>0</v>
      </c>
      <c r="X35" s="109">
        <f>+Y35+AA35</f>
        <v>94.5</v>
      </c>
      <c r="Y35" s="45">
        <v>94.5</v>
      </c>
      <c r="Z35" s="45">
        <v>68.3</v>
      </c>
      <c r="AA35" s="168">
        <v>0</v>
      </c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3" ht="22.5" customHeight="1" thickBot="1" x14ac:dyDescent="0.25">
      <c r="A36" s="724"/>
      <c r="B36" s="753"/>
      <c r="C36" s="730"/>
      <c r="D36" s="1032"/>
      <c r="E36" s="788"/>
      <c r="F36" s="1012"/>
      <c r="G36" s="767"/>
      <c r="H36" s="1090"/>
      <c r="I36" s="1093"/>
      <c r="J36" s="824"/>
      <c r="K36" s="260" t="s">
        <v>11</v>
      </c>
      <c r="L36" s="48">
        <f>L35+L34+L33</f>
        <v>1085.8000000000002</v>
      </c>
      <c r="M36" s="49">
        <f t="shared" ref="M36:AA36" si="4">M35+M34+M33</f>
        <v>1085.8000000000002</v>
      </c>
      <c r="N36" s="49">
        <f t="shared" si="4"/>
        <v>232</v>
      </c>
      <c r="O36" s="50">
        <f t="shared" si="4"/>
        <v>0</v>
      </c>
      <c r="P36" s="48">
        <f t="shared" si="4"/>
        <v>1000.2</v>
      </c>
      <c r="Q36" s="49">
        <f t="shared" si="4"/>
        <v>1000.2</v>
      </c>
      <c r="R36" s="49">
        <f t="shared" si="4"/>
        <v>171.5</v>
      </c>
      <c r="S36" s="50">
        <f t="shared" si="4"/>
        <v>0</v>
      </c>
      <c r="T36" s="48">
        <f t="shared" si="4"/>
        <v>1230.9000000000001</v>
      </c>
      <c r="U36" s="49">
        <f t="shared" si="4"/>
        <v>1230.9000000000001</v>
      </c>
      <c r="V36" s="49">
        <f t="shared" si="4"/>
        <v>197.2</v>
      </c>
      <c r="W36" s="50">
        <f t="shared" si="4"/>
        <v>0</v>
      </c>
      <c r="X36" s="48">
        <f t="shared" si="4"/>
        <v>1249.4000000000001</v>
      </c>
      <c r="Y36" s="49">
        <f t="shared" si="4"/>
        <v>1249.4000000000001</v>
      </c>
      <c r="Z36" s="49">
        <f t="shared" si="4"/>
        <v>213.7</v>
      </c>
      <c r="AA36" s="50">
        <f t="shared" si="4"/>
        <v>0</v>
      </c>
      <c r="AB36" s="29" t="s">
        <v>31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3" ht="18" customHeight="1" thickBot="1" x14ac:dyDescent="0.25">
      <c r="A37" s="722" t="s">
        <v>15</v>
      </c>
      <c r="B37" s="752" t="s">
        <v>16</v>
      </c>
      <c r="C37" s="728" t="s">
        <v>22</v>
      </c>
      <c r="D37" s="776" t="s">
        <v>35</v>
      </c>
      <c r="E37" s="787" t="s">
        <v>142</v>
      </c>
      <c r="F37" s="1011" t="s">
        <v>215</v>
      </c>
      <c r="G37" s="765" t="s">
        <v>132</v>
      </c>
      <c r="H37" s="1096" t="s">
        <v>27</v>
      </c>
      <c r="I37" s="699" t="s">
        <v>254</v>
      </c>
      <c r="J37" s="699" t="s">
        <v>216</v>
      </c>
      <c r="K37" s="165" t="s">
        <v>21</v>
      </c>
      <c r="L37" s="119">
        <f>+M37</f>
        <v>54.2</v>
      </c>
      <c r="M37" s="60">
        <v>54.2</v>
      </c>
      <c r="N37" s="60">
        <v>46</v>
      </c>
      <c r="O37" s="120">
        <v>0</v>
      </c>
      <c r="P37" s="147">
        <f>SUM(Q37,S37)</f>
        <v>52</v>
      </c>
      <c r="Q37" s="227">
        <v>52</v>
      </c>
      <c r="R37" s="227">
        <v>41.8</v>
      </c>
      <c r="S37" s="228">
        <v>0</v>
      </c>
      <c r="T37" s="147">
        <f>+U37</f>
        <v>68.8</v>
      </c>
      <c r="U37" s="227">
        <v>68.8</v>
      </c>
      <c r="V37" s="227">
        <v>57.2</v>
      </c>
      <c r="W37" s="228">
        <v>0</v>
      </c>
      <c r="X37" s="119">
        <f>+Y37+AA37</f>
        <v>75.5</v>
      </c>
      <c r="Y37" s="590">
        <v>75.5</v>
      </c>
      <c r="Z37" s="590">
        <v>62.9</v>
      </c>
      <c r="AA37" s="597">
        <v>0</v>
      </c>
      <c r="AB37" s="29" t="s">
        <v>36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21" customHeight="1" thickBot="1" x14ac:dyDescent="0.25">
      <c r="A38" s="723"/>
      <c r="B38" s="1013"/>
      <c r="C38" s="729"/>
      <c r="D38" s="778"/>
      <c r="E38" s="1021"/>
      <c r="F38" s="1016"/>
      <c r="G38" s="1014"/>
      <c r="H38" s="1097"/>
      <c r="I38" s="700"/>
      <c r="J38" s="700"/>
      <c r="K38" s="62" t="s">
        <v>115</v>
      </c>
      <c r="L38" s="109">
        <f>+M38</f>
        <v>13.2</v>
      </c>
      <c r="M38" s="161">
        <v>13.2</v>
      </c>
      <c r="N38" s="161">
        <v>7.5</v>
      </c>
      <c r="O38" s="110">
        <v>0</v>
      </c>
      <c r="P38" s="180">
        <f>SUM(Q38,S38)</f>
        <v>13.9</v>
      </c>
      <c r="Q38" s="214">
        <v>13.9</v>
      </c>
      <c r="R38" s="214">
        <v>8.9</v>
      </c>
      <c r="S38" s="226">
        <v>0</v>
      </c>
      <c r="T38" s="180">
        <f>+U38</f>
        <v>14.6</v>
      </c>
      <c r="U38" s="214">
        <v>14.6</v>
      </c>
      <c r="V38" s="214">
        <v>9.4</v>
      </c>
      <c r="W38" s="215">
        <v>0</v>
      </c>
      <c r="X38" s="109">
        <f>+Y38+AA38</f>
        <v>15.3</v>
      </c>
      <c r="Y38" s="45">
        <v>15.3</v>
      </c>
      <c r="Z38" s="45">
        <v>9.8000000000000007</v>
      </c>
      <c r="AA38" s="167">
        <v>0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3" ht="24.75" customHeight="1" thickBot="1" x14ac:dyDescent="0.25">
      <c r="A39" s="724"/>
      <c r="B39" s="753"/>
      <c r="C39" s="730"/>
      <c r="D39" s="779"/>
      <c r="E39" s="788"/>
      <c r="F39" s="1012"/>
      <c r="G39" s="767"/>
      <c r="H39" s="1098"/>
      <c r="I39" s="701"/>
      <c r="J39" s="701"/>
      <c r="K39" s="47" t="s">
        <v>11</v>
      </c>
      <c r="L39" s="52">
        <f>SUM(L37:L38)</f>
        <v>67.400000000000006</v>
      </c>
      <c r="M39" s="40">
        <f>SUM(M37:M38)</f>
        <v>67.400000000000006</v>
      </c>
      <c r="N39" s="40">
        <f>SUM(N37:N38)</f>
        <v>53.5</v>
      </c>
      <c r="O39" s="53">
        <f>SUM(O37:O38)</f>
        <v>0</v>
      </c>
      <c r="P39" s="51">
        <f>P37+P38</f>
        <v>65.900000000000006</v>
      </c>
      <c r="Q39" s="41">
        <f>Q37+Q38</f>
        <v>65.900000000000006</v>
      </c>
      <c r="R39" s="41">
        <f>R37+R38</f>
        <v>50.699999999999996</v>
      </c>
      <c r="S39" s="343">
        <f>S37+S38</f>
        <v>0</v>
      </c>
      <c r="T39" s="48">
        <f>SUM(T37:T38)</f>
        <v>83.399999999999991</v>
      </c>
      <c r="U39" s="49">
        <f t="shared" ref="U39:AA39" si="5">SUM(U37:U38)</f>
        <v>83.399999999999991</v>
      </c>
      <c r="V39" s="49">
        <f t="shared" si="5"/>
        <v>66.600000000000009</v>
      </c>
      <c r="W39" s="50">
        <f t="shared" si="5"/>
        <v>0</v>
      </c>
      <c r="X39" s="48">
        <f t="shared" si="5"/>
        <v>90.8</v>
      </c>
      <c r="Y39" s="49">
        <f t="shared" si="5"/>
        <v>90.8</v>
      </c>
      <c r="Z39" s="49">
        <f t="shared" si="5"/>
        <v>72.7</v>
      </c>
      <c r="AA39" s="50">
        <f t="shared" si="5"/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19.5" customHeight="1" x14ac:dyDescent="0.2">
      <c r="A40" s="722" t="s">
        <v>15</v>
      </c>
      <c r="B40" s="752" t="s">
        <v>16</v>
      </c>
      <c r="C40" s="728" t="s">
        <v>22</v>
      </c>
      <c r="D40" s="776" t="s">
        <v>37</v>
      </c>
      <c r="E40" s="787" t="s">
        <v>38</v>
      </c>
      <c r="F40" s="1011" t="s">
        <v>215</v>
      </c>
      <c r="G40" s="765" t="s">
        <v>132</v>
      </c>
      <c r="H40" s="947" t="s">
        <v>27</v>
      </c>
      <c r="I40" s="699" t="s">
        <v>254</v>
      </c>
      <c r="J40" s="699" t="s">
        <v>216</v>
      </c>
      <c r="K40" s="165" t="s">
        <v>21</v>
      </c>
      <c r="L40" s="119">
        <f>+M40</f>
        <v>409.2</v>
      </c>
      <c r="M40" s="60">
        <v>409.2</v>
      </c>
      <c r="N40" s="60">
        <v>399.3</v>
      </c>
      <c r="O40" s="120">
        <v>0</v>
      </c>
      <c r="P40" s="147">
        <f>SUM(Q40,S40)</f>
        <v>417.1</v>
      </c>
      <c r="Q40" s="227">
        <v>417.1</v>
      </c>
      <c r="R40" s="227">
        <v>406</v>
      </c>
      <c r="S40" s="228">
        <v>0</v>
      </c>
      <c r="T40" s="147">
        <f>+U40</f>
        <v>470.5</v>
      </c>
      <c r="U40" s="227">
        <v>470.5</v>
      </c>
      <c r="V40" s="227">
        <v>458</v>
      </c>
      <c r="W40" s="228">
        <v>0</v>
      </c>
      <c r="X40" s="119">
        <f>+Y40+AA40</f>
        <v>517.4</v>
      </c>
      <c r="Y40" s="590">
        <v>517.4</v>
      </c>
      <c r="Z40" s="590">
        <v>503.8</v>
      </c>
      <c r="AA40" s="597">
        <v>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3" ht="17.25" customHeight="1" x14ac:dyDescent="0.2">
      <c r="A41" s="773"/>
      <c r="B41" s="1095"/>
      <c r="C41" s="775"/>
      <c r="D41" s="777"/>
      <c r="E41" s="1046"/>
      <c r="F41" s="1047"/>
      <c r="G41" s="1048"/>
      <c r="H41" s="1094"/>
      <c r="I41" s="700"/>
      <c r="J41" s="700"/>
      <c r="K41" s="55" t="s">
        <v>30</v>
      </c>
      <c r="L41" s="272">
        <f>M41+O41</f>
        <v>0</v>
      </c>
      <c r="M41" s="322">
        <v>0</v>
      </c>
      <c r="N41" s="322">
        <v>0</v>
      </c>
      <c r="O41" s="323">
        <v>0</v>
      </c>
      <c r="P41" s="271">
        <f>Q41+S41</f>
        <v>0</v>
      </c>
      <c r="Q41" s="324">
        <v>0</v>
      </c>
      <c r="R41" s="324">
        <v>0</v>
      </c>
      <c r="S41" s="325">
        <v>0</v>
      </c>
      <c r="T41" s="271">
        <f>U41+W41</f>
        <v>0</v>
      </c>
      <c r="U41" s="324">
        <v>0</v>
      </c>
      <c r="V41" s="324">
        <v>0</v>
      </c>
      <c r="W41" s="326">
        <v>0</v>
      </c>
      <c r="X41" s="272">
        <f>Y41+AA41</f>
        <v>0</v>
      </c>
      <c r="Y41" s="273">
        <v>0</v>
      </c>
      <c r="Z41" s="57">
        <v>0</v>
      </c>
      <c r="AA41" s="58">
        <v>0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Q41" s="42"/>
    </row>
    <row r="42" spans="1:43" ht="20.25" customHeight="1" thickBot="1" x14ac:dyDescent="0.25">
      <c r="A42" s="723"/>
      <c r="B42" s="1013"/>
      <c r="C42" s="729"/>
      <c r="D42" s="778"/>
      <c r="E42" s="1021"/>
      <c r="F42" s="1016"/>
      <c r="G42" s="1014"/>
      <c r="H42" s="1094"/>
      <c r="I42" s="700"/>
      <c r="J42" s="700"/>
      <c r="K42" s="62" t="s">
        <v>115</v>
      </c>
      <c r="L42" s="284">
        <f>M42+O42</f>
        <v>75.199999999999989</v>
      </c>
      <c r="M42" s="289">
        <v>68.099999999999994</v>
      </c>
      <c r="N42" s="289">
        <v>47.1</v>
      </c>
      <c r="O42" s="277">
        <v>7.1</v>
      </c>
      <c r="P42" s="172">
        <f>SUM(Q42,S42)</f>
        <v>83.2</v>
      </c>
      <c r="Q42" s="364">
        <v>83.2</v>
      </c>
      <c r="R42" s="364">
        <v>66.3</v>
      </c>
      <c r="S42" s="598">
        <v>0</v>
      </c>
      <c r="T42" s="172">
        <f>+U42</f>
        <v>87.3</v>
      </c>
      <c r="U42" s="364">
        <v>87.3</v>
      </c>
      <c r="V42" s="364">
        <v>69.7</v>
      </c>
      <c r="W42" s="599">
        <v>0</v>
      </c>
      <c r="X42" s="284">
        <f>+Y42+AA42</f>
        <v>91.7</v>
      </c>
      <c r="Y42" s="57">
        <v>91.7</v>
      </c>
      <c r="Z42" s="45">
        <v>73.2</v>
      </c>
      <c r="AA42" s="167"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Q42" s="42"/>
    </row>
    <row r="43" spans="1:43" ht="20.25" customHeight="1" thickBot="1" x14ac:dyDescent="0.25">
      <c r="A43" s="724"/>
      <c r="B43" s="753"/>
      <c r="C43" s="730"/>
      <c r="D43" s="779"/>
      <c r="E43" s="788"/>
      <c r="F43" s="1012"/>
      <c r="G43" s="767"/>
      <c r="H43" s="718"/>
      <c r="I43" s="701"/>
      <c r="J43" s="701"/>
      <c r="K43" s="47" t="s">
        <v>11</v>
      </c>
      <c r="L43" s="48">
        <f>SUM(L40:L42)</f>
        <v>484.4</v>
      </c>
      <c r="M43" s="49">
        <f t="shared" ref="M43:AA43" si="6">SUM(M40:M42)</f>
        <v>477.29999999999995</v>
      </c>
      <c r="N43" s="49">
        <f t="shared" si="6"/>
        <v>446.40000000000003</v>
      </c>
      <c r="O43" s="50">
        <f t="shared" si="6"/>
        <v>7.1</v>
      </c>
      <c r="P43" s="48">
        <f t="shared" si="6"/>
        <v>500.3</v>
      </c>
      <c r="Q43" s="49">
        <f t="shared" si="6"/>
        <v>500.3</v>
      </c>
      <c r="R43" s="49">
        <f t="shared" si="6"/>
        <v>472.3</v>
      </c>
      <c r="S43" s="50">
        <f t="shared" si="6"/>
        <v>0</v>
      </c>
      <c r="T43" s="48">
        <f t="shared" si="6"/>
        <v>557.79999999999995</v>
      </c>
      <c r="U43" s="49">
        <f t="shared" si="6"/>
        <v>557.79999999999995</v>
      </c>
      <c r="V43" s="49">
        <f t="shared" si="6"/>
        <v>527.70000000000005</v>
      </c>
      <c r="W43" s="50">
        <f t="shared" si="6"/>
        <v>0</v>
      </c>
      <c r="X43" s="48">
        <f t="shared" si="6"/>
        <v>609.1</v>
      </c>
      <c r="Y43" s="49">
        <f t="shared" si="6"/>
        <v>609.1</v>
      </c>
      <c r="Z43" s="49">
        <f t="shared" si="6"/>
        <v>577</v>
      </c>
      <c r="AA43" s="50">
        <f t="shared" si="6"/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Q43" s="42"/>
    </row>
    <row r="44" spans="1:43" ht="19.5" customHeight="1" x14ac:dyDescent="0.2">
      <c r="A44" s="722" t="s">
        <v>15</v>
      </c>
      <c r="B44" s="752" t="s">
        <v>16</v>
      </c>
      <c r="C44" s="728" t="s">
        <v>22</v>
      </c>
      <c r="D44" s="776" t="s">
        <v>48</v>
      </c>
      <c r="E44" s="787" t="s">
        <v>131</v>
      </c>
      <c r="F44" s="1011" t="s">
        <v>215</v>
      </c>
      <c r="G44" s="765" t="s">
        <v>49</v>
      </c>
      <c r="H44" s="947" t="s">
        <v>27</v>
      </c>
      <c r="I44" s="699" t="s">
        <v>254</v>
      </c>
      <c r="J44" s="699" t="s">
        <v>218</v>
      </c>
      <c r="K44" s="68" t="s">
        <v>21</v>
      </c>
      <c r="L44" s="574">
        <f>M44+O44</f>
        <v>276.39999999999998</v>
      </c>
      <c r="M44" s="579">
        <v>276.39999999999998</v>
      </c>
      <c r="N44" s="579">
        <v>256.2</v>
      </c>
      <c r="O44" s="580">
        <v>0</v>
      </c>
      <c r="P44" s="92">
        <f>SUM(Q44,S44)</f>
        <v>306.3</v>
      </c>
      <c r="Q44" s="581">
        <v>306.3</v>
      </c>
      <c r="R44" s="581">
        <v>284.5</v>
      </c>
      <c r="S44" s="582">
        <v>0</v>
      </c>
      <c r="T44" s="92">
        <f>+U44</f>
        <v>338.4</v>
      </c>
      <c r="U44" s="581">
        <v>338.4</v>
      </c>
      <c r="V44" s="581">
        <v>310.7</v>
      </c>
      <c r="W44" s="582">
        <v>0</v>
      </c>
      <c r="X44" s="574">
        <f>+Y44+AA44</f>
        <v>372</v>
      </c>
      <c r="Y44" s="568">
        <v>372</v>
      </c>
      <c r="Z44" s="568">
        <v>341.7</v>
      </c>
      <c r="AA44" s="569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20.25" customHeight="1" thickBot="1" x14ac:dyDescent="0.25">
      <c r="A45" s="723"/>
      <c r="B45" s="1013"/>
      <c r="C45" s="729"/>
      <c r="D45" s="778"/>
      <c r="E45" s="1021"/>
      <c r="F45" s="1016"/>
      <c r="G45" s="1014"/>
      <c r="H45" s="1094"/>
      <c r="I45" s="700"/>
      <c r="J45" s="700"/>
      <c r="K45" s="62" t="s">
        <v>41</v>
      </c>
      <c r="L45" s="284">
        <f>M45+O45</f>
        <v>0</v>
      </c>
      <c r="M45" s="161">
        <v>0</v>
      </c>
      <c r="N45" s="161">
        <v>0</v>
      </c>
      <c r="O45" s="110">
        <v>0</v>
      </c>
      <c r="P45" s="180">
        <f>SUM(Q45,S45)</f>
        <v>57</v>
      </c>
      <c r="Q45" s="214">
        <v>57</v>
      </c>
      <c r="R45" s="214">
        <v>56.2</v>
      </c>
      <c r="S45" s="226">
        <v>0</v>
      </c>
      <c r="T45" s="172">
        <f>+U45</f>
        <v>0</v>
      </c>
      <c r="U45" s="214">
        <v>0</v>
      </c>
      <c r="V45" s="214">
        <v>0</v>
      </c>
      <c r="W45" s="215">
        <v>0</v>
      </c>
      <c r="X45" s="109">
        <f>+Y45+AA45</f>
        <v>0</v>
      </c>
      <c r="Y45" s="45">
        <v>0</v>
      </c>
      <c r="Z45" s="45">
        <v>0</v>
      </c>
      <c r="AA45" s="167"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3" ht="20.25" customHeight="1" thickBot="1" x14ac:dyDescent="0.25">
      <c r="A46" s="846"/>
      <c r="B46" s="1031"/>
      <c r="C46" s="848"/>
      <c r="D46" s="1030"/>
      <c r="E46" s="840"/>
      <c r="F46" s="1017"/>
      <c r="G46" s="1015"/>
      <c r="H46" s="718"/>
      <c r="I46" s="701"/>
      <c r="J46" s="701"/>
      <c r="K46" s="47" t="s">
        <v>11</v>
      </c>
      <c r="L46" s="63">
        <f>SUM(L44:L45)</f>
        <v>276.39999999999998</v>
      </c>
      <c r="M46" s="64">
        <f>SUM(M44:M45)</f>
        <v>276.39999999999998</v>
      </c>
      <c r="N46" s="65">
        <f>SUM(N44:N45)</f>
        <v>256.2</v>
      </c>
      <c r="O46" s="66">
        <f>SUM(O44:O45)</f>
        <v>0</v>
      </c>
      <c r="P46" s="63">
        <f>P44+P45</f>
        <v>363.3</v>
      </c>
      <c r="Q46" s="65">
        <f>Q44+Q45</f>
        <v>363.3</v>
      </c>
      <c r="R46" s="65">
        <f>R44+R45</f>
        <v>340.7</v>
      </c>
      <c r="S46" s="65">
        <f>S44+S45</f>
        <v>0</v>
      </c>
      <c r="T46" s="48">
        <f>SUM(T44:T45)</f>
        <v>338.4</v>
      </c>
      <c r="U46" s="49">
        <f t="shared" ref="U46:AA46" si="7">SUM(U44:U45)</f>
        <v>338.4</v>
      </c>
      <c r="V46" s="49">
        <f t="shared" si="7"/>
        <v>310.7</v>
      </c>
      <c r="W46" s="50">
        <f t="shared" si="7"/>
        <v>0</v>
      </c>
      <c r="X46" s="48">
        <f t="shared" si="7"/>
        <v>372</v>
      </c>
      <c r="Y46" s="49">
        <f t="shared" si="7"/>
        <v>372</v>
      </c>
      <c r="Z46" s="49">
        <f t="shared" si="7"/>
        <v>341.7</v>
      </c>
      <c r="AA46" s="50">
        <f t="shared" si="7"/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3" ht="18.75" customHeight="1" x14ac:dyDescent="0.2">
      <c r="A47" s="722" t="s">
        <v>15</v>
      </c>
      <c r="B47" s="752" t="s">
        <v>16</v>
      </c>
      <c r="C47" s="728" t="s">
        <v>22</v>
      </c>
      <c r="D47" s="1033" t="s">
        <v>148</v>
      </c>
      <c r="E47" s="956" t="s">
        <v>149</v>
      </c>
      <c r="F47" s="896" t="s">
        <v>215</v>
      </c>
      <c r="G47" s="980" t="s">
        <v>132</v>
      </c>
      <c r="H47" s="801" t="s">
        <v>210</v>
      </c>
      <c r="I47" s="797" t="s">
        <v>254</v>
      </c>
      <c r="J47" s="797" t="s">
        <v>216</v>
      </c>
      <c r="K47" s="178" t="s">
        <v>41</v>
      </c>
      <c r="L47" s="92">
        <f>+M47</f>
        <v>168</v>
      </c>
      <c r="M47" s="581">
        <v>168</v>
      </c>
      <c r="N47" s="581">
        <v>164.9</v>
      </c>
      <c r="O47" s="582">
        <v>0</v>
      </c>
      <c r="P47" s="92">
        <f>SUM(Q47,S47)</f>
        <v>196.6</v>
      </c>
      <c r="Q47" s="581">
        <v>196.6</v>
      </c>
      <c r="R47" s="581">
        <v>147.5</v>
      </c>
      <c r="S47" s="582">
        <v>0</v>
      </c>
      <c r="T47" s="147">
        <f>+U47</f>
        <v>200</v>
      </c>
      <c r="U47" s="227">
        <v>200</v>
      </c>
      <c r="V47" s="227">
        <v>194.5</v>
      </c>
      <c r="W47" s="228">
        <v>0</v>
      </c>
      <c r="X47" s="147">
        <f>+Y47+AA47</f>
        <v>200</v>
      </c>
      <c r="Y47" s="600">
        <v>200</v>
      </c>
      <c r="Z47" s="600">
        <v>194.5</v>
      </c>
      <c r="AA47" s="153">
        <v>0</v>
      </c>
      <c r="AB47" s="29" t="s">
        <v>39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3" ht="19.5" customHeight="1" thickBot="1" x14ac:dyDescent="0.25">
      <c r="A48" s="723"/>
      <c r="B48" s="1013"/>
      <c r="C48" s="729"/>
      <c r="D48" s="1034"/>
      <c r="E48" s="957"/>
      <c r="F48" s="897"/>
      <c r="G48" s="981"/>
      <c r="H48" s="802"/>
      <c r="I48" s="798"/>
      <c r="J48" s="798"/>
      <c r="K48" s="213" t="s">
        <v>115</v>
      </c>
      <c r="L48" s="172">
        <f>M48+O48</f>
        <v>7.2</v>
      </c>
      <c r="M48" s="214">
        <v>7.2</v>
      </c>
      <c r="N48" s="214">
        <v>0</v>
      </c>
      <c r="O48" s="215">
        <v>0</v>
      </c>
      <c r="P48" s="180">
        <f>SUM(Q48,S48)</f>
        <v>5.0999999999999996</v>
      </c>
      <c r="Q48" s="214">
        <v>5.0999999999999996</v>
      </c>
      <c r="R48" s="214">
        <v>0</v>
      </c>
      <c r="S48" s="226">
        <v>0</v>
      </c>
      <c r="T48" s="172">
        <f>+U48</f>
        <v>10.6</v>
      </c>
      <c r="U48" s="214">
        <v>10.6</v>
      </c>
      <c r="V48" s="214">
        <v>0</v>
      </c>
      <c r="W48" s="215">
        <v>0</v>
      </c>
      <c r="X48" s="180">
        <f>+Y48+AA48</f>
        <v>11.1</v>
      </c>
      <c r="Y48" s="362">
        <v>11.1</v>
      </c>
      <c r="Z48" s="362">
        <v>0</v>
      </c>
      <c r="AA48" s="363"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ht="23.25" customHeight="1" thickBot="1" x14ac:dyDescent="0.25">
      <c r="A49" s="846"/>
      <c r="B49" s="1031"/>
      <c r="C49" s="848"/>
      <c r="D49" s="1035"/>
      <c r="E49" s="958"/>
      <c r="F49" s="898"/>
      <c r="G49" s="982"/>
      <c r="H49" s="803"/>
      <c r="I49" s="799"/>
      <c r="J49" s="799"/>
      <c r="K49" s="47" t="s">
        <v>11</v>
      </c>
      <c r="L49" s="63">
        <f>SUM(L47:L48)</f>
        <v>175.2</v>
      </c>
      <c r="M49" s="64">
        <f>SUM(M47:M48)</f>
        <v>175.2</v>
      </c>
      <c r="N49" s="65">
        <f>SUM(N47:N48)</f>
        <v>164.9</v>
      </c>
      <c r="O49" s="66">
        <f>SUM(O47:O48)</f>
        <v>0</v>
      </c>
      <c r="P49" s="63">
        <f>P47+P48</f>
        <v>201.7</v>
      </c>
      <c r="Q49" s="65">
        <f>Q47+Q48</f>
        <v>201.7</v>
      </c>
      <c r="R49" s="65">
        <f>R47+R48</f>
        <v>147.5</v>
      </c>
      <c r="S49" s="65">
        <f>S47+S48</f>
        <v>0</v>
      </c>
      <c r="T49" s="48">
        <f>SUM(T47:T48)</f>
        <v>210.6</v>
      </c>
      <c r="U49" s="49">
        <f t="shared" ref="U49:AA49" si="8">SUM(U47:U48)</f>
        <v>210.6</v>
      </c>
      <c r="V49" s="49">
        <f t="shared" si="8"/>
        <v>194.5</v>
      </c>
      <c r="W49" s="50">
        <f t="shared" si="8"/>
        <v>0</v>
      </c>
      <c r="X49" s="48">
        <f t="shared" si="8"/>
        <v>211.1</v>
      </c>
      <c r="Y49" s="49">
        <f t="shared" si="8"/>
        <v>211.1</v>
      </c>
      <c r="Z49" s="49">
        <f t="shared" si="8"/>
        <v>194.5</v>
      </c>
      <c r="AA49" s="50">
        <f t="shared" si="8"/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25.5" customHeight="1" thickBot="1" x14ac:dyDescent="0.25">
      <c r="A50" s="28" t="s">
        <v>15</v>
      </c>
      <c r="B50" s="4" t="s">
        <v>16</v>
      </c>
      <c r="C50" s="5" t="s">
        <v>22</v>
      </c>
      <c r="D50" s="163"/>
      <c r="E50" s="1018" t="s">
        <v>203</v>
      </c>
      <c r="F50" s="1018"/>
      <c r="G50" s="1018"/>
      <c r="H50" s="1018"/>
      <c r="I50" s="1018"/>
      <c r="J50" s="1019"/>
      <c r="K50" s="1019"/>
      <c r="L50" s="8">
        <f t="shared" ref="L50:AA50" si="9">L28+L32+L36+L39+L49+L43+L46</f>
        <v>3067.9</v>
      </c>
      <c r="M50" s="9">
        <f t="shared" si="9"/>
        <v>3059.2000000000003</v>
      </c>
      <c r="N50" s="9">
        <f t="shared" si="9"/>
        <v>2046.0000000000002</v>
      </c>
      <c r="O50" s="10">
        <f t="shared" si="9"/>
        <v>8.6999999999999993</v>
      </c>
      <c r="P50" s="8">
        <f t="shared" si="9"/>
        <v>3400.7000000000003</v>
      </c>
      <c r="Q50" s="9">
        <f t="shared" si="9"/>
        <v>3400.7000000000003</v>
      </c>
      <c r="R50" s="9">
        <f t="shared" si="9"/>
        <v>2356.2999999999997</v>
      </c>
      <c r="S50" s="10">
        <f t="shared" si="9"/>
        <v>0</v>
      </c>
      <c r="T50" s="218">
        <f t="shared" si="9"/>
        <v>3743.7000000000003</v>
      </c>
      <c r="U50" s="219">
        <f t="shared" si="9"/>
        <v>3743.7000000000003</v>
      </c>
      <c r="V50" s="219">
        <f t="shared" si="9"/>
        <v>2512.7999999999997</v>
      </c>
      <c r="W50" s="220">
        <f t="shared" si="9"/>
        <v>0</v>
      </c>
      <c r="X50" s="218">
        <f t="shared" si="9"/>
        <v>3986.2</v>
      </c>
      <c r="Y50" s="219">
        <f t="shared" si="9"/>
        <v>3986.2</v>
      </c>
      <c r="Z50" s="219">
        <f t="shared" si="9"/>
        <v>2737.2999999999997</v>
      </c>
      <c r="AA50" s="220">
        <f t="shared" si="9"/>
        <v>0</v>
      </c>
    </row>
    <row r="51" spans="1:41" ht="25.5" customHeight="1" thickBot="1" x14ac:dyDescent="0.25">
      <c r="A51" s="28" t="s">
        <v>15</v>
      </c>
      <c r="B51" s="4" t="s">
        <v>16</v>
      </c>
      <c r="C51" s="5" t="s">
        <v>25</v>
      </c>
      <c r="D51" s="1026" t="s">
        <v>139</v>
      </c>
      <c r="E51" s="1027"/>
      <c r="F51" s="1027"/>
      <c r="G51" s="1027"/>
      <c r="H51" s="1027"/>
      <c r="I51" s="1027"/>
      <c r="J51" s="1027"/>
      <c r="K51" s="1027"/>
      <c r="L51" s="1028"/>
      <c r="M51" s="1028"/>
      <c r="N51" s="1028"/>
      <c r="O51" s="1028"/>
      <c r="P51" s="1028"/>
      <c r="Q51" s="1028"/>
      <c r="R51" s="1028"/>
      <c r="S51" s="1028"/>
      <c r="T51" s="1028"/>
      <c r="U51" s="1028"/>
      <c r="V51" s="1028"/>
      <c r="W51" s="1028"/>
      <c r="X51" s="1028"/>
      <c r="Y51" s="1028"/>
      <c r="Z51" s="1028"/>
      <c r="AA51" s="1029"/>
    </row>
    <row r="52" spans="1:41" ht="21.75" customHeight="1" x14ac:dyDescent="0.2">
      <c r="A52" s="722" t="s">
        <v>15</v>
      </c>
      <c r="B52" s="752" t="s">
        <v>16</v>
      </c>
      <c r="C52" s="728" t="s">
        <v>25</v>
      </c>
      <c r="D52" s="776" t="s">
        <v>16</v>
      </c>
      <c r="E52" s="787" t="s">
        <v>231</v>
      </c>
      <c r="F52" s="1011" t="s">
        <v>215</v>
      </c>
      <c r="G52" s="765" t="s">
        <v>19</v>
      </c>
      <c r="H52" s="947" t="s">
        <v>20</v>
      </c>
      <c r="I52" s="699" t="s">
        <v>37</v>
      </c>
      <c r="J52" s="699" t="s">
        <v>217</v>
      </c>
      <c r="K52" s="68" t="s">
        <v>40</v>
      </c>
      <c r="L52" s="567">
        <f>M52+O52</f>
        <v>1058.0999999999999</v>
      </c>
      <c r="M52" s="568">
        <v>1058.0999999999999</v>
      </c>
      <c r="N52" s="568">
        <v>0</v>
      </c>
      <c r="O52" s="569">
        <v>0</v>
      </c>
      <c r="P52" s="92">
        <f>SUM(Q52,S52)</f>
        <v>970</v>
      </c>
      <c r="Q52" s="573">
        <v>970</v>
      </c>
      <c r="R52" s="573">
        <v>0</v>
      </c>
      <c r="S52" s="97">
        <v>0</v>
      </c>
      <c r="T52" s="95">
        <f>U52+W52</f>
        <v>1200</v>
      </c>
      <c r="U52" s="573">
        <v>1200</v>
      </c>
      <c r="V52" s="573">
        <v>0</v>
      </c>
      <c r="W52" s="97">
        <v>0</v>
      </c>
      <c r="X52" s="574">
        <f>Y52+AA52</f>
        <v>1200</v>
      </c>
      <c r="Y52" s="568">
        <v>1200</v>
      </c>
      <c r="Z52" s="568">
        <v>0</v>
      </c>
      <c r="AA52" s="569"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22.5" customHeight="1" thickBot="1" x14ac:dyDescent="0.25">
      <c r="A53" s="723"/>
      <c r="B53" s="1013"/>
      <c r="C53" s="729"/>
      <c r="D53" s="778"/>
      <c r="E53" s="1021"/>
      <c r="F53" s="1016"/>
      <c r="G53" s="1014"/>
      <c r="H53" s="1020"/>
      <c r="I53" s="700"/>
      <c r="J53" s="700"/>
      <c r="K53" s="62" t="s">
        <v>21</v>
      </c>
      <c r="L53" s="166">
        <f>M53+O53</f>
        <v>203</v>
      </c>
      <c r="M53" s="45">
        <v>203</v>
      </c>
      <c r="N53" s="45">
        <v>0</v>
      </c>
      <c r="O53" s="167">
        <v>0</v>
      </c>
      <c r="P53" s="180">
        <f>SUM(Q53,S53)</f>
        <v>214</v>
      </c>
      <c r="Q53" s="362">
        <v>214</v>
      </c>
      <c r="R53" s="362">
        <v>0</v>
      </c>
      <c r="S53" s="601">
        <v>0</v>
      </c>
      <c r="T53" s="578">
        <f>U53+W53</f>
        <v>214</v>
      </c>
      <c r="U53" s="362">
        <v>214</v>
      </c>
      <c r="V53" s="362">
        <v>0</v>
      </c>
      <c r="W53" s="363">
        <v>0</v>
      </c>
      <c r="X53" s="109">
        <f>Y53+AA53</f>
        <v>214</v>
      </c>
      <c r="Y53" s="45">
        <v>214</v>
      </c>
      <c r="Z53" s="45">
        <v>0</v>
      </c>
      <c r="AA53" s="167"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26.25" customHeight="1" thickBot="1" x14ac:dyDescent="0.25">
      <c r="A54" s="724"/>
      <c r="B54" s="753"/>
      <c r="C54" s="730"/>
      <c r="D54" s="779"/>
      <c r="E54" s="788"/>
      <c r="F54" s="1012"/>
      <c r="G54" s="767"/>
      <c r="H54" s="948"/>
      <c r="I54" s="701"/>
      <c r="J54" s="701"/>
      <c r="K54" s="47" t="s">
        <v>11</v>
      </c>
      <c r="L54" s="48">
        <f>SUM(L52:L53)</f>
        <v>1261.0999999999999</v>
      </c>
      <c r="M54" s="49">
        <f>SUM(M52:M53)</f>
        <v>1261.0999999999999</v>
      </c>
      <c r="N54" s="49">
        <f>SUM(N52:N53)</f>
        <v>0</v>
      </c>
      <c r="O54" s="50">
        <f>SUM(O52:O53)</f>
        <v>0</v>
      </c>
      <c r="P54" s="48">
        <f t="shared" ref="P54:AA54" si="10">SUM(P52:P53)</f>
        <v>1184</v>
      </c>
      <c r="Q54" s="49">
        <f t="shared" si="10"/>
        <v>1184</v>
      </c>
      <c r="R54" s="49">
        <f t="shared" si="10"/>
        <v>0</v>
      </c>
      <c r="S54" s="347">
        <f t="shared" si="10"/>
        <v>0</v>
      </c>
      <c r="T54" s="48">
        <f t="shared" si="10"/>
        <v>1414</v>
      </c>
      <c r="U54" s="49">
        <f t="shared" si="10"/>
        <v>1414</v>
      </c>
      <c r="V54" s="49">
        <f t="shared" si="10"/>
        <v>0</v>
      </c>
      <c r="W54" s="50">
        <f t="shared" si="10"/>
        <v>0</v>
      </c>
      <c r="X54" s="48">
        <f t="shared" si="10"/>
        <v>1414</v>
      </c>
      <c r="Y54" s="49">
        <f t="shared" si="10"/>
        <v>1414</v>
      </c>
      <c r="Z54" s="49">
        <f t="shared" si="10"/>
        <v>0</v>
      </c>
      <c r="AA54" s="50">
        <f t="shared" si="10"/>
        <v>0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ht="30.75" customHeight="1" thickBot="1" x14ac:dyDescent="0.25">
      <c r="A55" s="722" t="s">
        <v>15</v>
      </c>
      <c r="B55" s="752" t="s">
        <v>16</v>
      </c>
      <c r="C55" s="728" t="s">
        <v>25</v>
      </c>
      <c r="D55" s="776" t="s">
        <v>22</v>
      </c>
      <c r="E55" s="787" t="s">
        <v>232</v>
      </c>
      <c r="F55" s="1011" t="s">
        <v>215</v>
      </c>
      <c r="G55" s="765" t="s">
        <v>19</v>
      </c>
      <c r="H55" s="947" t="s">
        <v>20</v>
      </c>
      <c r="I55" s="699" t="s">
        <v>37</v>
      </c>
      <c r="J55" s="699" t="s">
        <v>217</v>
      </c>
      <c r="K55" s="55" t="s">
        <v>40</v>
      </c>
      <c r="L55" s="602">
        <f>M55+O55</f>
        <v>57.1</v>
      </c>
      <c r="M55" s="603">
        <v>57.1</v>
      </c>
      <c r="N55" s="603">
        <v>56.2</v>
      </c>
      <c r="O55" s="604">
        <v>0</v>
      </c>
      <c r="P55" s="605">
        <f>SUM(Q55,S55)</f>
        <v>60</v>
      </c>
      <c r="Q55" s="233">
        <v>60</v>
      </c>
      <c r="R55" s="233">
        <v>59.1</v>
      </c>
      <c r="S55" s="265">
        <v>0</v>
      </c>
      <c r="T55" s="264">
        <f>U55+W55</f>
        <v>77</v>
      </c>
      <c r="U55" s="233">
        <v>77</v>
      </c>
      <c r="V55" s="233">
        <v>75.900000000000006</v>
      </c>
      <c r="W55" s="265">
        <v>0</v>
      </c>
      <c r="X55" s="606">
        <f>Y55+AA55</f>
        <v>77</v>
      </c>
      <c r="Y55" s="69">
        <v>77</v>
      </c>
      <c r="Z55" s="69">
        <v>75.900000000000006</v>
      </c>
      <c r="AA55" s="146">
        <v>0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ht="38.25" customHeight="1" thickBot="1" x14ac:dyDescent="0.25">
      <c r="A56" s="724"/>
      <c r="B56" s="753"/>
      <c r="C56" s="730"/>
      <c r="D56" s="779"/>
      <c r="E56" s="788"/>
      <c r="F56" s="1012"/>
      <c r="G56" s="767"/>
      <c r="H56" s="948"/>
      <c r="I56" s="701"/>
      <c r="J56" s="701"/>
      <c r="K56" s="47" t="s">
        <v>11</v>
      </c>
      <c r="L56" s="48">
        <f>SUM(L55:L55)</f>
        <v>57.1</v>
      </c>
      <c r="M56" s="49">
        <f>SUM(M55:M55)</f>
        <v>57.1</v>
      </c>
      <c r="N56" s="49">
        <f>SUM(N55:N55)</f>
        <v>56.2</v>
      </c>
      <c r="O56" s="50">
        <f>SUM(O55:O55)</f>
        <v>0</v>
      </c>
      <c r="P56" s="48">
        <f t="shared" ref="P56:AA56" si="11">SUM(P55:P55)</f>
        <v>60</v>
      </c>
      <c r="Q56" s="49">
        <f t="shared" si="11"/>
        <v>60</v>
      </c>
      <c r="R56" s="49">
        <f t="shared" si="11"/>
        <v>59.1</v>
      </c>
      <c r="S56" s="347">
        <f t="shared" si="11"/>
        <v>0</v>
      </c>
      <c r="T56" s="48">
        <f t="shared" si="11"/>
        <v>77</v>
      </c>
      <c r="U56" s="49">
        <f t="shared" si="11"/>
        <v>77</v>
      </c>
      <c r="V56" s="49">
        <f t="shared" si="11"/>
        <v>75.900000000000006</v>
      </c>
      <c r="W56" s="50">
        <f t="shared" si="11"/>
        <v>0</v>
      </c>
      <c r="X56" s="48">
        <f t="shared" si="11"/>
        <v>77</v>
      </c>
      <c r="Y56" s="49">
        <f t="shared" si="11"/>
        <v>77</v>
      </c>
      <c r="Z56" s="49">
        <f t="shared" si="11"/>
        <v>75.900000000000006</v>
      </c>
      <c r="AA56" s="50">
        <f t="shared" si="11"/>
        <v>0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ht="21" customHeight="1" x14ac:dyDescent="0.2">
      <c r="A57" s="722" t="s">
        <v>15</v>
      </c>
      <c r="B57" s="725" t="s">
        <v>16</v>
      </c>
      <c r="C57" s="728" t="s">
        <v>25</v>
      </c>
      <c r="D57" s="1006" t="s">
        <v>25</v>
      </c>
      <c r="E57" s="787" t="s">
        <v>143</v>
      </c>
      <c r="F57" s="1011" t="s">
        <v>215</v>
      </c>
      <c r="G57" s="765" t="s">
        <v>19</v>
      </c>
      <c r="H57" s="768" t="s">
        <v>211</v>
      </c>
      <c r="I57" s="1022" t="s">
        <v>255</v>
      </c>
      <c r="J57" s="822" t="s">
        <v>217</v>
      </c>
      <c r="K57" s="68" t="s">
        <v>41</v>
      </c>
      <c r="L57" s="567">
        <f>M57+O57</f>
        <v>284.60000000000002</v>
      </c>
      <c r="M57" s="607">
        <v>284.60000000000002</v>
      </c>
      <c r="N57" s="607">
        <v>0</v>
      </c>
      <c r="O57" s="608">
        <v>0</v>
      </c>
      <c r="P57" s="92">
        <f>SUM(Q57,S57)</f>
        <v>300</v>
      </c>
      <c r="Q57" s="93">
        <v>300</v>
      </c>
      <c r="R57" s="573">
        <v>0</v>
      </c>
      <c r="S57" s="97">
        <v>0</v>
      </c>
      <c r="T57" s="151">
        <f>U57+W57</f>
        <v>320</v>
      </c>
      <c r="U57" s="149">
        <v>320</v>
      </c>
      <c r="V57" s="149">
        <v>0</v>
      </c>
      <c r="W57" s="150">
        <v>0</v>
      </c>
      <c r="X57" s="119">
        <f>Y57+AA57</f>
        <v>320</v>
      </c>
      <c r="Y57" s="590">
        <v>320</v>
      </c>
      <c r="Z57" s="590">
        <v>0</v>
      </c>
      <c r="AA57" s="591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ht="16.5" customHeight="1" x14ac:dyDescent="0.2">
      <c r="A58" s="723"/>
      <c r="B58" s="726"/>
      <c r="C58" s="729"/>
      <c r="D58" s="1007"/>
      <c r="E58" s="1021"/>
      <c r="F58" s="1016"/>
      <c r="G58" s="1014"/>
      <c r="H58" s="804"/>
      <c r="I58" s="1023"/>
      <c r="J58" s="823"/>
      <c r="K58" s="321" t="s">
        <v>21</v>
      </c>
      <c r="L58" s="371">
        <f>M58+O58</f>
        <v>628.4</v>
      </c>
      <c r="M58" s="372">
        <v>628.4</v>
      </c>
      <c r="N58" s="372">
        <v>514.1</v>
      </c>
      <c r="O58" s="373">
        <v>0</v>
      </c>
      <c r="P58" s="367">
        <f>SUM(Q58,S58)</f>
        <v>649.70000000000005</v>
      </c>
      <c r="Q58" s="374">
        <v>649.70000000000005</v>
      </c>
      <c r="R58" s="375">
        <v>540</v>
      </c>
      <c r="S58" s="376">
        <v>0</v>
      </c>
      <c r="T58" s="151">
        <f>U58+W58</f>
        <v>720.1</v>
      </c>
      <c r="U58" s="374">
        <v>720.1</v>
      </c>
      <c r="V58" s="374">
        <v>603.4</v>
      </c>
      <c r="W58" s="377">
        <v>0</v>
      </c>
      <c r="X58" s="318">
        <f>Y58+AA58</f>
        <v>754.3</v>
      </c>
      <c r="Y58" s="319">
        <v>754.3</v>
      </c>
      <c r="Z58" s="319">
        <v>632.1</v>
      </c>
      <c r="AA58" s="320"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ht="18" customHeight="1" x14ac:dyDescent="0.2">
      <c r="A59" s="723"/>
      <c r="B59" s="726"/>
      <c r="C59" s="729"/>
      <c r="D59" s="1007"/>
      <c r="E59" s="1021"/>
      <c r="F59" s="1016"/>
      <c r="G59" s="1014"/>
      <c r="H59" s="804"/>
      <c r="I59" s="1023"/>
      <c r="J59" s="823"/>
      <c r="K59" s="274" t="s">
        <v>115</v>
      </c>
      <c r="L59" s="609">
        <f>M59+O59</f>
        <v>463.2</v>
      </c>
      <c r="M59" s="610">
        <v>456</v>
      </c>
      <c r="N59" s="610">
        <v>300.8</v>
      </c>
      <c r="O59" s="611">
        <v>7.2</v>
      </c>
      <c r="P59" s="271">
        <f>SUM(Q59,S59)</f>
        <v>465</v>
      </c>
      <c r="Q59" s="612">
        <v>465</v>
      </c>
      <c r="R59" s="613">
        <v>330.6</v>
      </c>
      <c r="S59" s="614">
        <v>0</v>
      </c>
      <c r="T59" s="615">
        <f>U59+W59</f>
        <v>508.5</v>
      </c>
      <c r="U59" s="612">
        <v>508.5</v>
      </c>
      <c r="V59" s="612">
        <v>347.1</v>
      </c>
      <c r="W59" s="616">
        <v>0</v>
      </c>
      <c r="X59" s="272">
        <f>Y59+AA59</f>
        <v>533.1</v>
      </c>
      <c r="Y59" s="273">
        <v>533.1</v>
      </c>
      <c r="Z59" s="273">
        <v>363.6</v>
      </c>
      <c r="AA59" s="617"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18" customHeight="1" x14ac:dyDescent="0.2">
      <c r="A60" s="846"/>
      <c r="B60" s="847"/>
      <c r="C60" s="848"/>
      <c r="D60" s="1008"/>
      <c r="E60" s="840"/>
      <c r="F60" s="1017"/>
      <c r="G60" s="1015"/>
      <c r="H60" s="805"/>
      <c r="I60" s="1024"/>
      <c r="J60" s="823"/>
      <c r="K60" s="55" t="s">
        <v>43</v>
      </c>
      <c r="L60" s="552">
        <f>M60+O60</f>
        <v>15.5</v>
      </c>
      <c r="M60" s="618">
        <v>15.5</v>
      </c>
      <c r="N60" s="618">
        <v>15.3</v>
      </c>
      <c r="O60" s="84">
        <v>0</v>
      </c>
      <c r="P60" s="99">
        <f>Q60+S60</f>
        <v>32</v>
      </c>
      <c r="Q60" s="619">
        <v>32</v>
      </c>
      <c r="R60" s="620">
        <v>31.5</v>
      </c>
      <c r="S60" s="234">
        <v>0</v>
      </c>
      <c r="T60" s="621">
        <f>U60+W60</f>
        <v>0</v>
      </c>
      <c r="U60" s="619">
        <v>0</v>
      </c>
      <c r="V60" s="619">
        <v>0</v>
      </c>
      <c r="W60" s="232">
        <v>0</v>
      </c>
      <c r="X60" s="82">
        <f>Y60+AA60</f>
        <v>0</v>
      </c>
      <c r="Y60" s="622">
        <v>0</v>
      </c>
      <c r="Z60" s="622">
        <v>0</v>
      </c>
      <c r="AA60" s="242"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18" customHeight="1" thickBot="1" x14ac:dyDescent="0.25">
      <c r="A61" s="846"/>
      <c r="B61" s="847"/>
      <c r="C61" s="848"/>
      <c r="D61" s="1008"/>
      <c r="E61" s="840"/>
      <c r="F61" s="1017"/>
      <c r="G61" s="1015"/>
      <c r="H61" s="805"/>
      <c r="I61" s="1024"/>
      <c r="J61" s="823"/>
      <c r="K61" s="216" t="s">
        <v>33</v>
      </c>
      <c r="L61" s="327">
        <f>M61+O61</f>
        <v>0</v>
      </c>
      <c r="M61" s="328">
        <v>0</v>
      </c>
      <c r="N61" s="328">
        <v>0</v>
      </c>
      <c r="O61" s="329">
        <v>0</v>
      </c>
      <c r="P61" s="279">
        <f>Q61+S61</f>
        <v>0</v>
      </c>
      <c r="Q61" s="330">
        <v>0</v>
      </c>
      <c r="R61" s="331">
        <v>0</v>
      </c>
      <c r="S61" s="332">
        <v>0</v>
      </c>
      <c r="T61" s="333">
        <f>U61+W61</f>
        <v>0</v>
      </c>
      <c r="U61" s="330">
        <v>0</v>
      </c>
      <c r="V61" s="330">
        <v>0</v>
      </c>
      <c r="W61" s="334">
        <v>0</v>
      </c>
      <c r="X61" s="311">
        <f>Y61+AA61</f>
        <v>0</v>
      </c>
      <c r="Y61" s="316">
        <v>0</v>
      </c>
      <c r="Z61" s="316">
        <v>0</v>
      </c>
      <c r="AA61" s="317"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23.25" customHeight="1" thickBot="1" x14ac:dyDescent="0.25">
      <c r="A62" s="846"/>
      <c r="B62" s="847"/>
      <c r="C62" s="848"/>
      <c r="D62" s="1008"/>
      <c r="E62" s="840"/>
      <c r="F62" s="1017"/>
      <c r="G62" s="1015"/>
      <c r="H62" s="770"/>
      <c r="I62" s="1025"/>
      <c r="J62" s="824"/>
      <c r="K62" s="217" t="s">
        <v>11</v>
      </c>
      <c r="L62" s="48">
        <f>SUM(L57:L61)</f>
        <v>1391.7</v>
      </c>
      <c r="M62" s="49">
        <f t="shared" ref="M62:AA62" si="12">SUM(M57:M61)</f>
        <v>1384.5</v>
      </c>
      <c r="N62" s="49">
        <f t="shared" si="12"/>
        <v>830.2</v>
      </c>
      <c r="O62" s="50">
        <f t="shared" si="12"/>
        <v>7.2</v>
      </c>
      <c r="P62" s="48">
        <f t="shared" si="12"/>
        <v>1446.7</v>
      </c>
      <c r="Q62" s="49">
        <f t="shared" si="12"/>
        <v>1446.7</v>
      </c>
      <c r="R62" s="49">
        <f t="shared" si="12"/>
        <v>902.1</v>
      </c>
      <c r="S62" s="50">
        <f t="shared" si="12"/>
        <v>0</v>
      </c>
      <c r="T62" s="48">
        <f t="shared" si="12"/>
        <v>1548.6</v>
      </c>
      <c r="U62" s="49">
        <f t="shared" si="12"/>
        <v>1548.6</v>
      </c>
      <c r="V62" s="49">
        <f t="shared" si="12"/>
        <v>950.5</v>
      </c>
      <c r="W62" s="50">
        <f t="shared" si="12"/>
        <v>0</v>
      </c>
      <c r="X62" s="48">
        <f t="shared" si="12"/>
        <v>1607.4</v>
      </c>
      <c r="Y62" s="49">
        <f t="shared" si="12"/>
        <v>1607.4</v>
      </c>
      <c r="Z62" s="49">
        <f t="shared" si="12"/>
        <v>995.7</v>
      </c>
      <c r="AA62" s="50">
        <f t="shared" si="12"/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ht="24" customHeight="1" thickBot="1" x14ac:dyDescent="0.25">
      <c r="A63" s="28" t="s">
        <v>15</v>
      </c>
      <c r="B63" s="4" t="s">
        <v>16</v>
      </c>
      <c r="C63" s="5" t="s">
        <v>25</v>
      </c>
      <c r="D63" s="1009" t="s">
        <v>203</v>
      </c>
      <c r="E63" s="1009"/>
      <c r="F63" s="1009"/>
      <c r="G63" s="1009"/>
      <c r="H63" s="1009"/>
      <c r="I63" s="1009"/>
      <c r="J63" s="995"/>
      <c r="K63" s="1010"/>
      <c r="L63" s="218">
        <f>L54+L56+L62</f>
        <v>2709.8999999999996</v>
      </c>
      <c r="M63" s="219">
        <f t="shared" ref="M63:AA63" si="13">M54+M56+M62</f>
        <v>2702.7</v>
      </c>
      <c r="N63" s="219">
        <f t="shared" si="13"/>
        <v>886.40000000000009</v>
      </c>
      <c r="O63" s="220">
        <f t="shared" si="13"/>
        <v>7.2</v>
      </c>
      <c r="P63" s="218">
        <f t="shared" si="13"/>
        <v>2690.7</v>
      </c>
      <c r="Q63" s="219">
        <f t="shared" si="13"/>
        <v>2690.7</v>
      </c>
      <c r="R63" s="219">
        <f t="shared" si="13"/>
        <v>961.2</v>
      </c>
      <c r="S63" s="220">
        <f t="shared" si="13"/>
        <v>0</v>
      </c>
      <c r="T63" s="218">
        <f t="shared" si="13"/>
        <v>3039.6</v>
      </c>
      <c r="U63" s="219">
        <f t="shared" si="13"/>
        <v>3039.6</v>
      </c>
      <c r="V63" s="219">
        <f t="shared" si="13"/>
        <v>1026.4000000000001</v>
      </c>
      <c r="W63" s="220">
        <f t="shared" si="13"/>
        <v>0</v>
      </c>
      <c r="X63" s="218">
        <f t="shared" si="13"/>
        <v>3098.4</v>
      </c>
      <c r="Y63" s="219">
        <f t="shared" si="13"/>
        <v>3098.4</v>
      </c>
      <c r="Z63" s="219">
        <f t="shared" si="13"/>
        <v>1071.6000000000001</v>
      </c>
      <c r="AA63" s="220">
        <f t="shared" si="13"/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ht="25.5" customHeight="1" thickBot="1" x14ac:dyDescent="0.25">
      <c r="A64" s="28" t="s">
        <v>15</v>
      </c>
      <c r="B64" s="4" t="s">
        <v>16</v>
      </c>
      <c r="C64" s="5" t="s">
        <v>15</v>
      </c>
      <c r="D64" s="998" t="s">
        <v>106</v>
      </c>
      <c r="E64" s="998"/>
      <c r="F64" s="998"/>
      <c r="G64" s="998"/>
      <c r="H64" s="998"/>
      <c r="I64" s="998"/>
      <c r="J64" s="998"/>
      <c r="K64" s="998"/>
      <c r="L64" s="998"/>
      <c r="M64" s="998"/>
      <c r="N64" s="998"/>
      <c r="O64" s="998"/>
      <c r="P64" s="998"/>
      <c r="Q64" s="998"/>
      <c r="R64" s="998"/>
      <c r="S64" s="998"/>
      <c r="T64" s="998"/>
      <c r="U64" s="998"/>
      <c r="V64" s="998"/>
      <c r="W64" s="998"/>
      <c r="X64" s="998"/>
      <c r="Y64" s="998"/>
      <c r="Z64" s="998"/>
      <c r="AA64" s="99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ht="20.25" customHeight="1" x14ac:dyDescent="0.2">
      <c r="A65" s="722" t="s">
        <v>15</v>
      </c>
      <c r="B65" s="725" t="s">
        <v>16</v>
      </c>
      <c r="C65" s="728" t="s">
        <v>15</v>
      </c>
      <c r="D65" s="776" t="s">
        <v>16</v>
      </c>
      <c r="E65" s="956" t="s">
        <v>233</v>
      </c>
      <c r="F65" s="780" t="s">
        <v>215</v>
      </c>
      <c r="G65" s="1002" t="s">
        <v>144</v>
      </c>
      <c r="H65" s="919" t="s">
        <v>20</v>
      </c>
      <c r="I65" s="806" t="s">
        <v>37</v>
      </c>
      <c r="J65" s="797" t="s">
        <v>221</v>
      </c>
      <c r="K65" s="178" t="s">
        <v>21</v>
      </c>
      <c r="L65" s="95">
        <f>M65+O65</f>
        <v>73.3</v>
      </c>
      <c r="M65" s="93">
        <v>73.3</v>
      </c>
      <c r="N65" s="93">
        <v>0</v>
      </c>
      <c r="O65" s="94">
        <v>0</v>
      </c>
      <c r="P65" s="92">
        <f>SUM(Q65,S65)</f>
        <v>96</v>
      </c>
      <c r="Q65" s="93">
        <v>96</v>
      </c>
      <c r="R65" s="573">
        <v>0</v>
      </c>
      <c r="S65" s="97">
        <v>0</v>
      </c>
      <c r="T65" s="95">
        <f>U65+W65</f>
        <v>96</v>
      </c>
      <c r="U65" s="93">
        <v>96</v>
      </c>
      <c r="V65" s="93">
        <v>0</v>
      </c>
      <c r="W65" s="94">
        <v>0</v>
      </c>
      <c r="X65" s="92">
        <f>Y65+AA65</f>
        <v>96</v>
      </c>
      <c r="Y65" s="573">
        <v>96</v>
      </c>
      <c r="Z65" s="573">
        <v>0</v>
      </c>
      <c r="AA65" s="98">
        <v>0</v>
      </c>
    </row>
    <row r="66" spans="1:41" ht="20.25" customHeight="1" x14ac:dyDescent="0.2">
      <c r="A66" s="773"/>
      <c r="B66" s="774"/>
      <c r="C66" s="775"/>
      <c r="D66" s="777"/>
      <c r="E66" s="1000"/>
      <c r="F66" s="933"/>
      <c r="G66" s="1003"/>
      <c r="H66" s="920"/>
      <c r="I66" s="807"/>
      <c r="J66" s="798"/>
      <c r="K66" s="179" t="s">
        <v>421</v>
      </c>
      <c r="L66" s="151">
        <f>M66+O66</f>
        <v>0</v>
      </c>
      <c r="M66" s="352">
        <v>0</v>
      </c>
      <c r="N66" s="352">
        <v>0</v>
      </c>
      <c r="O66" s="353">
        <v>0</v>
      </c>
      <c r="P66" s="147">
        <f>Q66+S66</f>
        <v>0</v>
      </c>
      <c r="Q66" s="352">
        <v>0</v>
      </c>
      <c r="R66" s="351">
        <v>0</v>
      </c>
      <c r="S66" s="357">
        <v>0</v>
      </c>
      <c r="T66" s="171">
        <f>U66+W66</f>
        <v>0</v>
      </c>
      <c r="U66" s="352">
        <v>0</v>
      </c>
      <c r="V66" s="352">
        <v>0</v>
      </c>
      <c r="W66" s="353">
        <v>0</v>
      </c>
      <c r="X66" s="172">
        <f>Y66+AA66</f>
        <v>0</v>
      </c>
      <c r="Y66" s="351">
        <v>0</v>
      </c>
      <c r="Z66" s="351">
        <v>0</v>
      </c>
      <c r="AA66" s="234">
        <v>0</v>
      </c>
    </row>
    <row r="67" spans="1:41" ht="26.25" customHeight="1" thickBot="1" x14ac:dyDescent="0.25">
      <c r="A67" s="723"/>
      <c r="B67" s="726"/>
      <c r="C67" s="729"/>
      <c r="D67" s="778"/>
      <c r="E67" s="957"/>
      <c r="F67" s="934"/>
      <c r="G67" s="1004"/>
      <c r="H67" s="921"/>
      <c r="I67" s="808"/>
      <c r="J67" s="798"/>
      <c r="K67" s="213" t="s">
        <v>41</v>
      </c>
      <c r="L67" s="623">
        <f>M67+O67</f>
        <v>144.80000000000001</v>
      </c>
      <c r="M67" s="181">
        <v>144.80000000000001</v>
      </c>
      <c r="N67" s="181">
        <v>2.8</v>
      </c>
      <c r="O67" s="182">
        <v>0</v>
      </c>
      <c r="P67" s="367">
        <f>Q67+S67</f>
        <v>136.9</v>
      </c>
      <c r="Q67" s="181">
        <v>136.9</v>
      </c>
      <c r="R67" s="362">
        <v>2.7</v>
      </c>
      <c r="S67" s="363">
        <v>0</v>
      </c>
      <c r="T67" s="578">
        <f>U67+W67</f>
        <v>153</v>
      </c>
      <c r="U67" s="181">
        <v>153</v>
      </c>
      <c r="V67" s="181">
        <v>3</v>
      </c>
      <c r="W67" s="182">
        <v>0</v>
      </c>
      <c r="X67" s="578">
        <f>Y67+AA67</f>
        <v>153</v>
      </c>
      <c r="Y67" s="362">
        <v>153</v>
      </c>
      <c r="Z67" s="362">
        <v>3</v>
      </c>
      <c r="AA67" s="601">
        <v>0</v>
      </c>
    </row>
    <row r="68" spans="1:41" ht="26.25" customHeight="1" thickBot="1" x14ac:dyDescent="0.25">
      <c r="A68" s="724"/>
      <c r="B68" s="727"/>
      <c r="C68" s="730"/>
      <c r="D68" s="779"/>
      <c r="E68" s="1001"/>
      <c r="F68" s="935"/>
      <c r="G68" s="1005"/>
      <c r="H68" s="922"/>
      <c r="I68" s="809"/>
      <c r="J68" s="799"/>
      <c r="K68" s="47" t="s">
        <v>11</v>
      </c>
      <c r="L68" s="52">
        <f>SUM(L65:L67)</f>
        <v>218.10000000000002</v>
      </c>
      <c r="M68" s="40">
        <f>SUM(M65:M67)</f>
        <v>218.10000000000002</v>
      </c>
      <c r="N68" s="40">
        <f>SUM(N65:N67)</f>
        <v>2.8</v>
      </c>
      <c r="O68" s="53">
        <f>SUM(O65:O67)</f>
        <v>0</v>
      </c>
      <c r="P68" s="52">
        <f t="shared" ref="P68:AA68" si="14">SUM(P65:P67)</f>
        <v>232.9</v>
      </c>
      <c r="Q68" s="40">
        <f t="shared" si="14"/>
        <v>232.9</v>
      </c>
      <c r="R68" s="40">
        <f t="shared" si="14"/>
        <v>2.7</v>
      </c>
      <c r="S68" s="53">
        <f t="shared" si="14"/>
        <v>0</v>
      </c>
      <c r="T68" s="52">
        <f t="shared" si="14"/>
        <v>249</v>
      </c>
      <c r="U68" s="40">
        <f t="shared" si="14"/>
        <v>249</v>
      </c>
      <c r="V68" s="40">
        <f t="shared" si="14"/>
        <v>3</v>
      </c>
      <c r="W68" s="53">
        <f t="shared" si="14"/>
        <v>0</v>
      </c>
      <c r="X68" s="52">
        <f t="shared" si="14"/>
        <v>249</v>
      </c>
      <c r="Y68" s="40">
        <f t="shared" si="14"/>
        <v>249</v>
      </c>
      <c r="Z68" s="40">
        <f t="shared" si="14"/>
        <v>3</v>
      </c>
      <c r="AA68" s="53">
        <f t="shared" si="14"/>
        <v>0</v>
      </c>
    </row>
    <row r="69" spans="1:41" ht="20.25" customHeight="1" x14ac:dyDescent="0.2">
      <c r="A69" s="702" t="s">
        <v>15</v>
      </c>
      <c r="B69" s="704" t="s">
        <v>16</v>
      </c>
      <c r="C69" s="706" t="s">
        <v>15</v>
      </c>
      <c r="D69" s="708" t="s">
        <v>22</v>
      </c>
      <c r="E69" s="928" t="s">
        <v>190</v>
      </c>
      <c r="F69" s="926" t="s">
        <v>219</v>
      </c>
      <c r="G69" s="917" t="s">
        <v>42</v>
      </c>
      <c r="H69" s="810" t="s">
        <v>20</v>
      </c>
      <c r="I69" s="806" t="s">
        <v>37</v>
      </c>
      <c r="J69" s="797" t="s">
        <v>217</v>
      </c>
      <c r="K69" s="339" t="s">
        <v>24</v>
      </c>
      <c r="L69" s="229">
        <f>M69+O69</f>
        <v>24.3</v>
      </c>
      <c r="M69" s="230">
        <v>24.3</v>
      </c>
      <c r="N69" s="230">
        <v>0</v>
      </c>
      <c r="O69" s="231">
        <v>0</v>
      </c>
      <c r="P69" s="229">
        <f>Q69+S69</f>
        <v>37</v>
      </c>
      <c r="Q69" s="230">
        <v>37</v>
      </c>
      <c r="R69" s="230">
        <v>0</v>
      </c>
      <c r="S69" s="231">
        <v>0</v>
      </c>
      <c r="T69" s="229">
        <f>U69+W69</f>
        <v>37</v>
      </c>
      <c r="U69" s="230">
        <v>37</v>
      </c>
      <c r="V69" s="230">
        <v>0</v>
      </c>
      <c r="W69" s="231">
        <v>0</v>
      </c>
      <c r="X69" s="229">
        <f>Y69+AA69</f>
        <v>37</v>
      </c>
      <c r="Y69" s="230">
        <v>37</v>
      </c>
      <c r="Z69" s="230">
        <v>0</v>
      </c>
      <c r="AA69" s="231">
        <v>0</v>
      </c>
    </row>
    <row r="70" spans="1:41" ht="24" customHeight="1" thickBot="1" x14ac:dyDescent="0.25">
      <c r="A70" s="703"/>
      <c r="B70" s="705"/>
      <c r="C70" s="707"/>
      <c r="D70" s="709"/>
      <c r="E70" s="929"/>
      <c r="F70" s="927"/>
      <c r="G70" s="918"/>
      <c r="H70" s="811"/>
      <c r="I70" s="808"/>
      <c r="J70" s="798"/>
      <c r="K70" s="179" t="s">
        <v>41</v>
      </c>
      <c r="L70" s="171">
        <f>M70+O70</f>
        <v>64.8</v>
      </c>
      <c r="M70" s="352">
        <v>64.8</v>
      </c>
      <c r="N70" s="352">
        <v>1.7</v>
      </c>
      <c r="O70" s="353">
        <v>0</v>
      </c>
      <c r="P70" s="171">
        <f>SUM(Q70,S70)</f>
        <v>70.7</v>
      </c>
      <c r="Q70" s="351">
        <v>70.7</v>
      </c>
      <c r="R70" s="352">
        <v>2</v>
      </c>
      <c r="S70" s="353">
        <v>0</v>
      </c>
      <c r="T70" s="171">
        <f>U70+W70</f>
        <v>80.400000000000006</v>
      </c>
      <c r="U70" s="352">
        <v>80.400000000000006</v>
      </c>
      <c r="V70" s="352">
        <v>2.4</v>
      </c>
      <c r="W70" s="353">
        <v>0</v>
      </c>
      <c r="X70" s="171">
        <f>Y70+AA70</f>
        <v>80.400000000000006</v>
      </c>
      <c r="Y70" s="352">
        <v>80.400000000000006</v>
      </c>
      <c r="Z70" s="352">
        <v>2.4</v>
      </c>
      <c r="AA70" s="353">
        <v>0</v>
      </c>
    </row>
    <row r="71" spans="1:41" ht="24" customHeight="1" thickBot="1" x14ac:dyDescent="0.25">
      <c r="A71" s="923"/>
      <c r="B71" s="924"/>
      <c r="C71" s="925"/>
      <c r="D71" s="892"/>
      <c r="E71" s="930"/>
      <c r="F71" s="931"/>
      <c r="G71" s="932"/>
      <c r="H71" s="812"/>
      <c r="I71" s="809"/>
      <c r="J71" s="799"/>
      <c r="K71" s="76" t="s">
        <v>11</v>
      </c>
      <c r="L71" s="77">
        <f>SUM(L70+L69)</f>
        <v>89.1</v>
      </c>
      <c r="M71" s="78">
        <f t="shared" ref="M71:AA71" si="15">SUM(M70+M69)</f>
        <v>89.1</v>
      </c>
      <c r="N71" s="78">
        <f t="shared" si="15"/>
        <v>1.7</v>
      </c>
      <c r="O71" s="79">
        <f t="shared" si="15"/>
        <v>0</v>
      </c>
      <c r="P71" s="77">
        <f t="shared" si="15"/>
        <v>107.7</v>
      </c>
      <c r="Q71" s="78">
        <f t="shared" si="15"/>
        <v>107.7</v>
      </c>
      <c r="R71" s="78">
        <f t="shared" si="15"/>
        <v>2</v>
      </c>
      <c r="S71" s="79">
        <f t="shared" si="15"/>
        <v>0</v>
      </c>
      <c r="T71" s="77">
        <f t="shared" si="15"/>
        <v>117.4</v>
      </c>
      <c r="U71" s="78">
        <f t="shared" si="15"/>
        <v>117.4</v>
      </c>
      <c r="V71" s="78">
        <f t="shared" si="15"/>
        <v>2.4</v>
      </c>
      <c r="W71" s="79">
        <f t="shared" si="15"/>
        <v>0</v>
      </c>
      <c r="X71" s="77">
        <f t="shared" si="15"/>
        <v>117.4</v>
      </c>
      <c r="Y71" s="78">
        <f t="shared" si="15"/>
        <v>117.4</v>
      </c>
      <c r="Z71" s="78">
        <f t="shared" si="15"/>
        <v>2.4</v>
      </c>
      <c r="AA71" s="79">
        <f t="shared" si="15"/>
        <v>0</v>
      </c>
    </row>
    <row r="72" spans="1:41" ht="19.5" customHeight="1" x14ac:dyDescent="0.2">
      <c r="A72" s="702" t="s">
        <v>15</v>
      </c>
      <c r="B72" s="704" t="s">
        <v>16</v>
      </c>
      <c r="C72" s="706" t="s">
        <v>15</v>
      </c>
      <c r="D72" s="708" t="s">
        <v>15</v>
      </c>
      <c r="E72" s="710" t="s">
        <v>133</v>
      </c>
      <c r="F72" s="712" t="s">
        <v>219</v>
      </c>
      <c r="G72" s="714" t="s">
        <v>132</v>
      </c>
      <c r="H72" s="716" t="s">
        <v>20</v>
      </c>
      <c r="I72" s="719" t="s">
        <v>37</v>
      </c>
      <c r="J72" s="699" t="s">
        <v>216</v>
      </c>
      <c r="K72" s="71" t="s">
        <v>24</v>
      </c>
      <c r="L72" s="72">
        <f>M72+O72</f>
        <v>0</v>
      </c>
      <c r="M72" s="73">
        <v>0</v>
      </c>
      <c r="N72" s="73">
        <v>0</v>
      </c>
      <c r="O72" s="74">
        <v>0</v>
      </c>
      <c r="P72" s="229">
        <f>Q72+S72</f>
        <v>0</v>
      </c>
      <c r="Q72" s="230">
        <v>0</v>
      </c>
      <c r="R72" s="230">
        <v>0</v>
      </c>
      <c r="S72" s="231">
        <v>0</v>
      </c>
      <c r="T72" s="229">
        <f>U72+W72</f>
        <v>0</v>
      </c>
      <c r="U72" s="230">
        <v>0</v>
      </c>
      <c r="V72" s="230">
        <v>0</v>
      </c>
      <c r="W72" s="231">
        <v>0</v>
      </c>
      <c r="X72" s="72">
        <f>Y72+AA72</f>
        <v>0</v>
      </c>
      <c r="Y72" s="73">
        <v>0</v>
      </c>
      <c r="Z72" s="73">
        <v>0</v>
      </c>
      <c r="AA72" s="74">
        <v>0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22.5" customHeight="1" thickBot="1" x14ac:dyDescent="0.25">
      <c r="A73" s="703"/>
      <c r="B73" s="705"/>
      <c r="C73" s="707"/>
      <c r="D73" s="709"/>
      <c r="E73" s="711"/>
      <c r="F73" s="713"/>
      <c r="G73" s="715"/>
      <c r="H73" s="717"/>
      <c r="I73" s="800"/>
      <c r="J73" s="700"/>
      <c r="K73" s="55" t="s">
        <v>30</v>
      </c>
      <c r="L73" s="75">
        <f>M73+O73</f>
        <v>10.4</v>
      </c>
      <c r="M73" s="349">
        <v>10.4</v>
      </c>
      <c r="N73" s="349">
        <v>0</v>
      </c>
      <c r="O73" s="350">
        <v>0</v>
      </c>
      <c r="P73" s="171">
        <f>SUM(Q73,S73)</f>
        <v>0</v>
      </c>
      <c r="Q73" s="351">
        <v>0</v>
      </c>
      <c r="R73" s="352">
        <v>0</v>
      </c>
      <c r="S73" s="353">
        <v>0</v>
      </c>
      <c r="T73" s="171">
        <f>U73+W73</f>
        <v>0</v>
      </c>
      <c r="U73" s="352">
        <v>0</v>
      </c>
      <c r="V73" s="352">
        <v>0</v>
      </c>
      <c r="W73" s="353">
        <v>0</v>
      </c>
      <c r="X73" s="75">
        <v>0</v>
      </c>
      <c r="Y73" s="349">
        <v>0</v>
      </c>
      <c r="Z73" s="349">
        <v>0</v>
      </c>
      <c r="AA73" s="350">
        <v>0</v>
      </c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30" customHeight="1" thickBot="1" x14ac:dyDescent="0.25">
      <c r="A74" s="923"/>
      <c r="B74" s="924"/>
      <c r="C74" s="925"/>
      <c r="D74" s="892"/>
      <c r="E74" s="936"/>
      <c r="F74" s="784"/>
      <c r="G74" s="953"/>
      <c r="H74" s="718"/>
      <c r="I74" s="720"/>
      <c r="J74" s="701"/>
      <c r="K74" s="76" t="s">
        <v>11</v>
      </c>
      <c r="L74" s="77">
        <f>SUM(L73+L72)</f>
        <v>10.4</v>
      </c>
      <c r="M74" s="78">
        <f t="shared" ref="M74:AA74" si="16">SUM(M73+M72)</f>
        <v>10.4</v>
      </c>
      <c r="N74" s="78">
        <f t="shared" si="16"/>
        <v>0</v>
      </c>
      <c r="O74" s="79">
        <f t="shared" si="16"/>
        <v>0</v>
      </c>
      <c r="P74" s="77">
        <f t="shared" si="16"/>
        <v>0</v>
      </c>
      <c r="Q74" s="78">
        <f t="shared" si="16"/>
        <v>0</v>
      </c>
      <c r="R74" s="78">
        <f t="shared" si="16"/>
        <v>0</v>
      </c>
      <c r="S74" s="79">
        <f t="shared" si="16"/>
        <v>0</v>
      </c>
      <c r="T74" s="77">
        <f t="shared" si="16"/>
        <v>0</v>
      </c>
      <c r="U74" s="78">
        <f t="shared" si="16"/>
        <v>0</v>
      </c>
      <c r="V74" s="78">
        <f t="shared" si="16"/>
        <v>0</v>
      </c>
      <c r="W74" s="79">
        <f t="shared" si="16"/>
        <v>0</v>
      </c>
      <c r="X74" s="77">
        <f t="shared" si="16"/>
        <v>0</v>
      </c>
      <c r="Y74" s="78">
        <f t="shared" si="16"/>
        <v>0</v>
      </c>
      <c r="Z74" s="78">
        <f t="shared" si="16"/>
        <v>0</v>
      </c>
      <c r="AA74" s="79">
        <f t="shared" si="16"/>
        <v>0</v>
      </c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27.75" customHeight="1" thickBot="1" x14ac:dyDescent="0.25">
      <c r="A75" s="702" t="s">
        <v>15</v>
      </c>
      <c r="B75" s="704" t="s">
        <v>16</v>
      </c>
      <c r="C75" s="706" t="s">
        <v>15</v>
      </c>
      <c r="D75" s="708" t="s">
        <v>28</v>
      </c>
      <c r="E75" s="710" t="s">
        <v>189</v>
      </c>
      <c r="F75" s="712" t="s">
        <v>219</v>
      </c>
      <c r="G75" s="714" t="s">
        <v>23</v>
      </c>
      <c r="H75" s="716" t="s">
        <v>20</v>
      </c>
      <c r="I75" s="719" t="s">
        <v>37</v>
      </c>
      <c r="J75" s="699" t="s">
        <v>217</v>
      </c>
      <c r="K75" s="55" t="s">
        <v>30</v>
      </c>
      <c r="L75" s="145">
        <f>M75+O75</f>
        <v>0</v>
      </c>
      <c r="M75" s="69">
        <v>0</v>
      </c>
      <c r="N75" s="69">
        <v>0</v>
      </c>
      <c r="O75" s="146">
        <v>0</v>
      </c>
      <c r="P75" s="145">
        <f>Q75+S75</f>
        <v>0</v>
      </c>
      <c r="Q75" s="69">
        <v>0</v>
      </c>
      <c r="R75" s="69">
        <v>0</v>
      </c>
      <c r="S75" s="146">
        <v>0</v>
      </c>
      <c r="T75" s="264">
        <f>U75+W75</f>
        <v>0</v>
      </c>
      <c r="U75" s="233">
        <v>0</v>
      </c>
      <c r="V75" s="233">
        <v>0</v>
      </c>
      <c r="W75" s="265">
        <v>0</v>
      </c>
      <c r="X75" s="145">
        <f>Y75+AA75</f>
        <v>0</v>
      </c>
      <c r="Y75" s="69">
        <v>0</v>
      </c>
      <c r="Z75" s="69">
        <v>0</v>
      </c>
      <c r="AA75" s="146">
        <v>0</v>
      </c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34.5" customHeight="1" thickBot="1" x14ac:dyDescent="0.25">
      <c r="A76" s="703"/>
      <c r="B76" s="705"/>
      <c r="C76" s="707"/>
      <c r="D76" s="709"/>
      <c r="E76" s="711"/>
      <c r="F76" s="713"/>
      <c r="G76" s="715"/>
      <c r="H76" s="718"/>
      <c r="I76" s="720"/>
      <c r="J76" s="701"/>
      <c r="K76" s="76" t="s">
        <v>11</v>
      </c>
      <c r="L76" s="77">
        <f>SUM(L75)</f>
        <v>0</v>
      </c>
      <c r="M76" s="78">
        <f t="shared" ref="M76:AA76" si="17">SUM(M75)</f>
        <v>0</v>
      </c>
      <c r="N76" s="78">
        <f t="shared" si="17"/>
        <v>0</v>
      </c>
      <c r="O76" s="79">
        <f t="shared" si="17"/>
        <v>0</v>
      </c>
      <c r="P76" s="77">
        <f t="shared" si="17"/>
        <v>0</v>
      </c>
      <c r="Q76" s="78">
        <f t="shared" si="17"/>
        <v>0</v>
      </c>
      <c r="R76" s="78">
        <f t="shared" si="17"/>
        <v>0</v>
      </c>
      <c r="S76" s="79">
        <f t="shared" si="17"/>
        <v>0</v>
      </c>
      <c r="T76" s="77">
        <f t="shared" si="17"/>
        <v>0</v>
      </c>
      <c r="U76" s="78">
        <f t="shared" si="17"/>
        <v>0</v>
      </c>
      <c r="V76" s="78">
        <f t="shared" si="17"/>
        <v>0</v>
      </c>
      <c r="W76" s="79">
        <f t="shared" si="17"/>
        <v>0</v>
      </c>
      <c r="X76" s="77">
        <f t="shared" si="17"/>
        <v>0</v>
      </c>
      <c r="Y76" s="78">
        <f t="shared" si="17"/>
        <v>0</v>
      </c>
      <c r="Z76" s="78">
        <f t="shared" si="17"/>
        <v>0</v>
      </c>
      <c r="AA76" s="79">
        <f t="shared" si="17"/>
        <v>0</v>
      </c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20.25" customHeight="1" x14ac:dyDescent="0.2">
      <c r="A77" s="702" t="s">
        <v>15</v>
      </c>
      <c r="B77" s="704" t="s">
        <v>16</v>
      </c>
      <c r="C77" s="706" t="s">
        <v>15</v>
      </c>
      <c r="D77" s="708" t="s">
        <v>47</v>
      </c>
      <c r="E77" s="928" t="s">
        <v>191</v>
      </c>
      <c r="F77" s="926" t="s">
        <v>215</v>
      </c>
      <c r="G77" s="917" t="s">
        <v>26</v>
      </c>
      <c r="H77" s="810" t="s">
        <v>20</v>
      </c>
      <c r="I77" s="806" t="s">
        <v>37</v>
      </c>
      <c r="J77" s="797" t="s">
        <v>216</v>
      </c>
      <c r="K77" s="339" t="s">
        <v>24</v>
      </c>
      <c r="L77" s="229">
        <f>M77+O77</f>
        <v>12.4</v>
      </c>
      <c r="M77" s="230">
        <v>12.4</v>
      </c>
      <c r="N77" s="230">
        <v>0</v>
      </c>
      <c r="O77" s="231">
        <v>0</v>
      </c>
      <c r="P77" s="229">
        <f>Q77+S77</f>
        <v>5</v>
      </c>
      <c r="Q77" s="230">
        <v>5</v>
      </c>
      <c r="R77" s="230">
        <v>0</v>
      </c>
      <c r="S77" s="231">
        <v>0</v>
      </c>
      <c r="T77" s="229">
        <f>U77+W77</f>
        <v>20</v>
      </c>
      <c r="U77" s="230">
        <v>20</v>
      </c>
      <c r="V77" s="230">
        <v>0</v>
      </c>
      <c r="W77" s="231">
        <v>0</v>
      </c>
      <c r="X77" s="229">
        <f>Y77+AA77</f>
        <v>20</v>
      </c>
      <c r="Y77" s="230">
        <v>20</v>
      </c>
      <c r="Z77" s="230">
        <v>0</v>
      </c>
      <c r="AA77" s="231">
        <v>0</v>
      </c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20.25" customHeight="1" x14ac:dyDescent="0.2">
      <c r="A78" s="703"/>
      <c r="B78" s="705"/>
      <c r="C78" s="707"/>
      <c r="D78" s="709"/>
      <c r="E78" s="929"/>
      <c r="F78" s="927"/>
      <c r="G78" s="918"/>
      <c r="H78" s="811"/>
      <c r="I78" s="798"/>
      <c r="J78" s="798"/>
      <c r="K78" s="341" t="s">
        <v>30</v>
      </c>
      <c r="L78" s="266">
        <f>M78+O78</f>
        <v>0</v>
      </c>
      <c r="M78" s="267">
        <v>0</v>
      </c>
      <c r="N78" s="267">
        <v>0</v>
      </c>
      <c r="O78" s="268">
        <v>0</v>
      </c>
      <c r="P78" s="266">
        <f>Q78+S78</f>
        <v>0</v>
      </c>
      <c r="Q78" s="267">
        <v>0</v>
      </c>
      <c r="R78" s="267">
        <v>0</v>
      </c>
      <c r="S78" s="268">
        <v>0</v>
      </c>
      <c r="T78" s="266">
        <f>U78+W78</f>
        <v>0</v>
      </c>
      <c r="U78" s="267">
        <v>0</v>
      </c>
      <c r="V78" s="267">
        <v>0</v>
      </c>
      <c r="W78" s="268">
        <v>0</v>
      </c>
      <c r="X78" s="266">
        <f>Y78+AA78</f>
        <v>0</v>
      </c>
      <c r="Y78" s="267">
        <v>0</v>
      </c>
      <c r="Z78" s="267">
        <v>0</v>
      </c>
      <c r="AA78" s="268">
        <v>0</v>
      </c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20.25" customHeight="1" thickBot="1" x14ac:dyDescent="0.25">
      <c r="A79" s="703"/>
      <c r="B79" s="705"/>
      <c r="C79" s="707"/>
      <c r="D79" s="709"/>
      <c r="E79" s="929"/>
      <c r="F79" s="927"/>
      <c r="G79" s="918"/>
      <c r="H79" s="811"/>
      <c r="I79" s="798"/>
      <c r="J79" s="798"/>
      <c r="K79" s="179" t="s">
        <v>43</v>
      </c>
      <c r="L79" s="264">
        <f>M79+O79</f>
        <v>0</v>
      </c>
      <c r="M79" s="233">
        <v>0</v>
      </c>
      <c r="N79" s="233">
        <v>0</v>
      </c>
      <c r="O79" s="265">
        <v>0</v>
      </c>
      <c r="P79" s="264">
        <f>Q79+S79</f>
        <v>0</v>
      </c>
      <c r="Q79" s="233">
        <v>0</v>
      </c>
      <c r="R79" s="233">
        <v>0</v>
      </c>
      <c r="S79" s="265">
        <v>0</v>
      </c>
      <c r="T79" s="264">
        <f>U79+W79</f>
        <v>0</v>
      </c>
      <c r="U79" s="233">
        <v>0</v>
      </c>
      <c r="V79" s="233">
        <v>0</v>
      </c>
      <c r="W79" s="265">
        <v>0</v>
      </c>
      <c r="X79" s="264">
        <f>Y79+AA79</f>
        <v>0</v>
      </c>
      <c r="Y79" s="233">
        <v>0</v>
      </c>
      <c r="Z79" s="233">
        <v>0</v>
      </c>
      <c r="AA79" s="265"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24" customHeight="1" thickBot="1" x14ac:dyDescent="0.25">
      <c r="A80" s="703"/>
      <c r="B80" s="705"/>
      <c r="C80" s="707"/>
      <c r="D80" s="709"/>
      <c r="E80" s="929"/>
      <c r="F80" s="927"/>
      <c r="G80" s="918"/>
      <c r="H80" s="812"/>
      <c r="I80" s="809"/>
      <c r="J80" s="799"/>
      <c r="K80" s="340" t="s">
        <v>11</v>
      </c>
      <c r="L80" s="77">
        <f>SUM(L77:L79)</f>
        <v>12.4</v>
      </c>
      <c r="M80" s="78">
        <f t="shared" ref="M80:AA80" si="18">SUM(M77:M79)</f>
        <v>12.4</v>
      </c>
      <c r="N80" s="78">
        <f t="shared" si="18"/>
        <v>0</v>
      </c>
      <c r="O80" s="79">
        <f t="shared" si="18"/>
        <v>0</v>
      </c>
      <c r="P80" s="77">
        <f t="shared" si="18"/>
        <v>5</v>
      </c>
      <c r="Q80" s="78">
        <f t="shared" si="18"/>
        <v>5</v>
      </c>
      <c r="R80" s="78">
        <f t="shared" si="18"/>
        <v>0</v>
      </c>
      <c r="S80" s="79">
        <f t="shared" si="18"/>
        <v>0</v>
      </c>
      <c r="T80" s="77">
        <f t="shared" si="18"/>
        <v>20</v>
      </c>
      <c r="U80" s="78">
        <f t="shared" si="18"/>
        <v>20</v>
      </c>
      <c r="V80" s="78">
        <f t="shared" si="18"/>
        <v>0</v>
      </c>
      <c r="W80" s="79">
        <f t="shared" si="18"/>
        <v>0</v>
      </c>
      <c r="X80" s="77">
        <f t="shared" si="18"/>
        <v>20</v>
      </c>
      <c r="Y80" s="78">
        <f t="shared" si="18"/>
        <v>20</v>
      </c>
      <c r="Z80" s="78">
        <f t="shared" si="18"/>
        <v>0</v>
      </c>
      <c r="AA80" s="79">
        <f t="shared" si="18"/>
        <v>0</v>
      </c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2" ht="31.5" customHeight="1" thickBot="1" x14ac:dyDescent="0.25">
      <c r="A81" s="702" t="s">
        <v>15</v>
      </c>
      <c r="B81" s="704" t="s">
        <v>16</v>
      </c>
      <c r="C81" s="706" t="s">
        <v>15</v>
      </c>
      <c r="D81" s="708" t="s">
        <v>32</v>
      </c>
      <c r="E81" s="710" t="s">
        <v>159</v>
      </c>
      <c r="F81" s="712" t="s">
        <v>215</v>
      </c>
      <c r="G81" s="714" t="s">
        <v>42</v>
      </c>
      <c r="H81" s="716" t="s">
        <v>20</v>
      </c>
      <c r="I81" s="719" t="s">
        <v>37</v>
      </c>
      <c r="J81" s="699" t="s">
        <v>216</v>
      </c>
      <c r="K81" s="144" t="s">
        <v>41</v>
      </c>
      <c r="L81" s="145">
        <f>M81+O81</f>
        <v>3.1</v>
      </c>
      <c r="M81" s="69">
        <v>3.1</v>
      </c>
      <c r="N81" s="69">
        <v>3</v>
      </c>
      <c r="O81" s="146">
        <v>0</v>
      </c>
      <c r="P81" s="264">
        <f>Q81+S81</f>
        <v>3.9</v>
      </c>
      <c r="Q81" s="233">
        <v>3.9</v>
      </c>
      <c r="R81" s="233">
        <v>3.9</v>
      </c>
      <c r="S81" s="265">
        <v>0</v>
      </c>
      <c r="T81" s="264">
        <f>U81+W81</f>
        <v>4</v>
      </c>
      <c r="U81" s="233">
        <v>4</v>
      </c>
      <c r="V81" s="233">
        <v>3.9</v>
      </c>
      <c r="W81" s="265">
        <v>0</v>
      </c>
      <c r="X81" s="145">
        <f>Y81+AA81</f>
        <v>4</v>
      </c>
      <c r="Y81" s="69">
        <v>4</v>
      </c>
      <c r="Z81" s="69">
        <v>3.9</v>
      </c>
      <c r="AA81" s="146"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2" ht="32.25" customHeight="1" thickBot="1" x14ac:dyDescent="0.25">
      <c r="A82" s="703"/>
      <c r="B82" s="705"/>
      <c r="C82" s="707"/>
      <c r="D82" s="709"/>
      <c r="E82" s="711"/>
      <c r="F82" s="713"/>
      <c r="G82" s="715"/>
      <c r="H82" s="718"/>
      <c r="I82" s="720"/>
      <c r="J82" s="701"/>
      <c r="K82" s="335" t="s">
        <v>11</v>
      </c>
      <c r="L82" s="85">
        <f>SUM(L81)</f>
        <v>3.1</v>
      </c>
      <c r="M82" s="86">
        <f t="shared" ref="M82:AA82" si="19">SUM(M81)</f>
        <v>3.1</v>
      </c>
      <c r="N82" s="86">
        <f t="shared" si="19"/>
        <v>3</v>
      </c>
      <c r="O82" s="87">
        <f t="shared" si="19"/>
        <v>0</v>
      </c>
      <c r="P82" s="85">
        <f t="shared" si="19"/>
        <v>3.9</v>
      </c>
      <c r="Q82" s="86">
        <f t="shared" si="19"/>
        <v>3.9</v>
      </c>
      <c r="R82" s="86">
        <f t="shared" si="19"/>
        <v>3.9</v>
      </c>
      <c r="S82" s="87">
        <f t="shared" si="19"/>
        <v>0</v>
      </c>
      <c r="T82" s="85">
        <f t="shared" si="19"/>
        <v>4</v>
      </c>
      <c r="U82" s="86">
        <f t="shared" si="19"/>
        <v>4</v>
      </c>
      <c r="V82" s="86">
        <f t="shared" si="19"/>
        <v>3.9</v>
      </c>
      <c r="W82" s="87">
        <f t="shared" si="19"/>
        <v>0</v>
      </c>
      <c r="X82" s="85">
        <f t="shared" si="19"/>
        <v>4</v>
      </c>
      <c r="Y82" s="86">
        <f t="shared" si="19"/>
        <v>4</v>
      </c>
      <c r="Z82" s="86">
        <f t="shared" si="19"/>
        <v>3.9</v>
      </c>
      <c r="AA82" s="87">
        <f t="shared" si="19"/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2" ht="20.25" customHeight="1" x14ac:dyDescent="0.2">
      <c r="A83" s="702" t="s">
        <v>15</v>
      </c>
      <c r="B83" s="704" t="s">
        <v>16</v>
      </c>
      <c r="C83" s="706" t="s">
        <v>15</v>
      </c>
      <c r="D83" s="708" t="s">
        <v>34</v>
      </c>
      <c r="E83" s="710" t="s">
        <v>261</v>
      </c>
      <c r="F83" s="712" t="s">
        <v>215</v>
      </c>
      <c r="G83" s="714" t="s">
        <v>42</v>
      </c>
      <c r="H83" s="716" t="s">
        <v>20</v>
      </c>
      <c r="I83" s="719" t="s">
        <v>37</v>
      </c>
      <c r="J83" s="699" t="s">
        <v>216</v>
      </c>
      <c r="K83" s="71" t="s">
        <v>30</v>
      </c>
      <c r="L83" s="72">
        <f>M83+O83</f>
        <v>0</v>
      </c>
      <c r="M83" s="73">
        <v>0</v>
      </c>
      <c r="N83" s="73">
        <v>0</v>
      </c>
      <c r="O83" s="74">
        <v>0</v>
      </c>
      <c r="P83" s="72">
        <f>Q83+S83</f>
        <v>30.7</v>
      </c>
      <c r="Q83" s="73">
        <v>30.7</v>
      </c>
      <c r="R83" s="73">
        <v>26.3</v>
      </c>
      <c r="S83" s="74">
        <v>0</v>
      </c>
      <c r="T83" s="72">
        <f>U83+W83</f>
        <v>38.299999999999997</v>
      </c>
      <c r="U83" s="73">
        <v>38.299999999999997</v>
      </c>
      <c r="V83" s="73">
        <v>32.799999999999997</v>
      </c>
      <c r="W83" s="74">
        <v>0</v>
      </c>
      <c r="X83" s="72">
        <f>Y83+AA83</f>
        <v>38.299999999999997</v>
      </c>
      <c r="Y83" s="73">
        <v>38.299999999999997</v>
      </c>
      <c r="Z83" s="73">
        <v>32.799999999999997</v>
      </c>
      <c r="AA83" s="74"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2" ht="24" customHeight="1" thickBot="1" x14ac:dyDescent="0.25">
      <c r="A84" s="703"/>
      <c r="B84" s="705"/>
      <c r="C84" s="707"/>
      <c r="D84" s="709"/>
      <c r="E84" s="711"/>
      <c r="F84" s="713"/>
      <c r="G84" s="715"/>
      <c r="H84" s="717"/>
      <c r="I84" s="700"/>
      <c r="J84" s="700"/>
      <c r="K84" s="91" t="s">
        <v>24</v>
      </c>
      <c r="L84" s="145">
        <f>M84+O84</f>
        <v>0</v>
      </c>
      <c r="M84" s="69">
        <v>0</v>
      </c>
      <c r="N84" s="69">
        <v>0</v>
      </c>
      <c r="O84" s="146">
        <v>0</v>
      </c>
      <c r="P84" s="145">
        <f>Q84+S84</f>
        <v>0</v>
      </c>
      <c r="Q84" s="69">
        <v>0</v>
      </c>
      <c r="R84" s="69">
        <v>0</v>
      </c>
      <c r="S84" s="146">
        <v>0</v>
      </c>
      <c r="T84" s="145">
        <f>U84+W84</f>
        <v>0</v>
      </c>
      <c r="U84" s="69">
        <v>0</v>
      </c>
      <c r="V84" s="69">
        <v>0</v>
      </c>
      <c r="W84" s="146">
        <v>0</v>
      </c>
      <c r="X84" s="145">
        <f>Y84+AA84</f>
        <v>0</v>
      </c>
      <c r="Y84" s="69">
        <v>0</v>
      </c>
      <c r="Z84" s="69">
        <v>0</v>
      </c>
      <c r="AA84" s="146"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2" ht="24.75" customHeight="1" thickBot="1" x14ac:dyDescent="0.25">
      <c r="A85" s="703"/>
      <c r="B85" s="705"/>
      <c r="C85" s="707"/>
      <c r="D85" s="709"/>
      <c r="E85" s="711"/>
      <c r="F85" s="713"/>
      <c r="G85" s="715"/>
      <c r="H85" s="718"/>
      <c r="I85" s="720"/>
      <c r="J85" s="701"/>
      <c r="K85" s="559" t="s">
        <v>11</v>
      </c>
      <c r="L85" s="85">
        <f>SUM(L83:L84)</f>
        <v>0</v>
      </c>
      <c r="M85" s="86">
        <f t="shared" ref="M85:AA85" si="20">SUM(M83:M84)</f>
        <v>0</v>
      </c>
      <c r="N85" s="86">
        <f t="shared" si="20"/>
        <v>0</v>
      </c>
      <c r="O85" s="87">
        <f t="shared" si="20"/>
        <v>0</v>
      </c>
      <c r="P85" s="85">
        <f t="shared" si="20"/>
        <v>30.7</v>
      </c>
      <c r="Q85" s="86">
        <f t="shared" si="20"/>
        <v>30.7</v>
      </c>
      <c r="R85" s="86">
        <f t="shared" si="20"/>
        <v>26.3</v>
      </c>
      <c r="S85" s="87">
        <f t="shared" si="20"/>
        <v>0</v>
      </c>
      <c r="T85" s="85">
        <f t="shared" si="20"/>
        <v>38.299999999999997</v>
      </c>
      <c r="U85" s="86">
        <f t="shared" si="20"/>
        <v>38.299999999999997</v>
      </c>
      <c r="V85" s="86">
        <f t="shared" si="20"/>
        <v>32.799999999999997</v>
      </c>
      <c r="W85" s="87">
        <f t="shared" si="20"/>
        <v>0</v>
      </c>
      <c r="X85" s="85">
        <f t="shared" si="20"/>
        <v>38.299999999999997</v>
      </c>
      <c r="Y85" s="86">
        <f t="shared" si="20"/>
        <v>38.299999999999997</v>
      </c>
      <c r="Z85" s="86">
        <f t="shared" si="20"/>
        <v>32.799999999999997</v>
      </c>
      <c r="AA85" s="87">
        <f t="shared" si="20"/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2" ht="21.75" customHeight="1" x14ac:dyDescent="0.2">
      <c r="A86" s="702" t="s">
        <v>15</v>
      </c>
      <c r="B86" s="704" t="s">
        <v>16</v>
      </c>
      <c r="C86" s="706" t="s">
        <v>15</v>
      </c>
      <c r="D86" s="708" t="s">
        <v>35</v>
      </c>
      <c r="E86" s="710" t="s">
        <v>428</v>
      </c>
      <c r="F86" s="712" t="s">
        <v>215</v>
      </c>
      <c r="G86" s="714" t="s">
        <v>26</v>
      </c>
      <c r="H86" s="716" t="s">
        <v>20</v>
      </c>
      <c r="I86" s="719" t="s">
        <v>37</v>
      </c>
      <c r="J86" s="699" t="s">
        <v>216</v>
      </c>
      <c r="K86" s="71" t="s">
        <v>30</v>
      </c>
      <c r="L86" s="72">
        <f>M86+O86</f>
        <v>0</v>
      </c>
      <c r="M86" s="73">
        <v>0</v>
      </c>
      <c r="N86" s="73">
        <v>0</v>
      </c>
      <c r="O86" s="74">
        <v>0</v>
      </c>
      <c r="P86" s="72">
        <f>Q86+S86</f>
        <v>0</v>
      </c>
      <c r="Q86" s="73">
        <v>0</v>
      </c>
      <c r="R86" s="73">
        <v>0</v>
      </c>
      <c r="S86" s="74">
        <v>0</v>
      </c>
      <c r="T86" s="72">
        <f>U86+W86</f>
        <v>0</v>
      </c>
      <c r="U86" s="73">
        <v>0</v>
      </c>
      <c r="V86" s="73">
        <v>0</v>
      </c>
      <c r="W86" s="74">
        <v>0</v>
      </c>
      <c r="X86" s="72">
        <f>Y86+AA86</f>
        <v>0</v>
      </c>
      <c r="Y86" s="73">
        <v>0</v>
      </c>
      <c r="Z86" s="73">
        <v>0</v>
      </c>
      <c r="AA86" s="74">
        <v>0</v>
      </c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2" ht="21" customHeight="1" thickBot="1" x14ac:dyDescent="0.25">
      <c r="A87" s="703"/>
      <c r="B87" s="705"/>
      <c r="C87" s="707"/>
      <c r="D87" s="709"/>
      <c r="E87" s="711"/>
      <c r="F87" s="713"/>
      <c r="G87" s="715"/>
      <c r="H87" s="717"/>
      <c r="I87" s="700"/>
      <c r="J87" s="700"/>
      <c r="K87" s="91" t="s">
        <v>24</v>
      </c>
      <c r="L87" s="145">
        <f>M87+O87</f>
        <v>0</v>
      </c>
      <c r="M87" s="69">
        <v>0</v>
      </c>
      <c r="N87" s="69">
        <v>0</v>
      </c>
      <c r="O87" s="146">
        <v>0</v>
      </c>
      <c r="P87" s="145">
        <f>Q87+S87</f>
        <v>0</v>
      </c>
      <c r="Q87" s="69">
        <v>0</v>
      </c>
      <c r="R87" s="69">
        <v>0</v>
      </c>
      <c r="S87" s="146">
        <v>0</v>
      </c>
      <c r="T87" s="145">
        <f>U87+W87</f>
        <v>0</v>
      </c>
      <c r="U87" s="69">
        <v>0</v>
      </c>
      <c r="V87" s="69">
        <v>0</v>
      </c>
      <c r="W87" s="146">
        <v>0</v>
      </c>
      <c r="X87" s="145">
        <f>Y87+AA87</f>
        <v>0</v>
      </c>
      <c r="Y87" s="69">
        <v>0</v>
      </c>
      <c r="Z87" s="69">
        <v>0</v>
      </c>
      <c r="AA87" s="146"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2" ht="27" customHeight="1" thickBot="1" x14ac:dyDescent="0.25">
      <c r="A88" s="703"/>
      <c r="B88" s="705"/>
      <c r="C88" s="707"/>
      <c r="D88" s="709"/>
      <c r="E88" s="711"/>
      <c r="F88" s="713"/>
      <c r="G88" s="715"/>
      <c r="H88" s="718"/>
      <c r="I88" s="720"/>
      <c r="J88" s="701"/>
      <c r="K88" s="559" t="s">
        <v>11</v>
      </c>
      <c r="L88" s="85">
        <f>SUM(L86:L87)</f>
        <v>0</v>
      </c>
      <c r="M88" s="86">
        <f t="shared" ref="M88:AA88" si="21">SUM(M86:M87)</f>
        <v>0</v>
      </c>
      <c r="N88" s="86">
        <f t="shared" si="21"/>
        <v>0</v>
      </c>
      <c r="O88" s="87">
        <f t="shared" si="21"/>
        <v>0</v>
      </c>
      <c r="P88" s="85">
        <f t="shared" si="21"/>
        <v>0</v>
      </c>
      <c r="Q88" s="86">
        <f t="shared" si="21"/>
        <v>0</v>
      </c>
      <c r="R88" s="86">
        <f t="shared" si="21"/>
        <v>0</v>
      </c>
      <c r="S88" s="87">
        <f t="shared" si="21"/>
        <v>0</v>
      </c>
      <c r="T88" s="85">
        <f t="shared" si="21"/>
        <v>0</v>
      </c>
      <c r="U88" s="86">
        <f t="shared" si="21"/>
        <v>0</v>
      </c>
      <c r="V88" s="86">
        <f t="shared" si="21"/>
        <v>0</v>
      </c>
      <c r="W88" s="87">
        <f t="shared" si="21"/>
        <v>0</v>
      </c>
      <c r="X88" s="85">
        <f t="shared" si="21"/>
        <v>0</v>
      </c>
      <c r="Y88" s="86">
        <f t="shared" si="21"/>
        <v>0</v>
      </c>
      <c r="Z88" s="86">
        <f t="shared" si="21"/>
        <v>0</v>
      </c>
      <c r="AA88" s="87">
        <f t="shared" si="21"/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2" ht="24" customHeight="1" thickBot="1" x14ac:dyDescent="0.25">
      <c r="A89" s="297" t="s">
        <v>15</v>
      </c>
      <c r="B89" s="170" t="s">
        <v>16</v>
      </c>
      <c r="C89" s="282" t="s">
        <v>15</v>
      </c>
      <c r="D89" s="937" t="s">
        <v>203</v>
      </c>
      <c r="E89" s="937"/>
      <c r="F89" s="937"/>
      <c r="G89" s="937"/>
      <c r="H89" s="937"/>
      <c r="I89" s="937"/>
      <c r="J89" s="938"/>
      <c r="K89" s="938"/>
      <c r="L89" s="8">
        <f>L68+L74+L88+L80+L71+L76+L82+L85</f>
        <v>333.1</v>
      </c>
      <c r="M89" s="9">
        <f t="shared" ref="M89:AA89" si="22">M68+M74+M88+M80+M71+M76+M82+M85</f>
        <v>333.1</v>
      </c>
      <c r="N89" s="9">
        <f t="shared" si="22"/>
        <v>7.5</v>
      </c>
      <c r="O89" s="10">
        <f t="shared" si="22"/>
        <v>0</v>
      </c>
      <c r="P89" s="8">
        <f t="shared" si="22"/>
        <v>380.2</v>
      </c>
      <c r="Q89" s="9">
        <f t="shared" si="22"/>
        <v>380.2</v>
      </c>
      <c r="R89" s="9">
        <f t="shared" si="22"/>
        <v>34.9</v>
      </c>
      <c r="S89" s="10">
        <f t="shared" si="22"/>
        <v>0</v>
      </c>
      <c r="T89" s="8">
        <f t="shared" si="22"/>
        <v>428.7</v>
      </c>
      <c r="U89" s="9">
        <f t="shared" si="22"/>
        <v>428.7</v>
      </c>
      <c r="V89" s="9">
        <f t="shared" si="22"/>
        <v>42.099999999999994</v>
      </c>
      <c r="W89" s="10">
        <f t="shared" si="22"/>
        <v>0</v>
      </c>
      <c r="X89" s="8">
        <f t="shared" si="22"/>
        <v>428.7</v>
      </c>
      <c r="Y89" s="9">
        <f t="shared" si="22"/>
        <v>428.7</v>
      </c>
      <c r="Z89" s="9">
        <f t="shared" si="22"/>
        <v>42.099999999999994</v>
      </c>
      <c r="AA89" s="10">
        <f t="shared" si="22"/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2" ht="21.75" customHeight="1" thickBot="1" x14ac:dyDescent="0.25">
      <c r="A90" s="28" t="s">
        <v>15</v>
      </c>
      <c r="B90" s="4" t="s">
        <v>16</v>
      </c>
      <c r="C90" s="5" t="s">
        <v>28</v>
      </c>
      <c r="D90" s="1109" t="s">
        <v>44</v>
      </c>
      <c r="E90" s="1110"/>
      <c r="F90" s="1110"/>
      <c r="G90" s="1110"/>
      <c r="H90" s="1110"/>
      <c r="I90" s="1110"/>
      <c r="J90" s="1110"/>
      <c r="K90" s="1110"/>
      <c r="L90" s="1111"/>
      <c r="M90" s="1111"/>
      <c r="N90" s="1111"/>
      <c r="O90" s="1111"/>
      <c r="P90" s="1111"/>
      <c r="Q90" s="1111"/>
      <c r="R90" s="1111"/>
      <c r="S90" s="1111"/>
      <c r="T90" s="1111"/>
      <c r="U90" s="1111"/>
      <c r="V90" s="1111"/>
      <c r="W90" s="1111"/>
      <c r="X90" s="1111"/>
      <c r="Y90" s="1111"/>
      <c r="Z90" s="1111"/>
      <c r="AA90" s="1112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2" ht="30.75" customHeight="1" thickBot="1" x14ac:dyDescent="0.25">
      <c r="A91" s="749" t="s">
        <v>15</v>
      </c>
      <c r="B91" s="752" t="s">
        <v>16</v>
      </c>
      <c r="C91" s="728" t="s">
        <v>28</v>
      </c>
      <c r="D91" s="708" t="s">
        <v>16</v>
      </c>
      <c r="E91" s="787" t="s">
        <v>107</v>
      </c>
      <c r="F91" s="712" t="s">
        <v>215</v>
      </c>
      <c r="G91" s="765" t="s">
        <v>45</v>
      </c>
      <c r="H91" s="768" t="s">
        <v>20</v>
      </c>
      <c r="I91" s="699" t="s">
        <v>37</v>
      </c>
      <c r="J91" s="699" t="s">
        <v>218</v>
      </c>
      <c r="K91" s="81" t="s">
        <v>43</v>
      </c>
      <c r="L91" s="378">
        <f>M91+O91</f>
        <v>7111.8</v>
      </c>
      <c r="M91" s="379">
        <v>7111.8</v>
      </c>
      <c r="N91" s="379">
        <v>0</v>
      </c>
      <c r="O91" s="380">
        <v>0</v>
      </c>
      <c r="P91" s="360">
        <f>SUM(Q91,S91)</f>
        <v>10268.299999999999</v>
      </c>
      <c r="Q91" s="381">
        <v>10268.299999999999</v>
      </c>
      <c r="R91" s="381">
        <v>0</v>
      </c>
      <c r="S91" s="382">
        <v>0</v>
      </c>
      <c r="T91" s="361">
        <f>U91+W91</f>
        <v>9781.5</v>
      </c>
      <c r="U91" s="381">
        <v>9781.5</v>
      </c>
      <c r="V91" s="381">
        <v>0</v>
      </c>
      <c r="W91" s="382">
        <v>0</v>
      </c>
      <c r="X91" s="359">
        <f>Y91+AA91</f>
        <v>9781.5</v>
      </c>
      <c r="Y91" s="379">
        <v>9781.5</v>
      </c>
      <c r="Z91" s="379">
        <v>0</v>
      </c>
      <c r="AA91" s="380">
        <v>0</v>
      </c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2" ht="34.5" customHeight="1" thickBot="1" x14ac:dyDescent="0.25">
      <c r="A92" s="751"/>
      <c r="B92" s="753"/>
      <c r="C92" s="730"/>
      <c r="D92" s="892"/>
      <c r="E92" s="788"/>
      <c r="F92" s="784"/>
      <c r="G92" s="767"/>
      <c r="H92" s="770"/>
      <c r="I92" s="701"/>
      <c r="J92" s="701"/>
      <c r="K92" s="47" t="s">
        <v>11</v>
      </c>
      <c r="L92" s="51">
        <f>SUM(L91)</f>
        <v>7111.8</v>
      </c>
      <c r="M92" s="49">
        <f>SUM(M91)</f>
        <v>7111.8</v>
      </c>
      <c r="N92" s="49">
        <f>SUM(N91)</f>
        <v>0</v>
      </c>
      <c r="O92" s="53">
        <f>SUM(O91)</f>
        <v>0</v>
      </c>
      <c r="P92" s="51">
        <f t="shared" ref="P92:AA92" si="23">SUM(P91)</f>
        <v>10268.299999999999</v>
      </c>
      <c r="Q92" s="49">
        <f t="shared" si="23"/>
        <v>10268.299999999999</v>
      </c>
      <c r="R92" s="49">
        <f t="shared" si="23"/>
        <v>0</v>
      </c>
      <c r="S92" s="53">
        <f t="shared" si="23"/>
        <v>0</v>
      </c>
      <c r="T92" s="51">
        <f t="shared" si="23"/>
        <v>9781.5</v>
      </c>
      <c r="U92" s="49">
        <f t="shared" si="23"/>
        <v>9781.5</v>
      </c>
      <c r="V92" s="49">
        <f t="shared" si="23"/>
        <v>0</v>
      </c>
      <c r="W92" s="53">
        <f t="shared" si="23"/>
        <v>0</v>
      </c>
      <c r="X92" s="51">
        <f t="shared" si="23"/>
        <v>9781.5</v>
      </c>
      <c r="Y92" s="49">
        <f t="shared" si="23"/>
        <v>9781.5</v>
      </c>
      <c r="Z92" s="49">
        <f t="shared" si="23"/>
        <v>0</v>
      </c>
      <c r="AA92" s="53">
        <f t="shared" si="23"/>
        <v>0</v>
      </c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</row>
    <row r="93" spans="1:42" ht="27.75" customHeight="1" thickBot="1" x14ac:dyDescent="0.25">
      <c r="A93" s="749" t="s">
        <v>15</v>
      </c>
      <c r="B93" s="752" t="s">
        <v>16</v>
      </c>
      <c r="C93" s="728" t="s">
        <v>28</v>
      </c>
      <c r="D93" s="708" t="s">
        <v>22</v>
      </c>
      <c r="E93" s="787" t="s">
        <v>108</v>
      </c>
      <c r="F93" s="712" t="s">
        <v>215</v>
      </c>
      <c r="G93" s="765" t="s">
        <v>45</v>
      </c>
      <c r="H93" s="768" t="s">
        <v>20</v>
      </c>
      <c r="I93" s="699" t="s">
        <v>37</v>
      </c>
      <c r="J93" s="699" t="s">
        <v>218</v>
      </c>
      <c r="K93" s="55" t="s">
        <v>43</v>
      </c>
      <c r="L93" s="82">
        <f>M93+O93</f>
        <v>65.8</v>
      </c>
      <c r="M93" s="83">
        <v>65.8</v>
      </c>
      <c r="N93" s="83">
        <v>55.5</v>
      </c>
      <c r="O93" s="84">
        <v>0</v>
      </c>
      <c r="P93" s="99">
        <f>SUM(Q93,S93)</f>
        <v>73.3</v>
      </c>
      <c r="Q93" s="88">
        <v>73.3</v>
      </c>
      <c r="R93" s="88">
        <v>66</v>
      </c>
      <c r="S93" s="232">
        <v>0</v>
      </c>
      <c r="T93" s="99">
        <f>U93+W93</f>
        <v>68.5</v>
      </c>
      <c r="U93" s="88">
        <v>68.5</v>
      </c>
      <c r="V93" s="88">
        <v>64</v>
      </c>
      <c r="W93" s="232">
        <v>0</v>
      </c>
      <c r="X93" s="82">
        <f>Y93+AA93</f>
        <v>68.5</v>
      </c>
      <c r="Y93" s="83">
        <v>68.5</v>
      </c>
      <c r="Z93" s="83">
        <v>64</v>
      </c>
      <c r="AA93" s="84">
        <v>0</v>
      </c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42"/>
    </row>
    <row r="94" spans="1:42" ht="35.25" customHeight="1" thickBot="1" x14ac:dyDescent="0.25">
      <c r="A94" s="751"/>
      <c r="B94" s="753"/>
      <c r="C94" s="730"/>
      <c r="D94" s="892"/>
      <c r="E94" s="788"/>
      <c r="F94" s="784"/>
      <c r="G94" s="767"/>
      <c r="H94" s="770"/>
      <c r="I94" s="701"/>
      <c r="J94" s="701"/>
      <c r="K94" s="47" t="s">
        <v>11</v>
      </c>
      <c r="L94" s="51">
        <f>SUM(L93)</f>
        <v>65.8</v>
      </c>
      <c r="M94" s="49">
        <f>SUM(M93)</f>
        <v>65.8</v>
      </c>
      <c r="N94" s="49">
        <f>SUM(N93)</f>
        <v>55.5</v>
      </c>
      <c r="O94" s="53">
        <f>SUM(O93)</f>
        <v>0</v>
      </c>
      <c r="P94" s="51">
        <f t="shared" ref="P94:AA94" si="24">SUM(P93)</f>
        <v>73.3</v>
      </c>
      <c r="Q94" s="49">
        <f t="shared" si="24"/>
        <v>73.3</v>
      </c>
      <c r="R94" s="49">
        <f t="shared" si="24"/>
        <v>66</v>
      </c>
      <c r="S94" s="53">
        <f t="shared" si="24"/>
        <v>0</v>
      </c>
      <c r="T94" s="51">
        <f t="shared" si="24"/>
        <v>68.5</v>
      </c>
      <c r="U94" s="49">
        <f t="shared" si="24"/>
        <v>68.5</v>
      </c>
      <c r="V94" s="49">
        <f t="shared" si="24"/>
        <v>64</v>
      </c>
      <c r="W94" s="53">
        <f t="shared" si="24"/>
        <v>0</v>
      </c>
      <c r="X94" s="51">
        <f t="shared" si="24"/>
        <v>68.5</v>
      </c>
      <c r="Y94" s="49">
        <f t="shared" si="24"/>
        <v>68.5</v>
      </c>
      <c r="Z94" s="49">
        <f t="shared" si="24"/>
        <v>64</v>
      </c>
      <c r="AA94" s="53">
        <f t="shared" si="24"/>
        <v>0</v>
      </c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</row>
    <row r="95" spans="1:42" ht="27.75" customHeight="1" thickBot="1" x14ac:dyDescent="0.25">
      <c r="A95" s="749" t="s">
        <v>15</v>
      </c>
      <c r="B95" s="752" t="s">
        <v>16</v>
      </c>
      <c r="C95" s="728" t="s">
        <v>28</v>
      </c>
      <c r="D95" s="708" t="s">
        <v>25</v>
      </c>
      <c r="E95" s="787" t="s">
        <v>301</v>
      </c>
      <c r="F95" s="712" t="s">
        <v>215</v>
      </c>
      <c r="G95" s="765" t="s">
        <v>134</v>
      </c>
      <c r="H95" s="768" t="s">
        <v>20</v>
      </c>
      <c r="I95" s="699" t="s">
        <v>37</v>
      </c>
      <c r="J95" s="699" t="s">
        <v>218</v>
      </c>
      <c r="K95" s="55" t="s">
        <v>43</v>
      </c>
      <c r="L95" s="552">
        <f>M95+O95</f>
        <v>5030.1000000000004</v>
      </c>
      <c r="M95" s="83">
        <v>5030.1000000000004</v>
      </c>
      <c r="N95" s="83">
        <v>0</v>
      </c>
      <c r="O95" s="84">
        <v>0</v>
      </c>
      <c r="P95" s="552">
        <f>SUM(Q95,S95)</f>
        <v>5820.9</v>
      </c>
      <c r="Q95" s="83">
        <v>5820.9</v>
      </c>
      <c r="R95" s="83">
        <v>0</v>
      </c>
      <c r="S95" s="84">
        <v>0</v>
      </c>
      <c r="T95" s="552">
        <f>U95+W95</f>
        <v>5739.7</v>
      </c>
      <c r="U95" s="83">
        <v>5739.7</v>
      </c>
      <c r="V95" s="83">
        <v>0</v>
      </c>
      <c r="W95" s="84">
        <v>0</v>
      </c>
      <c r="X95" s="552">
        <f>Y95+AA95</f>
        <v>5739.7</v>
      </c>
      <c r="Y95" s="83">
        <v>5739.7</v>
      </c>
      <c r="Z95" s="83">
        <v>0</v>
      </c>
      <c r="AA95" s="84">
        <v>0</v>
      </c>
    </row>
    <row r="96" spans="1:42" s="33" customFormat="1" ht="36" customHeight="1" thickBot="1" x14ac:dyDescent="0.25">
      <c r="A96" s="751"/>
      <c r="B96" s="753"/>
      <c r="C96" s="730"/>
      <c r="D96" s="892"/>
      <c r="E96" s="788"/>
      <c r="F96" s="784"/>
      <c r="G96" s="767"/>
      <c r="H96" s="770"/>
      <c r="I96" s="701"/>
      <c r="J96" s="701"/>
      <c r="K96" s="76" t="s">
        <v>11</v>
      </c>
      <c r="L96" s="553">
        <f>L95</f>
        <v>5030.1000000000004</v>
      </c>
      <c r="M96" s="554">
        <f>M95</f>
        <v>5030.1000000000004</v>
      </c>
      <c r="N96" s="554">
        <v>0</v>
      </c>
      <c r="O96" s="555">
        <v>0</v>
      </c>
      <c r="P96" s="550">
        <f>SUM(P95)</f>
        <v>5820.9</v>
      </c>
      <c r="Q96" s="78">
        <f>SUM(Q95)</f>
        <v>5820.9</v>
      </c>
      <c r="R96" s="78">
        <v>0</v>
      </c>
      <c r="S96" s="556">
        <v>0</v>
      </c>
      <c r="T96" s="557">
        <f>T95</f>
        <v>5739.7</v>
      </c>
      <c r="U96" s="554">
        <f t="shared" ref="U96:AA96" si="25">U95</f>
        <v>5739.7</v>
      </c>
      <c r="V96" s="554">
        <f t="shared" si="25"/>
        <v>0</v>
      </c>
      <c r="W96" s="558">
        <f t="shared" si="25"/>
        <v>0</v>
      </c>
      <c r="X96" s="557">
        <f t="shared" si="25"/>
        <v>5739.7</v>
      </c>
      <c r="Y96" s="554">
        <f t="shared" si="25"/>
        <v>5739.7</v>
      </c>
      <c r="Z96" s="554">
        <f t="shared" si="25"/>
        <v>0</v>
      </c>
      <c r="AA96" s="558">
        <f t="shared" si="25"/>
        <v>0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1:41" s="33" customFormat="1" ht="33" customHeight="1" thickBot="1" x14ac:dyDescent="0.25">
      <c r="A97" s="749" t="s">
        <v>15</v>
      </c>
      <c r="B97" s="752" t="s">
        <v>16</v>
      </c>
      <c r="C97" s="728" t="s">
        <v>28</v>
      </c>
      <c r="D97" s="708" t="s">
        <v>15</v>
      </c>
      <c r="E97" s="787" t="s">
        <v>329</v>
      </c>
      <c r="F97" s="712" t="s">
        <v>215</v>
      </c>
      <c r="G97" s="765" t="s">
        <v>134</v>
      </c>
      <c r="H97" s="768" t="s">
        <v>20</v>
      </c>
      <c r="I97" s="699" t="s">
        <v>37</v>
      </c>
      <c r="J97" s="699" t="s">
        <v>218</v>
      </c>
      <c r="K97" s="55" t="s">
        <v>43</v>
      </c>
      <c r="L97" s="552">
        <f>M97+O97</f>
        <v>199.8</v>
      </c>
      <c r="M97" s="83">
        <v>199.8</v>
      </c>
      <c r="N97" s="83">
        <v>149</v>
      </c>
      <c r="O97" s="84">
        <v>0</v>
      </c>
      <c r="P97" s="552">
        <f>SUM(Q97,S97)</f>
        <v>291</v>
      </c>
      <c r="Q97" s="83">
        <v>288</v>
      </c>
      <c r="R97" s="83">
        <v>207</v>
      </c>
      <c r="S97" s="84">
        <v>3</v>
      </c>
      <c r="T97" s="552">
        <f>U97+W97</f>
        <v>229.6</v>
      </c>
      <c r="U97" s="83">
        <v>229.6</v>
      </c>
      <c r="V97" s="83">
        <v>169.6</v>
      </c>
      <c r="W97" s="84">
        <v>0</v>
      </c>
      <c r="X97" s="552">
        <f>Y97+AA97</f>
        <v>229.6</v>
      </c>
      <c r="Y97" s="83">
        <v>229.6</v>
      </c>
      <c r="Z97" s="83">
        <v>169.6</v>
      </c>
      <c r="AA97" s="84">
        <v>0</v>
      </c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1:41" s="33" customFormat="1" ht="32.25" customHeight="1" thickBot="1" x14ac:dyDescent="0.25">
      <c r="A98" s="751"/>
      <c r="B98" s="753"/>
      <c r="C98" s="730"/>
      <c r="D98" s="892"/>
      <c r="E98" s="788"/>
      <c r="F98" s="784"/>
      <c r="G98" s="767"/>
      <c r="H98" s="770"/>
      <c r="I98" s="701"/>
      <c r="J98" s="701"/>
      <c r="K98" s="340" t="s">
        <v>11</v>
      </c>
      <c r="L98" s="77">
        <f>L97</f>
        <v>199.8</v>
      </c>
      <c r="M98" s="78">
        <f t="shared" ref="M98:O98" si="26">M97</f>
        <v>199.8</v>
      </c>
      <c r="N98" s="78">
        <f t="shared" si="26"/>
        <v>149</v>
      </c>
      <c r="O98" s="79">
        <f t="shared" si="26"/>
        <v>0</v>
      </c>
      <c r="P98" s="556">
        <f>SUM(P97)</f>
        <v>291</v>
      </c>
      <c r="Q98" s="78">
        <f>SUM(Q97)</f>
        <v>288</v>
      </c>
      <c r="R98" s="78">
        <f>SUM(R97)</f>
        <v>207</v>
      </c>
      <c r="S98" s="89">
        <f>SUM(S97)</f>
        <v>3</v>
      </c>
      <c r="T98" s="550">
        <f>T97</f>
        <v>229.6</v>
      </c>
      <c r="U98" s="78">
        <f>U97</f>
        <v>229.6</v>
      </c>
      <c r="V98" s="78">
        <f>V97</f>
        <v>169.6</v>
      </c>
      <c r="W98" s="89">
        <v>0</v>
      </c>
      <c r="X98" s="550">
        <f t="shared" ref="X98:AA98" si="27">SUM(X97)</f>
        <v>229.6</v>
      </c>
      <c r="Y98" s="78">
        <f t="shared" si="27"/>
        <v>229.6</v>
      </c>
      <c r="Z98" s="78">
        <f t="shared" si="27"/>
        <v>169.6</v>
      </c>
      <c r="AA98" s="89">
        <f t="shared" si="27"/>
        <v>0</v>
      </c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s="33" customFormat="1" ht="32.25" customHeight="1" thickBot="1" x14ac:dyDescent="0.25">
      <c r="A99" s="749" t="s">
        <v>15</v>
      </c>
      <c r="B99" s="752" t="s">
        <v>16</v>
      </c>
      <c r="C99" s="728" t="s">
        <v>28</v>
      </c>
      <c r="D99" s="708" t="s">
        <v>28</v>
      </c>
      <c r="E99" s="787" t="s">
        <v>109</v>
      </c>
      <c r="F99" s="712" t="s">
        <v>215</v>
      </c>
      <c r="G99" s="765" t="s">
        <v>46</v>
      </c>
      <c r="H99" s="768" t="s">
        <v>20</v>
      </c>
      <c r="I99" s="699" t="s">
        <v>37</v>
      </c>
      <c r="J99" s="699" t="s">
        <v>218</v>
      </c>
      <c r="K99" s="55" t="s">
        <v>41</v>
      </c>
      <c r="L99" s="99">
        <f>M99+O99</f>
        <v>229</v>
      </c>
      <c r="M99" s="88">
        <v>229</v>
      </c>
      <c r="N99" s="88">
        <v>0</v>
      </c>
      <c r="O99" s="232">
        <v>0</v>
      </c>
      <c r="P99" s="99">
        <f>SUM(Q99,S99)</f>
        <v>330.8</v>
      </c>
      <c r="Q99" s="88">
        <v>330.8</v>
      </c>
      <c r="R99" s="88">
        <v>0</v>
      </c>
      <c r="S99" s="232">
        <v>0</v>
      </c>
      <c r="T99" s="99">
        <f>U99+W99</f>
        <v>330</v>
      </c>
      <c r="U99" s="88">
        <v>330</v>
      </c>
      <c r="V99" s="88">
        <v>0</v>
      </c>
      <c r="W99" s="232">
        <v>0</v>
      </c>
      <c r="X99" s="82">
        <f>Y99+AA99</f>
        <v>330</v>
      </c>
      <c r="Y99" s="83">
        <v>330</v>
      </c>
      <c r="Z99" s="83">
        <v>0</v>
      </c>
      <c r="AA99" s="84">
        <v>0</v>
      </c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s="33" customFormat="1" ht="29.25" customHeight="1" thickBot="1" x14ac:dyDescent="0.25">
      <c r="A100" s="751"/>
      <c r="B100" s="753"/>
      <c r="C100" s="730"/>
      <c r="D100" s="892"/>
      <c r="E100" s="788"/>
      <c r="F100" s="784"/>
      <c r="G100" s="767"/>
      <c r="H100" s="770"/>
      <c r="I100" s="701"/>
      <c r="J100" s="701"/>
      <c r="K100" s="47" t="s">
        <v>11</v>
      </c>
      <c r="L100" s="51">
        <f>L99</f>
        <v>229</v>
      </c>
      <c r="M100" s="49">
        <f>M99</f>
        <v>229</v>
      </c>
      <c r="N100" s="49">
        <v>0</v>
      </c>
      <c r="O100" s="53">
        <v>0</v>
      </c>
      <c r="P100" s="51">
        <f>SUM(P99)</f>
        <v>330.8</v>
      </c>
      <c r="Q100" s="49">
        <f>SUM(Q99)</f>
        <v>330.8</v>
      </c>
      <c r="R100" s="49">
        <f>SUM(R99)</f>
        <v>0</v>
      </c>
      <c r="S100" s="53">
        <f>SUM(S99)</f>
        <v>0</v>
      </c>
      <c r="T100" s="51">
        <f>T99</f>
        <v>330</v>
      </c>
      <c r="U100" s="49">
        <f>U99</f>
        <v>330</v>
      </c>
      <c r="V100" s="49">
        <v>0</v>
      </c>
      <c r="W100" s="53">
        <v>0</v>
      </c>
      <c r="X100" s="51">
        <f t="shared" ref="X100:AA100" si="28">SUM(X99)</f>
        <v>330</v>
      </c>
      <c r="Y100" s="49">
        <f t="shared" si="28"/>
        <v>330</v>
      </c>
      <c r="Z100" s="49">
        <f t="shared" si="28"/>
        <v>0</v>
      </c>
      <c r="AA100" s="53">
        <f t="shared" si="28"/>
        <v>0</v>
      </c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3" customFormat="1" ht="27.75" customHeight="1" thickBot="1" x14ac:dyDescent="0.25">
      <c r="A101" s="749" t="s">
        <v>15</v>
      </c>
      <c r="B101" s="752" t="s">
        <v>16</v>
      </c>
      <c r="C101" s="728" t="s">
        <v>28</v>
      </c>
      <c r="D101" s="708" t="s">
        <v>47</v>
      </c>
      <c r="E101" s="787" t="s">
        <v>110</v>
      </c>
      <c r="F101" s="712" t="s">
        <v>215</v>
      </c>
      <c r="G101" s="765" t="s">
        <v>45</v>
      </c>
      <c r="H101" s="768" t="s">
        <v>20</v>
      </c>
      <c r="I101" s="699" t="s">
        <v>37</v>
      </c>
      <c r="J101" s="699" t="s">
        <v>218</v>
      </c>
      <c r="K101" s="55" t="s">
        <v>41</v>
      </c>
      <c r="L101" s="82">
        <f>M101+O101</f>
        <v>702.3</v>
      </c>
      <c r="M101" s="83">
        <v>702.3</v>
      </c>
      <c r="N101" s="83">
        <v>22.9</v>
      </c>
      <c r="O101" s="84">
        <v>0</v>
      </c>
      <c r="P101" s="99">
        <f>SUM(Q101,S101)</f>
        <v>799.6</v>
      </c>
      <c r="Q101" s="88">
        <v>799.6</v>
      </c>
      <c r="R101" s="88">
        <v>0</v>
      </c>
      <c r="S101" s="232">
        <v>0</v>
      </c>
      <c r="T101" s="99">
        <f>U101+W101</f>
        <v>840</v>
      </c>
      <c r="U101" s="88">
        <v>840</v>
      </c>
      <c r="V101" s="88">
        <v>0</v>
      </c>
      <c r="W101" s="232">
        <v>0</v>
      </c>
      <c r="X101" s="82">
        <f>Y101+AA101</f>
        <v>840</v>
      </c>
      <c r="Y101" s="83">
        <v>840</v>
      </c>
      <c r="Z101" s="83">
        <v>0</v>
      </c>
      <c r="AA101" s="84">
        <v>0</v>
      </c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s="33" customFormat="1" ht="34.5" customHeight="1" thickBot="1" x14ac:dyDescent="0.25">
      <c r="A102" s="751"/>
      <c r="B102" s="753"/>
      <c r="C102" s="730"/>
      <c r="D102" s="892"/>
      <c r="E102" s="788"/>
      <c r="F102" s="784"/>
      <c r="G102" s="767"/>
      <c r="H102" s="770"/>
      <c r="I102" s="701"/>
      <c r="J102" s="701"/>
      <c r="K102" s="47" t="s">
        <v>11</v>
      </c>
      <c r="L102" s="51">
        <f>L101</f>
        <v>702.3</v>
      </c>
      <c r="M102" s="49">
        <f>M101</f>
        <v>702.3</v>
      </c>
      <c r="N102" s="49">
        <v>0</v>
      </c>
      <c r="O102" s="53">
        <v>0</v>
      </c>
      <c r="P102" s="51">
        <f>SUM(P101)</f>
        <v>799.6</v>
      </c>
      <c r="Q102" s="49">
        <f>SUM(Q101)</f>
        <v>799.6</v>
      </c>
      <c r="R102" s="49">
        <f>SUM(R101)</f>
        <v>0</v>
      </c>
      <c r="S102" s="53">
        <f>SUM(S101)</f>
        <v>0</v>
      </c>
      <c r="T102" s="51">
        <f>T101</f>
        <v>840</v>
      </c>
      <c r="U102" s="49">
        <f>U101</f>
        <v>840</v>
      </c>
      <c r="V102" s="49">
        <v>0</v>
      </c>
      <c r="W102" s="53">
        <v>0</v>
      </c>
      <c r="X102" s="51">
        <f t="shared" ref="X102:AA102" si="29">SUM(X101)</f>
        <v>840</v>
      </c>
      <c r="Y102" s="49">
        <f t="shared" si="29"/>
        <v>840</v>
      </c>
      <c r="Z102" s="49">
        <f t="shared" si="29"/>
        <v>0</v>
      </c>
      <c r="AA102" s="53">
        <f t="shared" si="29"/>
        <v>0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1" s="33" customFormat="1" ht="27.75" customHeight="1" thickBot="1" x14ac:dyDescent="0.25">
      <c r="A103" s="749" t="s">
        <v>15</v>
      </c>
      <c r="B103" s="752" t="s">
        <v>16</v>
      </c>
      <c r="C103" s="728" t="s">
        <v>28</v>
      </c>
      <c r="D103" s="708" t="s">
        <v>32</v>
      </c>
      <c r="E103" s="787" t="s">
        <v>111</v>
      </c>
      <c r="F103" s="712" t="s">
        <v>215</v>
      </c>
      <c r="G103" s="765" t="s">
        <v>45</v>
      </c>
      <c r="H103" s="768" t="s">
        <v>20</v>
      </c>
      <c r="I103" s="699" t="s">
        <v>37</v>
      </c>
      <c r="J103" s="699" t="s">
        <v>218</v>
      </c>
      <c r="K103" s="61" t="s">
        <v>41</v>
      </c>
      <c r="L103" s="624">
        <f>M103+O103</f>
        <v>32.200000000000003</v>
      </c>
      <c r="M103" s="625">
        <v>32.200000000000003</v>
      </c>
      <c r="N103" s="625">
        <v>31.8</v>
      </c>
      <c r="O103" s="626">
        <v>0</v>
      </c>
      <c r="P103" s="627">
        <f>SUM(Q103,S103)</f>
        <v>38.1</v>
      </c>
      <c r="Q103" s="628">
        <v>38.1</v>
      </c>
      <c r="R103" s="628">
        <v>37.6</v>
      </c>
      <c r="S103" s="629">
        <v>0</v>
      </c>
      <c r="T103" s="627">
        <f>U103+W103</f>
        <v>40</v>
      </c>
      <c r="U103" s="628">
        <v>40</v>
      </c>
      <c r="V103" s="628">
        <v>39.4</v>
      </c>
      <c r="W103" s="629">
        <v>0</v>
      </c>
      <c r="X103" s="624">
        <f>Y103+AA103</f>
        <v>40</v>
      </c>
      <c r="Y103" s="625">
        <v>40</v>
      </c>
      <c r="Z103" s="625">
        <v>39.4</v>
      </c>
      <c r="AA103" s="626">
        <v>0</v>
      </c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1:41" s="33" customFormat="1" ht="33" customHeight="1" thickBot="1" x14ac:dyDescent="0.25">
      <c r="A104" s="751"/>
      <c r="B104" s="753"/>
      <c r="C104" s="730"/>
      <c r="D104" s="892"/>
      <c r="E104" s="788"/>
      <c r="F104" s="784"/>
      <c r="G104" s="767"/>
      <c r="H104" s="770"/>
      <c r="I104" s="701"/>
      <c r="J104" s="701"/>
      <c r="K104" s="47" t="s">
        <v>11</v>
      </c>
      <c r="L104" s="51">
        <f>L103</f>
        <v>32.200000000000003</v>
      </c>
      <c r="M104" s="49">
        <f>M103</f>
        <v>32.200000000000003</v>
      </c>
      <c r="N104" s="49">
        <f>SUM(N103)</f>
        <v>31.8</v>
      </c>
      <c r="O104" s="53">
        <v>0</v>
      </c>
      <c r="P104" s="51">
        <f>SUM(P103)</f>
        <v>38.1</v>
      </c>
      <c r="Q104" s="49">
        <f>SUM(Q103)</f>
        <v>38.1</v>
      </c>
      <c r="R104" s="49">
        <f>SUM(R103)</f>
        <v>37.6</v>
      </c>
      <c r="S104" s="53">
        <f>SUM(S103)</f>
        <v>0</v>
      </c>
      <c r="T104" s="51">
        <f>T103</f>
        <v>40</v>
      </c>
      <c r="U104" s="49">
        <f>U103</f>
        <v>40</v>
      </c>
      <c r="V104" s="49">
        <f>SUM(V103)</f>
        <v>39.4</v>
      </c>
      <c r="W104" s="53">
        <v>0</v>
      </c>
      <c r="X104" s="51">
        <f t="shared" ref="X104:AA104" si="30">SUM(X103)</f>
        <v>40</v>
      </c>
      <c r="Y104" s="49">
        <f t="shared" si="30"/>
        <v>40</v>
      </c>
      <c r="Z104" s="49">
        <f t="shared" si="30"/>
        <v>39.4</v>
      </c>
      <c r="AA104" s="53">
        <f t="shared" si="30"/>
        <v>0</v>
      </c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1:41" s="33" customFormat="1" ht="30.75" customHeight="1" thickBot="1" x14ac:dyDescent="0.25">
      <c r="A105" s="749" t="s">
        <v>15</v>
      </c>
      <c r="B105" s="752" t="s">
        <v>16</v>
      </c>
      <c r="C105" s="728" t="s">
        <v>28</v>
      </c>
      <c r="D105" s="708" t="s">
        <v>34</v>
      </c>
      <c r="E105" s="787" t="s">
        <v>112</v>
      </c>
      <c r="F105" s="712" t="s">
        <v>215</v>
      </c>
      <c r="G105" s="765" t="s">
        <v>45</v>
      </c>
      <c r="H105" s="768" t="s">
        <v>20</v>
      </c>
      <c r="I105" s="699" t="s">
        <v>37</v>
      </c>
      <c r="J105" s="699" t="s">
        <v>218</v>
      </c>
      <c r="K105" s="55" t="s">
        <v>41</v>
      </c>
      <c r="L105" s="82">
        <f>M105+O105</f>
        <v>97.9</v>
      </c>
      <c r="M105" s="83">
        <v>97.9</v>
      </c>
      <c r="N105" s="83">
        <v>0</v>
      </c>
      <c r="O105" s="84">
        <v>0</v>
      </c>
      <c r="P105" s="99">
        <f>SUM(Q105,S105)</f>
        <v>120</v>
      </c>
      <c r="Q105" s="88">
        <v>120</v>
      </c>
      <c r="R105" s="88">
        <v>0</v>
      </c>
      <c r="S105" s="232">
        <v>0</v>
      </c>
      <c r="T105" s="99">
        <f>U105+W105</f>
        <v>112</v>
      </c>
      <c r="U105" s="88">
        <v>112</v>
      </c>
      <c r="V105" s="88">
        <v>0</v>
      </c>
      <c r="W105" s="232">
        <v>0</v>
      </c>
      <c r="X105" s="82">
        <f>Y105+AA105</f>
        <v>112</v>
      </c>
      <c r="Y105" s="83">
        <v>112</v>
      </c>
      <c r="Z105" s="83">
        <v>0</v>
      </c>
      <c r="AA105" s="84">
        <v>0</v>
      </c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1" s="33" customFormat="1" ht="31.5" customHeight="1" thickBot="1" x14ac:dyDescent="0.25">
      <c r="A106" s="751"/>
      <c r="B106" s="753"/>
      <c r="C106" s="730"/>
      <c r="D106" s="892"/>
      <c r="E106" s="788"/>
      <c r="F106" s="784"/>
      <c r="G106" s="767"/>
      <c r="H106" s="770"/>
      <c r="I106" s="701"/>
      <c r="J106" s="701"/>
      <c r="K106" s="47" t="s">
        <v>11</v>
      </c>
      <c r="L106" s="51">
        <f>L105</f>
        <v>97.9</v>
      </c>
      <c r="M106" s="49">
        <f>M105</f>
        <v>97.9</v>
      </c>
      <c r="N106" s="49">
        <v>0</v>
      </c>
      <c r="O106" s="53">
        <v>0</v>
      </c>
      <c r="P106" s="51">
        <f>SUM(P105)</f>
        <v>120</v>
      </c>
      <c r="Q106" s="49">
        <f>SUM(Q105)</f>
        <v>120</v>
      </c>
      <c r="R106" s="49">
        <f>SUM(R105)</f>
        <v>0</v>
      </c>
      <c r="S106" s="53">
        <f>SUM(S105)</f>
        <v>0</v>
      </c>
      <c r="T106" s="51">
        <f>T105</f>
        <v>112</v>
      </c>
      <c r="U106" s="49">
        <f>U105</f>
        <v>112</v>
      </c>
      <c r="V106" s="49">
        <v>0</v>
      </c>
      <c r="W106" s="53">
        <v>0</v>
      </c>
      <c r="X106" s="51">
        <f t="shared" ref="X106:AA106" si="31">SUM(X105)</f>
        <v>112</v>
      </c>
      <c r="Y106" s="49">
        <f t="shared" si="31"/>
        <v>112</v>
      </c>
      <c r="Z106" s="49">
        <f t="shared" si="31"/>
        <v>0</v>
      </c>
      <c r="AA106" s="53">
        <f t="shared" si="31"/>
        <v>0</v>
      </c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1" s="33" customFormat="1" ht="31.5" customHeight="1" thickBot="1" x14ac:dyDescent="0.25">
      <c r="A107" s="749" t="s">
        <v>15</v>
      </c>
      <c r="B107" s="752" t="s">
        <v>16</v>
      </c>
      <c r="C107" s="728" t="s">
        <v>28</v>
      </c>
      <c r="D107" s="708" t="s">
        <v>35</v>
      </c>
      <c r="E107" s="787" t="s">
        <v>422</v>
      </c>
      <c r="F107" s="712" t="s">
        <v>215</v>
      </c>
      <c r="G107" s="765" t="s">
        <v>26</v>
      </c>
      <c r="H107" s="768" t="s">
        <v>20</v>
      </c>
      <c r="I107" s="699" t="s">
        <v>37</v>
      </c>
      <c r="J107" s="699" t="s">
        <v>218</v>
      </c>
      <c r="K107" s="61" t="s">
        <v>24</v>
      </c>
      <c r="L107" s="75">
        <f>M107+O107</f>
        <v>129</v>
      </c>
      <c r="M107" s="349">
        <v>129</v>
      </c>
      <c r="N107" s="349">
        <v>0</v>
      </c>
      <c r="O107" s="350">
        <v>0</v>
      </c>
      <c r="P107" s="171">
        <f>SUM(Q107,S107)</f>
        <v>170</v>
      </c>
      <c r="Q107" s="351">
        <v>170</v>
      </c>
      <c r="R107" s="355">
        <v>0</v>
      </c>
      <c r="S107" s="357">
        <v>0</v>
      </c>
      <c r="T107" s="75">
        <f>U107+W107</f>
        <v>170</v>
      </c>
      <c r="U107" s="349">
        <v>170</v>
      </c>
      <c r="V107" s="349">
        <v>0</v>
      </c>
      <c r="W107" s="350">
        <v>0</v>
      </c>
      <c r="X107" s="630">
        <f>Y107+AA107</f>
        <v>170</v>
      </c>
      <c r="Y107" s="631">
        <v>170</v>
      </c>
      <c r="Z107" s="349">
        <v>0</v>
      </c>
      <c r="AA107" s="350">
        <v>0</v>
      </c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1" s="33" customFormat="1" ht="39" customHeight="1" thickBot="1" x14ac:dyDescent="0.25">
      <c r="A108" s="751"/>
      <c r="B108" s="753"/>
      <c r="C108" s="730"/>
      <c r="D108" s="892"/>
      <c r="E108" s="788"/>
      <c r="F108" s="784"/>
      <c r="G108" s="767"/>
      <c r="H108" s="770"/>
      <c r="I108" s="701"/>
      <c r="J108" s="701"/>
      <c r="K108" s="76" t="s">
        <v>11</v>
      </c>
      <c r="L108" s="550">
        <f>L107</f>
        <v>129</v>
      </c>
      <c r="M108" s="78">
        <f>M107</f>
        <v>129</v>
      </c>
      <c r="N108" s="78">
        <v>0</v>
      </c>
      <c r="O108" s="89">
        <v>0</v>
      </c>
      <c r="P108" s="550">
        <f>SUM(P107)</f>
        <v>170</v>
      </c>
      <c r="Q108" s="78">
        <f>SUM(Q107)</f>
        <v>170</v>
      </c>
      <c r="R108" s="78">
        <f>SUM(R107)</f>
        <v>0</v>
      </c>
      <c r="S108" s="89">
        <f>SUM(S107)</f>
        <v>0</v>
      </c>
      <c r="T108" s="550">
        <f>T107</f>
        <v>170</v>
      </c>
      <c r="U108" s="78">
        <f>U107</f>
        <v>170</v>
      </c>
      <c r="V108" s="78">
        <v>0</v>
      </c>
      <c r="W108" s="89">
        <v>0</v>
      </c>
      <c r="X108" s="550">
        <f t="shared" ref="X108:AA108" si="32">SUM(X107)</f>
        <v>170</v>
      </c>
      <c r="Y108" s="78">
        <f t="shared" si="32"/>
        <v>170</v>
      </c>
      <c r="Z108" s="78">
        <f t="shared" si="32"/>
        <v>0</v>
      </c>
      <c r="AA108" s="89">
        <f t="shared" si="32"/>
        <v>0</v>
      </c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1" s="33" customFormat="1" ht="39" customHeight="1" thickBot="1" x14ac:dyDescent="0.25">
      <c r="A109" s="749" t="s">
        <v>15</v>
      </c>
      <c r="B109" s="752" t="s">
        <v>16</v>
      </c>
      <c r="C109" s="728" t="s">
        <v>28</v>
      </c>
      <c r="D109" s="708" t="s">
        <v>37</v>
      </c>
      <c r="E109" s="787" t="s">
        <v>423</v>
      </c>
      <c r="F109" s="712" t="s">
        <v>215</v>
      </c>
      <c r="G109" s="765" t="s">
        <v>45</v>
      </c>
      <c r="H109" s="768" t="s">
        <v>20</v>
      </c>
      <c r="I109" s="699" t="s">
        <v>37</v>
      </c>
      <c r="J109" s="699" t="s">
        <v>218</v>
      </c>
      <c r="K109" s="55" t="s">
        <v>24</v>
      </c>
      <c r="L109" s="552">
        <f>M109+O109</f>
        <v>0</v>
      </c>
      <c r="M109" s="83">
        <v>0</v>
      </c>
      <c r="N109" s="83">
        <v>0</v>
      </c>
      <c r="O109" s="84">
        <v>0</v>
      </c>
      <c r="P109" s="621">
        <f>SUM(Q109,S109)</f>
        <v>115</v>
      </c>
      <c r="Q109" s="88">
        <v>115</v>
      </c>
      <c r="R109" s="88">
        <v>0</v>
      </c>
      <c r="S109" s="232">
        <v>0</v>
      </c>
      <c r="T109" s="552">
        <f>U109+W109</f>
        <v>115</v>
      </c>
      <c r="U109" s="83">
        <v>115</v>
      </c>
      <c r="V109" s="83">
        <v>0</v>
      </c>
      <c r="W109" s="84">
        <v>0</v>
      </c>
      <c r="X109" s="552">
        <f>Y109+AA109</f>
        <v>115</v>
      </c>
      <c r="Y109" s="83">
        <v>115</v>
      </c>
      <c r="Z109" s="83">
        <v>0</v>
      </c>
      <c r="AA109" s="84"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1" s="33" customFormat="1" ht="39" customHeight="1" thickBot="1" x14ac:dyDescent="0.25">
      <c r="A110" s="751"/>
      <c r="B110" s="753"/>
      <c r="C110" s="730"/>
      <c r="D110" s="892"/>
      <c r="E110" s="788"/>
      <c r="F110" s="784"/>
      <c r="G110" s="767"/>
      <c r="H110" s="770"/>
      <c r="I110" s="701"/>
      <c r="J110" s="701"/>
      <c r="K110" s="76" t="s">
        <v>11</v>
      </c>
      <c r="L110" s="550">
        <f>L109</f>
        <v>0</v>
      </c>
      <c r="M110" s="78">
        <f>M109</f>
        <v>0</v>
      </c>
      <c r="N110" s="78">
        <f>N109</f>
        <v>0</v>
      </c>
      <c r="O110" s="89">
        <v>0</v>
      </c>
      <c r="P110" s="550">
        <f>SUM(P109)</f>
        <v>115</v>
      </c>
      <c r="Q110" s="78">
        <f>SUM(Q109)</f>
        <v>115</v>
      </c>
      <c r="R110" s="78">
        <f>SUM(R109)</f>
        <v>0</v>
      </c>
      <c r="S110" s="89">
        <f>SUM(S109)</f>
        <v>0</v>
      </c>
      <c r="T110" s="550">
        <f>T109</f>
        <v>115</v>
      </c>
      <c r="U110" s="78">
        <f>U109</f>
        <v>115</v>
      </c>
      <c r="V110" s="78">
        <f>V109</f>
        <v>0</v>
      </c>
      <c r="W110" s="89">
        <v>0</v>
      </c>
      <c r="X110" s="550">
        <f t="shared" ref="X110:AA110" si="33">SUM(X109)</f>
        <v>115</v>
      </c>
      <c r="Y110" s="78">
        <f t="shared" si="33"/>
        <v>115</v>
      </c>
      <c r="Z110" s="78">
        <f t="shared" si="33"/>
        <v>0</v>
      </c>
      <c r="AA110" s="89">
        <f t="shared" si="33"/>
        <v>0</v>
      </c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1" s="33" customFormat="1" ht="30.75" customHeight="1" thickBot="1" x14ac:dyDescent="0.25">
      <c r="A111" s="749" t="s">
        <v>15</v>
      </c>
      <c r="B111" s="752" t="s">
        <v>16</v>
      </c>
      <c r="C111" s="728" t="s">
        <v>28</v>
      </c>
      <c r="D111" s="708" t="s">
        <v>48</v>
      </c>
      <c r="E111" s="787" t="s">
        <v>114</v>
      </c>
      <c r="F111" s="712" t="s">
        <v>215</v>
      </c>
      <c r="G111" s="765" t="s">
        <v>49</v>
      </c>
      <c r="H111" s="768" t="s">
        <v>20</v>
      </c>
      <c r="I111" s="699" t="s">
        <v>37</v>
      </c>
      <c r="J111" s="699" t="s">
        <v>218</v>
      </c>
      <c r="K111" s="55" t="s">
        <v>41</v>
      </c>
      <c r="L111" s="82">
        <f>M111+O111</f>
        <v>6.6</v>
      </c>
      <c r="M111" s="83">
        <v>6.6</v>
      </c>
      <c r="N111" s="83">
        <v>5.2</v>
      </c>
      <c r="O111" s="84">
        <v>0</v>
      </c>
      <c r="P111" s="99">
        <f>SUM(Q111,S111)</f>
        <v>9.9</v>
      </c>
      <c r="Q111" s="88">
        <v>9.9</v>
      </c>
      <c r="R111" s="88">
        <v>8.3000000000000007</v>
      </c>
      <c r="S111" s="232">
        <v>0</v>
      </c>
      <c r="T111" s="99">
        <f>U111+W111</f>
        <v>10</v>
      </c>
      <c r="U111" s="88">
        <v>10</v>
      </c>
      <c r="V111" s="88">
        <v>7.9</v>
      </c>
      <c r="W111" s="232">
        <v>0</v>
      </c>
      <c r="X111" s="82">
        <f>Y111+AA111</f>
        <v>10</v>
      </c>
      <c r="Y111" s="83">
        <v>10</v>
      </c>
      <c r="Z111" s="83">
        <v>7.9</v>
      </c>
      <c r="AA111" s="84">
        <v>0</v>
      </c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1:41" s="33" customFormat="1" ht="37.5" customHeight="1" thickBot="1" x14ac:dyDescent="0.25">
      <c r="A112" s="751"/>
      <c r="B112" s="753"/>
      <c r="C112" s="730"/>
      <c r="D112" s="892"/>
      <c r="E112" s="788"/>
      <c r="F112" s="784"/>
      <c r="G112" s="767"/>
      <c r="H112" s="770"/>
      <c r="I112" s="701"/>
      <c r="J112" s="701"/>
      <c r="K112" s="47" t="s">
        <v>11</v>
      </c>
      <c r="L112" s="51">
        <f>L111</f>
        <v>6.6</v>
      </c>
      <c r="M112" s="49">
        <f>M111</f>
        <v>6.6</v>
      </c>
      <c r="N112" s="49">
        <f>N111</f>
        <v>5.2</v>
      </c>
      <c r="O112" s="53">
        <v>0</v>
      </c>
      <c r="P112" s="51">
        <f>SUM(P111)</f>
        <v>9.9</v>
      </c>
      <c r="Q112" s="49">
        <f>SUM(Q111)</f>
        <v>9.9</v>
      </c>
      <c r="R112" s="49">
        <f>SUM(R111)</f>
        <v>8.3000000000000007</v>
      </c>
      <c r="S112" s="53">
        <f>SUM(S111)</f>
        <v>0</v>
      </c>
      <c r="T112" s="51">
        <f>T111</f>
        <v>10</v>
      </c>
      <c r="U112" s="49">
        <f>U111</f>
        <v>10</v>
      </c>
      <c r="V112" s="49">
        <f>V111</f>
        <v>7.9</v>
      </c>
      <c r="W112" s="53">
        <v>0</v>
      </c>
      <c r="X112" s="51">
        <f t="shared" ref="X112:AA112" si="34">SUM(X111)</f>
        <v>10</v>
      </c>
      <c r="Y112" s="49">
        <f t="shared" si="34"/>
        <v>10</v>
      </c>
      <c r="Z112" s="49">
        <f t="shared" si="34"/>
        <v>7.9</v>
      </c>
      <c r="AA112" s="53">
        <f t="shared" si="34"/>
        <v>0</v>
      </c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s="33" customFormat="1" ht="21" customHeight="1" thickBot="1" x14ac:dyDescent="0.25">
      <c r="A113" s="749" t="s">
        <v>15</v>
      </c>
      <c r="B113" s="752" t="s">
        <v>16</v>
      </c>
      <c r="C113" s="792" t="s">
        <v>28</v>
      </c>
      <c r="D113" s="708" t="s">
        <v>50</v>
      </c>
      <c r="E113" s="893" t="s">
        <v>167</v>
      </c>
      <c r="F113" s="712" t="s">
        <v>215</v>
      </c>
      <c r="G113" s="765" t="s">
        <v>26</v>
      </c>
      <c r="H113" s="768" t="s">
        <v>20</v>
      </c>
      <c r="I113" s="699" t="s">
        <v>37</v>
      </c>
      <c r="J113" s="699" t="s">
        <v>218</v>
      </c>
      <c r="K113" s="71" t="s">
        <v>24</v>
      </c>
      <c r="L113" s="632">
        <f>M113+O113</f>
        <v>1469.4</v>
      </c>
      <c r="M113" s="633">
        <v>1469.4</v>
      </c>
      <c r="N113" s="633">
        <v>0</v>
      </c>
      <c r="O113" s="634">
        <v>0</v>
      </c>
      <c r="P113" s="635">
        <f>SUM(Q113,S113)</f>
        <v>2000</v>
      </c>
      <c r="Q113" s="636">
        <v>2000</v>
      </c>
      <c r="R113" s="636">
        <v>0</v>
      </c>
      <c r="S113" s="637">
        <v>0</v>
      </c>
      <c r="T113" s="635">
        <f>U113+W113</f>
        <v>2000</v>
      </c>
      <c r="U113" s="636">
        <v>2000</v>
      </c>
      <c r="V113" s="636">
        <v>0</v>
      </c>
      <c r="W113" s="637">
        <v>0</v>
      </c>
      <c r="X113" s="632">
        <f>Y113+AA113</f>
        <v>2000</v>
      </c>
      <c r="Y113" s="633">
        <v>2000</v>
      </c>
      <c r="Z113" s="633">
        <v>0</v>
      </c>
      <c r="AA113" s="634">
        <v>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s="33" customFormat="1" ht="21.75" customHeight="1" thickBot="1" x14ac:dyDescent="0.25">
      <c r="A114" s="750"/>
      <c r="B114" s="705"/>
      <c r="C114" s="707"/>
      <c r="D114" s="709"/>
      <c r="E114" s="821"/>
      <c r="F114" s="713"/>
      <c r="G114" s="766"/>
      <c r="H114" s="769"/>
      <c r="I114" s="700"/>
      <c r="J114" s="700"/>
      <c r="K114" s="55" t="s">
        <v>41</v>
      </c>
      <c r="L114" s="82">
        <f>M114+O114</f>
        <v>118</v>
      </c>
      <c r="M114" s="83">
        <v>118</v>
      </c>
      <c r="N114" s="83">
        <v>0</v>
      </c>
      <c r="O114" s="84">
        <v>0</v>
      </c>
      <c r="P114" s="99">
        <f>Q114+S114</f>
        <v>0</v>
      </c>
      <c r="Q114" s="88">
        <v>0</v>
      </c>
      <c r="R114" s="88">
        <v>0</v>
      </c>
      <c r="S114" s="232">
        <v>0</v>
      </c>
      <c r="T114" s="99">
        <f>U114+W114</f>
        <v>0</v>
      </c>
      <c r="U114" s="88">
        <v>0</v>
      </c>
      <c r="V114" s="88">
        <v>0</v>
      </c>
      <c r="W114" s="232">
        <v>0</v>
      </c>
      <c r="X114" s="82">
        <f>Y1053+AA114</f>
        <v>0</v>
      </c>
      <c r="Y114" s="83">
        <v>0</v>
      </c>
      <c r="Z114" s="83">
        <v>0</v>
      </c>
      <c r="AA114" s="84">
        <v>0</v>
      </c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1:41" s="33" customFormat="1" ht="25.5" customHeight="1" thickBot="1" x14ac:dyDescent="0.25">
      <c r="A115" s="751"/>
      <c r="B115" s="753"/>
      <c r="C115" s="730"/>
      <c r="D115" s="892"/>
      <c r="E115" s="788"/>
      <c r="F115" s="784"/>
      <c r="G115" s="767"/>
      <c r="H115" s="770"/>
      <c r="I115" s="701"/>
      <c r="J115" s="701"/>
      <c r="K115" s="260" t="s">
        <v>11</v>
      </c>
      <c r="L115" s="48">
        <f>SUM(L113:L114)</f>
        <v>1587.4</v>
      </c>
      <c r="M115" s="49">
        <f t="shared" ref="M115:AA115" si="35">SUM(M113:M114)</f>
        <v>1587.4</v>
      </c>
      <c r="N115" s="49">
        <f t="shared" si="35"/>
        <v>0</v>
      </c>
      <c r="O115" s="50">
        <f t="shared" si="35"/>
        <v>0</v>
      </c>
      <c r="P115" s="48">
        <f t="shared" si="35"/>
        <v>2000</v>
      </c>
      <c r="Q115" s="49">
        <f t="shared" si="35"/>
        <v>2000</v>
      </c>
      <c r="R115" s="49">
        <f t="shared" si="35"/>
        <v>0</v>
      </c>
      <c r="S115" s="50">
        <f t="shared" si="35"/>
        <v>0</v>
      </c>
      <c r="T115" s="48">
        <f t="shared" si="35"/>
        <v>2000</v>
      </c>
      <c r="U115" s="49">
        <f t="shared" si="35"/>
        <v>2000</v>
      </c>
      <c r="V115" s="49">
        <f t="shared" si="35"/>
        <v>0</v>
      </c>
      <c r="W115" s="50">
        <f t="shared" si="35"/>
        <v>0</v>
      </c>
      <c r="X115" s="48">
        <f t="shared" si="35"/>
        <v>2000</v>
      </c>
      <c r="Y115" s="49">
        <f t="shared" si="35"/>
        <v>2000</v>
      </c>
      <c r="Z115" s="49">
        <f t="shared" si="35"/>
        <v>0</v>
      </c>
      <c r="AA115" s="50">
        <f t="shared" si="35"/>
        <v>0</v>
      </c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</row>
    <row r="116" spans="1:41" s="33" customFormat="1" ht="33" customHeight="1" thickBot="1" x14ac:dyDescent="0.25">
      <c r="A116" s="749" t="s">
        <v>15</v>
      </c>
      <c r="B116" s="894" t="s">
        <v>16</v>
      </c>
      <c r="C116" s="785" t="s">
        <v>28</v>
      </c>
      <c r="D116" s="790" t="s">
        <v>51</v>
      </c>
      <c r="E116" s="787" t="s">
        <v>145</v>
      </c>
      <c r="F116" s="712" t="s">
        <v>215</v>
      </c>
      <c r="G116" s="817" t="s">
        <v>52</v>
      </c>
      <c r="H116" s="820" t="str">
        <f>H113</f>
        <v>188723322</v>
      </c>
      <c r="I116" s="699" t="s">
        <v>37</v>
      </c>
      <c r="J116" s="699" t="s">
        <v>218</v>
      </c>
      <c r="K116" s="61" t="str">
        <f>K113</f>
        <v>SB</v>
      </c>
      <c r="L116" s="99">
        <f>M116+O116</f>
        <v>12.5</v>
      </c>
      <c r="M116" s="88">
        <v>12.5</v>
      </c>
      <c r="N116" s="88">
        <f>N113</f>
        <v>0</v>
      </c>
      <c r="O116" s="232">
        <f>O113</f>
        <v>0</v>
      </c>
      <c r="P116" s="99">
        <f>SUM(Q116,S116)</f>
        <v>21</v>
      </c>
      <c r="Q116" s="233">
        <v>21</v>
      </c>
      <c r="R116" s="233">
        <f>R113</f>
        <v>0</v>
      </c>
      <c r="S116" s="234">
        <f>S113</f>
        <v>0</v>
      </c>
      <c r="T116" s="99">
        <f>U116+W116</f>
        <v>21</v>
      </c>
      <c r="U116" s="88">
        <v>21</v>
      </c>
      <c r="V116" s="88">
        <f t="shared" ref="V116:AA116" si="36">V113</f>
        <v>0</v>
      </c>
      <c r="W116" s="232">
        <f t="shared" si="36"/>
        <v>0</v>
      </c>
      <c r="X116" s="90">
        <f>Y116+AA116</f>
        <v>21</v>
      </c>
      <c r="Y116" s="83">
        <v>21</v>
      </c>
      <c r="Z116" s="83">
        <f t="shared" si="36"/>
        <v>0</v>
      </c>
      <c r="AA116" s="84">
        <f t="shared" si="36"/>
        <v>0</v>
      </c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</row>
    <row r="117" spans="1:41" s="33" customFormat="1" ht="37.5" customHeight="1" thickBot="1" x14ac:dyDescent="0.25">
      <c r="A117" s="751"/>
      <c r="B117" s="914"/>
      <c r="C117" s="786"/>
      <c r="D117" s="791"/>
      <c r="E117" s="788"/>
      <c r="F117" s="789"/>
      <c r="G117" s="767"/>
      <c r="H117" s="770"/>
      <c r="I117" s="701"/>
      <c r="J117" s="701"/>
      <c r="K117" s="47" t="str">
        <f>K115</f>
        <v>Iš viso</v>
      </c>
      <c r="L117" s="51">
        <f>SUM(L116)</f>
        <v>12.5</v>
      </c>
      <c r="M117" s="49">
        <f>SUM(M116)</f>
        <v>12.5</v>
      </c>
      <c r="N117" s="49">
        <f>SUM(N116)</f>
        <v>0</v>
      </c>
      <c r="O117" s="53">
        <f>SUM(O116)</f>
        <v>0</v>
      </c>
      <c r="P117" s="51">
        <f t="shared" ref="P117:AA117" si="37">SUM(P116)</f>
        <v>21</v>
      </c>
      <c r="Q117" s="49">
        <f t="shared" si="37"/>
        <v>21</v>
      </c>
      <c r="R117" s="49">
        <f t="shared" si="37"/>
        <v>0</v>
      </c>
      <c r="S117" s="53">
        <f t="shared" si="37"/>
        <v>0</v>
      </c>
      <c r="T117" s="51">
        <f t="shared" si="37"/>
        <v>21</v>
      </c>
      <c r="U117" s="49">
        <f t="shared" si="37"/>
        <v>21</v>
      </c>
      <c r="V117" s="49">
        <f t="shared" si="37"/>
        <v>0</v>
      </c>
      <c r="W117" s="53">
        <f t="shared" si="37"/>
        <v>0</v>
      </c>
      <c r="X117" s="51">
        <f t="shared" si="37"/>
        <v>21</v>
      </c>
      <c r="Y117" s="49">
        <f t="shared" si="37"/>
        <v>21</v>
      </c>
      <c r="Z117" s="49">
        <f t="shared" si="37"/>
        <v>0</v>
      </c>
      <c r="AA117" s="53">
        <f t="shared" si="37"/>
        <v>0</v>
      </c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s="33" customFormat="1" ht="20.25" customHeight="1" thickBot="1" x14ac:dyDescent="0.25">
      <c r="A118" s="749" t="s">
        <v>15</v>
      </c>
      <c r="B118" s="894" t="s">
        <v>16</v>
      </c>
      <c r="C118" s="785" t="s">
        <v>28</v>
      </c>
      <c r="D118" s="790" t="s">
        <v>53</v>
      </c>
      <c r="E118" s="787" t="s">
        <v>137</v>
      </c>
      <c r="F118" s="712" t="s">
        <v>215</v>
      </c>
      <c r="G118" s="765" t="s">
        <v>52</v>
      </c>
      <c r="H118" s="768" t="s">
        <v>20</v>
      </c>
      <c r="I118" s="699" t="s">
        <v>37</v>
      </c>
      <c r="J118" s="699" t="s">
        <v>218</v>
      </c>
      <c r="K118" s="71" t="s">
        <v>24</v>
      </c>
      <c r="L118" s="635">
        <f>M118+O118</f>
        <v>1978.8</v>
      </c>
      <c r="M118" s="636">
        <v>1978.8</v>
      </c>
      <c r="N118" s="636">
        <v>0</v>
      </c>
      <c r="O118" s="637">
        <v>0</v>
      </c>
      <c r="P118" s="635">
        <f>SUM(Q118,S118)</f>
        <v>1571</v>
      </c>
      <c r="Q118" s="230">
        <v>1571</v>
      </c>
      <c r="R118" s="230">
        <v>0</v>
      </c>
      <c r="S118" s="638">
        <v>0</v>
      </c>
      <c r="T118" s="635">
        <f>U118+W118</f>
        <v>1571</v>
      </c>
      <c r="U118" s="636">
        <v>1571</v>
      </c>
      <c r="V118" s="636">
        <v>0</v>
      </c>
      <c r="W118" s="637">
        <v>0</v>
      </c>
      <c r="X118" s="639">
        <f>Y118+AA118</f>
        <v>1571</v>
      </c>
      <c r="Y118" s="633">
        <v>1571</v>
      </c>
      <c r="Z118" s="633">
        <v>0</v>
      </c>
      <c r="AA118" s="634">
        <v>0</v>
      </c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</row>
    <row r="119" spans="1:41" s="33" customFormat="1" ht="21.75" customHeight="1" thickBot="1" x14ac:dyDescent="0.25">
      <c r="A119" s="750"/>
      <c r="B119" s="915"/>
      <c r="C119" s="916"/>
      <c r="D119" s="794"/>
      <c r="E119" s="821"/>
      <c r="F119" s="713"/>
      <c r="G119" s="766"/>
      <c r="H119" s="769"/>
      <c r="I119" s="700"/>
      <c r="J119" s="700"/>
      <c r="K119" s="55" t="s">
        <v>41</v>
      </c>
      <c r="L119" s="99">
        <f>M119+O119</f>
        <v>0</v>
      </c>
      <c r="M119" s="88">
        <v>0</v>
      </c>
      <c r="N119" s="88">
        <v>0</v>
      </c>
      <c r="O119" s="232">
        <v>0</v>
      </c>
      <c r="P119" s="99">
        <f>Q119+S119</f>
        <v>0</v>
      </c>
      <c r="Q119" s="233">
        <v>0</v>
      </c>
      <c r="R119" s="233">
        <v>0</v>
      </c>
      <c r="S119" s="234">
        <v>0</v>
      </c>
      <c r="T119" s="99">
        <f>U119+W119</f>
        <v>0</v>
      </c>
      <c r="U119" s="88">
        <v>0</v>
      </c>
      <c r="V119" s="88">
        <v>0</v>
      </c>
      <c r="W119" s="232">
        <v>0</v>
      </c>
      <c r="X119" s="90">
        <f>Y119+AA119</f>
        <v>0</v>
      </c>
      <c r="Y119" s="83">
        <v>0</v>
      </c>
      <c r="Z119" s="83">
        <v>0</v>
      </c>
      <c r="AA119" s="84">
        <v>0</v>
      </c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</row>
    <row r="120" spans="1:41" s="33" customFormat="1" ht="29.25" customHeight="1" thickBot="1" x14ac:dyDescent="0.25">
      <c r="A120" s="751"/>
      <c r="B120" s="914"/>
      <c r="C120" s="786"/>
      <c r="D120" s="791"/>
      <c r="E120" s="788"/>
      <c r="F120" s="784"/>
      <c r="G120" s="767"/>
      <c r="H120" s="770"/>
      <c r="I120" s="701"/>
      <c r="J120" s="701"/>
      <c r="K120" s="260" t="s">
        <v>11</v>
      </c>
      <c r="L120" s="48">
        <f>SUM(L118:L119)</f>
        <v>1978.8</v>
      </c>
      <c r="M120" s="49">
        <f t="shared" ref="M120:AA120" si="38">SUM(M118:M119)</f>
        <v>1978.8</v>
      </c>
      <c r="N120" s="49">
        <f t="shared" si="38"/>
        <v>0</v>
      </c>
      <c r="O120" s="50">
        <f t="shared" si="38"/>
        <v>0</v>
      </c>
      <c r="P120" s="48">
        <f t="shared" si="38"/>
        <v>1571</v>
      </c>
      <c r="Q120" s="49">
        <f t="shared" si="38"/>
        <v>1571</v>
      </c>
      <c r="R120" s="49">
        <f t="shared" si="38"/>
        <v>0</v>
      </c>
      <c r="S120" s="50">
        <f t="shared" si="38"/>
        <v>0</v>
      </c>
      <c r="T120" s="48">
        <f t="shared" si="38"/>
        <v>1571</v>
      </c>
      <c r="U120" s="49">
        <f t="shared" si="38"/>
        <v>1571</v>
      </c>
      <c r="V120" s="49">
        <f t="shared" si="38"/>
        <v>0</v>
      </c>
      <c r="W120" s="50">
        <f t="shared" si="38"/>
        <v>0</v>
      </c>
      <c r="X120" s="48">
        <f t="shared" si="38"/>
        <v>1571</v>
      </c>
      <c r="Y120" s="49">
        <f t="shared" si="38"/>
        <v>1571</v>
      </c>
      <c r="Z120" s="49">
        <f t="shared" si="38"/>
        <v>0</v>
      </c>
      <c r="AA120" s="50">
        <f t="shared" si="38"/>
        <v>0</v>
      </c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</row>
    <row r="121" spans="1:41" s="33" customFormat="1" ht="33.75" customHeight="1" thickBot="1" x14ac:dyDescent="0.25">
      <c r="A121" s="749" t="s">
        <v>15</v>
      </c>
      <c r="B121" s="894" t="s">
        <v>16</v>
      </c>
      <c r="C121" s="785" t="s">
        <v>28</v>
      </c>
      <c r="D121" s="795" t="s">
        <v>54</v>
      </c>
      <c r="E121" s="954" t="s">
        <v>146</v>
      </c>
      <c r="F121" s="793" t="s">
        <v>215</v>
      </c>
      <c r="G121" s="818" t="s">
        <v>52</v>
      </c>
      <c r="H121" s="768" t="s">
        <v>20</v>
      </c>
      <c r="I121" s="699" t="s">
        <v>37</v>
      </c>
      <c r="J121" s="699" t="s">
        <v>218</v>
      </c>
      <c r="K121" s="91" t="s">
        <v>24</v>
      </c>
      <c r="L121" s="82">
        <f>M121+O121</f>
        <v>22.4</v>
      </c>
      <c r="M121" s="83">
        <v>22.4</v>
      </c>
      <c r="N121" s="83">
        <v>0</v>
      </c>
      <c r="O121" s="84">
        <v>0</v>
      </c>
      <c r="P121" s="99">
        <f>SUM(Q121,S121)</f>
        <v>28</v>
      </c>
      <c r="Q121" s="233">
        <v>28</v>
      </c>
      <c r="R121" s="233">
        <v>0</v>
      </c>
      <c r="S121" s="234">
        <v>0</v>
      </c>
      <c r="T121" s="99">
        <f>U121+W121</f>
        <v>28</v>
      </c>
      <c r="U121" s="88">
        <v>28</v>
      </c>
      <c r="V121" s="88">
        <v>0</v>
      </c>
      <c r="W121" s="232">
        <v>0</v>
      </c>
      <c r="X121" s="90">
        <f>Y121+AA121</f>
        <v>28</v>
      </c>
      <c r="Y121" s="83">
        <v>28</v>
      </c>
      <c r="Z121" s="83">
        <v>0</v>
      </c>
      <c r="AA121" s="84">
        <v>0</v>
      </c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1:41" ht="34.5" customHeight="1" thickBot="1" x14ac:dyDescent="0.25">
      <c r="A122" s="751"/>
      <c r="B122" s="914"/>
      <c r="C122" s="786"/>
      <c r="D122" s="796"/>
      <c r="E122" s="955"/>
      <c r="F122" s="789"/>
      <c r="G122" s="819"/>
      <c r="H122" s="770"/>
      <c r="I122" s="701"/>
      <c r="J122" s="701"/>
      <c r="K122" s="47" t="s">
        <v>11</v>
      </c>
      <c r="L122" s="51">
        <f>SUM(L121)</f>
        <v>22.4</v>
      </c>
      <c r="M122" s="49">
        <f>SUM(M121)</f>
        <v>22.4</v>
      </c>
      <c r="N122" s="49">
        <f>SUM(N121)</f>
        <v>0</v>
      </c>
      <c r="O122" s="53">
        <f>SUM(O121)</f>
        <v>0</v>
      </c>
      <c r="P122" s="51">
        <f t="shared" ref="P122:AA122" si="39">SUM(P121)</f>
        <v>28</v>
      </c>
      <c r="Q122" s="49">
        <f t="shared" si="39"/>
        <v>28</v>
      </c>
      <c r="R122" s="49">
        <f t="shared" si="39"/>
        <v>0</v>
      </c>
      <c r="S122" s="53">
        <f t="shared" si="39"/>
        <v>0</v>
      </c>
      <c r="T122" s="51">
        <f t="shared" si="39"/>
        <v>28</v>
      </c>
      <c r="U122" s="49">
        <f t="shared" si="39"/>
        <v>28</v>
      </c>
      <c r="V122" s="49">
        <f t="shared" si="39"/>
        <v>0</v>
      </c>
      <c r="W122" s="53">
        <f t="shared" si="39"/>
        <v>0</v>
      </c>
      <c r="X122" s="51">
        <f t="shared" si="39"/>
        <v>28</v>
      </c>
      <c r="Y122" s="49">
        <f t="shared" si="39"/>
        <v>28</v>
      </c>
      <c r="Z122" s="49">
        <f t="shared" si="39"/>
        <v>0</v>
      </c>
      <c r="AA122" s="53">
        <f t="shared" si="39"/>
        <v>0</v>
      </c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</row>
    <row r="123" spans="1:41" ht="30.75" customHeight="1" thickBot="1" x14ac:dyDescent="0.25">
      <c r="A123" s="749" t="s">
        <v>15</v>
      </c>
      <c r="B123" s="894" t="s">
        <v>16</v>
      </c>
      <c r="C123" s="785" t="s">
        <v>28</v>
      </c>
      <c r="D123" s="795" t="s">
        <v>55</v>
      </c>
      <c r="E123" s="910" t="s">
        <v>56</v>
      </c>
      <c r="F123" s="793" t="s">
        <v>215</v>
      </c>
      <c r="G123" s="818" t="s">
        <v>83</v>
      </c>
      <c r="H123" s="768" t="s">
        <v>20</v>
      </c>
      <c r="I123" s="699" t="s">
        <v>37</v>
      </c>
      <c r="J123" s="699" t="s">
        <v>218</v>
      </c>
      <c r="K123" s="55" t="s">
        <v>41</v>
      </c>
      <c r="L123" s="284">
        <f>M123+O123</f>
        <v>5.0999999999999996</v>
      </c>
      <c r="M123" s="349">
        <v>5.0999999999999996</v>
      </c>
      <c r="N123" s="631">
        <v>4.5999999999999996</v>
      </c>
      <c r="O123" s="350">
        <v>0</v>
      </c>
      <c r="P123" s="172">
        <f>SUM(Q123,S123)</f>
        <v>8.3000000000000007</v>
      </c>
      <c r="Q123" s="355">
        <v>8.3000000000000007</v>
      </c>
      <c r="R123" s="356">
        <v>7.7</v>
      </c>
      <c r="S123" s="357">
        <v>0</v>
      </c>
      <c r="T123" s="172">
        <f>U123+W123</f>
        <v>8.3000000000000007</v>
      </c>
      <c r="U123" s="352">
        <v>8.3000000000000007</v>
      </c>
      <c r="V123" s="354">
        <v>7.5</v>
      </c>
      <c r="W123" s="353">
        <v>0</v>
      </c>
      <c r="X123" s="630">
        <f>Y123+AA123</f>
        <v>8.3000000000000007</v>
      </c>
      <c r="Y123" s="631">
        <v>8.3000000000000007</v>
      </c>
      <c r="Z123" s="349">
        <v>7.5</v>
      </c>
      <c r="AA123" s="350">
        <v>0</v>
      </c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</row>
    <row r="124" spans="1:41" ht="30.75" customHeight="1" thickBot="1" x14ac:dyDescent="0.25">
      <c r="A124" s="751"/>
      <c r="B124" s="914"/>
      <c r="C124" s="786"/>
      <c r="D124" s="796"/>
      <c r="E124" s="911"/>
      <c r="F124" s="789"/>
      <c r="G124" s="819"/>
      <c r="H124" s="770"/>
      <c r="I124" s="701"/>
      <c r="J124" s="701"/>
      <c r="K124" s="47" t="s">
        <v>11</v>
      </c>
      <c r="L124" s="48">
        <f>L123</f>
        <v>5.0999999999999996</v>
      </c>
      <c r="M124" s="49">
        <f>M123</f>
        <v>5.0999999999999996</v>
      </c>
      <c r="N124" s="49">
        <f>SUM(N123)</f>
        <v>4.5999999999999996</v>
      </c>
      <c r="O124" s="50">
        <v>0</v>
      </c>
      <c r="P124" s="48">
        <f>SUM(P123)</f>
        <v>8.3000000000000007</v>
      </c>
      <c r="Q124" s="49">
        <f>SUM(Q123)</f>
        <v>8.3000000000000007</v>
      </c>
      <c r="R124" s="49">
        <f>SUM(R123)</f>
        <v>7.7</v>
      </c>
      <c r="S124" s="50">
        <f>SUM(S123)</f>
        <v>0</v>
      </c>
      <c r="T124" s="48">
        <f>T123</f>
        <v>8.3000000000000007</v>
      </c>
      <c r="U124" s="49">
        <f t="shared" ref="U124:W124" si="40">U123</f>
        <v>8.3000000000000007</v>
      </c>
      <c r="V124" s="49">
        <f t="shared" si="40"/>
        <v>7.5</v>
      </c>
      <c r="W124" s="50">
        <f t="shared" si="40"/>
        <v>0</v>
      </c>
      <c r="X124" s="48">
        <f t="shared" ref="X124:AA124" si="41">SUM(X123)</f>
        <v>8.3000000000000007</v>
      </c>
      <c r="Y124" s="49">
        <f t="shared" si="41"/>
        <v>8.3000000000000007</v>
      </c>
      <c r="Z124" s="49">
        <f t="shared" si="41"/>
        <v>7.5</v>
      </c>
      <c r="AA124" s="50">
        <f t="shared" si="41"/>
        <v>0</v>
      </c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</row>
    <row r="125" spans="1:41" ht="34.5" customHeight="1" thickBot="1" x14ac:dyDescent="0.25">
      <c r="A125" s="749" t="s">
        <v>15</v>
      </c>
      <c r="B125" s="894" t="s">
        <v>16</v>
      </c>
      <c r="C125" s="785" t="s">
        <v>28</v>
      </c>
      <c r="D125" s="795" t="s">
        <v>103</v>
      </c>
      <c r="E125" s="908" t="s">
        <v>104</v>
      </c>
      <c r="F125" s="793" t="s">
        <v>215</v>
      </c>
      <c r="G125" s="818" t="s">
        <v>45</v>
      </c>
      <c r="H125" s="768" t="s">
        <v>20</v>
      </c>
      <c r="I125" s="699" t="s">
        <v>37</v>
      </c>
      <c r="J125" s="699" t="s">
        <v>218</v>
      </c>
      <c r="K125" s="55" t="s">
        <v>41</v>
      </c>
      <c r="L125" s="284">
        <f>M125+O125</f>
        <v>29</v>
      </c>
      <c r="M125" s="349">
        <v>29</v>
      </c>
      <c r="N125" s="631">
        <v>0</v>
      </c>
      <c r="O125" s="350">
        <v>0</v>
      </c>
      <c r="P125" s="172">
        <f>SUM(Q125,S125)</f>
        <v>34</v>
      </c>
      <c r="Q125" s="355">
        <v>34</v>
      </c>
      <c r="R125" s="356">
        <v>0</v>
      </c>
      <c r="S125" s="357">
        <v>0</v>
      </c>
      <c r="T125" s="172">
        <f>U125+W125</f>
        <v>60</v>
      </c>
      <c r="U125" s="352">
        <v>60</v>
      </c>
      <c r="V125" s="354">
        <v>0</v>
      </c>
      <c r="W125" s="353">
        <v>0</v>
      </c>
      <c r="X125" s="630">
        <f>Y125+AA125</f>
        <v>60</v>
      </c>
      <c r="Y125" s="631">
        <v>60</v>
      </c>
      <c r="Z125" s="349">
        <v>0</v>
      </c>
      <c r="AA125" s="350">
        <v>0</v>
      </c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</row>
    <row r="126" spans="1:41" ht="34.5" customHeight="1" thickBot="1" x14ac:dyDescent="0.25">
      <c r="A126" s="904"/>
      <c r="B126" s="895"/>
      <c r="C126" s="905"/>
      <c r="D126" s="1101"/>
      <c r="E126" s="909"/>
      <c r="F126" s="1100"/>
      <c r="G126" s="1113"/>
      <c r="H126" s="770"/>
      <c r="I126" s="701"/>
      <c r="J126" s="701"/>
      <c r="K126" s="47" t="s">
        <v>11</v>
      </c>
      <c r="L126" s="48">
        <f>L125</f>
        <v>29</v>
      </c>
      <c r="M126" s="49">
        <f>M125</f>
        <v>29</v>
      </c>
      <c r="N126" s="49">
        <v>0</v>
      </c>
      <c r="O126" s="50">
        <v>0</v>
      </c>
      <c r="P126" s="48">
        <f>SUM(P125)</f>
        <v>34</v>
      </c>
      <c r="Q126" s="49">
        <f>SUM(Q125)</f>
        <v>34</v>
      </c>
      <c r="R126" s="49">
        <f>SUM(R125)</f>
        <v>0</v>
      </c>
      <c r="S126" s="50">
        <f>SUM(S125)</f>
        <v>0</v>
      </c>
      <c r="T126" s="48">
        <f>T125</f>
        <v>60</v>
      </c>
      <c r="U126" s="49">
        <f>U125</f>
        <v>60</v>
      </c>
      <c r="V126" s="49">
        <v>0</v>
      </c>
      <c r="W126" s="50">
        <v>0</v>
      </c>
      <c r="X126" s="48">
        <f t="shared" ref="X126:AA126" si="42">SUM(X125)</f>
        <v>60</v>
      </c>
      <c r="Y126" s="49">
        <f t="shared" si="42"/>
        <v>60</v>
      </c>
      <c r="Z126" s="49">
        <f t="shared" si="42"/>
        <v>0</v>
      </c>
      <c r="AA126" s="50">
        <f t="shared" si="42"/>
        <v>0</v>
      </c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</row>
    <row r="127" spans="1:41" ht="26.25" customHeight="1" thickBot="1" x14ac:dyDescent="0.25">
      <c r="A127" s="749" t="s">
        <v>15</v>
      </c>
      <c r="B127" s="894" t="s">
        <v>16</v>
      </c>
      <c r="C127" s="785" t="s">
        <v>28</v>
      </c>
      <c r="D127" s="795" t="s">
        <v>150</v>
      </c>
      <c r="E127" s="908" t="s">
        <v>151</v>
      </c>
      <c r="F127" s="793" t="s">
        <v>215</v>
      </c>
      <c r="G127" s="818" t="s">
        <v>52</v>
      </c>
      <c r="H127" s="768" t="s">
        <v>20</v>
      </c>
      <c r="I127" s="699" t="s">
        <v>37</v>
      </c>
      <c r="J127" s="699" t="s">
        <v>218</v>
      </c>
      <c r="K127" s="55" t="s">
        <v>24</v>
      </c>
      <c r="L127" s="284">
        <f>M127+O127</f>
        <v>229</v>
      </c>
      <c r="M127" s="349">
        <v>229</v>
      </c>
      <c r="N127" s="631">
        <v>0</v>
      </c>
      <c r="O127" s="350">
        <v>0</v>
      </c>
      <c r="P127" s="172">
        <f>SUM(Q127,S127)</f>
        <v>290</v>
      </c>
      <c r="Q127" s="355">
        <v>290</v>
      </c>
      <c r="R127" s="356">
        <v>0</v>
      </c>
      <c r="S127" s="357">
        <v>0</v>
      </c>
      <c r="T127" s="172">
        <f>U127+W127</f>
        <v>290</v>
      </c>
      <c r="U127" s="352">
        <v>290</v>
      </c>
      <c r="V127" s="354">
        <v>0</v>
      </c>
      <c r="W127" s="353">
        <v>0</v>
      </c>
      <c r="X127" s="630">
        <f>Y127+AA127</f>
        <v>290</v>
      </c>
      <c r="Y127" s="631">
        <v>290</v>
      </c>
      <c r="Z127" s="349">
        <v>0</v>
      </c>
      <c r="AA127" s="350">
        <v>0</v>
      </c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ht="34.5" customHeight="1" thickBot="1" x14ac:dyDescent="0.25">
      <c r="A128" s="904"/>
      <c r="B128" s="895"/>
      <c r="C128" s="905"/>
      <c r="D128" s="1101"/>
      <c r="E128" s="909"/>
      <c r="F128" s="1100"/>
      <c r="G128" s="1113"/>
      <c r="H128" s="770"/>
      <c r="I128" s="701"/>
      <c r="J128" s="701"/>
      <c r="K128" s="47" t="s">
        <v>11</v>
      </c>
      <c r="L128" s="48">
        <f>L127</f>
        <v>229</v>
      </c>
      <c r="M128" s="49">
        <f>M127</f>
        <v>229</v>
      </c>
      <c r="N128" s="49">
        <v>0</v>
      </c>
      <c r="O128" s="50">
        <v>0</v>
      </c>
      <c r="P128" s="48">
        <f>SUM(P127)</f>
        <v>290</v>
      </c>
      <c r="Q128" s="49">
        <f>SUM(Q127)</f>
        <v>290</v>
      </c>
      <c r="R128" s="49">
        <f>SUM(R127)</f>
        <v>0</v>
      </c>
      <c r="S128" s="50">
        <f>SUM(S127)</f>
        <v>0</v>
      </c>
      <c r="T128" s="48">
        <f>T127</f>
        <v>290</v>
      </c>
      <c r="U128" s="49">
        <f>U127</f>
        <v>290</v>
      </c>
      <c r="V128" s="49">
        <v>0</v>
      </c>
      <c r="W128" s="50">
        <v>0</v>
      </c>
      <c r="X128" s="48">
        <f t="shared" ref="X128:AA128" si="43">SUM(X127)</f>
        <v>290</v>
      </c>
      <c r="Y128" s="49">
        <f t="shared" si="43"/>
        <v>290</v>
      </c>
      <c r="Z128" s="49">
        <f t="shared" si="43"/>
        <v>0</v>
      </c>
      <c r="AA128" s="50">
        <f t="shared" si="43"/>
        <v>0</v>
      </c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ht="55.5" customHeight="1" thickBot="1" x14ac:dyDescent="0.25">
      <c r="A129" s="749" t="s">
        <v>15</v>
      </c>
      <c r="B129" s="894" t="s">
        <v>16</v>
      </c>
      <c r="C129" s="785" t="s">
        <v>28</v>
      </c>
      <c r="D129" s="906" t="s">
        <v>168</v>
      </c>
      <c r="E129" s="912" t="s">
        <v>173</v>
      </c>
      <c r="F129" s="780" t="s">
        <v>215</v>
      </c>
      <c r="G129" s="782" t="s">
        <v>132</v>
      </c>
      <c r="H129" s="801" t="s">
        <v>20</v>
      </c>
      <c r="I129" s="797" t="s">
        <v>37</v>
      </c>
      <c r="J129" s="797" t="s">
        <v>218</v>
      </c>
      <c r="K129" s="179" t="s">
        <v>41</v>
      </c>
      <c r="L129" s="172">
        <f>M129+O129</f>
        <v>216.7</v>
      </c>
      <c r="M129" s="352">
        <v>216.7</v>
      </c>
      <c r="N129" s="354">
        <v>4.2</v>
      </c>
      <c r="O129" s="353">
        <v>0</v>
      </c>
      <c r="P129" s="172">
        <f>SUM(Q129,S129)</f>
        <v>24.6</v>
      </c>
      <c r="Q129" s="355">
        <v>24.6</v>
      </c>
      <c r="R129" s="356">
        <v>0.5</v>
      </c>
      <c r="S129" s="357">
        <v>0</v>
      </c>
      <c r="T129" s="172">
        <f>U129+W129</f>
        <v>0</v>
      </c>
      <c r="U129" s="352">
        <v>0</v>
      </c>
      <c r="V129" s="354">
        <v>0</v>
      </c>
      <c r="W129" s="353">
        <v>0</v>
      </c>
      <c r="X129" s="358">
        <v>0</v>
      </c>
      <c r="Y129" s="354">
        <v>0</v>
      </c>
      <c r="Z129" s="352">
        <v>0</v>
      </c>
      <c r="AA129" s="353">
        <v>0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ht="57.75" customHeight="1" thickBot="1" x14ac:dyDescent="0.25">
      <c r="A130" s="904"/>
      <c r="B130" s="895"/>
      <c r="C130" s="905"/>
      <c r="D130" s="907"/>
      <c r="E130" s="913"/>
      <c r="F130" s="781"/>
      <c r="G130" s="783"/>
      <c r="H130" s="1099"/>
      <c r="I130" s="799"/>
      <c r="J130" s="799"/>
      <c r="K130" s="260" t="s">
        <v>11</v>
      </c>
      <c r="L130" s="48">
        <f>L129</f>
        <v>216.7</v>
      </c>
      <c r="M130" s="49">
        <f t="shared" ref="M130:AA130" si="44">M129</f>
        <v>216.7</v>
      </c>
      <c r="N130" s="49">
        <f t="shared" si="44"/>
        <v>4.2</v>
      </c>
      <c r="O130" s="50">
        <f t="shared" si="44"/>
        <v>0</v>
      </c>
      <c r="P130" s="48">
        <f t="shared" si="44"/>
        <v>24.6</v>
      </c>
      <c r="Q130" s="49">
        <f t="shared" si="44"/>
        <v>24.6</v>
      </c>
      <c r="R130" s="49">
        <f t="shared" si="44"/>
        <v>0.5</v>
      </c>
      <c r="S130" s="50">
        <f t="shared" si="44"/>
        <v>0</v>
      </c>
      <c r="T130" s="48">
        <f t="shared" si="44"/>
        <v>0</v>
      </c>
      <c r="U130" s="49">
        <f t="shared" si="44"/>
        <v>0</v>
      </c>
      <c r="V130" s="49">
        <f t="shared" si="44"/>
        <v>0</v>
      </c>
      <c r="W130" s="50">
        <f t="shared" si="44"/>
        <v>0</v>
      </c>
      <c r="X130" s="48">
        <f t="shared" si="44"/>
        <v>0</v>
      </c>
      <c r="Y130" s="49">
        <f t="shared" si="44"/>
        <v>0</v>
      </c>
      <c r="Z130" s="49">
        <f t="shared" si="44"/>
        <v>0</v>
      </c>
      <c r="AA130" s="50">
        <f t="shared" si="44"/>
        <v>0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ht="34.5" customHeight="1" thickBot="1" x14ac:dyDescent="0.25">
      <c r="A131" s="749" t="s">
        <v>15</v>
      </c>
      <c r="B131" s="894" t="s">
        <v>16</v>
      </c>
      <c r="C131" s="785" t="s">
        <v>28</v>
      </c>
      <c r="D131" s="906" t="s">
        <v>169</v>
      </c>
      <c r="E131" s="912" t="s">
        <v>170</v>
      </c>
      <c r="F131" s="780" t="s">
        <v>215</v>
      </c>
      <c r="G131" s="782" t="s">
        <v>26</v>
      </c>
      <c r="H131" s="801" t="s">
        <v>20</v>
      </c>
      <c r="I131" s="797" t="s">
        <v>37</v>
      </c>
      <c r="J131" s="797" t="s">
        <v>218</v>
      </c>
      <c r="K131" s="179" t="s">
        <v>41</v>
      </c>
      <c r="L131" s="172">
        <f>M131+O131</f>
        <v>0</v>
      </c>
      <c r="M131" s="352">
        <v>0</v>
      </c>
      <c r="N131" s="354">
        <v>0</v>
      </c>
      <c r="O131" s="353">
        <v>0</v>
      </c>
      <c r="P131" s="172">
        <f>SUM(Q131,S131)</f>
        <v>2.5</v>
      </c>
      <c r="Q131" s="355">
        <v>2.5</v>
      </c>
      <c r="R131" s="356">
        <v>0</v>
      </c>
      <c r="S131" s="357">
        <v>0</v>
      </c>
      <c r="T131" s="172">
        <f>U131+W131</f>
        <v>0</v>
      </c>
      <c r="U131" s="352">
        <v>0</v>
      </c>
      <c r="V131" s="354">
        <v>0</v>
      </c>
      <c r="W131" s="353">
        <v>0</v>
      </c>
      <c r="X131" s="358">
        <v>0</v>
      </c>
      <c r="Y131" s="354">
        <v>0</v>
      </c>
      <c r="Z131" s="352">
        <v>0</v>
      </c>
      <c r="AA131" s="353">
        <v>0</v>
      </c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ht="34.5" customHeight="1" thickBot="1" x14ac:dyDescent="0.25">
      <c r="A132" s="904"/>
      <c r="B132" s="895"/>
      <c r="C132" s="905"/>
      <c r="D132" s="907"/>
      <c r="E132" s="913"/>
      <c r="F132" s="781"/>
      <c r="G132" s="783"/>
      <c r="H132" s="1099"/>
      <c r="I132" s="799"/>
      <c r="J132" s="799"/>
      <c r="K132" s="47" t="s">
        <v>11</v>
      </c>
      <c r="L132" s="48">
        <f>L131</f>
        <v>0</v>
      </c>
      <c r="M132" s="49">
        <f>M131</f>
        <v>0</v>
      </c>
      <c r="N132" s="49">
        <v>0</v>
      </c>
      <c r="O132" s="50">
        <v>0</v>
      </c>
      <c r="P132" s="48">
        <f>SUM(P131)</f>
        <v>2.5</v>
      </c>
      <c r="Q132" s="49">
        <f>SUM(Q131)</f>
        <v>2.5</v>
      </c>
      <c r="R132" s="49">
        <f>SUM(R131)</f>
        <v>0</v>
      </c>
      <c r="S132" s="50">
        <f>SUM(S131)</f>
        <v>0</v>
      </c>
      <c r="T132" s="48">
        <f>T131</f>
        <v>0</v>
      </c>
      <c r="U132" s="49">
        <f>U131</f>
        <v>0</v>
      </c>
      <c r="V132" s="49">
        <v>0</v>
      </c>
      <c r="W132" s="50">
        <v>0</v>
      </c>
      <c r="X132" s="48">
        <f t="shared" ref="X132:AA132" si="45">SUM(X131)</f>
        <v>0</v>
      </c>
      <c r="Y132" s="49">
        <f t="shared" si="45"/>
        <v>0</v>
      </c>
      <c r="Z132" s="49">
        <f t="shared" si="45"/>
        <v>0</v>
      </c>
      <c r="AA132" s="50">
        <f t="shared" si="45"/>
        <v>0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29.25" customHeight="1" thickBot="1" x14ac:dyDescent="0.25">
      <c r="A133" s="749" t="s">
        <v>15</v>
      </c>
      <c r="B133" s="894" t="s">
        <v>16</v>
      </c>
      <c r="C133" s="785" t="s">
        <v>28</v>
      </c>
      <c r="D133" s="906" t="s">
        <v>171</v>
      </c>
      <c r="E133" s="912" t="s">
        <v>172</v>
      </c>
      <c r="F133" s="780" t="s">
        <v>215</v>
      </c>
      <c r="G133" s="782" t="s">
        <v>26</v>
      </c>
      <c r="H133" s="801" t="s">
        <v>20</v>
      </c>
      <c r="I133" s="797" t="s">
        <v>37</v>
      </c>
      <c r="J133" s="797" t="s">
        <v>218</v>
      </c>
      <c r="K133" s="179" t="s">
        <v>41</v>
      </c>
      <c r="L133" s="172">
        <f>M133+O133</f>
        <v>1.8</v>
      </c>
      <c r="M133" s="352">
        <v>1.8</v>
      </c>
      <c r="N133" s="354">
        <v>0</v>
      </c>
      <c r="O133" s="353">
        <v>0</v>
      </c>
      <c r="P133" s="172">
        <f>SUM(Q133,S133)</f>
        <v>0</v>
      </c>
      <c r="Q133" s="355">
        <v>0</v>
      </c>
      <c r="R133" s="356">
        <v>0</v>
      </c>
      <c r="S133" s="357">
        <v>0</v>
      </c>
      <c r="T133" s="172">
        <f>U133+W133</f>
        <v>0</v>
      </c>
      <c r="U133" s="352">
        <v>0</v>
      </c>
      <c r="V133" s="354">
        <v>0</v>
      </c>
      <c r="W133" s="353">
        <v>0</v>
      </c>
      <c r="X133" s="358">
        <v>0</v>
      </c>
      <c r="Y133" s="354">
        <v>0</v>
      </c>
      <c r="Z133" s="352">
        <v>0</v>
      </c>
      <c r="AA133" s="353"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39.75" customHeight="1" thickBot="1" x14ac:dyDescent="0.25">
      <c r="A134" s="904"/>
      <c r="B134" s="895"/>
      <c r="C134" s="905"/>
      <c r="D134" s="907"/>
      <c r="E134" s="913"/>
      <c r="F134" s="781"/>
      <c r="G134" s="783"/>
      <c r="H134" s="1099"/>
      <c r="I134" s="799"/>
      <c r="J134" s="799"/>
      <c r="K134" s="47" t="s">
        <v>11</v>
      </c>
      <c r="L134" s="239">
        <f>L133</f>
        <v>1.8</v>
      </c>
      <c r="M134" s="240">
        <f>M133</f>
        <v>1.8</v>
      </c>
      <c r="N134" s="240">
        <v>0</v>
      </c>
      <c r="O134" s="241">
        <v>0</v>
      </c>
      <c r="P134" s="239">
        <f>SUM(P133)</f>
        <v>0</v>
      </c>
      <c r="Q134" s="240">
        <f>SUM(Q133)</f>
        <v>0</v>
      </c>
      <c r="R134" s="240">
        <f>SUM(R133)</f>
        <v>0</v>
      </c>
      <c r="S134" s="241">
        <f>SUM(S133)</f>
        <v>0</v>
      </c>
      <c r="T134" s="239">
        <f>T133</f>
        <v>0</v>
      </c>
      <c r="U134" s="240">
        <f>U133</f>
        <v>0</v>
      </c>
      <c r="V134" s="240">
        <v>0</v>
      </c>
      <c r="W134" s="241">
        <v>0</v>
      </c>
      <c r="X134" s="239">
        <f t="shared" ref="X134:AA134" si="46">SUM(X133)</f>
        <v>0</v>
      </c>
      <c r="Y134" s="240">
        <f t="shared" si="46"/>
        <v>0</v>
      </c>
      <c r="Z134" s="240">
        <f t="shared" si="46"/>
        <v>0</v>
      </c>
      <c r="AA134" s="241">
        <f t="shared" si="46"/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19.5" customHeight="1" thickBot="1" x14ac:dyDescent="0.25">
      <c r="A135" s="297" t="s">
        <v>15</v>
      </c>
      <c r="B135" s="170" t="s">
        <v>16</v>
      </c>
      <c r="C135" s="282" t="s">
        <v>28</v>
      </c>
      <c r="D135" s="937" t="s">
        <v>203</v>
      </c>
      <c r="E135" s="937"/>
      <c r="F135" s="937"/>
      <c r="G135" s="937"/>
      <c r="H135" s="937"/>
      <c r="I135" s="937"/>
      <c r="J135" s="938"/>
      <c r="K135" s="938"/>
      <c r="L135" s="8">
        <f>L92+L94+L96+L98+L100+L102+L104+L106+L108+L112+L115+L117+L120+L122+L124+L134+L126+L132+L130+L128+L110</f>
        <v>17687.2</v>
      </c>
      <c r="M135" s="9">
        <f t="shared" ref="M135:AA135" si="47">M92+M94+M96+M98+M100+M102+M104+M106+M108+M112+M115+M117+M120+M122+M124+M134+M126+M132+M130+M128+M110</f>
        <v>17687.2</v>
      </c>
      <c r="N135" s="9">
        <f t="shared" si="47"/>
        <v>250.29999999999998</v>
      </c>
      <c r="O135" s="10">
        <f t="shared" si="47"/>
        <v>0</v>
      </c>
      <c r="P135" s="8">
        <f t="shared" si="47"/>
        <v>22016.299999999996</v>
      </c>
      <c r="Q135" s="9">
        <f t="shared" si="47"/>
        <v>22013.299999999996</v>
      </c>
      <c r="R135" s="9">
        <f t="shared" si="47"/>
        <v>327.10000000000002</v>
      </c>
      <c r="S135" s="10">
        <f t="shared" si="47"/>
        <v>3</v>
      </c>
      <c r="T135" s="8">
        <f t="shared" si="47"/>
        <v>21414.600000000002</v>
      </c>
      <c r="U135" s="9">
        <f t="shared" si="47"/>
        <v>21414.600000000002</v>
      </c>
      <c r="V135" s="9">
        <f t="shared" si="47"/>
        <v>288.39999999999998</v>
      </c>
      <c r="W135" s="10">
        <f t="shared" si="47"/>
        <v>0</v>
      </c>
      <c r="X135" s="8">
        <f t="shared" si="47"/>
        <v>21414.600000000002</v>
      </c>
      <c r="Y135" s="9">
        <f t="shared" si="47"/>
        <v>21414.600000000002</v>
      </c>
      <c r="Z135" s="9">
        <f t="shared" si="47"/>
        <v>288.39999999999998</v>
      </c>
      <c r="AA135" s="10">
        <f t="shared" si="47"/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19.5" customHeight="1" thickBot="1" x14ac:dyDescent="0.25">
      <c r="A136" s="28" t="s">
        <v>15</v>
      </c>
      <c r="B136" s="4" t="s">
        <v>16</v>
      </c>
      <c r="C136" s="5" t="s">
        <v>47</v>
      </c>
      <c r="D136" s="813" t="s">
        <v>181</v>
      </c>
      <c r="E136" s="814"/>
      <c r="F136" s="814"/>
      <c r="G136" s="814"/>
      <c r="H136" s="814"/>
      <c r="I136" s="814"/>
      <c r="J136" s="814"/>
      <c r="K136" s="814"/>
      <c r="L136" s="815"/>
      <c r="M136" s="815"/>
      <c r="N136" s="815"/>
      <c r="O136" s="815"/>
      <c r="P136" s="815"/>
      <c r="Q136" s="815"/>
      <c r="R136" s="815"/>
      <c r="S136" s="815"/>
      <c r="T136" s="815"/>
      <c r="U136" s="815"/>
      <c r="V136" s="815"/>
      <c r="W136" s="815"/>
      <c r="X136" s="815"/>
      <c r="Y136" s="815"/>
      <c r="Z136" s="815"/>
      <c r="AA136" s="816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19.5" customHeight="1" x14ac:dyDescent="0.2">
      <c r="A137" s="1196" t="s">
        <v>15</v>
      </c>
      <c r="B137" s="1192" t="s">
        <v>16</v>
      </c>
      <c r="C137" s="785" t="s">
        <v>47</v>
      </c>
      <c r="D137" s="795" t="s">
        <v>16</v>
      </c>
      <c r="E137" s="908" t="s">
        <v>131</v>
      </c>
      <c r="F137" s="793" t="s">
        <v>215</v>
      </c>
      <c r="G137" s="818" t="s">
        <v>49</v>
      </c>
      <c r="H137" s="768" t="s">
        <v>127</v>
      </c>
      <c r="I137" s="1049" t="s">
        <v>256</v>
      </c>
      <c r="J137" s="699" t="s">
        <v>218</v>
      </c>
      <c r="K137" s="61" t="s">
        <v>24</v>
      </c>
      <c r="L137" s="359">
        <f>M137+O137</f>
        <v>180.2</v>
      </c>
      <c r="M137" s="379">
        <v>180.2</v>
      </c>
      <c r="N137" s="640">
        <v>166.3</v>
      </c>
      <c r="O137" s="380">
        <v>0</v>
      </c>
      <c r="P137" s="359">
        <f>SUM(Q137,S137)</f>
        <v>198.2</v>
      </c>
      <c r="Q137" s="560">
        <v>198.2</v>
      </c>
      <c r="R137" s="641">
        <v>182.9</v>
      </c>
      <c r="S137" s="562">
        <v>0</v>
      </c>
      <c r="T137" s="642">
        <f>U137+W137</f>
        <v>226.9</v>
      </c>
      <c r="U137" s="381">
        <v>226.9</v>
      </c>
      <c r="V137" s="643">
        <v>209.4</v>
      </c>
      <c r="W137" s="644">
        <v>0</v>
      </c>
      <c r="X137" s="645">
        <f>Y137+AA137</f>
        <v>249.6</v>
      </c>
      <c r="Y137" s="640">
        <v>249.6</v>
      </c>
      <c r="Z137" s="379">
        <v>230.3</v>
      </c>
      <c r="AA137" s="380"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19.5" customHeight="1" thickBot="1" x14ac:dyDescent="0.25">
      <c r="A138" s="1197"/>
      <c r="B138" s="1193"/>
      <c r="C138" s="916"/>
      <c r="D138" s="1195"/>
      <c r="E138" s="1181"/>
      <c r="F138" s="713"/>
      <c r="G138" s="1189"/>
      <c r="H138" s="769"/>
      <c r="I138" s="1050"/>
      <c r="J138" s="700"/>
      <c r="K138" s="216" t="s">
        <v>41</v>
      </c>
      <c r="L138" s="311">
        <f>M138+O138</f>
        <v>0</v>
      </c>
      <c r="M138" s="328">
        <v>0</v>
      </c>
      <c r="N138" s="328">
        <v>0</v>
      </c>
      <c r="O138" s="329">
        <v>0</v>
      </c>
      <c r="P138" s="311">
        <f>Q138+S138</f>
        <v>0</v>
      </c>
      <c r="Q138" s="316">
        <v>0</v>
      </c>
      <c r="R138" s="331">
        <v>0</v>
      </c>
      <c r="S138" s="317">
        <v>0</v>
      </c>
      <c r="T138" s="314">
        <f>U138+W138</f>
        <v>0</v>
      </c>
      <c r="U138" s="330">
        <v>0</v>
      </c>
      <c r="V138" s="330">
        <v>0</v>
      </c>
      <c r="W138" s="336">
        <v>0</v>
      </c>
      <c r="X138" s="337">
        <f>Y138+AA138</f>
        <v>0</v>
      </c>
      <c r="Y138" s="328">
        <v>0</v>
      </c>
      <c r="Z138" s="328">
        <v>0</v>
      </c>
      <c r="AA138" s="329"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25.5" customHeight="1" thickBot="1" x14ac:dyDescent="0.25">
      <c r="A139" s="1198"/>
      <c r="B139" s="1194"/>
      <c r="C139" s="786"/>
      <c r="D139" s="796"/>
      <c r="E139" s="1182"/>
      <c r="F139" s="789"/>
      <c r="G139" s="819"/>
      <c r="H139" s="770"/>
      <c r="I139" s="701"/>
      <c r="J139" s="701"/>
      <c r="K139" s="217" t="s">
        <v>11</v>
      </c>
      <c r="L139" s="48">
        <f>SUM(L137:L138)</f>
        <v>180.2</v>
      </c>
      <c r="M139" s="49">
        <f t="shared" ref="M139:AA139" si="48">SUM(M137:M138)</f>
        <v>180.2</v>
      </c>
      <c r="N139" s="49">
        <f t="shared" si="48"/>
        <v>166.3</v>
      </c>
      <c r="O139" s="50">
        <f t="shared" si="48"/>
        <v>0</v>
      </c>
      <c r="P139" s="48">
        <f t="shared" si="48"/>
        <v>198.2</v>
      </c>
      <c r="Q139" s="49">
        <f t="shared" si="48"/>
        <v>198.2</v>
      </c>
      <c r="R139" s="49">
        <f t="shared" si="48"/>
        <v>182.9</v>
      </c>
      <c r="S139" s="50">
        <f t="shared" si="48"/>
        <v>0</v>
      </c>
      <c r="T139" s="48">
        <f t="shared" si="48"/>
        <v>226.9</v>
      </c>
      <c r="U139" s="49">
        <f t="shared" si="48"/>
        <v>226.9</v>
      </c>
      <c r="V139" s="49">
        <f t="shared" si="48"/>
        <v>209.4</v>
      </c>
      <c r="W139" s="50">
        <f t="shared" si="48"/>
        <v>0</v>
      </c>
      <c r="X139" s="48">
        <f t="shared" si="48"/>
        <v>249.6</v>
      </c>
      <c r="Y139" s="49">
        <f t="shared" si="48"/>
        <v>249.6</v>
      </c>
      <c r="Z139" s="49">
        <f t="shared" si="48"/>
        <v>230.3</v>
      </c>
      <c r="AA139" s="50">
        <f t="shared" si="48"/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19.5" customHeight="1" x14ac:dyDescent="0.2">
      <c r="A140" s="702" t="s">
        <v>15</v>
      </c>
      <c r="B140" s="704" t="s">
        <v>16</v>
      </c>
      <c r="C140" s="706" t="s">
        <v>47</v>
      </c>
      <c r="D140" s="708" t="s">
        <v>22</v>
      </c>
      <c r="E140" s="710" t="s">
        <v>138</v>
      </c>
      <c r="F140" s="712" t="s">
        <v>215</v>
      </c>
      <c r="G140" s="714" t="s">
        <v>23</v>
      </c>
      <c r="H140" s="716" t="s">
        <v>127</v>
      </c>
      <c r="I140" s="719" t="s">
        <v>256</v>
      </c>
      <c r="J140" s="699" t="s">
        <v>216</v>
      </c>
      <c r="K140" s="71" t="s">
        <v>24</v>
      </c>
      <c r="L140" s="646">
        <f>M140+O140</f>
        <v>73.900000000000006</v>
      </c>
      <c r="M140" s="647">
        <v>73.900000000000006</v>
      </c>
      <c r="N140" s="647">
        <v>56.8</v>
      </c>
      <c r="O140" s="648">
        <v>0</v>
      </c>
      <c r="P140" s="646">
        <f>Q140+S140</f>
        <v>88.5</v>
      </c>
      <c r="Q140" s="647">
        <v>88.5</v>
      </c>
      <c r="R140" s="647">
        <v>71.2</v>
      </c>
      <c r="S140" s="648">
        <v>0</v>
      </c>
      <c r="T140" s="266">
        <f>U140+W140</f>
        <v>103.7</v>
      </c>
      <c r="U140" s="267">
        <v>103.7</v>
      </c>
      <c r="V140" s="267">
        <v>84.2</v>
      </c>
      <c r="W140" s="268">
        <v>0</v>
      </c>
      <c r="X140" s="646">
        <f>Y140+AA140</f>
        <v>113.9</v>
      </c>
      <c r="Y140" s="647">
        <v>113.9</v>
      </c>
      <c r="Z140" s="647">
        <v>92.6</v>
      </c>
      <c r="AA140" s="648"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19.5" customHeight="1" thickBot="1" x14ac:dyDescent="0.25">
      <c r="A141" s="703"/>
      <c r="B141" s="705"/>
      <c r="C141" s="707"/>
      <c r="D141" s="709"/>
      <c r="E141" s="711"/>
      <c r="F141" s="713"/>
      <c r="G141" s="715"/>
      <c r="H141" s="717"/>
      <c r="I141" s="800"/>
      <c r="J141" s="700"/>
      <c r="K141" s="55" t="s">
        <v>41</v>
      </c>
      <c r="L141" s="75">
        <f>M141+O141</f>
        <v>0</v>
      </c>
      <c r="M141" s="349">
        <v>0</v>
      </c>
      <c r="N141" s="349">
        <v>0</v>
      </c>
      <c r="O141" s="350">
        <v>0</v>
      </c>
      <c r="P141" s="171">
        <f>Q141+S141</f>
        <v>0</v>
      </c>
      <c r="Q141" s="351">
        <v>0</v>
      </c>
      <c r="R141" s="352">
        <v>0</v>
      </c>
      <c r="S141" s="353">
        <v>0</v>
      </c>
      <c r="T141" s="171">
        <f>U141+W141</f>
        <v>0</v>
      </c>
      <c r="U141" s="352">
        <v>0</v>
      </c>
      <c r="V141" s="352">
        <v>0</v>
      </c>
      <c r="W141" s="353">
        <v>0</v>
      </c>
      <c r="X141" s="75">
        <v>0</v>
      </c>
      <c r="Y141" s="349">
        <v>0</v>
      </c>
      <c r="Z141" s="349">
        <v>0</v>
      </c>
      <c r="AA141" s="350"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24" customHeight="1" thickBot="1" x14ac:dyDescent="0.25">
      <c r="A142" s="923"/>
      <c r="B142" s="924"/>
      <c r="C142" s="925"/>
      <c r="D142" s="892"/>
      <c r="E142" s="936"/>
      <c r="F142" s="784"/>
      <c r="G142" s="953"/>
      <c r="H142" s="718"/>
      <c r="I142" s="720"/>
      <c r="J142" s="701"/>
      <c r="K142" s="76" t="s">
        <v>11</v>
      </c>
      <c r="L142" s="77">
        <f>SUM(L141+L140)</f>
        <v>73.900000000000006</v>
      </c>
      <c r="M142" s="78">
        <f t="shared" ref="M142:AA142" si="49">SUM(M141+M140)</f>
        <v>73.900000000000006</v>
      </c>
      <c r="N142" s="78">
        <f t="shared" si="49"/>
        <v>56.8</v>
      </c>
      <c r="O142" s="79">
        <f t="shared" si="49"/>
        <v>0</v>
      </c>
      <c r="P142" s="77">
        <f t="shared" si="49"/>
        <v>88.5</v>
      </c>
      <c r="Q142" s="78">
        <f t="shared" si="49"/>
        <v>88.5</v>
      </c>
      <c r="R142" s="78">
        <f t="shared" si="49"/>
        <v>71.2</v>
      </c>
      <c r="S142" s="79">
        <f t="shared" si="49"/>
        <v>0</v>
      </c>
      <c r="T142" s="77">
        <f t="shared" si="49"/>
        <v>103.7</v>
      </c>
      <c r="U142" s="78">
        <f t="shared" si="49"/>
        <v>103.7</v>
      </c>
      <c r="V142" s="78">
        <f t="shared" si="49"/>
        <v>84.2</v>
      </c>
      <c r="W142" s="79">
        <f t="shared" si="49"/>
        <v>0</v>
      </c>
      <c r="X142" s="77">
        <f t="shared" si="49"/>
        <v>113.9</v>
      </c>
      <c r="Y142" s="78">
        <f t="shared" si="49"/>
        <v>113.9</v>
      </c>
      <c r="Z142" s="78">
        <f t="shared" si="49"/>
        <v>92.6</v>
      </c>
      <c r="AA142" s="79">
        <f t="shared" si="49"/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19.5" customHeight="1" x14ac:dyDescent="0.2">
      <c r="A143" s="722" t="s">
        <v>15</v>
      </c>
      <c r="B143" s="725" t="s">
        <v>16</v>
      </c>
      <c r="C143" s="728" t="s">
        <v>47</v>
      </c>
      <c r="D143" s="1006" t="s">
        <v>25</v>
      </c>
      <c r="E143" s="787" t="s">
        <v>128</v>
      </c>
      <c r="F143" s="1011" t="s">
        <v>215</v>
      </c>
      <c r="G143" s="765" t="s">
        <v>23</v>
      </c>
      <c r="H143" s="947" t="s">
        <v>127</v>
      </c>
      <c r="I143" s="1190" t="s">
        <v>256</v>
      </c>
      <c r="J143" s="822" t="s">
        <v>222</v>
      </c>
      <c r="K143" s="68" t="s">
        <v>24</v>
      </c>
      <c r="L143" s="649">
        <f>M143+O143</f>
        <v>165</v>
      </c>
      <c r="M143" s="650">
        <v>165</v>
      </c>
      <c r="N143" s="650">
        <v>79.3</v>
      </c>
      <c r="O143" s="651">
        <v>0</v>
      </c>
      <c r="P143" s="119">
        <f>SUM(Q143,S143)</f>
        <v>214.7</v>
      </c>
      <c r="Q143" s="650">
        <v>214.7</v>
      </c>
      <c r="R143" s="590">
        <v>99.6</v>
      </c>
      <c r="S143" s="597">
        <v>0</v>
      </c>
      <c r="T143" s="151">
        <f>U143+W143</f>
        <v>227</v>
      </c>
      <c r="U143" s="149">
        <v>227</v>
      </c>
      <c r="V143" s="149">
        <v>110.4</v>
      </c>
      <c r="W143" s="150">
        <v>0</v>
      </c>
      <c r="X143" s="119">
        <f>Y143+AA143</f>
        <v>240.8</v>
      </c>
      <c r="Y143" s="590">
        <v>240.8</v>
      </c>
      <c r="Z143" s="590">
        <v>123.6</v>
      </c>
      <c r="AA143" s="591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19.5" customHeight="1" x14ac:dyDescent="0.2">
      <c r="A144" s="723"/>
      <c r="B144" s="726"/>
      <c r="C144" s="729"/>
      <c r="D144" s="1007"/>
      <c r="E144" s="1021"/>
      <c r="F144" s="1016"/>
      <c r="G144" s="1014"/>
      <c r="H144" s="1020"/>
      <c r="I144" s="1191"/>
      <c r="J144" s="823"/>
      <c r="K144" s="321" t="s">
        <v>30</v>
      </c>
      <c r="L144" s="371">
        <f>M144+O144</f>
        <v>60.9</v>
      </c>
      <c r="M144" s="372">
        <v>60.9</v>
      </c>
      <c r="N144" s="372">
        <v>59.2</v>
      </c>
      <c r="O144" s="373">
        <v>0</v>
      </c>
      <c r="P144" s="367">
        <f>Q144+S144</f>
        <v>63.6</v>
      </c>
      <c r="Q144" s="374">
        <v>63.6</v>
      </c>
      <c r="R144" s="375">
        <v>62.7</v>
      </c>
      <c r="S144" s="376">
        <v>0</v>
      </c>
      <c r="T144" s="151">
        <f>U144+W144</f>
        <v>0</v>
      </c>
      <c r="U144" s="374">
        <v>0</v>
      </c>
      <c r="V144" s="374">
        <v>0</v>
      </c>
      <c r="W144" s="377">
        <v>0</v>
      </c>
      <c r="X144" s="318">
        <v>0</v>
      </c>
      <c r="Y144" s="319">
        <v>0</v>
      </c>
      <c r="Z144" s="319">
        <v>0</v>
      </c>
      <c r="AA144" s="320"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19.5" customHeight="1" thickBot="1" x14ac:dyDescent="0.25">
      <c r="A145" s="723"/>
      <c r="B145" s="726"/>
      <c r="C145" s="729"/>
      <c r="D145" s="1007"/>
      <c r="E145" s="1021"/>
      <c r="F145" s="1016"/>
      <c r="G145" s="1014"/>
      <c r="H145" s="1020"/>
      <c r="I145" s="1191"/>
      <c r="J145" s="823"/>
      <c r="K145" s="62" t="s">
        <v>43</v>
      </c>
      <c r="L145" s="166">
        <f>M145+O145</f>
        <v>0</v>
      </c>
      <c r="M145" s="70">
        <v>0</v>
      </c>
      <c r="N145" s="70">
        <v>0</v>
      </c>
      <c r="O145" s="169">
        <v>0</v>
      </c>
      <c r="P145" s="109">
        <f>SUM(Q145,S145)</f>
        <v>0</v>
      </c>
      <c r="Q145" s="70">
        <v>0</v>
      </c>
      <c r="R145" s="45">
        <v>0</v>
      </c>
      <c r="S145" s="167">
        <v>0</v>
      </c>
      <c r="T145" s="171">
        <f>U145+W145</f>
        <v>0</v>
      </c>
      <c r="U145" s="181">
        <v>0</v>
      </c>
      <c r="V145" s="181">
        <v>0</v>
      </c>
      <c r="W145" s="182">
        <v>0</v>
      </c>
      <c r="X145" s="109">
        <v>0</v>
      </c>
      <c r="Y145" s="45">
        <v>0</v>
      </c>
      <c r="Z145" s="45">
        <v>0</v>
      </c>
      <c r="AA145" s="168"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19.5" customHeight="1" thickBot="1" x14ac:dyDescent="0.25">
      <c r="A146" s="724"/>
      <c r="B146" s="727"/>
      <c r="C146" s="730"/>
      <c r="D146" s="1032"/>
      <c r="E146" s="788"/>
      <c r="F146" s="1012"/>
      <c r="G146" s="767"/>
      <c r="H146" s="948"/>
      <c r="I146" s="1025"/>
      <c r="J146" s="824"/>
      <c r="K146" s="47" t="s">
        <v>11</v>
      </c>
      <c r="L146" s="67">
        <f>SUM(L143:L145)</f>
        <v>225.9</v>
      </c>
      <c r="M146" s="142">
        <f>SUM(M143:M145)</f>
        <v>225.9</v>
      </c>
      <c r="N146" s="142">
        <f>SUM(N143:N145)</f>
        <v>138.5</v>
      </c>
      <c r="O146" s="143">
        <f>SUM(O143:O145)</f>
        <v>0</v>
      </c>
      <c r="P146" s="63">
        <f t="shared" ref="P146:AA146" si="50">SUM(P143:P145)</f>
        <v>278.3</v>
      </c>
      <c r="Q146" s="64">
        <f t="shared" si="50"/>
        <v>278.3</v>
      </c>
      <c r="R146" s="64">
        <f t="shared" si="50"/>
        <v>162.30000000000001</v>
      </c>
      <c r="S146" s="65">
        <f t="shared" si="50"/>
        <v>0</v>
      </c>
      <c r="T146" s="48">
        <f t="shared" si="50"/>
        <v>227</v>
      </c>
      <c r="U146" s="49">
        <f t="shared" si="50"/>
        <v>227</v>
      </c>
      <c r="V146" s="49">
        <f t="shared" si="50"/>
        <v>110.4</v>
      </c>
      <c r="W146" s="50">
        <f t="shared" si="50"/>
        <v>0</v>
      </c>
      <c r="X146" s="48">
        <f t="shared" si="50"/>
        <v>240.8</v>
      </c>
      <c r="Y146" s="49">
        <f t="shared" si="50"/>
        <v>240.8</v>
      </c>
      <c r="Z146" s="49">
        <f t="shared" si="50"/>
        <v>123.6</v>
      </c>
      <c r="AA146" s="50">
        <f t="shared" si="50"/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19.5" customHeight="1" x14ac:dyDescent="0.2">
      <c r="A147" s="722" t="s">
        <v>15</v>
      </c>
      <c r="B147" s="725" t="s">
        <v>16</v>
      </c>
      <c r="C147" s="959" t="s">
        <v>47</v>
      </c>
      <c r="D147" s="1033" t="s">
        <v>15</v>
      </c>
      <c r="E147" s="956" t="s">
        <v>129</v>
      </c>
      <c r="F147" s="896" t="s">
        <v>215</v>
      </c>
      <c r="G147" s="1002" t="s">
        <v>209</v>
      </c>
      <c r="H147" s="801" t="s">
        <v>213</v>
      </c>
      <c r="I147" s="1186" t="s">
        <v>256</v>
      </c>
      <c r="J147" s="1186" t="s">
        <v>217</v>
      </c>
      <c r="K147" s="338" t="s">
        <v>41</v>
      </c>
      <c r="L147" s="92">
        <f>SUM(M147,O147)</f>
        <v>35.200000000000003</v>
      </c>
      <c r="M147" s="93">
        <v>35.200000000000003</v>
      </c>
      <c r="N147" s="93">
        <v>0</v>
      </c>
      <c r="O147" s="94">
        <v>0</v>
      </c>
      <c r="P147" s="95">
        <f>Q147+S147</f>
        <v>35</v>
      </c>
      <c r="Q147" s="96">
        <v>35</v>
      </c>
      <c r="R147" s="96">
        <v>0</v>
      </c>
      <c r="S147" s="97">
        <v>0</v>
      </c>
      <c r="T147" s="151">
        <f>U147+W147</f>
        <v>50</v>
      </c>
      <c r="U147" s="152">
        <v>50</v>
      </c>
      <c r="V147" s="152">
        <v>0</v>
      </c>
      <c r="W147" s="154">
        <v>0</v>
      </c>
      <c r="X147" s="151">
        <f>Y147+AA147</f>
        <v>50</v>
      </c>
      <c r="Y147" s="152">
        <v>50</v>
      </c>
      <c r="Z147" s="152">
        <v>0</v>
      </c>
      <c r="AA147" s="154"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19.5" customHeight="1" x14ac:dyDescent="0.2">
      <c r="A148" s="723"/>
      <c r="B148" s="726"/>
      <c r="C148" s="960"/>
      <c r="D148" s="1034"/>
      <c r="E148" s="957"/>
      <c r="F148" s="897"/>
      <c r="G148" s="1004"/>
      <c r="H148" s="1185"/>
      <c r="I148" s="1187"/>
      <c r="J148" s="1187"/>
      <c r="K148" s="176" t="s">
        <v>24</v>
      </c>
      <c r="L148" s="147">
        <f>M148+O148</f>
        <v>458.4</v>
      </c>
      <c r="M148" s="148">
        <v>458.4</v>
      </c>
      <c r="N148" s="149">
        <v>417</v>
      </c>
      <c r="O148" s="150">
        <v>0</v>
      </c>
      <c r="P148" s="151">
        <f>Q148+S148</f>
        <v>478.1</v>
      </c>
      <c r="Q148" s="152">
        <v>478.1</v>
      </c>
      <c r="R148" s="152">
        <v>435</v>
      </c>
      <c r="S148" s="153">
        <v>0</v>
      </c>
      <c r="T148" s="151">
        <f>U148+W148</f>
        <v>573.29999999999995</v>
      </c>
      <c r="U148" s="152">
        <v>573.29999999999995</v>
      </c>
      <c r="V148" s="152">
        <v>530.9</v>
      </c>
      <c r="W148" s="154">
        <v>0</v>
      </c>
      <c r="X148" s="151">
        <f>Y148+AA148</f>
        <v>630.5</v>
      </c>
      <c r="Y148" s="152">
        <v>630.5</v>
      </c>
      <c r="Z148" s="152">
        <v>584</v>
      </c>
      <c r="AA148" s="154"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19.5" customHeight="1" thickBot="1" x14ac:dyDescent="0.25">
      <c r="A149" s="723"/>
      <c r="B149" s="726"/>
      <c r="C149" s="960"/>
      <c r="D149" s="1034"/>
      <c r="E149" s="957"/>
      <c r="F149" s="897"/>
      <c r="G149" s="1004"/>
      <c r="H149" s="1185"/>
      <c r="I149" s="1187"/>
      <c r="J149" s="1187"/>
      <c r="K149" s="179" t="s">
        <v>43</v>
      </c>
      <c r="L149" s="147">
        <f>M149+O149</f>
        <v>15.5</v>
      </c>
      <c r="M149" s="148">
        <v>15.5</v>
      </c>
      <c r="N149" s="149">
        <v>15.3</v>
      </c>
      <c r="O149" s="150">
        <v>0</v>
      </c>
      <c r="P149" s="151">
        <f>Q149+S149</f>
        <v>32</v>
      </c>
      <c r="Q149" s="152">
        <v>32</v>
      </c>
      <c r="R149" s="152">
        <v>31.5</v>
      </c>
      <c r="S149" s="153">
        <v>0</v>
      </c>
      <c r="T149" s="151">
        <f>U149+W149</f>
        <v>0</v>
      </c>
      <c r="U149" s="152">
        <v>0</v>
      </c>
      <c r="V149" s="152">
        <v>0</v>
      </c>
      <c r="W149" s="154">
        <v>0</v>
      </c>
      <c r="X149" s="151">
        <f>Y149+AA149</f>
        <v>0</v>
      </c>
      <c r="Y149" s="152">
        <v>0</v>
      </c>
      <c r="Z149" s="152">
        <v>0</v>
      </c>
      <c r="AA149" s="154"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19.5" customHeight="1" thickBot="1" x14ac:dyDescent="0.25">
      <c r="A150" s="846"/>
      <c r="B150" s="847"/>
      <c r="C150" s="961"/>
      <c r="D150" s="1035"/>
      <c r="E150" s="958"/>
      <c r="F150" s="898"/>
      <c r="G150" s="1184"/>
      <c r="H150" s="1099"/>
      <c r="I150" s="1188"/>
      <c r="J150" s="1188"/>
      <c r="K150" s="118" t="s">
        <v>11</v>
      </c>
      <c r="L150" s="101">
        <f t="shared" ref="L150:AA150" si="51">SUM(L147:L149)</f>
        <v>509.09999999999997</v>
      </c>
      <c r="M150" s="102">
        <f t="shared" si="51"/>
        <v>509.09999999999997</v>
      </c>
      <c r="N150" s="102">
        <f t="shared" si="51"/>
        <v>432.3</v>
      </c>
      <c r="O150" s="103">
        <f t="shared" si="51"/>
        <v>0</v>
      </c>
      <c r="P150" s="1">
        <f t="shared" si="51"/>
        <v>545.1</v>
      </c>
      <c r="Q150" s="2">
        <f t="shared" si="51"/>
        <v>545.1</v>
      </c>
      <c r="R150" s="2">
        <f t="shared" si="51"/>
        <v>466.5</v>
      </c>
      <c r="S150" s="3">
        <f t="shared" si="51"/>
        <v>0</v>
      </c>
      <c r="T150" s="101">
        <f t="shared" si="51"/>
        <v>623.29999999999995</v>
      </c>
      <c r="U150" s="102">
        <f t="shared" si="51"/>
        <v>623.29999999999995</v>
      </c>
      <c r="V150" s="102">
        <f t="shared" si="51"/>
        <v>530.9</v>
      </c>
      <c r="W150" s="103">
        <f t="shared" si="51"/>
        <v>0</v>
      </c>
      <c r="X150" s="101">
        <f t="shared" si="51"/>
        <v>680.5</v>
      </c>
      <c r="Y150" s="102">
        <f t="shared" si="51"/>
        <v>680.5</v>
      </c>
      <c r="Z150" s="102">
        <f t="shared" si="51"/>
        <v>584</v>
      </c>
      <c r="AA150" s="103">
        <f t="shared" si="51"/>
        <v>0</v>
      </c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19.5" customHeight="1" x14ac:dyDescent="0.2">
      <c r="A151" s="722" t="s">
        <v>15</v>
      </c>
      <c r="B151" s="725" t="s">
        <v>16</v>
      </c>
      <c r="C151" s="959" t="s">
        <v>47</v>
      </c>
      <c r="D151" s="1033" t="s">
        <v>28</v>
      </c>
      <c r="E151" s="956" t="s">
        <v>182</v>
      </c>
      <c r="F151" s="896" t="s">
        <v>215</v>
      </c>
      <c r="G151" s="980" t="s">
        <v>23</v>
      </c>
      <c r="H151" s="919" t="s">
        <v>127</v>
      </c>
      <c r="I151" s="1186" t="s">
        <v>256</v>
      </c>
      <c r="J151" s="1186" t="s">
        <v>216</v>
      </c>
      <c r="K151" s="338" t="s">
        <v>41</v>
      </c>
      <c r="L151" s="92">
        <f>SUM(M151,O151)</f>
        <v>21</v>
      </c>
      <c r="M151" s="93">
        <v>21</v>
      </c>
      <c r="N151" s="93">
        <v>18.5</v>
      </c>
      <c r="O151" s="94">
        <v>0</v>
      </c>
      <c r="P151" s="95">
        <f>Q151+S151</f>
        <v>25</v>
      </c>
      <c r="Q151" s="96">
        <v>25</v>
      </c>
      <c r="R151" s="96">
        <v>21.7</v>
      </c>
      <c r="S151" s="97">
        <v>0</v>
      </c>
      <c r="T151" s="95">
        <f>U151+W151</f>
        <v>24.2</v>
      </c>
      <c r="U151" s="96">
        <v>24.2</v>
      </c>
      <c r="V151" s="96">
        <v>21</v>
      </c>
      <c r="W151" s="98">
        <v>0</v>
      </c>
      <c r="X151" s="95">
        <f>Y151+AA151</f>
        <v>26.7</v>
      </c>
      <c r="Y151" s="96">
        <v>26.7</v>
      </c>
      <c r="Z151" s="96">
        <v>23.2</v>
      </c>
      <c r="AA151" s="98"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19.5" customHeight="1" thickBot="1" x14ac:dyDescent="0.25">
      <c r="A152" s="723"/>
      <c r="B152" s="726"/>
      <c r="C152" s="960"/>
      <c r="D152" s="1034"/>
      <c r="E152" s="957"/>
      <c r="F152" s="897"/>
      <c r="G152" s="981"/>
      <c r="H152" s="921"/>
      <c r="I152" s="1187"/>
      <c r="J152" s="1187"/>
      <c r="K152" s="179" t="s">
        <v>30</v>
      </c>
      <c r="L152" s="147">
        <f>M152+O152</f>
        <v>26.5</v>
      </c>
      <c r="M152" s="148">
        <v>26.5</v>
      </c>
      <c r="N152" s="149">
        <v>17.8</v>
      </c>
      <c r="O152" s="150">
        <v>0</v>
      </c>
      <c r="P152" s="151">
        <f>Q152+S152</f>
        <v>96.3</v>
      </c>
      <c r="Q152" s="152">
        <v>96.3</v>
      </c>
      <c r="R152" s="152">
        <v>36.299999999999997</v>
      </c>
      <c r="S152" s="153">
        <v>0</v>
      </c>
      <c r="T152" s="151">
        <f>U152+W152</f>
        <v>0</v>
      </c>
      <c r="U152" s="152">
        <v>0</v>
      </c>
      <c r="V152" s="152">
        <v>0</v>
      </c>
      <c r="W152" s="154">
        <v>0</v>
      </c>
      <c r="X152" s="151">
        <f>Y152+AA152</f>
        <v>0</v>
      </c>
      <c r="Y152" s="152">
        <v>0</v>
      </c>
      <c r="Z152" s="152">
        <v>0</v>
      </c>
      <c r="AA152" s="154">
        <v>0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29.25" customHeight="1" thickBot="1" x14ac:dyDescent="0.25">
      <c r="A153" s="846"/>
      <c r="B153" s="847"/>
      <c r="C153" s="961"/>
      <c r="D153" s="1035"/>
      <c r="E153" s="958"/>
      <c r="F153" s="898"/>
      <c r="G153" s="982"/>
      <c r="H153" s="922"/>
      <c r="I153" s="1188"/>
      <c r="J153" s="1188"/>
      <c r="K153" s="118" t="s">
        <v>11</v>
      </c>
      <c r="L153" s="101">
        <f t="shared" ref="L153:AA153" si="52">SUM(L151:L152)</f>
        <v>47.5</v>
      </c>
      <c r="M153" s="102">
        <f t="shared" si="52"/>
        <v>47.5</v>
      </c>
      <c r="N153" s="102">
        <f t="shared" si="52"/>
        <v>36.299999999999997</v>
      </c>
      <c r="O153" s="103">
        <f t="shared" si="52"/>
        <v>0</v>
      </c>
      <c r="P153" s="101">
        <f t="shared" si="52"/>
        <v>121.3</v>
      </c>
      <c r="Q153" s="102">
        <f t="shared" si="52"/>
        <v>121.3</v>
      </c>
      <c r="R153" s="102">
        <f t="shared" si="52"/>
        <v>58</v>
      </c>
      <c r="S153" s="103">
        <f t="shared" si="52"/>
        <v>0</v>
      </c>
      <c r="T153" s="101">
        <f t="shared" si="52"/>
        <v>24.2</v>
      </c>
      <c r="U153" s="102">
        <f t="shared" si="52"/>
        <v>24.2</v>
      </c>
      <c r="V153" s="102">
        <f t="shared" si="52"/>
        <v>21</v>
      </c>
      <c r="W153" s="103">
        <f t="shared" si="52"/>
        <v>0</v>
      </c>
      <c r="X153" s="101">
        <f t="shared" si="52"/>
        <v>26.7</v>
      </c>
      <c r="Y153" s="102">
        <f t="shared" si="52"/>
        <v>26.7</v>
      </c>
      <c r="Z153" s="102">
        <f t="shared" si="52"/>
        <v>23.2</v>
      </c>
      <c r="AA153" s="103">
        <f t="shared" si="52"/>
        <v>0</v>
      </c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</row>
    <row r="154" spans="1:41" ht="19.5" customHeight="1" thickBot="1" x14ac:dyDescent="0.25">
      <c r="A154" s="162" t="s">
        <v>15</v>
      </c>
      <c r="B154" s="173" t="s">
        <v>16</v>
      </c>
      <c r="C154" s="174" t="s">
        <v>47</v>
      </c>
      <c r="D154" s="1105" t="s">
        <v>203</v>
      </c>
      <c r="E154" s="1106"/>
      <c r="F154" s="1106"/>
      <c r="G154" s="1106"/>
      <c r="H154" s="1106"/>
      <c r="I154" s="1106"/>
      <c r="J154" s="1106"/>
      <c r="K154" s="1106"/>
      <c r="L154" s="306">
        <f>L139+L142+L146+L153+L150</f>
        <v>1036.5999999999999</v>
      </c>
      <c r="M154" s="307">
        <f t="shared" ref="M154:AA154" si="53">M139+M142+M146+M153+M150</f>
        <v>1036.5999999999999</v>
      </c>
      <c r="N154" s="307">
        <f t="shared" si="53"/>
        <v>830.2</v>
      </c>
      <c r="O154" s="308">
        <f t="shared" si="53"/>
        <v>0</v>
      </c>
      <c r="P154" s="306">
        <f t="shared" si="53"/>
        <v>1231.4000000000001</v>
      </c>
      <c r="Q154" s="307">
        <f t="shared" si="53"/>
        <v>1231.4000000000001</v>
      </c>
      <c r="R154" s="307">
        <f t="shared" si="53"/>
        <v>940.90000000000009</v>
      </c>
      <c r="S154" s="308">
        <f t="shared" si="53"/>
        <v>0</v>
      </c>
      <c r="T154" s="306">
        <f t="shared" si="53"/>
        <v>1205.0999999999999</v>
      </c>
      <c r="U154" s="307">
        <f t="shared" si="53"/>
        <v>1205.0999999999999</v>
      </c>
      <c r="V154" s="307">
        <f t="shared" si="53"/>
        <v>955.9</v>
      </c>
      <c r="W154" s="308">
        <f t="shared" si="53"/>
        <v>0</v>
      </c>
      <c r="X154" s="306">
        <f t="shared" si="53"/>
        <v>1311.5</v>
      </c>
      <c r="Y154" s="307">
        <f t="shared" si="53"/>
        <v>1311.5</v>
      </c>
      <c r="Z154" s="307">
        <f t="shared" si="53"/>
        <v>1053.7</v>
      </c>
      <c r="AA154" s="308">
        <f t="shared" si="53"/>
        <v>0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20.25" customHeight="1" thickBot="1" x14ac:dyDescent="0.25">
      <c r="A155" s="297" t="s">
        <v>15</v>
      </c>
      <c r="B155" s="170" t="s">
        <v>16</v>
      </c>
      <c r="C155" s="1108" t="s">
        <v>204</v>
      </c>
      <c r="D155" s="974"/>
      <c r="E155" s="974"/>
      <c r="F155" s="974"/>
      <c r="G155" s="974"/>
      <c r="H155" s="974"/>
      <c r="I155" s="974"/>
      <c r="J155" s="974"/>
      <c r="K155" s="974"/>
      <c r="L155" s="247">
        <f t="shared" ref="L155:AA155" si="54">L23+L50+L63+L89+L135+L154</f>
        <v>24986.199999999997</v>
      </c>
      <c r="M155" s="248">
        <f t="shared" si="54"/>
        <v>24970.3</v>
      </c>
      <c r="N155" s="248">
        <f t="shared" si="54"/>
        <v>4020.4000000000005</v>
      </c>
      <c r="O155" s="249">
        <f t="shared" si="54"/>
        <v>15.899999999999999</v>
      </c>
      <c r="P155" s="247">
        <f t="shared" si="54"/>
        <v>29934.299999999996</v>
      </c>
      <c r="Q155" s="248">
        <f t="shared" si="54"/>
        <v>29931.299999999996</v>
      </c>
      <c r="R155" s="248">
        <f t="shared" si="54"/>
        <v>4620.3999999999996</v>
      </c>
      <c r="S155" s="249">
        <f t="shared" si="54"/>
        <v>3</v>
      </c>
      <c r="T155" s="247">
        <f t="shared" si="54"/>
        <v>30046.7</v>
      </c>
      <c r="U155" s="248">
        <f t="shared" si="54"/>
        <v>30046.7</v>
      </c>
      <c r="V155" s="248">
        <f t="shared" si="54"/>
        <v>4825.5999999999995</v>
      </c>
      <c r="W155" s="249">
        <f t="shared" si="54"/>
        <v>0</v>
      </c>
      <c r="X155" s="247">
        <f t="shared" si="54"/>
        <v>30454.400000000001</v>
      </c>
      <c r="Y155" s="248">
        <f t="shared" si="54"/>
        <v>30454.400000000001</v>
      </c>
      <c r="Z155" s="248">
        <f t="shared" si="54"/>
        <v>5193.0999999999995</v>
      </c>
      <c r="AA155" s="249">
        <f t="shared" si="54"/>
        <v>0</v>
      </c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</row>
    <row r="156" spans="1:41" ht="21" customHeight="1" thickBot="1" x14ac:dyDescent="0.25">
      <c r="A156" s="28" t="s">
        <v>15</v>
      </c>
      <c r="B156" s="175" t="s">
        <v>25</v>
      </c>
      <c r="C156" s="1183" t="s">
        <v>57</v>
      </c>
      <c r="D156" s="872"/>
      <c r="E156" s="872"/>
      <c r="F156" s="872"/>
      <c r="G156" s="872"/>
      <c r="H156" s="872"/>
      <c r="I156" s="872"/>
      <c r="J156" s="872"/>
      <c r="K156" s="872"/>
      <c r="L156" s="873"/>
      <c r="M156" s="873"/>
      <c r="N156" s="873"/>
      <c r="O156" s="873"/>
      <c r="P156" s="873"/>
      <c r="Q156" s="873"/>
      <c r="R156" s="873"/>
      <c r="S156" s="873"/>
      <c r="T156" s="873"/>
      <c r="U156" s="873"/>
      <c r="V156" s="873"/>
      <c r="W156" s="873"/>
      <c r="X156" s="873"/>
      <c r="Y156" s="873"/>
      <c r="Z156" s="873"/>
      <c r="AA156" s="874"/>
      <c r="AB156" s="37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</row>
    <row r="157" spans="1:41" ht="20.25" customHeight="1" thickBot="1" x14ac:dyDescent="0.25">
      <c r="A157" s="28" t="s">
        <v>15</v>
      </c>
      <c r="B157" s="4" t="s">
        <v>25</v>
      </c>
      <c r="C157" s="5" t="s">
        <v>16</v>
      </c>
      <c r="D157" s="813" t="s">
        <v>58</v>
      </c>
      <c r="E157" s="814"/>
      <c r="F157" s="814"/>
      <c r="G157" s="814"/>
      <c r="H157" s="814"/>
      <c r="I157" s="814"/>
      <c r="J157" s="814"/>
      <c r="K157" s="814"/>
      <c r="L157" s="814"/>
      <c r="M157" s="814"/>
      <c r="N157" s="814"/>
      <c r="O157" s="814"/>
      <c r="P157" s="814"/>
      <c r="Q157" s="814"/>
      <c r="R157" s="814"/>
      <c r="S157" s="814"/>
      <c r="T157" s="814"/>
      <c r="U157" s="814"/>
      <c r="V157" s="814"/>
      <c r="W157" s="814"/>
      <c r="X157" s="814"/>
      <c r="Y157" s="814"/>
      <c r="Z157" s="814"/>
      <c r="AA157" s="839"/>
      <c r="AB157" s="1102"/>
    </row>
    <row r="158" spans="1:41" ht="22.5" customHeight="1" x14ac:dyDescent="0.2">
      <c r="A158" s="722" t="s">
        <v>15</v>
      </c>
      <c r="B158" s="725" t="s">
        <v>25</v>
      </c>
      <c r="C158" s="959" t="s">
        <v>16</v>
      </c>
      <c r="D158" s="1033" t="s">
        <v>16</v>
      </c>
      <c r="E158" s="956" t="s">
        <v>59</v>
      </c>
      <c r="F158" s="896" t="s">
        <v>215</v>
      </c>
      <c r="G158" s="980" t="s">
        <v>119</v>
      </c>
      <c r="H158" s="919" t="s">
        <v>20</v>
      </c>
      <c r="I158" s="822" t="s">
        <v>150</v>
      </c>
      <c r="J158" s="822" t="s">
        <v>218</v>
      </c>
      <c r="K158" s="178" t="s">
        <v>24</v>
      </c>
      <c r="L158" s="92">
        <f>SUM(M158,O158)</f>
        <v>0</v>
      </c>
      <c r="M158" s="93">
        <v>0</v>
      </c>
      <c r="N158" s="93">
        <v>0</v>
      </c>
      <c r="O158" s="94">
        <v>0</v>
      </c>
      <c r="P158" s="95">
        <v>0</v>
      </c>
      <c r="Q158" s="96">
        <v>0</v>
      </c>
      <c r="R158" s="96">
        <v>0</v>
      </c>
      <c r="S158" s="97">
        <v>0</v>
      </c>
      <c r="T158" s="95">
        <f>U158+W158</f>
        <v>0</v>
      </c>
      <c r="U158" s="96">
        <v>0</v>
      </c>
      <c r="V158" s="96">
        <v>0</v>
      </c>
      <c r="W158" s="98">
        <v>0</v>
      </c>
      <c r="X158" s="95">
        <v>0</v>
      </c>
      <c r="Y158" s="96">
        <v>0</v>
      </c>
      <c r="Z158" s="96">
        <v>0</v>
      </c>
      <c r="AA158" s="98">
        <v>0</v>
      </c>
      <c r="AB158" s="1102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</row>
    <row r="159" spans="1:41" ht="23.25" customHeight="1" thickBot="1" x14ac:dyDescent="0.25">
      <c r="A159" s="723"/>
      <c r="B159" s="726"/>
      <c r="C159" s="960"/>
      <c r="D159" s="1034"/>
      <c r="E159" s="957"/>
      <c r="F159" s="897"/>
      <c r="G159" s="981"/>
      <c r="H159" s="921"/>
      <c r="I159" s="823"/>
      <c r="J159" s="823"/>
      <c r="K159" s="179" t="s">
        <v>61</v>
      </c>
      <c r="L159" s="180">
        <f>SUM(M159,O159)</f>
        <v>69</v>
      </c>
      <c r="M159" s="652">
        <v>69</v>
      </c>
      <c r="N159" s="181">
        <v>0</v>
      </c>
      <c r="O159" s="182">
        <v>0</v>
      </c>
      <c r="P159" s="653">
        <f>SUM(Q159+S159)</f>
        <v>55.8</v>
      </c>
      <c r="Q159" s="654">
        <v>55.8</v>
      </c>
      <c r="R159" s="654">
        <v>0</v>
      </c>
      <c r="S159" s="363">
        <v>0</v>
      </c>
      <c r="T159" s="653">
        <f>U159+W159</f>
        <v>43</v>
      </c>
      <c r="U159" s="654">
        <v>43</v>
      </c>
      <c r="V159" s="654">
        <v>0</v>
      </c>
      <c r="W159" s="601">
        <v>0</v>
      </c>
      <c r="X159" s="653">
        <f>SUM(Y159+AA159)</f>
        <v>45</v>
      </c>
      <c r="Y159" s="654">
        <v>45</v>
      </c>
      <c r="Z159" s="654">
        <v>0</v>
      </c>
      <c r="AA159" s="601">
        <v>0</v>
      </c>
      <c r="AB159" s="38"/>
    </row>
    <row r="160" spans="1:41" ht="22.5" customHeight="1" thickBot="1" x14ac:dyDescent="0.25">
      <c r="A160" s="846"/>
      <c r="B160" s="847"/>
      <c r="C160" s="961"/>
      <c r="D160" s="1035"/>
      <c r="E160" s="958"/>
      <c r="F160" s="898"/>
      <c r="G160" s="982"/>
      <c r="H160" s="983"/>
      <c r="I160" s="823"/>
      <c r="J160" s="824"/>
      <c r="K160" s="118" t="s">
        <v>11</v>
      </c>
      <c r="L160" s="104">
        <f t="shared" ref="L160:AA160" si="55">SUM(L159+L158)</f>
        <v>69</v>
      </c>
      <c r="M160" s="105">
        <f t="shared" si="55"/>
        <v>69</v>
      </c>
      <c r="N160" s="105">
        <f t="shared" si="55"/>
        <v>0</v>
      </c>
      <c r="O160" s="108">
        <f t="shared" si="55"/>
        <v>0</v>
      </c>
      <c r="P160" s="104">
        <f t="shared" si="55"/>
        <v>55.8</v>
      </c>
      <c r="Q160" s="105">
        <f t="shared" si="55"/>
        <v>55.8</v>
      </c>
      <c r="R160" s="105">
        <f t="shared" si="55"/>
        <v>0</v>
      </c>
      <c r="S160" s="108">
        <f t="shared" si="55"/>
        <v>0</v>
      </c>
      <c r="T160" s="104">
        <f t="shared" si="55"/>
        <v>43</v>
      </c>
      <c r="U160" s="105">
        <f t="shared" si="55"/>
        <v>43</v>
      </c>
      <c r="V160" s="105">
        <f t="shared" si="55"/>
        <v>0</v>
      </c>
      <c r="W160" s="108">
        <f t="shared" si="55"/>
        <v>0</v>
      </c>
      <c r="X160" s="104">
        <f t="shared" si="55"/>
        <v>45</v>
      </c>
      <c r="Y160" s="105">
        <f t="shared" si="55"/>
        <v>45</v>
      </c>
      <c r="Z160" s="105">
        <f t="shared" si="55"/>
        <v>0</v>
      </c>
      <c r="AA160" s="108">
        <f t="shared" si="55"/>
        <v>0</v>
      </c>
      <c r="AB160" s="261"/>
    </row>
    <row r="161" spans="1:28" ht="23.25" customHeight="1" thickBot="1" x14ac:dyDescent="0.25">
      <c r="A161" s="162" t="s">
        <v>15</v>
      </c>
      <c r="B161" s="173" t="s">
        <v>25</v>
      </c>
      <c r="C161" s="174" t="s">
        <v>16</v>
      </c>
      <c r="D161" s="1105" t="s">
        <v>203</v>
      </c>
      <c r="E161" s="1106"/>
      <c r="F161" s="1106"/>
      <c r="G161" s="1106"/>
      <c r="H161" s="1106"/>
      <c r="I161" s="1106"/>
      <c r="J161" s="1106"/>
      <c r="K161" s="1107"/>
      <c r="L161" s="14">
        <f t="shared" ref="L161:AA161" si="56">SUM(L160)</f>
        <v>69</v>
      </c>
      <c r="M161" s="15">
        <f t="shared" si="56"/>
        <v>69</v>
      </c>
      <c r="N161" s="15">
        <f t="shared" si="56"/>
        <v>0</v>
      </c>
      <c r="O161" s="16">
        <f t="shared" si="56"/>
        <v>0</v>
      </c>
      <c r="P161" s="17">
        <f t="shared" si="56"/>
        <v>55.8</v>
      </c>
      <c r="Q161" s="15">
        <f t="shared" si="56"/>
        <v>55.8</v>
      </c>
      <c r="R161" s="15">
        <f t="shared" si="56"/>
        <v>0</v>
      </c>
      <c r="S161" s="18">
        <f t="shared" si="56"/>
        <v>0</v>
      </c>
      <c r="T161" s="14">
        <f t="shared" si="56"/>
        <v>43</v>
      </c>
      <c r="U161" s="19">
        <f t="shared" si="56"/>
        <v>43</v>
      </c>
      <c r="V161" s="20">
        <f t="shared" si="56"/>
        <v>0</v>
      </c>
      <c r="W161" s="16">
        <f t="shared" si="56"/>
        <v>0</v>
      </c>
      <c r="X161" s="17">
        <f t="shared" si="56"/>
        <v>45</v>
      </c>
      <c r="Y161" s="15">
        <f t="shared" si="56"/>
        <v>45</v>
      </c>
      <c r="Z161" s="20">
        <f t="shared" si="56"/>
        <v>0</v>
      </c>
      <c r="AA161" s="16">
        <f t="shared" si="56"/>
        <v>0</v>
      </c>
      <c r="AB161" s="261"/>
    </row>
    <row r="162" spans="1:28" ht="19.5" customHeight="1" thickBot="1" x14ac:dyDescent="0.25">
      <c r="A162" s="28" t="s">
        <v>15</v>
      </c>
      <c r="B162" s="4" t="s">
        <v>25</v>
      </c>
      <c r="C162" s="177" t="s">
        <v>22</v>
      </c>
      <c r="D162" s="939" t="s">
        <v>62</v>
      </c>
      <c r="E162" s="939"/>
      <c r="F162" s="939"/>
      <c r="G162" s="939"/>
      <c r="H162" s="939"/>
      <c r="I162" s="939"/>
      <c r="J162" s="939"/>
      <c r="K162" s="939"/>
      <c r="L162" s="939"/>
      <c r="M162" s="939"/>
      <c r="N162" s="939"/>
      <c r="O162" s="939"/>
      <c r="P162" s="939"/>
      <c r="Q162" s="939"/>
      <c r="R162" s="939"/>
      <c r="S162" s="939"/>
      <c r="T162" s="939"/>
      <c r="U162" s="939"/>
      <c r="V162" s="939"/>
      <c r="W162" s="939"/>
      <c r="X162" s="939"/>
      <c r="Y162" s="939"/>
      <c r="Z162" s="939"/>
      <c r="AA162" s="940"/>
      <c r="AB162" s="261"/>
    </row>
    <row r="163" spans="1:28" ht="29.25" customHeight="1" x14ac:dyDescent="0.2">
      <c r="A163" s="1138" t="s">
        <v>15</v>
      </c>
      <c r="B163" s="704" t="s">
        <v>25</v>
      </c>
      <c r="C163" s="877" t="s">
        <v>22</v>
      </c>
      <c r="D163" s="879" t="s">
        <v>22</v>
      </c>
      <c r="E163" s="868" t="s">
        <v>179</v>
      </c>
      <c r="F163" s="1103" t="s">
        <v>215</v>
      </c>
      <c r="G163" s="866" t="s">
        <v>183</v>
      </c>
      <c r="H163" s="859" t="s">
        <v>63</v>
      </c>
      <c r="I163" s="852" t="s">
        <v>257</v>
      </c>
      <c r="J163" s="849" t="s">
        <v>223</v>
      </c>
      <c r="K163" s="296" t="s">
        <v>41</v>
      </c>
      <c r="L163" s="655">
        <f>SUM(M163,O163)</f>
        <v>365.4</v>
      </c>
      <c r="M163" s="656">
        <v>361</v>
      </c>
      <c r="N163" s="656">
        <v>301.10000000000002</v>
      </c>
      <c r="O163" s="657">
        <v>4.4000000000000004</v>
      </c>
      <c r="P163" s="655">
        <f>SUM(Q163,S163)</f>
        <v>362.7</v>
      </c>
      <c r="Q163" s="656">
        <v>362.7</v>
      </c>
      <c r="R163" s="656">
        <v>290.8</v>
      </c>
      <c r="S163" s="657">
        <v>0</v>
      </c>
      <c r="T163" s="655">
        <f>SUM(U163,W163)</f>
        <v>473.8</v>
      </c>
      <c r="U163" s="656">
        <v>473.8</v>
      </c>
      <c r="V163" s="656">
        <v>407.9</v>
      </c>
      <c r="W163" s="657">
        <v>0</v>
      </c>
      <c r="X163" s="655">
        <f>Y163+AA163</f>
        <v>516.70000000000005</v>
      </c>
      <c r="Y163" s="656">
        <v>516.70000000000005</v>
      </c>
      <c r="Z163" s="656">
        <v>448.7</v>
      </c>
      <c r="AA163" s="657">
        <v>0</v>
      </c>
      <c r="AB163" s="261"/>
    </row>
    <row r="164" spans="1:28" ht="28.5" customHeight="1" thickBot="1" x14ac:dyDescent="0.25">
      <c r="A164" s="846"/>
      <c r="B164" s="1031"/>
      <c r="C164" s="878"/>
      <c r="D164" s="880"/>
      <c r="E164" s="869"/>
      <c r="F164" s="1104"/>
      <c r="G164" s="867"/>
      <c r="H164" s="860"/>
      <c r="I164" s="971"/>
      <c r="J164" s="850"/>
      <c r="K164" s="137" t="s">
        <v>24</v>
      </c>
      <c r="L164" s="279">
        <f>M164+O164</f>
        <v>96.8</v>
      </c>
      <c r="M164" s="281">
        <v>96.8</v>
      </c>
      <c r="N164" s="281">
        <v>93.6</v>
      </c>
      <c r="O164" s="280">
        <v>0</v>
      </c>
      <c r="P164" s="279">
        <f>Q164+S164</f>
        <v>194</v>
      </c>
      <c r="Q164" s="281">
        <v>194</v>
      </c>
      <c r="R164" s="281">
        <v>190.3</v>
      </c>
      <c r="S164" s="280">
        <v>0</v>
      </c>
      <c r="T164" s="279">
        <f>U164+W164</f>
        <v>190</v>
      </c>
      <c r="U164" s="281">
        <v>190</v>
      </c>
      <c r="V164" s="281">
        <v>186.4</v>
      </c>
      <c r="W164" s="280">
        <v>0</v>
      </c>
      <c r="X164" s="279">
        <f>Y164+AA164</f>
        <v>209</v>
      </c>
      <c r="Y164" s="281">
        <v>209</v>
      </c>
      <c r="Z164" s="281">
        <v>205</v>
      </c>
      <c r="AA164" s="280">
        <v>0</v>
      </c>
      <c r="AB164" s="261"/>
    </row>
    <row r="165" spans="1:28" ht="30.75" customHeight="1" thickBot="1" x14ac:dyDescent="0.25">
      <c r="A165" s="724"/>
      <c r="B165" s="753"/>
      <c r="C165" s="756"/>
      <c r="D165" s="772"/>
      <c r="E165" s="870"/>
      <c r="F165" s="884"/>
      <c r="G165" s="858"/>
      <c r="H165" s="861"/>
      <c r="I165" s="886"/>
      <c r="J165" s="851"/>
      <c r="K165" s="118" t="s">
        <v>11</v>
      </c>
      <c r="L165" s="1">
        <f t="shared" ref="L165:AA165" si="57">SUM(L163:L164)</f>
        <v>462.2</v>
      </c>
      <c r="M165" s="2">
        <f t="shared" si="57"/>
        <v>457.8</v>
      </c>
      <c r="N165" s="2">
        <f t="shared" si="57"/>
        <v>394.70000000000005</v>
      </c>
      <c r="O165" s="3">
        <f t="shared" si="57"/>
        <v>4.4000000000000004</v>
      </c>
      <c r="P165" s="1">
        <f t="shared" si="57"/>
        <v>556.70000000000005</v>
      </c>
      <c r="Q165" s="2">
        <f t="shared" si="57"/>
        <v>556.70000000000005</v>
      </c>
      <c r="R165" s="2">
        <f t="shared" si="57"/>
        <v>481.1</v>
      </c>
      <c r="S165" s="3">
        <f t="shared" si="57"/>
        <v>0</v>
      </c>
      <c r="T165" s="1">
        <f t="shared" si="57"/>
        <v>663.8</v>
      </c>
      <c r="U165" s="2">
        <f t="shared" si="57"/>
        <v>663.8</v>
      </c>
      <c r="V165" s="2">
        <f t="shared" si="57"/>
        <v>594.29999999999995</v>
      </c>
      <c r="W165" s="3">
        <f t="shared" si="57"/>
        <v>0</v>
      </c>
      <c r="X165" s="1">
        <f t="shared" si="57"/>
        <v>725.7</v>
      </c>
      <c r="Y165" s="2">
        <f t="shared" si="57"/>
        <v>725.7</v>
      </c>
      <c r="Z165" s="2">
        <f t="shared" si="57"/>
        <v>653.70000000000005</v>
      </c>
      <c r="AA165" s="3">
        <f t="shared" si="57"/>
        <v>0</v>
      </c>
      <c r="AB165" s="261"/>
    </row>
    <row r="166" spans="1:28" ht="33" customHeight="1" thickBot="1" x14ac:dyDescent="0.25">
      <c r="A166" s="749" t="s">
        <v>15</v>
      </c>
      <c r="B166" s="752" t="s">
        <v>25</v>
      </c>
      <c r="C166" s="754" t="s">
        <v>22</v>
      </c>
      <c r="D166" s="771" t="s">
        <v>28</v>
      </c>
      <c r="E166" s="881" t="s">
        <v>64</v>
      </c>
      <c r="F166" s="883" t="s">
        <v>215</v>
      </c>
      <c r="G166" s="857" t="s">
        <v>183</v>
      </c>
      <c r="H166" s="871" t="s">
        <v>63</v>
      </c>
      <c r="I166" s="885" t="s">
        <v>257</v>
      </c>
      <c r="J166" s="852" t="s">
        <v>218</v>
      </c>
      <c r="K166" s="295" t="s">
        <v>115</v>
      </c>
      <c r="L166" s="605">
        <f>SUM(M166,O166)</f>
        <v>8.5</v>
      </c>
      <c r="M166" s="658">
        <v>8.5</v>
      </c>
      <c r="N166" s="658">
        <v>0</v>
      </c>
      <c r="O166" s="659">
        <v>0</v>
      </c>
      <c r="P166" s="605">
        <f>SUM(Q166,S166)</f>
        <v>7</v>
      </c>
      <c r="Q166" s="658">
        <v>7</v>
      </c>
      <c r="R166" s="658">
        <v>0</v>
      </c>
      <c r="S166" s="659">
        <v>0</v>
      </c>
      <c r="T166" s="605">
        <f>SUM(U166,W166)</f>
        <v>8.1999999999999993</v>
      </c>
      <c r="U166" s="658">
        <v>8.1999999999999993</v>
      </c>
      <c r="V166" s="658">
        <v>0</v>
      </c>
      <c r="W166" s="659">
        <v>0</v>
      </c>
      <c r="X166" s="605">
        <f>Y166+AA166</f>
        <v>8.4</v>
      </c>
      <c r="Y166" s="658">
        <v>8.4</v>
      </c>
      <c r="Z166" s="658">
        <v>0</v>
      </c>
      <c r="AA166" s="659">
        <v>0</v>
      </c>
      <c r="AB166" s="1102"/>
    </row>
    <row r="167" spans="1:28" ht="36" customHeight="1" thickBot="1" x14ac:dyDescent="0.25">
      <c r="A167" s="751"/>
      <c r="B167" s="753"/>
      <c r="C167" s="756"/>
      <c r="D167" s="772"/>
      <c r="E167" s="882"/>
      <c r="F167" s="884"/>
      <c r="G167" s="858"/>
      <c r="H167" s="861"/>
      <c r="I167" s="886"/>
      <c r="J167" s="853"/>
      <c r="K167" s="118" t="s">
        <v>11</v>
      </c>
      <c r="L167" s="1">
        <f>SUM(L166)</f>
        <v>8.5</v>
      </c>
      <c r="M167" s="2">
        <f>SUM(M166)</f>
        <v>8.5</v>
      </c>
      <c r="N167" s="2">
        <f>SUM(N166)</f>
        <v>0</v>
      </c>
      <c r="O167" s="3">
        <f>SUM(O166)</f>
        <v>0</v>
      </c>
      <c r="P167" s="1">
        <f t="shared" ref="P167:AA167" si="58">SUM(P166)</f>
        <v>7</v>
      </c>
      <c r="Q167" s="2">
        <f t="shared" si="58"/>
        <v>7</v>
      </c>
      <c r="R167" s="2">
        <f t="shared" si="58"/>
        <v>0</v>
      </c>
      <c r="S167" s="3">
        <f t="shared" si="58"/>
        <v>0</v>
      </c>
      <c r="T167" s="1">
        <f t="shared" si="58"/>
        <v>8.1999999999999993</v>
      </c>
      <c r="U167" s="2">
        <f t="shared" si="58"/>
        <v>8.1999999999999993</v>
      </c>
      <c r="V167" s="2">
        <f t="shared" si="58"/>
        <v>0</v>
      </c>
      <c r="W167" s="3">
        <f t="shared" si="58"/>
        <v>0</v>
      </c>
      <c r="X167" s="1">
        <f t="shared" si="58"/>
        <v>8.4</v>
      </c>
      <c r="Y167" s="2">
        <f t="shared" si="58"/>
        <v>8.4</v>
      </c>
      <c r="Z167" s="2">
        <f t="shared" si="58"/>
        <v>0</v>
      </c>
      <c r="AA167" s="3">
        <f t="shared" si="58"/>
        <v>0</v>
      </c>
      <c r="AB167" s="1102"/>
    </row>
    <row r="168" spans="1:28" ht="36" customHeight="1" thickBot="1" x14ac:dyDescent="0.25">
      <c r="A168" s="749" t="s">
        <v>15</v>
      </c>
      <c r="B168" s="752" t="s">
        <v>25</v>
      </c>
      <c r="C168" s="754" t="s">
        <v>22</v>
      </c>
      <c r="D168" s="771" t="s">
        <v>47</v>
      </c>
      <c r="E168" s="881" t="s">
        <v>180</v>
      </c>
      <c r="F168" s="883" t="s">
        <v>215</v>
      </c>
      <c r="G168" s="857" t="s">
        <v>183</v>
      </c>
      <c r="H168" s="871" t="s">
        <v>63</v>
      </c>
      <c r="I168" s="885" t="s">
        <v>257</v>
      </c>
      <c r="J168" s="852" t="s">
        <v>218</v>
      </c>
      <c r="K168" s="294" t="s">
        <v>41</v>
      </c>
      <c r="L168" s="660">
        <f>SUM(M168,O168)</f>
        <v>74.2</v>
      </c>
      <c r="M168" s="661">
        <v>74.2</v>
      </c>
      <c r="N168" s="661">
        <v>25.1</v>
      </c>
      <c r="O168" s="662">
        <v>0</v>
      </c>
      <c r="P168" s="660">
        <f>SUM(Q168,S168)</f>
        <v>106.8</v>
      </c>
      <c r="Q168" s="661">
        <v>106.8</v>
      </c>
      <c r="R168" s="661">
        <v>59.9</v>
      </c>
      <c r="S168" s="662">
        <v>0</v>
      </c>
      <c r="T168" s="660">
        <f>SUM(U168,W168)</f>
        <v>89.2</v>
      </c>
      <c r="U168" s="661">
        <v>89.2</v>
      </c>
      <c r="V168" s="661">
        <v>38.299999999999997</v>
      </c>
      <c r="W168" s="662">
        <v>0</v>
      </c>
      <c r="X168" s="660">
        <f>Y168+AA168</f>
        <v>93.5</v>
      </c>
      <c r="Y168" s="661">
        <v>93.5</v>
      </c>
      <c r="Z168" s="661">
        <v>42.1</v>
      </c>
      <c r="AA168" s="662">
        <v>0</v>
      </c>
      <c r="AB168" s="1116"/>
    </row>
    <row r="169" spans="1:28" ht="36" customHeight="1" thickBot="1" x14ac:dyDescent="0.25">
      <c r="A169" s="751"/>
      <c r="B169" s="753"/>
      <c r="C169" s="756"/>
      <c r="D169" s="772"/>
      <c r="E169" s="882"/>
      <c r="F169" s="884"/>
      <c r="G169" s="858"/>
      <c r="H169" s="861"/>
      <c r="I169" s="886"/>
      <c r="J169" s="853"/>
      <c r="K169" s="118" t="s">
        <v>11</v>
      </c>
      <c r="L169" s="101">
        <f t="shared" ref="L169:AA169" si="59">SUM(L168)</f>
        <v>74.2</v>
      </c>
      <c r="M169" s="102">
        <f t="shared" si="59"/>
        <v>74.2</v>
      </c>
      <c r="N169" s="102">
        <f t="shared" si="59"/>
        <v>25.1</v>
      </c>
      <c r="O169" s="103">
        <f t="shared" si="59"/>
        <v>0</v>
      </c>
      <c r="P169" s="101">
        <f t="shared" si="59"/>
        <v>106.8</v>
      </c>
      <c r="Q169" s="102">
        <f t="shared" si="59"/>
        <v>106.8</v>
      </c>
      <c r="R169" s="102">
        <f t="shared" si="59"/>
        <v>59.9</v>
      </c>
      <c r="S169" s="103">
        <f t="shared" si="59"/>
        <v>0</v>
      </c>
      <c r="T169" s="101">
        <f t="shared" si="59"/>
        <v>89.2</v>
      </c>
      <c r="U169" s="102">
        <f t="shared" si="59"/>
        <v>89.2</v>
      </c>
      <c r="V169" s="102">
        <f t="shared" si="59"/>
        <v>38.299999999999997</v>
      </c>
      <c r="W169" s="103">
        <f t="shared" si="59"/>
        <v>0</v>
      </c>
      <c r="X169" s="101">
        <f t="shared" si="59"/>
        <v>93.5</v>
      </c>
      <c r="Y169" s="102">
        <f t="shared" si="59"/>
        <v>93.5</v>
      </c>
      <c r="Z169" s="102">
        <f t="shared" si="59"/>
        <v>42.1</v>
      </c>
      <c r="AA169" s="103">
        <f t="shared" si="59"/>
        <v>0</v>
      </c>
      <c r="AB169" s="1116"/>
    </row>
    <row r="170" spans="1:28" ht="25.5" customHeight="1" x14ac:dyDescent="0.2">
      <c r="A170" s="749" t="s">
        <v>15</v>
      </c>
      <c r="B170" s="752" t="s">
        <v>25</v>
      </c>
      <c r="C170" s="754" t="s">
        <v>22</v>
      </c>
      <c r="D170" s="757" t="s">
        <v>35</v>
      </c>
      <c r="E170" s="760" t="s">
        <v>365</v>
      </c>
      <c r="F170" s="762" t="s">
        <v>367</v>
      </c>
      <c r="G170" s="765" t="s">
        <v>183</v>
      </c>
      <c r="H170" s="768" t="s">
        <v>63</v>
      </c>
      <c r="I170" s="719" t="s">
        <v>257</v>
      </c>
      <c r="J170" s="822" t="s">
        <v>364</v>
      </c>
      <c r="K170" s="71" t="s">
        <v>24</v>
      </c>
      <c r="L170" s="72">
        <f>SUM(M170,O170)</f>
        <v>0</v>
      </c>
      <c r="M170" s="73">
        <v>0</v>
      </c>
      <c r="N170" s="73">
        <v>0</v>
      </c>
      <c r="O170" s="74">
        <v>0</v>
      </c>
      <c r="P170" s="72">
        <f>SUM(Q170,S170)</f>
        <v>12.1</v>
      </c>
      <c r="Q170" s="73">
        <v>12.1</v>
      </c>
      <c r="R170" s="73">
        <v>7.5</v>
      </c>
      <c r="S170" s="74">
        <v>0</v>
      </c>
      <c r="T170" s="72">
        <f>SUM(U170,W170)</f>
        <v>24.3</v>
      </c>
      <c r="U170" s="73">
        <v>24.3</v>
      </c>
      <c r="V170" s="73">
        <v>14.5</v>
      </c>
      <c r="W170" s="74">
        <v>0</v>
      </c>
      <c r="X170" s="72">
        <f>Y170+AA170</f>
        <v>12.1</v>
      </c>
      <c r="Y170" s="73">
        <v>12.1</v>
      </c>
      <c r="Z170" s="73">
        <v>7.5</v>
      </c>
      <c r="AA170" s="74">
        <v>0</v>
      </c>
      <c r="AB170" s="1116"/>
    </row>
    <row r="171" spans="1:28" ht="26.25" customHeight="1" thickBot="1" x14ac:dyDescent="0.25">
      <c r="A171" s="750"/>
      <c r="B171" s="705"/>
      <c r="C171" s="755"/>
      <c r="D171" s="758"/>
      <c r="E171" s="711"/>
      <c r="F171" s="763"/>
      <c r="G171" s="766"/>
      <c r="H171" s="769"/>
      <c r="I171" s="700"/>
      <c r="J171" s="700"/>
      <c r="K171" s="55" t="s">
        <v>30</v>
      </c>
      <c r="L171" s="145">
        <f>M171+O171</f>
        <v>0</v>
      </c>
      <c r="M171" s="69">
        <v>0</v>
      </c>
      <c r="N171" s="69">
        <v>0</v>
      </c>
      <c r="O171" s="146">
        <v>0</v>
      </c>
      <c r="P171" s="145">
        <f>Q171+S171</f>
        <v>68.8</v>
      </c>
      <c r="Q171" s="69">
        <v>68.8</v>
      </c>
      <c r="R171" s="69">
        <v>70</v>
      </c>
      <c r="S171" s="146">
        <v>0</v>
      </c>
      <c r="T171" s="145">
        <f>U171+W171</f>
        <v>137.5</v>
      </c>
      <c r="U171" s="69">
        <v>137.5</v>
      </c>
      <c r="V171" s="69">
        <v>105</v>
      </c>
      <c r="W171" s="146">
        <v>0</v>
      </c>
      <c r="X171" s="145">
        <f>Y171+AA171</f>
        <v>68.7</v>
      </c>
      <c r="Y171" s="69">
        <v>68.7</v>
      </c>
      <c r="Z171" s="69">
        <v>70</v>
      </c>
      <c r="AA171" s="146">
        <v>0</v>
      </c>
      <c r="AB171" s="1116"/>
    </row>
    <row r="172" spans="1:28" ht="28.5" customHeight="1" thickBot="1" x14ac:dyDescent="0.25">
      <c r="A172" s="751"/>
      <c r="B172" s="753"/>
      <c r="C172" s="756"/>
      <c r="D172" s="759"/>
      <c r="E172" s="761"/>
      <c r="F172" s="764"/>
      <c r="G172" s="767"/>
      <c r="H172" s="770"/>
      <c r="I172" s="720"/>
      <c r="J172" s="701"/>
      <c r="K172" s="340" t="s">
        <v>11</v>
      </c>
      <c r="L172" s="77">
        <f>SUM(L170:L171)</f>
        <v>0</v>
      </c>
      <c r="M172" s="78">
        <f t="shared" ref="M172" si="60">SUM(M170:M171)</f>
        <v>0</v>
      </c>
      <c r="N172" s="78">
        <f t="shared" ref="N172" si="61">SUM(N170:N171)</f>
        <v>0</v>
      </c>
      <c r="O172" s="79">
        <f t="shared" ref="O172" si="62">SUM(O170:O171)</f>
        <v>0</v>
      </c>
      <c r="P172" s="77">
        <f t="shared" ref="P172" si="63">SUM(P170:P171)</f>
        <v>80.899999999999991</v>
      </c>
      <c r="Q172" s="78">
        <f t="shared" ref="Q172" si="64">SUM(Q170:Q171)</f>
        <v>80.899999999999991</v>
      </c>
      <c r="R172" s="78">
        <f t="shared" ref="R172" si="65">SUM(R170:R171)</f>
        <v>77.5</v>
      </c>
      <c r="S172" s="79">
        <f t="shared" ref="S172" si="66">SUM(S170:S171)</f>
        <v>0</v>
      </c>
      <c r="T172" s="77">
        <f t="shared" ref="T172" si="67">SUM(T170:T171)</f>
        <v>161.80000000000001</v>
      </c>
      <c r="U172" s="78">
        <f t="shared" ref="U172" si="68">SUM(U170:U171)</f>
        <v>161.80000000000001</v>
      </c>
      <c r="V172" s="78">
        <f t="shared" ref="V172" si="69">SUM(V170:V171)</f>
        <v>119.5</v>
      </c>
      <c r="W172" s="79">
        <f t="shared" ref="W172" si="70">SUM(W170:W171)</f>
        <v>0</v>
      </c>
      <c r="X172" s="77">
        <f t="shared" ref="X172" si="71">SUM(X170:X171)</f>
        <v>80.8</v>
      </c>
      <c r="Y172" s="78">
        <f t="shared" ref="Y172" si="72">SUM(Y170:Y171)</f>
        <v>80.8</v>
      </c>
      <c r="Z172" s="78">
        <f t="shared" ref="Z172" si="73">SUM(Z170:Z171)</f>
        <v>77.5</v>
      </c>
      <c r="AA172" s="79">
        <f t="shared" ref="AA172" si="74">SUM(AA170:AA171)</f>
        <v>0</v>
      </c>
      <c r="AB172" s="1116"/>
    </row>
    <row r="173" spans="1:28" ht="33.75" customHeight="1" x14ac:dyDescent="0.2">
      <c r="A173" s="749" t="s">
        <v>15</v>
      </c>
      <c r="B173" s="752" t="s">
        <v>25</v>
      </c>
      <c r="C173" s="754" t="s">
        <v>22</v>
      </c>
      <c r="D173" s="757" t="s">
        <v>37</v>
      </c>
      <c r="E173" s="760" t="s">
        <v>366</v>
      </c>
      <c r="F173" s="762" t="s">
        <v>367</v>
      </c>
      <c r="G173" s="765" t="s">
        <v>183</v>
      </c>
      <c r="H173" s="768" t="s">
        <v>63</v>
      </c>
      <c r="I173" s="719" t="s">
        <v>257</v>
      </c>
      <c r="J173" s="822" t="s">
        <v>364</v>
      </c>
      <c r="K173" s="71" t="s">
        <v>24</v>
      </c>
      <c r="L173" s="72">
        <f>SUM(M173,O173)</f>
        <v>0</v>
      </c>
      <c r="M173" s="73">
        <v>0</v>
      </c>
      <c r="N173" s="73">
        <v>0</v>
      </c>
      <c r="O173" s="74">
        <v>0</v>
      </c>
      <c r="P173" s="72">
        <f>SUM(Q173,S173)</f>
        <v>5.5</v>
      </c>
      <c r="Q173" s="73">
        <v>5.5</v>
      </c>
      <c r="R173" s="73">
        <v>3</v>
      </c>
      <c r="S173" s="74">
        <v>0</v>
      </c>
      <c r="T173" s="72">
        <f>SUM(U173,W173)</f>
        <v>11.1</v>
      </c>
      <c r="U173" s="73">
        <v>11.1</v>
      </c>
      <c r="V173" s="73">
        <v>6.2</v>
      </c>
      <c r="W173" s="74">
        <v>0</v>
      </c>
      <c r="X173" s="72">
        <f>Y173+AA173</f>
        <v>5.5</v>
      </c>
      <c r="Y173" s="73">
        <v>5.5</v>
      </c>
      <c r="Z173" s="73">
        <v>3</v>
      </c>
      <c r="AA173" s="74">
        <v>0</v>
      </c>
      <c r="AB173" s="1102"/>
    </row>
    <row r="174" spans="1:28" ht="32.25" customHeight="1" thickBot="1" x14ac:dyDescent="0.25">
      <c r="A174" s="750"/>
      <c r="B174" s="705"/>
      <c r="C174" s="755"/>
      <c r="D174" s="758"/>
      <c r="E174" s="711"/>
      <c r="F174" s="763"/>
      <c r="G174" s="766"/>
      <c r="H174" s="769"/>
      <c r="I174" s="700"/>
      <c r="J174" s="700"/>
      <c r="K174" s="55" t="s">
        <v>30</v>
      </c>
      <c r="L174" s="145">
        <f>M174+O174</f>
        <v>0</v>
      </c>
      <c r="M174" s="69">
        <v>0</v>
      </c>
      <c r="N174" s="69">
        <v>0</v>
      </c>
      <c r="O174" s="146">
        <v>0</v>
      </c>
      <c r="P174" s="145">
        <f>Q174+S174</f>
        <v>31.2</v>
      </c>
      <c r="Q174" s="69">
        <v>31.2</v>
      </c>
      <c r="R174" s="69">
        <v>24.3</v>
      </c>
      <c r="S174" s="146">
        <v>0</v>
      </c>
      <c r="T174" s="145">
        <f>U174+W174</f>
        <v>62.5</v>
      </c>
      <c r="U174" s="69">
        <v>62.5</v>
      </c>
      <c r="V174" s="69">
        <v>51.6</v>
      </c>
      <c r="W174" s="146">
        <v>0</v>
      </c>
      <c r="X174" s="145">
        <f>Y174+AA174</f>
        <v>31.3</v>
      </c>
      <c r="Y174" s="69">
        <v>31.3</v>
      </c>
      <c r="Z174" s="69">
        <v>24.3</v>
      </c>
      <c r="AA174" s="146">
        <v>0</v>
      </c>
      <c r="AB174" s="1116"/>
    </row>
    <row r="175" spans="1:28" ht="34.5" customHeight="1" thickBot="1" x14ac:dyDescent="0.25">
      <c r="A175" s="751"/>
      <c r="B175" s="753"/>
      <c r="C175" s="756"/>
      <c r="D175" s="759"/>
      <c r="E175" s="761"/>
      <c r="F175" s="764"/>
      <c r="G175" s="767"/>
      <c r="H175" s="770"/>
      <c r="I175" s="720"/>
      <c r="J175" s="701"/>
      <c r="K175" s="340" t="s">
        <v>11</v>
      </c>
      <c r="L175" s="85">
        <f>SUM(L173:L174)</f>
        <v>0</v>
      </c>
      <c r="M175" s="86">
        <f t="shared" ref="M175:AA175" si="75">SUM(M173:M174)</f>
        <v>0</v>
      </c>
      <c r="N175" s="86">
        <f t="shared" si="75"/>
        <v>0</v>
      </c>
      <c r="O175" s="87">
        <f t="shared" si="75"/>
        <v>0</v>
      </c>
      <c r="P175" s="85">
        <f t="shared" si="75"/>
        <v>36.700000000000003</v>
      </c>
      <c r="Q175" s="86">
        <f t="shared" si="75"/>
        <v>36.700000000000003</v>
      </c>
      <c r="R175" s="86">
        <f t="shared" si="75"/>
        <v>27.3</v>
      </c>
      <c r="S175" s="87">
        <f t="shared" si="75"/>
        <v>0</v>
      </c>
      <c r="T175" s="85">
        <f t="shared" si="75"/>
        <v>73.599999999999994</v>
      </c>
      <c r="U175" s="86">
        <f t="shared" si="75"/>
        <v>73.599999999999994</v>
      </c>
      <c r="V175" s="86">
        <f t="shared" si="75"/>
        <v>57.800000000000004</v>
      </c>
      <c r="W175" s="87">
        <f t="shared" si="75"/>
        <v>0</v>
      </c>
      <c r="X175" s="85">
        <f t="shared" si="75"/>
        <v>36.799999999999997</v>
      </c>
      <c r="Y175" s="86">
        <f t="shared" si="75"/>
        <v>36.799999999999997</v>
      </c>
      <c r="Z175" s="86">
        <f t="shared" si="75"/>
        <v>27.3</v>
      </c>
      <c r="AA175" s="87">
        <f t="shared" si="75"/>
        <v>0</v>
      </c>
      <c r="AB175" s="1102"/>
    </row>
    <row r="176" spans="1:28" ht="21" customHeight="1" thickBot="1" x14ac:dyDescent="0.25">
      <c r="A176" s="28" t="s">
        <v>15</v>
      </c>
      <c r="B176" s="4" t="s">
        <v>25</v>
      </c>
      <c r="C176" s="184" t="s">
        <v>22</v>
      </c>
      <c r="D176" s="976" t="s">
        <v>203</v>
      </c>
      <c r="E176" s="977"/>
      <c r="F176" s="977"/>
      <c r="G176" s="977"/>
      <c r="H176" s="977"/>
      <c r="I176" s="977"/>
      <c r="J176" s="977"/>
      <c r="K176" s="977"/>
      <c r="L176" s="469">
        <f>L165+L167+L175+L169+L172</f>
        <v>544.9</v>
      </c>
      <c r="M176" s="470">
        <f t="shared" ref="M176:AA176" si="76">M165+M167+M175+M169+M172</f>
        <v>540.5</v>
      </c>
      <c r="N176" s="470">
        <f t="shared" si="76"/>
        <v>419.80000000000007</v>
      </c>
      <c r="O176" s="471">
        <f t="shared" si="76"/>
        <v>4.4000000000000004</v>
      </c>
      <c r="P176" s="469">
        <f t="shared" si="76"/>
        <v>788.1</v>
      </c>
      <c r="Q176" s="470">
        <f t="shared" si="76"/>
        <v>788.1</v>
      </c>
      <c r="R176" s="470">
        <f t="shared" si="76"/>
        <v>645.80000000000007</v>
      </c>
      <c r="S176" s="471">
        <f t="shared" si="76"/>
        <v>0</v>
      </c>
      <c r="T176" s="469">
        <f t="shared" si="76"/>
        <v>996.60000000000014</v>
      </c>
      <c r="U176" s="470">
        <f t="shared" si="76"/>
        <v>996.60000000000014</v>
      </c>
      <c r="V176" s="470">
        <f t="shared" si="76"/>
        <v>809.89999999999986</v>
      </c>
      <c r="W176" s="471">
        <f t="shared" si="76"/>
        <v>0</v>
      </c>
      <c r="X176" s="469">
        <f t="shared" si="76"/>
        <v>945.19999999999993</v>
      </c>
      <c r="Y176" s="470">
        <f t="shared" si="76"/>
        <v>945.19999999999993</v>
      </c>
      <c r="Z176" s="470">
        <f t="shared" si="76"/>
        <v>800.6</v>
      </c>
      <c r="AA176" s="471">
        <f t="shared" si="76"/>
        <v>0</v>
      </c>
      <c r="AB176" s="261"/>
    </row>
    <row r="177" spans="1:28" ht="20.25" customHeight="1" thickBot="1" x14ac:dyDescent="0.25">
      <c r="A177" s="297" t="s">
        <v>15</v>
      </c>
      <c r="B177" s="183" t="s">
        <v>25</v>
      </c>
      <c r="C177" s="875" t="s">
        <v>204</v>
      </c>
      <c r="D177" s="876"/>
      <c r="E177" s="876"/>
      <c r="F177" s="876"/>
      <c r="G177" s="876"/>
      <c r="H177" s="876"/>
      <c r="I177" s="876"/>
      <c r="J177" s="876"/>
      <c r="K177" s="876"/>
      <c r="L177" s="466">
        <f>L161+L176</f>
        <v>613.9</v>
      </c>
      <c r="M177" s="467">
        <f t="shared" ref="M177:AA177" si="77">M161+M176</f>
        <v>609.5</v>
      </c>
      <c r="N177" s="467">
        <f t="shared" si="77"/>
        <v>419.80000000000007</v>
      </c>
      <c r="O177" s="468">
        <f t="shared" si="77"/>
        <v>4.4000000000000004</v>
      </c>
      <c r="P177" s="466">
        <f t="shared" si="77"/>
        <v>843.9</v>
      </c>
      <c r="Q177" s="467">
        <f t="shared" si="77"/>
        <v>843.9</v>
      </c>
      <c r="R177" s="467">
        <f t="shared" si="77"/>
        <v>645.80000000000007</v>
      </c>
      <c r="S177" s="468">
        <f t="shared" si="77"/>
        <v>0</v>
      </c>
      <c r="T177" s="466">
        <f t="shared" si="77"/>
        <v>1039.6000000000001</v>
      </c>
      <c r="U177" s="467">
        <f t="shared" si="77"/>
        <v>1039.6000000000001</v>
      </c>
      <c r="V177" s="467">
        <f t="shared" si="77"/>
        <v>809.89999999999986</v>
      </c>
      <c r="W177" s="468">
        <f t="shared" si="77"/>
        <v>0</v>
      </c>
      <c r="X177" s="466">
        <f t="shared" si="77"/>
        <v>990.19999999999993</v>
      </c>
      <c r="Y177" s="467">
        <f t="shared" si="77"/>
        <v>990.19999999999993</v>
      </c>
      <c r="Z177" s="467">
        <f t="shared" si="77"/>
        <v>800.6</v>
      </c>
      <c r="AA177" s="468">
        <f t="shared" si="77"/>
        <v>0</v>
      </c>
      <c r="AB177" s="1116"/>
    </row>
    <row r="178" spans="1:28" ht="24.75" customHeight="1" thickBot="1" x14ac:dyDescent="0.25">
      <c r="A178" s="28" t="s">
        <v>15</v>
      </c>
      <c r="B178" s="256" t="s">
        <v>15</v>
      </c>
      <c r="C178" s="872" t="s">
        <v>65</v>
      </c>
      <c r="D178" s="872"/>
      <c r="E178" s="872"/>
      <c r="F178" s="872"/>
      <c r="G178" s="872"/>
      <c r="H178" s="872"/>
      <c r="I178" s="872"/>
      <c r="J178" s="872"/>
      <c r="K178" s="872"/>
      <c r="L178" s="873"/>
      <c r="M178" s="873"/>
      <c r="N178" s="873"/>
      <c r="O178" s="873"/>
      <c r="P178" s="873"/>
      <c r="Q178" s="873"/>
      <c r="R178" s="873"/>
      <c r="S178" s="873"/>
      <c r="T178" s="873"/>
      <c r="U178" s="873"/>
      <c r="V178" s="873"/>
      <c r="W178" s="873"/>
      <c r="X178" s="873"/>
      <c r="Y178" s="873"/>
      <c r="Z178" s="873"/>
      <c r="AA178" s="874"/>
      <c r="AB178" s="1102"/>
    </row>
    <row r="179" spans="1:28" ht="24" customHeight="1" thickBot="1" x14ac:dyDescent="0.25">
      <c r="A179" s="28" t="s">
        <v>15</v>
      </c>
      <c r="B179" s="4" t="s">
        <v>15</v>
      </c>
      <c r="C179" s="185" t="s">
        <v>16</v>
      </c>
      <c r="D179" s="863" t="s">
        <v>66</v>
      </c>
      <c r="E179" s="864"/>
      <c r="F179" s="864"/>
      <c r="G179" s="864"/>
      <c r="H179" s="864"/>
      <c r="I179" s="864"/>
      <c r="J179" s="864"/>
      <c r="K179" s="864"/>
      <c r="L179" s="864"/>
      <c r="M179" s="864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  <c r="Y179" s="864"/>
      <c r="Z179" s="864"/>
      <c r="AA179" s="865"/>
      <c r="AB179" s="1102"/>
    </row>
    <row r="180" spans="1:28" ht="21" customHeight="1" x14ac:dyDescent="0.2">
      <c r="A180" s="722" t="s">
        <v>15</v>
      </c>
      <c r="B180" s="725" t="s">
        <v>15</v>
      </c>
      <c r="C180" s="754" t="s">
        <v>16</v>
      </c>
      <c r="D180" s="731" t="s">
        <v>16</v>
      </c>
      <c r="E180" s="734" t="s">
        <v>67</v>
      </c>
      <c r="F180" s="965" t="s">
        <v>215</v>
      </c>
      <c r="G180" s="740" t="s">
        <v>184</v>
      </c>
      <c r="H180" s="743" t="s">
        <v>20</v>
      </c>
      <c r="I180" s="942" t="s">
        <v>135</v>
      </c>
      <c r="J180" s="854" t="s">
        <v>224</v>
      </c>
      <c r="K180" s="221" t="s">
        <v>24</v>
      </c>
      <c r="L180" s="663">
        <f>M180+O180</f>
        <v>127.5</v>
      </c>
      <c r="M180" s="664">
        <v>127.5</v>
      </c>
      <c r="N180" s="664">
        <v>0</v>
      </c>
      <c r="O180" s="665">
        <v>0</v>
      </c>
      <c r="P180" s="570">
        <f>Q180+S180</f>
        <v>130</v>
      </c>
      <c r="Q180" s="666">
        <v>130</v>
      </c>
      <c r="R180" s="666">
        <v>0</v>
      </c>
      <c r="S180" s="667">
        <v>0</v>
      </c>
      <c r="T180" s="663">
        <f>U180+W180</f>
        <v>139.69999999999999</v>
      </c>
      <c r="U180" s="664">
        <v>139.69999999999999</v>
      </c>
      <c r="V180" s="664">
        <v>0</v>
      </c>
      <c r="W180" s="665">
        <v>0</v>
      </c>
      <c r="X180" s="663">
        <f>Y180+AA180</f>
        <v>153.69999999999999</v>
      </c>
      <c r="Y180" s="664">
        <v>153.69999999999999</v>
      </c>
      <c r="Z180" s="664">
        <v>0</v>
      </c>
      <c r="AA180" s="665">
        <v>0</v>
      </c>
      <c r="AB180" s="1102"/>
    </row>
    <row r="181" spans="1:28" ht="25.5" customHeight="1" thickBot="1" x14ac:dyDescent="0.25">
      <c r="A181" s="846"/>
      <c r="B181" s="847"/>
      <c r="C181" s="878"/>
      <c r="D181" s="964"/>
      <c r="E181" s="862"/>
      <c r="F181" s="966"/>
      <c r="G181" s="941"/>
      <c r="H181" s="978"/>
      <c r="I181" s="979"/>
      <c r="J181" s="855"/>
      <c r="K181" s="236" t="s">
        <v>41</v>
      </c>
      <c r="L181" s="284">
        <f>M181+O181</f>
        <v>0</v>
      </c>
      <c r="M181" s="237">
        <v>0</v>
      </c>
      <c r="N181" s="237">
        <v>0</v>
      </c>
      <c r="O181" s="277">
        <v>0</v>
      </c>
      <c r="P181" s="284">
        <f>Q181+S181</f>
        <v>0</v>
      </c>
      <c r="Q181" s="237">
        <v>0</v>
      </c>
      <c r="R181" s="237">
        <v>0</v>
      </c>
      <c r="S181" s="277">
        <v>0</v>
      </c>
      <c r="T181" s="284">
        <f>U181+W181</f>
        <v>0</v>
      </c>
      <c r="U181" s="237">
        <v>0</v>
      </c>
      <c r="V181" s="237">
        <v>0</v>
      </c>
      <c r="W181" s="277">
        <v>0</v>
      </c>
      <c r="X181" s="284">
        <f>Y181+AA181</f>
        <v>0</v>
      </c>
      <c r="Y181" s="237">
        <v>0</v>
      </c>
      <c r="Z181" s="237">
        <v>0</v>
      </c>
      <c r="AA181" s="238">
        <v>0</v>
      </c>
      <c r="AB181" s="1102"/>
    </row>
    <row r="182" spans="1:28" ht="24" customHeight="1" thickBot="1" x14ac:dyDescent="0.25">
      <c r="A182" s="724"/>
      <c r="B182" s="727"/>
      <c r="C182" s="756"/>
      <c r="D182" s="733"/>
      <c r="E182" s="736"/>
      <c r="F182" s="984"/>
      <c r="G182" s="742"/>
      <c r="H182" s="745"/>
      <c r="I182" s="943"/>
      <c r="J182" s="856"/>
      <c r="K182" s="118" t="s">
        <v>11</v>
      </c>
      <c r="L182" s="1">
        <f t="shared" ref="L182:AA182" si="78">L180+L181</f>
        <v>127.5</v>
      </c>
      <c r="M182" s="2">
        <f t="shared" si="78"/>
        <v>127.5</v>
      </c>
      <c r="N182" s="2">
        <f t="shared" si="78"/>
        <v>0</v>
      </c>
      <c r="O182" s="3">
        <f t="shared" si="78"/>
        <v>0</v>
      </c>
      <c r="P182" s="1">
        <f t="shared" si="78"/>
        <v>130</v>
      </c>
      <c r="Q182" s="2">
        <f t="shared" si="78"/>
        <v>130</v>
      </c>
      <c r="R182" s="2">
        <f t="shared" si="78"/>
        <v>0</v>
      </c>
      <c r="S182" s="3">
        <f t="shared" si="78"/>
        <v>0</v>
      </c>
      <c r="T182" s="1">
        <f t="shared" si="78"/>
        <v>139.69999999999999</v>
      </c>
      <c r="U182" s="2">
        <f t="shared" si="78"/>
        <v>139.69999999999999</v>
      </c>
      <c r="V182" s="2">
        <f t="shared" si="78"/>
        <v>0</v>
      </c>
      <c r="W182" s="3">
        <f t="shared" si="78"/>
        <v>0</v>
      </c>
      <c r="X182" s="1">
        <f t="shared" si="78"/>
        <v>153.69999999999999</v>
      </c>
      <c r="Y182" s="2">
        <f t="shared" si="78"/>
        <v>153.69999999999999</v>
      </c>
      <c r="Z182" s="2">
        <f t="shared" si="78"/>
        <v>0</v>
      </c>
      <c r="AA182" s="3">
        <f t="shared" si="78"/>
        <v>0</v>
      </c>
      <c r="AB182" s="1102"/>
    </row>
    <row r="183" spans="1:28" ht="31.5" customHeight="1" thickBot="1" x14ac:dyDescent="0.25">
      <c r="A183" s="722" t="s">
        <v>15</v>
      </c>
      <c r="B183" s="725" t="s">
        <v>15</v>
      </c>
      <c r="C183" s="754" t="s">
        <v>16</v>
      </c>
      <c r="D183" s="731" t="s">
        <v>22</v>
      </c>
      <c r="E183" s="734" t="s">
        <v>136</v>
      </c>
      <c r="F183" s="965" t="s">
        <v>219</v>
      </c>
      <c r="G183" s="740" t="s">
        <v>185</v>
      </c>
      <c r="H183" s="743" t="s">
        <v>214</v>
      </c>
      <c r="I183" s="942" t="s">
        <v>135</v>
      </c>
      <c r="J183" s="854" t="s">
        <v>225</v>
      </c>
      <c r="K183" s="287" t="s">
        <v>24</v>
      </c>
      <c r="L183" s="284">
        <f>M183+O183</f>
        <v>120.4</v>
      </c>
      <c r="M183" s="237">
        <v>120.4</v>
      </c>
      <c r="N183" s="237">
        <v>98.7</v>
      </c>
      <c r="O183" s="277">
        <v>0</v>
      </c>
      <c r="P183" s="172">
        <f>Q183+S183</f>
        <v>170.8</v>
      </c>
      <c r="Q183" s="668">
        <v>170.8</v>
      </c>
      <c r="R183" s="668">
        <v>154.69999999999999</v>
      </c>
      <c r="S183" s="599">
        <v>0</v>
      </c>
      <c r="T183" s="172">
        <f>U183+W183</f>
        <v>160</v>
      </c>
      <c r="U183" s="668">
        <v>160</v>
      </c>
      <c r="V183" s="668">
        <v>128.30000000000001</v>
      </c>
      <c r="W183" s="599">
        <v>0</v>
      </c>
      <c r="X183" s="284">
        <f>Y183+AA183</f>
        <v>175.9</v>
      </c>
      <c r="Y183" s="237">
        <v>175.9</v>
      </c>
      <c r="Z183" s="237">
        <v>141.1</v>
      </c>
      <c r="AA183" s="238">
        <v>0</v>
      </c>
      <c r="AB183" s="1116"/>
    </row>
    <row r="184" spans="1:28" ht="32.25" customHeight="1" thickBot="1" x14ac:dyDescent="0.25">
      <c r="A184" s="846"/>
      <c r="B184" s="847"/>
      <c r="C184" s="878"/>
      <c r="D184" s="964"/>
      <c r="E184" s="862"/>
      <c r="F184" s="966"/>
      <c r="G184" s="941"/>
      <c r="H184" s="745"/>
      <c r="I184" s="943"/>
      <c r="J184" s="856"/>
      <c r="K184" s="118" t="s">
        <v>11</v>
      </c>
      <c r="L184" s="104">
        <f t="shared" ref="L184:AA184" si="79">L183</f>
        <v>120.4</v>
      </c>
      <c r="M184" s="105">
        <f t="shared" si="79"/>
        <v>120.4</v>
      </c>
      <c r="N184" s="105">
        <f t="shared" si="79"/>
        <v>98.7</v>
      </c>
      <c r="O184" s="111">
        <f t="shared" si="79"/>
        <v>0</v>
      </c>
      <c r="P184" s="104">
        <f t="shared" si="79"/>
        <v>170.8</v>
      </c>
      <c r="Q184" s="105">
        <f t="shared" si="79"/>
        <v>170.8</v>
      </c>
      <c r="R184" s="105">
        <f t="shared" si="79"/>
        <v>154.69999999999999</v>
      </c>
      <c r="S184" s="111">
        <f t="shared" si="79"/>
        <v>0</v>
      </c>
      <c r="T184" s="104">
        <f t="shared" si="79"/>
        <v>160</v>
      </c>
      <c r="U184" s="105">
        <f t="shared" si="79"/>
        <v>160</v>
      </c>
      <c r="V184" s="105">
        <f t="shared" si="79"/>
        <v>128.30000000000001</v>
      </c>
      <c r="W184" s="111">
        <f t="shared" si="79"/>
        <v>0</v>
      </c>
      <c r="X184" s="104">
        <f t="shared" si="79"/>
        <v>175.9</v>
      </c>
      <c r="Y184" s="105">
        <f t="shared" si="79"/>
        <v>175.9</v>
      </c>
      <c r="Z184" s="105">
        <f t="shared" si="79"/>
        <v>141.1</v>
      </c>
      <c r="AA184" s="108">
        <f t="shared" si="79"/>
        <v>0</v>
      </c>
      <c r="AB184" s="1116"/>
    </row>
    <row r="185" spans="1:28" ht="30.75" customHeight="1" thickBot="1" x14ac:dyDescent="0.25">
      <c r="A185" s="722" t="s">
        <v>15</v>
      </c>
      <c r="B185" s="725" t="s">
        <v>15</v>
      </c>
      <c r="C185" s="754" t="s">
        <v>16</v>
      </c>
      <c r="D185" s="776" t="s">
        <v>25</v>
      </c>
      <c r="E185" s="787" t="s">
        <v>174</v>
      </c>
      <c r="F185" s="1011" t="s">
        <v>215</v>
      </c>
      <c r="G185" s="765" t="s">
        <v>185</v>
      </c>
      <c r="H185" s="947" t="s">
        <v>20</v>
      </c>
      <c r="I185" s="719" t="s">
        <v>135</v>
      </c>
      <c r="J185" s="699" t="s">
        <v>218</v>
      </c>
      <c r="K185" s="55" t="s">
        <v>43</v>
      </c>
      <c r="L185" s="75">
        <f>M185+O185</f>
        <v>0</v>
      </c>
      <c r="M185" s="56">
        <v>0</v>
      </c>
      <c r="N185" s="56">
        <v>0</v>
      </c>
      <c r="O185" s="58">
        <v>0</v>
      </c>
      <c r="P185" s="75">
        <f>Q185+S185</f>
        <v>0</v>
      </c>
      <c r="Q185" s="56">
        <v>0</v>
      </c>
      <c r="R185" s="56">
        <v>0</v>
      </c>
      <c r="S185" s="58">
        <v>0</v>
      </c>
      <c r="T185" s="75">
        <f>U185+W185</f>
        <v>0</v>
      </c>
      <c r="U185" s="56">
        <v>0</v>
      </c>
      <c r="V185" s="56">
        <v>0</v>
      </c>
      <c r="W185" s="58">
        <v>0</v>
      </c>
      <c r="X185" s="75">
        <v>0</v>
      </c>
      <c r="Y185" s="56">
        <v>0</v>
      </c>
      <c r="Z185" s="56">
        <v>0</v>
      </c>
      <c r="AA185" s="242">
        <v>0</v>
      </c>
      <c r="AB185" s="1102"/>
    </row>
    <row r="186" spans="1:28" ht="33.75" customHeight="1" thickBot="1" x14ac:dyDescent="0.25">
      <c r="A186" s="846"/>
      <c r="B186" s="847"/>
      <c r="C186" s="878"/>
      <c r="D186" s="1030"/>
      <c r="E186" s="840"/>
      <c r="F186" s="1017"/>
      <c r="G186" s="1015"/>
      <c r="H186" s="948"/>
      <c r="I186" s="720"/>
      <c r="J186" s="701"/>
      <c r="K186" s="76" t="s">
        <v>11</v>
      </c>
      <c r="L186" s="243">
        <f t="shared" ref="L186:AA186" si="80">L185</f>
        <v>0</v>
      </c>
      <c r="M186" s="244">
        <f t="shared" si="80"/>
        <v>0</v>
      </c>
      <c r="N186" s="244">
        <f t="shared" si="80"/>
        <v>0</v>
      </c>
      <c r="O186" s="245">
        <f t="shared" si="80"/>
        <v>0</v>
      </c>
      <c r="P186" s="243">
        <f t="shared" si="80"/>
        <v>0</v>
      </c>
      <c r="Q186" s="244">
        <f t="shared" si="80"/>
        <v>0</v>
      </c>
      <c r="R186" s="244">
        <f t="shared" si="80"/>
        <v>0</v>
      </c>
      <c r="S186" s="245">
        <f t="shared" si="80"/>
        <v>0</v>
      </c>
      <c r="T186" s="243">
        <f t="shared" si="80"/>
        <v>0</v>
      </c>
      <c r="U186" s="244">
        <f t="shared" si="80"/>
        <v>0</v>
      </c>
      <c r="V186" s="244">
        <f t="shared" si="80"/>
        <v>0</v>
      </c>
      <c r="W186" s="245">
        <f t="shared" si="80"/>
        <v>0</v>
      </c>
      <c r="X186" s="243">
        <f t="shared" si="80"/>
        <v>0</v>
      </c>
      <c r="Y186" s="244">
        <f t="shared" si="80"/>
        <v>0</v>
      </c>
      <c r="Z186" s="244">
        <f t="shared" si="80"/>
        <v>0</v>
      </c>
      <c r="AA186" s="246">
        <f t="shared" si="80"/>
        <v>0</v>
      </c>
      <c r="AB186" s="38"/>
    </row>
    <row r="187" spans="1:28" ht="22.5" customHeight="1" thickBot="1" x14ac:dyDescent="0.25">
      <c r="A187" s="28" t="s">
        <v>15</v>
      </c>
      <c r="B187" s="4" t="s">
        <v>15</v>
      </c>
      <c r="C187" s="5" t="s">
        <v>16</v>
      </c>
      <c r="D187" s="962" t="s">
        <v>203</v>
      </c>
      <c r="E187" s="963"/>
      <c r="F187" s="963"/>
      <c r="G187" s="963"/>
      <c r="H187" s="963"/>
      <c r="I187" s="963"/>
      <c r="J187" s="963"/>
      <c r="K187" s="963"/>
      <c r="L187" s="157">
        <f>L182+L186+L184</f>
        <v>247.9</v>
      </c>
      <c r="M187" s="158">
        <f t="shared" ref="M187:AA187" si="81">M182+M186+M184</f>
        <v>247.9</v>
      </c>
      <c r="N187" s="158">
        <f t="shared" si="81"/>
        <v>98.7</v>
      </c>
      <c r="O187" s="159">
        <f t="shared" si="81"/>
        <v>0</v>
      </c>
      <c r="P187" s="157">
        <f t="shared" si="81"/>
        <v>300.8</v>
      </c>
      <c r="Q187" s="158">
        <f t="shared" si="81"/>
        <v>300.8</v>
      </c>
      <c r="R187" s="158">
        <f t="shared" si="81"/>
        <v>154.69999999999999</v>
      </c>
      <c r="S187" s="159">
        <f t="shared" si="81"/>
        <v>0</v>
      </c>
      <c r="T187" s="157">
        <f t="shared" si="81"/>
        <v>299.7</v>
      </c>
      <c r="U187" s="158">
        <f t="shared" si="81"/>
        <v>299.7</v>
      </c>
      <c r="V187" s="158">
        <f t="shared" si="81"/>
        <v>128.30000000000001</v>
      </c>
      <c r="W187" s="159">
        <f t="shared" si="81"/>
        <v>0</v>
      </c>
      <c r="X187" s="157">
        <f t="shared" si="81"/>
        <v>329.6</v>
      </c>
      <c r="Y187" s="158">
        <f t="shared" si="81"/>
        <v>329.6</v>
      </c>
      <c r="Z187" s="158">
        <f t="shared" si="81"/>
        <v>141.1</v>
      </c>
      <c r="AA187" s="159">
        <f t="shared" si="81"/>
        <v>0</v>
      </c>
      <c r="AB187" s="261"/>
    </row>
    <row r="188" spans="1:28" ht="21.75" customHeight="1" thickBot="1" x14ac:dyDescent="0.25">
      <c r="A188" s="297" t="s">
        <v>15</v>
      </c>
      <c r="B188" s="170" t="s">
        <v>15</v>
      </c>
      <c r="C188" s="1164" t="s">
        <v>204</v>
      </c>
      <c r="D188" s="1165"/>
      <c r="E188" s="1165"/>
      <c r="F188" s="1165"/>
      <c r="G188" s="1165"/>
      <c r="H188" s="1165"/>
      <c r="I188" s="1165"/>
      <c r="J188" s="1165"/>
      <c r="K188" s="1166"/>
      <c r="L188" s="155">
        <f t="shared" ref="L188:AA188" si="82">L187</f>
        <v>247.9</v>
      </c>
      <c r="M188" s="156">
        <f t="shared" si="82"/>
        <v>247.9</v>
      </c>
      <c r="N188" s="156">
        <f t="shared" si="82"/>
        <v>98.7</v>
      </c>
      <c r="O188" s="186">
        <f t="shared" si="82"/>
        <v>0</v>
      </c>
      <c r="P188" s="155">
        <f t="shared" si="82"/>
        <v>300.8</v>
      </c>
      <c r="Q188" s="156">
        <f t="shared" si="82"/>
        <v>300.8</v>
      </c>
      <c r="R188" s="156">
        <f t="shared" si="82"/>
        <v>154.69999999999999</v>
      </c>
      <c r="S188" s="186">
        <f t="shared" si="82"/>
        <v>0</v>
      </c>
      <c r="T188" s="155">
        <f t="shared" si="82"/>
        <v>299.7</v>
      </c>
      <c r="U188" s="156">
        <f t="shared" si="82"/>
        <v>299.7</v>
      </c>
      <c r="V188" s="156">
        <f t="shared" si="82"/>
        <v>128.30000000000001</v>
      </c>
      <c r="W188" s="186">
        <f t="shared" si="82"/>
        <v>0</v>
      </c>
      <c r="X188" s="155">
        <f t="shared" si="82"/>
        <v>329.6</v>
      </c>
      <c r="Y188" s="156">
        <f t="shared" si="82"/>
        <v>329.6</v>
      </c>
      <c r="Z188" s="156">
        <f t="shared" si="82"/>
        <v>141.1</v>
      </c>
      <c r="AA188" s="187">
        <f t="shared" si="82"/>
        <v>0</v>
      </c>
      <c r="AB188" s="1102"/>
    </row>
    <row r="189" spans="1:28" ht="23.25" customHeight="1" thickBot="1" x14ac:dyDescent="0.25">
      <c r="A189" s="28" t="s">
        <v>15</v>
      </c>
      <c r="B189" s="257" t="s">
        <v>186</v>
      </c>
      <c r="C189" s="899" t="s">
        <v>187</v>
      </c>
      <c r="D189" s="899"/>
      <c r="E189" s="899"/>
      <c r="F189" s="899"/>
      <c r="G189" s="899"/>
      <c r="H189" s="899"/>
      <c r="I189" s="899"/>
      <c r="J189" s="899"/>
      <c r="K189" s="899"/>
      <c r="L189" s="899"/>
      <c r="M189" s="899"/>
      <c r="N189" s="899"/>
      <c r="O189" s="899"/>
      <c r="P189" s="899"/>
      <c r="Q189" s="899"/>
      <c r="R189" s="899"/>
      <c r="S189" s="899"/>
      <c r="T189" s="899"/>
      <c r="U189" s="899"/>
      <c r="V189" s="899"/>
      <c r="W189" s="899"/>
      <c r="X189" s="899"/>
      <c r="Y189" s="899"/>
      <c r="Z189" s="899"/>
      <c r="AA189" s="900"/>
      <c r="AB189" s="1102"/>
    </row>
    <row r="190" spans="1:28" ht="24.75" customHeight="1" thickBot="1" x14ac:dyDescent="0.25">
      <c r="A190" s="28" t="s">
        <v>15</v>
      </c>
      <c r="B190" s="4" t="s">
        <v>28</v>
      </c>
      <c r="C190" s="5" t="s">
        <v>16</v>
      </c>
      <c r="D190" s="813" t="s">
        <v>68</v>
      </c>
      <c r="E190" s="814"/>
      <c r="F190" s="814"/>
      <c r="G190" s="814"/>
      <c r="H190" s="814"/>
      <c r="I190" s="814"/>
      <c r="J190" s="1168"/>
      <c r="K190" s="1168"/>
      <c r="L190" s="1168"/>
      <c r="M190" s="1168"/>
      <c r="N190" s="1168"/>
      <c r="O190" s="1168"/>
      <c r="P190" s="1168"/>
      <c r="Q190" s="1168"/>
      <c r="R190" s="1168"/>
      <c r="S190" s="1168"/>
      <c r="T190" s="1168"/>
      <c r="U190" s="1168"/>
      <c r="V190" s="1168"/>
      <c r="W190" s="1168"/>
      <c r="X190" s="1168"/>
      <c r="Y190" s="1168"/>
      <c r="Z190" s="1168"/>
      <c r="AA190" s="1169"/>
      <c r="AB190" s="1102"/>
    </row>
    <row r="191" spans="1:28" ht="23.25" customHeight="1" x14ac:dyDescent="0.2">
      <c r="A191" s="722" t="s">
        <v>15</v>
      </c>
      <c r="B191" s="725" t="s">
        <v>28</v>
      </c>
      <c r="C191" s="889" t="s">
        <v>16</v>
      </c>
      <c r="D191" s="731" t="s">
        <v>16</v>
      </c>
      <c r="E191" s="734" t="s">
        <v>69</v>
      </c>
      <c r="F191" s="965" t="s">
        <v>215</v>
      </c>
      <c r="G191" s="740" t="s">
        <v>70</v>
      </c>
      <c r="H191" s="743" t="s">
        <v>71</v>
      </c>
      <c r="I191" s="1167" t="s">
        <v>103</v>
      </c>
      <c r="J191" s="901" t="s">
        <v>218</v>
      </c>
      <c r="K191" s="221" t="s">
        <v>41</v>
      </c>
      <c r="L191" s="669">
        <f>SUM(M191+O191)</f>
        <v>688.9</v>
      </c>
      <c r="M191" s="670">
        <v>688.9</v>
      </c>
      <c r="N191" s="670">
        <v>671.9</v>
      </c>
      <c r="O191" s="671">
        <v>0</v>
      </c>
      <c r="P191" s="669">
        <f>Q191+S191</f>
        <v>792.6</v>
      </c>
      <c r="Q191" s="670">
        <v>792.6</v>
      </c>
      <c r="R191" s="670">
        <v>773.2</v>
      </c>
      <c r="S191" s="671">
        <v>0</v>
      </c>
      <c r="T191" s="229">
        <f>U191+W191</f>
        <v>880.5</v>
      </c>
      <c r="U191" s="230">
        <v>880.5</v>
      </c>
      <c r="V191" s="230">
        <v>867.3</v>
      </c>
      <c r="W191" s="672">
        <v>0</v>
      </c>
      <c r="X191" s="669">
        <f>Y191+AA191</f>
        <v>968.5</v>
      </c>
      <c r="Y191" s="673">
        <v>968.5</v>
      </c>
      <c r="Z191" s="673">
        <v>954</v>
      </c>
      <c r="AA191" s="671">
        <v>0</v>
      </c>
      <c r="AB191" s="1102"/>
    </row>
    <row r="192" spans="1:28" ht="24.75" customHeight="1" thickBot="1" x14ac:dyDescent="0.25">
      <c r="A192" s="887"/>
      <c r="B192" s="888"/>
      <c r="C192" s="890"/>
      <c r="D192" s="972"/>
      <c r="E192" s="1158"/>
      <c r="F192" s="1170"/>
      <c r="G192" s="949"/>
      <c r="H192" s="951"/>
      <c r="I192" s="1132"/>
      <c r="J192" s="902"/>
      <c r="K192" s="222" t="s">
        <v>24</v>
      </c>
      <c r="L192" s="311">
        <f>M192+O192</f>
        <v>30</v>
      </c>
      <c r="M192" s="674">
        <v>30</v>
      </c>
      <c r="N192" s="674">
        <v>24.6</v>
      </c>
      <c r="O192" s="313">
        <v>0</v>
      </c>
      <c r="P192" s="311">
        <f>Q192+S192</f>
        <v>0</v>
      </c>
      <c r="Q192" s="674">
        <v>0</v>
      </c>
      <c r="R192" s="674">
        <v>0</v>
      </c>
      <c r="S192" s="313">
        <v>0</v>
      </c>
      <c r="T192" s="333">
        <f>U192+W192</f>
        <v>0</v>
      </c>
      <c r="U192" s="331">
        <v>0</v>
      </c>
      <c r="V192" s="331">
        <v>0</v>
      </c>
      <c r="W192" s="280">
        <v>0</v>
      </c>
      <c r="X192" s="311">
        <f>Y192+AA192</f>
        <v>0</v>
      </c>
      <c r="Y192" s="312">
        <v>0</v>
      </c>
      <c r="Z192" s="312">
        <v>0</v>
      </c>
      <c r="AA192" s="313">
        <v>0</v>
      </c>
      <c r="AB192" s="38"/>
    </row>
    <row r="193" spans="1:28" ht="24" customHeight="1" thickBot="1" x14ac:dyDescent="0.25">
      <c r="A193" s="724"/>
      <c r="B193" s="727"/>
      <c r="C193" s="891"/>
      <c r="D193" s="973"/>
      <c r="E193" s="1159"/>
      <c r="F193" s="1171"/>
      <c r="G193" s="950"/>
      <c r="H193" s="952"/>
      <c r="I193" s="903"/>
      <c r="J193" s="903"/>
      <c r="K193" s="223" t="s">
        <v>11</v>
      </c>
      <c r="L193" s="1">
        <f>SUM(L191:L192)</f>
        <v>718.9</v>
      </c>
      <c r="M193" s="2">
        <f t="shared" ref="M193:AA193" si="83">SUM(M191:M192)</f>
        <v>718.9</v>
      </c>
      <c r="N193" s="2">
        <f t="shared" si="83"/>
        <v>696.5</v>
      </c>
      <c r="O193" s="3">
        <f t="shared" si="83"/>
        <v>0</v>
      </c>
      <c r="P193" s="1">
        <f t="shared" si="83"/>
        <v>792.6</v>
      </c>
      <c r="Q193" s="2">
        <f t="shared" si="83"/>
        <v>792.6</v>
      </c>
      <c r="R193" s="2">
        <f t="shared" si="83"/>
        <v>773.2</v>
      </c>
      <c r="S193" s="3">
        <f t="shared" si="83"/>
        <v>0</v>
      </c>
      <c r="T193" s="1">
        <f t="shared" si="83"/>
        <v>880.5</v>
      </c>
      <c r="U193" s="2">
        <f t="shared" si="83"/>
        <v>880.5</v>
      </c>
      <c r="V193" s="2">
        <f t="shared" si="83"/>
        <v>867.3</v>
      </c>
      <c r="W193" s="3">
        <f t="shared" si="83"/>
        <v>0</v>
      </c>
      <c r="X193" s="1">
        <f t="shared" si="83"/>
        <v>968.5</v>
      </c>
      <c r="Y193" s="2">
        <f t="shared" si="83"/>
        <v>968.5</v>
      </c>
      <c r="Z193" s="2">
        <f t="shared" si="83"/>
        <v>954</v>
      </c>
      <c r="AA193" s="3">
        <f t="shared" si="83"/>
        <v>0</v>
      </c>
      <c r="AB193" s="38"/>
    </row>
    <row r="194" spans="1:28" ht="21.75" customHeight="1" x14ac:dyDescent="0.2">
      <c r="A194" s="722" t="s">
        <v>15</v>
      </c>
      <c r="B194" s="725" t="s">
        <v>28</v>
      </c>
      <c r="C194" s="889" t="s">
        <v>16</v>
      </c>
      <c r="D194" s="731" t="s">
        <v>22</v>
      </c>
      <c r="E194" s="908" t="s">
        <v>72</v>
      </c>
      <c r="F194" s="965" t="s">
        <v>215</v>
      </c>
      <c r="G194" s="740" t="s">
        <v>70</v>
      </c>
      <c r="H194" s="743" t="s">
        <v>71</v>
      </c>
      <c r="I194" s="942" t="s">
        <v>103</v>
      </c>
      <c r="J194" s="901" t="s">
        <v>218</v>
      </c>
      <c r="K194" s="191" t="s">
        <v>41</v>
      </c>
      <c r="L194" s="669">
        <f>SUM(M194+O194)</f>
        <v>65.2</v>
      </c>
      <c r="M194" s="670">
        <v>64.2</v>
      </c>
      <c r="N194" s="670">
        <v>0</v>
      </c>
      <c r="O194" s="671">
        <v>1</v>
      </c>
      <c r="P194" s="669">
        <f>SUM(Q194+S194)</f>
        <v>31.6</v>
      </c>
      <c r="Q194" s="670">
        <v>31.6</v>
      </c>
      <c r="R194" s="670">
        <v>0</v>
      </c>
      <c r="S194" s="671">
        <v>0</v>
      </c>
      <c r="T194" s="229">
        <f>U194+W194</f>
        <v>37.5</v>
      </c>
      <c r="U194" s="230">
        <v>37.5</v>
      </c>
      <c r="V194" s="230">
        <v>0</v>
      </c>
      <c r="W194" s="672">
        <v>0</v>
      </c>
      <c r="X194" s="669">
        <f>Y194+AA194</f>
        <v>40.9</v>
      </c>
      <c r="Y194" s="673">
        <v>40.9</v>
      </c>
      <c r="Z194" s="673">
        <v>0</v>
      </c>
      <c r="AA194" s="671">
        <v>0</v>
      </c>
      <c r="AB194" s="261"/>
    </row>
    <row r="195" spans="1:28" ht="21" customHeight="1" thickBot="1" x14ac:dyDescent="0.25">
      <c r="A195" s="887"/>
      <c r="B195" s="888"/>
      <c r="C195" s="890"/>
      <c r="D195" s="972"/>
      <c r="E195" s="1181"/>
      <c r="F195" s="1170"/>
      <c r="G195" s="949"/>
      <c r="H195" s="951"/>
      <c r="I195" s="902"/>
      <c r="J195" s="902"/>
      <c r="K195" s="236" t="s">
        <v>24</v>
      </c>
      <c r="L195" s="675">
        <f>M195+O195</f>
        <v>0</v>
      </c>
      <c r="M195" s="676">
        <v>0</v>
      </c>
      <c r="N195" s="676">
        <v>0</v>
      </c>
      <c r="O195" s="677">
        <v>0</v>
      </c>
      <c r="P195" s="675">
        <f>Q195+S195</f>
        <v>0</v>
      </c>
      <c r="Q195" s="676">
        <v>0</v>
      </c>
      <c r="R195" s="676">
        <v>0</v>
      </c>
      <c r="S195" s="677">
        <v>0</v>
      </c>
      <c r="T195" s="678">
        <f>U195+W195</f>
        <v>0</v>
      </c>
      <c r="U195" s="679">
        <v>0</v>
      </c>
      <c r="V195" s="679">
        <v>0</v>
      </c>
      <c r="W195" s="680">
        <v>0</v>
      </c>
      <c r="X195" s="675">
        <f>Y195+AA195</f>
        <v>0</v>
      </c>
      <c r="Y195" s="681">
        <v>0</v>
      </c>
      <c r="Z195" s="681">
        <v>0</v>
      </c>
      <c r="AA195" s="677">
        <v>0</v>
      </c>
      <c r="AB195" s="261"/>
    </row>
    <row r="196" spans="1:28" ht="28.5" customHeight="1" thickBot="1" x14ac:dyDescent="0.25">
      <c r="A196" s="724"/>
      <c r="B196" s="727"/>
      <c r="C196" s="891"/>
      <c r="D196" s="973"/>
      <c r="E196" s="1182"/>
      <c r="F196" s="1171"/>
      <c r="G196" s="950"/>
      <c r="H196" s="952"/>
      <c r="I196" s="903"/>
      <c r="J196" s="903"/>
      <c r="K196" s="223" t="s">
        <v>11</v>
      </c>
      <c r="L196" s="1">
        <f>SUM(L194:L195)</f>
        <v>65.2</v>
      </c>
      <c r="M196" s="2">
        <f t="shared" ref="M196:AA196" si="84">SUM(M194:M195)</f>
        <v>64.2</v>
      </c>
      <c r="N196" s="2">
        <f t="shared" si="84"/>
        <v>0</v>
      </c>
      <c r="O196" s="3">
        <f t="shared" si="84"/>
        <v>1</v>
      </c>
      <c r="P196" s="1">
        <f t="shared" si="84"/>
        <v>31.6</v>
      </c>
      <c r="Q196" s="2">
        <f t="shared" si="84"/>
        <v>31.6</v>
      </c>
      <c r="R196" s="2">
        <f t="shared" si="84"/>
        <v>0</v>
      </c>
      <c r="S196" s="3">
        <f t="shared" si="84"/>
        <v>0</v>
      </c>
      <c r="T196" s="1">
        <f t="shared" si="84"/>
        <v>37.5</v>
      </c>
      <c r="U196" s="2">
        <f t="shared" si="84"/>
        <v>37.5</v>
      </c>
      <c r="V196" s="2">
        <f t="shared" si="84"/>
        <v>0</v>
      </c>
      <c r="W196" s="3">
        <f t="shared" si="84"/>
        <v>0</v>
      </c>
      <c r="X196" s="1">
        <f t="shared" si="84"/>
        <v>40.9</v>
      </c>
      <c r="Y196" s="2">
        <f t="shared" si="84"/>
        <v>40.9</v>
      </c>
      <c r="Z196" s="2">
        <f t="shared" si="84"/>
        <v>0</v>
      </c>
      <c r="AA196" s="3">
        <f t="shared" si="84"/>
        <v>0</v>
      </c>
      <c r="AB196" s="1102"/>
    </row>
    <row r="197" spans="1:28" ht="24.75" customHeight="1" thickBot="1" x14ac:dyDescent="0.25">
      <c r="A197" s="28" t="s">
        <v>15</v>
      </c>
      <c r="B197" s="4" t="s">
        <v>28</v>
      </c>
      <c r="C197" s="5" t="s">
        <v>16</v>
      </c>
      <c r="D197" s="995" t="s">
        <v>205</v>
      </c>
      <c r="E197" s="996"/>
      <c r="F197" s="996"/>
      <c r="G197" s="996"/>
      <c r="H197" s="996"/>
      <c r="I197" s="996"/>
      <c r="J197" s="996"/>
      <c r="K197" s="1141"/>
      <c r="L197" s="27">
        <f t="shared" ref="L197:AA197" si="85">L193+L196</f>
        <v>784.1</v>
      </c>
      <c r="M197" s="224">
        <f t="shared" si="85"/>
        <v>783.1</v>
      </c>
      <c r="N197" s="224">
        <f t="shared" si="85"/>
        <v>696.5</v>
      </c>
      <c r="O197" s="225">
        <f t="shared" si="85"/>
        <v>1</v>
      </c>
      <c r="P197" s="27">
        <f t="shared" si="85"/>
        <v>824.2</v>
      </c>
      <c r="Q197" s="224">
        <f t="shared" si="85"/>
        <v>824.2</v>
      </c>
      <c r="R197" s="224">
        <f t="shared" si="85"/>
        <v>773.2</v>
      </c>
      <c r="S197" s="225">
        <f t="shared" si="85"/>
        <v>0</v>
      </c>
      <c r="T197" s="27">
        <f t="shared" si="85"/>
        <v>918</v>
      </c>
      <c r="U197" s="224">
        <f t="shared" si="85"/>
        <v>918</v>
      </c>
      <c r="V197" s="224">
        <f t="shared" si="85"/>
        <v>867.3</v>
      </c>
      <c r="W197" s="225">
        <f t="shared" si="85"/>
        <v>0</v>
      </c>
      <c r="X197" s="27">
        <f t="shared" si="85"/>
        <v>1009.4</v>
      </c>
      <c r="Y197" s="224">
        <f t="shared" si="85"/>
        <v>1009.4</v>
      </c>
      <c r="Z197" s="224">
        <f t="shared" si="85"/>
        <v>954</v>
      </c>
      <c r="AA197" s="225">
        <f t="shared" si="85"/>
        <v>0</v>
      </c>
      <c r="AB197" s="1102"/>
    </row>
    <row r="198" spans="1:28" ht="25.5" customHeight="1" thickBot="1" x14ac:dyDescent="0.25">
      <c r="A198" s="297" t="s">
        <v>15</v>
      </c>
      <c r="B198" s="258" t="s">
        <v>28</v>
      </c>
      <c r="C198" s="974" t="s">
        <v>204</v>
      </c>
      <c r="D198" s="974"/>
      <c r="E198" s="974"/>
      <c r="F198" s="974"/>
      <c r="G198" s="974"/>
      <c r="H198" s="974"/>
      <c r="I198" s="974"/>
      <c r="J198" s="974"/>
      <c r="K198" s="975"/>
      <c r="L198" s="24">
        <f t="shared" ref="L198:AA198" si="86">L197</f>
        <v>784.1</v>
      </c>
      <c r="M198" s="23">
        <f t="shared" si="86"/>
        <v>783.1</v>
      </c>
      <c r="N198" s="23">
        <f t="shared" si="86"/>
        <v>696.5</v>
      </c>
      <c r="O198" s="25">
        <f t="shared" si="86"/>
        <v>1</v>
      </c>
      <c r="P198" s="24">
        <f t="shared" si="86"/>
        <v>824.2</v>
      </c>
      <c r="Q198" s="23">
        <f t="shared" si="86"/>
        <v>824.2</v>
      </c>
      <c r="R198" s="23">
        <f t="shared" si="86"/>
        <v>773.2</v>
      </c>
      <c r="S198" s="25">
        <f t="shared" si="86"/>
        <v>0</v>
      </c>
      <c r="T198" s="24">
        <f t="shared" si="86"/>
        <v>918</v>
      </c>
      <c r="U198" s="23">
        <f t="shared" si="86"/>
        <v>918</v>
      </c>
      <c r="V198" s="23">
        <f t="shared" si="86"/>
        <v>867.3</v>
      </c>
      <c r="W198" s="25">
        <f t="shared" si="86"/>
        <v>0</v>
      </c>
      <c r="X198" s="24">
        <f t="shared" si="86"/>
        <v>1009.4</v>
      </c>
      <c r="Y198" s="23">
        <f t="shared" si="86"/>
        <v>1009.4</v>
      </c>
      <c r="Z198" s="23">
        <f t="shared" si="86"/>
        <v>954</v>
      </c>
      <c r="AA198" s="25">
        <f t="shared" si="86"/>
        <v>0</v>
      </c>
      <c r="AB198" s="38"/>
    </row>
    <row r="199" spans="1:28" ht="25.5" customHeight="1" thickBot="1" x14ac:dyDescent="0.25">
      <c r="A199" s="28" t="s">
        <v>15</v>
      </c>
      <c r="B199" s="4" t="s">
        <v>47</v>
      </c>
      <c r="C199" s="967" t="s">
        <v>73</v>
      </c>
      <c r="D199" s="968"/>
      <c r="E199" s="968"/>
      <c r="F199" s="968"/>
      <c r="G199" s="968"/>
      <c r="H199" s="968"/>
      <c r="I199" s="968"/>
      <c r="J199" s="968"/>
      <c r="K199" s="968"/>
      <c r="L199" s="968"/>
      <c r="M199" s="968"/>
      <c r="N199" s="968"/>
      <c r="O199" s="968"/>
      <c r="P199" s="968"/>
      <c r="Q199" s="968"/>
      <c r="R199" s="968"/>
      <c r="S199" s="968"/>
      <c r="T199" s="968"/>
      <c r="U199" s="968"/>
      <c r="V199" s="968"/>
      <c r="W199" s="968"/>
      <c r="X199" s="968"/>
      <c r="Y199" s="968"/>
      <c r="Z199" s="968"/>
      <c r="AA199" s="1160"/>
      <c r="AB199" s="261"/>
    </row>
    <row r="200" spans="1:28" ht="25.5" customHeight="1" thickBot="1" x14ac:dyDescent="0.25">
      <c r="A200" s="28" t="s">
        <v>15</v>
      </c>
      <c r="B200" s="4" t="s">
        <v>47</v>
      </c>
      <c r="C200" s="189" t="s">
        <v>16</v>
      </c>
      <c r="D200" s="944" t="s">
        <v>74</v>
      </c>
      <c r="E200" s="945"/>
      <c r="F200" s="945"/>
      <c r="G200" s="945"/>
      <c r="H200" s="945"/>
      <c r="I200" s="945"/>
      <c r="J200" s="945"/>
      <c r="K200" s="945"/>
      <c r="L200" s="945"/>
      <c r="M200" s="945"/>
      <c r="N200" s="945"/>
      <c r="O200" s="945"/>
      <c r="P200" s="945"/>
      <c r="Q200" s="945"/>
      <c r="R200" s="945"/>
      <c r="S200" s="945"/>
      <c r="T200" s="945"/>
      <c r="U200" s="945"/>
      <c r="V200" s="945"/>
      <c r="W200" s="945"/>
      <c r="X200" s="945"/>
      <c r="Y200" s="945"/>
      <c r="Z200" s="945"/>
      <c r="AA200" s="946"/>
      <c r="AB200" s="1102"/>
    </row>
    <row r="201" spans="1:28" ht="24.75" customHeight="1" x14ac:dyDescent="0.2">
      <c r="A201" s="722" t="s">
        <v>15</v>
      </c>
      <c r="B201" s="725" t="s">
        <v>47</v>
      </c>
      <c r="C201" s="728" t="s">
        <v>16</v>
      </c>
      <c r="D201" s="989" t="s">
        <v>16</v>
      </c>
      <c r="E201" s="734" t="s">
        <v>75</v>
      </c>
      <c r="F201" s="965" t="s">
        <v>215</v>
      </c>
      <c r="G201" s="740" t="s">
        <v>76</v>
      </c>
      <c r="H201" s="743" t="s">
        <v>20</v>
      </c>
      <c r="I201" s="746" t="s">
        <v>103</v>
      </c>
      <c r="J201" s="854" t="s">
        <v>218</v>
      </c>
      <c r="K201" s="191" t="s">
        <v>41</v>
      </c>
      <c r="L201" s="669">
        <f>SUM(M201+O201)</f>
        <v>31.6</v>
      </c>
      <c r="M201" s="673">
        <v>31.6</v>
      </c>
      <c r="N201" s="673">
        <v>25.7</v>
      </c>
      <c r="O201" s="671">
        <v>0</v>
      </c>
      <c r="P201" s="682">
        <f>SUM(Q201+S201)</f>
        <v>2.5</v>
      </c>
      <c r="Q201" s="683">
        <v>2.5</v>
      </c>
      <c r="R201" s="683">
        <v>0</v>
      </c>
      <c r="S201" s="672">
        <v>0</v>
      </c>
      <c r="T201" s="669">
        <f>U201+W201</f>
        <v>36.299999999999997</v>
      </c>
      <c r="U201" s="673">
        <v>36.299999999999997</v>
      </c>
      <c r="V201" s="673">
        <v>29.4</v>
      </c>
      <c r="W201" s="671">
        <v>0</v>
      </c>
      <c r="X201" s="669">
        <f>Y201+AA201</f>
        <v>36.299999999999997</v>
      </c>
      <c r="Y201" s="673">
        <v>36.299999999999997</v>
      </c>
      <c r="Z201" s="673">
        <v>29.4</v>
      </c>
      <c r="AA201" s="684">
        <v>0</v>
      </c>
      <c r="AB201" s="1102"/>
    </row>
    <row r="202" spans="1:28" ht="23.25" customHeight="1" thickBot="1" x14ac:dyDescent="0.25">
      <c r="A202" s="723"/>
      <c r="B202" s="726"/>
      <c r="C202" s="729"/>
      <c r="D202" s="990"/>
      <c r="E202" s="735"/>
      <c r="F202" s="1118"/>
      <c r="G202" s="741"/>
      <c r="H202" s="744"/>
      <c r="I202" s="747"/>
      <c r="J202" s="855"/>
      <c r="K202" s="192" t="s">
        <v>33</v>
      </c>
      <c r="L202" s="311">
        <v>0</v>
      </c>
      <c r="M202" s="312">
        <v>0</v>
      </c>
      <c r="N202" s="312">
        <v>0</v>
      </c>
      <c r="O202" s="313">
        <v>0</v>
      </c>
      <c r="P202" s="311">
        <v>0</v>
      </c>
      <c r="Q202" s="312">
        <v>0</v>
      </c>
      <c r="R202" s="312">
        <v>0</v>
      </c>
      <c r="S202" s="313">
        <v>0</v>
      </c>
      <c r="T202" s="311">
        <v>0</v>
      </c>
      <c r="U202" s="312">
        <v>0</v>
      </c>
      <c r="V202" s="312">
        <v>0</v>
      </c>
      <c r="W202" s="313">
        <v>0</v>
      </c>
      <c r="X202" s="311">
        <v>0</v>
      </c>
      <c r="Y202" s="312">
        <v>0</v>
      </c>
      <c r="Z202" s="312">
        <v>0</v>
      </c>
      <c r="AA202" s="107">
        <v>0</v>
      </c>
      <c r="AB202" s="1102"/>
    </row>
    <row r="203" spans="1:28" ht="24.75" customHeight="1" thickBot="1" x14ac:dyDescent="0.25">
      <c r="A203" s="846"/>
      <c r="B203" s="847"/>
      <c r="C203" s="848"/>
      <c r="D203" s="1117"/>
      <c r="E203" s="862"/>
      <c r="F203" s="966"/>
      <c r="G203" s="941"/>
      <c r="H203" s="745"/>
      <c r="I203" s="748"/>
      <c r="J203" s="856"/>
      <c r="K203" s="118" t="s">
        <v>11</v>
      </c>
      <c r="L203" s="1">
        <f t="shared" ref="L203:S203" si="87">SUM(L201:L202)</f>
        <v>31.6</v>
      </c>
      <c r="M203" s="2">
        <f t="shared" si="87"/>
        <v>31.6</v>
      </c>
      <c r="N203" s="2">
        <f t="shared" si="87"/>
        <v>25.7</v>
      </c>
      <c r="O203" s="3">
        <f t="shared" si="87"/>
        <v>0</v>
      </c>
      <c r="P203" s="1">
        <f t="shared" si="87"/>
        <v>2.5</v>
      </c>
      <c r="Q203" s="2">
        <f t="shared" si="87"/>
        <v>2.5</v>
      </c>
      <c r="R203" s="2">
        <f t="shared" si="87"/>
        <v>0</v>
      </c>
      <c r="S203" s="3">
        <f t="shared" si="87"/>
        <v>0</v>
      </c>
      <c r="T203" s="1">
        <f>SUM(T201+T202)</f>
        <v>36.299999999999997</v>
      </c>
      <c r="U203" s="2">
        <f>SUM(U201+U202)</f>
        <v>36.299999999999997</v>
      </c>
      <c r="V203" s="2">
        <f>SUM(V201+V202)</f>
        <v>29.4</v>
      </c>
      <c r="W203" s="3">
        <f>SUM(W201+W202)</f>
        <v>0</v>
      </c>
      <c r="X203" s="1">
        <f>SUM(X201:X202)</f>
        <v>36.299999999999997</v>
      </c>
      <c r="Y203" s="2">
        <f>SUM(Y201:Y202)</f>
        <v>36.299999999999997</v>
      </c>
      <c r="Z203" s="2">
        <f>SUM(Z201+Z202)</f>
        <v>29.4</v>
      </c>
      <c r="AA203" s="108">
        <f>SUM(AA201+AA202)</f>
        <v>0</v>
      </c>
      <c r="AB203" s="1102"/>
    </row>
    <row r="204" spans="1:28" ht="25.5" customHeight="1" thickBot="1" x14ac:dyDescent="0.25">
      <c r="A204" s="28" t="s">
        <v>15</v>
      </c>
      <c r="B204" s="4" t="s">
        <v>47</v>
      </c>
      <c r="C204" s="5" t="s">
        <v>16</v>
      </c>
      <c r="D204" s="995" t="s">
        <v>203</v>
      </c>
      <c r="E204" s="996"/>
      <c r="F204" s="996"/>
      <c r="G204" s="996"/>
      <c r="H204" s="996"/>
      <c r="I204" s="996"/>
      <c r="J204" s="996"/>
      <c r="K204" s="1141"/>
      <c r="L204" s="8">
        <f>L203</f>
        <v>31.6</v>
      </c>
      <c r="M204" s="9">
        <f t="shared" ref="M204:AA204" si="88">M203</f>
        <v>31.6</v>
      </c>
      <c r="N204" s="9">
        <f t="shared" si="88"/>
        <v>25.7</v>
      </c>
      <c r="O204" s="10">
        <f t="shared" si="88"/>
        <v>0</v>
      </c>
      <c r="P204" s="8">
        <f t="shared" si="88"/>
        <v>2.5</v>
      </c>
      <c r="Q204" s="9">
        <f t="shared" si="88"/>
        <v>2.5</v>
      </c>
      <c r="R204" s="9">
        <f t="shared" si="88"/>
        <v>0</v>
      </c>
      <c r="S204" s="10">
        <f t="shared" si="88"/>
        <v>0</v>
      </c>
      <c r="T204" s="8">
        <f t="shared" si="88"/>
        <v>36.299999999999997</v>
      </c>
      <c r="U204" s="9">
        <f t="shared" si="88"/>
        <v>36.299999999999997</v>
      </c>
      <c r="V204" s="9">
        <f t="shared" si="88"/>
        <v>29.4</v>
      </c>
      <c r="W204" s="10">
        <f t="shared" si="88"/>
        <v>0</v>
      </c>
      <c r="X204" s="8">
        <f t="shared" si="88"/>
        <v>36.299999999999997</v>
      </c>
      <c r="Y204" s="9">
        <f t="shared" si="88"/>
        <v>36.299999999999997</v>
      </c>
      <c r="Z204" s="9">
        <f t="shared" si="88"/>
        <v>29.4</v>
      </c>
      <c r="AA204" s="22">
        <f t="shared" si="88"/>
        <v>0</v>
      </c>
      <c r="AB204" s="38"/>
    </row>
    <row r="205" spans="1:28" ht="22.5" customHeight="1" thickBot="1" x14ac:dyDescent="0.25">
      <c r="A205" s="297" t="s">
        <v>15</v>
      </c>
      <c r="B205" s="170" t="s">
        <v>47</v>
      </c>
      <c r="C205" s="1155" t="s">
        <v>204</v>
      </c>
      <c r="D205" s="1156"/>
      <c r="E205" s="1156"/>
      <c r="F205" s="1156"/>
      <c r="G205" s="1156"/>
      <c r="H205" s="1156"/>
      <c r="I205" s="1156"/>
      <c r="J205" s="1156"/>
      <c r="K205" s="1157"/>
      <c r="L205" s="11">
        <f t="shared" ref="L205:AA205" si="89">L204</f>
        <v>31.6</v>
      </c>
      <c r="M205" s="12">
        <f t="shared" si="89"/>
        <v>31.6</v>
      </c>
      <c r="N205" s="12">
        <f t="shared" si="89"/>
        <v>25.7</v>
      </c>
      <c r="O205" s="13">
        <f t="shared" si="89"/>
        <v>0</v>
      </c>
      <c r="P205" s="11">
        <f t="shared" si="89"/>
        <v>2.5</v>
      </c>
      <c r="Q205" s="12">
        <f t="shared" si="89"/>
        <v>2.5</v>
      </c>
      <c r="R205" s="12">
        <f t="shared" si="89"/>
        <v>0</v>
      </c>
      <c r="S205" s="13">
        <f t="shared" si="89"/>
        <v>0</v>
      </c>
      <c r="T205" s="11">
        <f t="shared" si="89"/>
        <v>36.299999999999997</v>
      </c>
      <c r="U205" s="12">
        <f t="shared" si="89"/>
        <v>36.299999999999997</v>
      </c>
      <c r="V205" s="12">
        <f t="shared" si="89"/>
        <v>29.4</v>
      </c>
      <c r="W205" s="13">
        <f t="shared" si="89"/>
        <v>0</v>
      </c>
      <c r="X205" s="11">
        <f t="shared" si="89"/>
        <v>36.299999999999997</v>
      </c>
      <c r="Y205" s="12">
        <f t="shared" si="89"/>
        <v>36.299999999999997</v>
      </c>
      <c r="Z205" s="12">
        <f t="shared" si="89"/>
        <v>29.4</v>
      </c>
      <c r="AA205" s="26">
        <f t="shared" si="89"/>
        <v>0</v>
      </c>
      <c r="AB205" s="261"/>
    </row>
    <row r="206" spans="1:28" ht="23.25" customHeight="1" thickBot="1" x14ac:dyDescent="0.25">
      <c r="A206" s="28" t="s">
        <v>15</v>
      </c>
      <c r="B206" s="4" t="s">
        <v>32</v>
      </c>
      <c r="C206" s="967" t="s">
        <v>17</v>
      </c>
      <c r="D206" s="968"/>
      <c r="E206" s="968"/>
      <c r="F206" s="968"/>
      <c r="G206" s="968"/>
      <c r="H206" s="968"/>
      <c r="I206" s="968"/>
      <c r="J206" s="968"/>
      <c r="K206" s="968"/>
      <c r="L206" s="968"/>
      <c r="M206" s="968"/>
      <c r="N206" s="968"/>
      <c r="O206" s="968"/>
      <c r="P206" s="968"/>
      <c r="Q206" s="968"/>
      <c r="R206" s="968"/>
      <c r="S206" s="968"/>
      <c r="T206" s="968"/>
      <c r="U206" s="968"/>
      <c r="V206" s="968"/>
      <c r="W206" s="968"/>
      <c r="X206" s="968"/>
      <c r="Y206" s="968"/>
      <c r="Z206" s="968"/>
      <c r="AA206" s="1160"/>
      <c r="AB206" s="261"/>
    </row>
    <row r="207" spans="1:28" ht="23.25" customHeight="1" thickBot="1" x14ac:dyDescent="0.25">
      <c r="A207" s="28" t="s">
        <v>15</v>
      </c>
      <c r="B207" s="4" t="s">
        <v>32</v>
      </c>
      <c r="C207" s="189" t="s">
        <v>16</v>
      </c>
      <c r="D207" s="944" t="s">
        <v>177</v>
      </c>
      <c r="E207" s="945"/>
      <c r="F207" s="945"/>
      <c r="G207" s="945"/>
      <c r="H207" s="945"/>
      <c r="I207" s="945"/>
      <c r="J207" s="945"/>
      <c r="K207" s="945"/>
      <c r="L207" s="945"/>
      <c r="M207" s="945"/>
      <c r="N207" s="945"/>
      <c r="O207" s="945"/>
      <c r="P207" s="945"/>
      <c r="Q207" s="945"/>
      <c r="R207" s="945"/>
      <c r="S207" s="945"/>
      <c r="T207" s="945"/>
      <c r="U207" s="945"/>
      <c r="V207" s="945"/>
      <c r="W207" s="945"/>
      <c r="X207" s="945"/>
      <c r="Y207" s="945"/>
      <c r="Z207" s="945"/>
      <c r="AA207" s="946"/>
      <c r="AB207" s="262"/>
    </row>
    <row r="208" spans="1:28" ht="23.25" customHeight="1" x14ac:dyDescent="0.2">
      <c r="A208" s="722" t="s">
        <v>15</v>
      </c>
      <c r="B208" s="725" t="s">
        <v>32</v>
      </c>
      <c r="C208" s="728" t="s">
        <v>16</v>
      </c>
      <c r="D208" s="731" t="s">
        <v>16</v>
      </c>
      <c r="E208" s="734" t="s">
        <v>178</v>
      </c>
      <c r="F208" s="737" t="s">
        <v>215</v>
      </c>
      <c r="G208" s="740" t="s">
        <v>60</v>
      </c>
      <c r="H208" s="743" t="s">
        <v>20</v>
      </c>
      <c r="I208" s="746" t="s">
        <v>55</v>
      </c>
      <c r="J208" s="854" t="s">
        <v>226</v>
      </c>
      <c r="K208" s="191" t="s">
        <v>61</v>
      </c>
      <c r="L208" s="119">
        <f>SUM(M208+O208)</f>
        <v>0</v>
      </c>
      <c r="M208" s="59">
        <v>0</v>
      </c>
      <c r="N208" s="60">
        <v>0</v>
      </c>
      <c r="O208" s="120">
        <v>0</v>
      </c>
      <c r="P208" s="190">
        <f>SUM(Q208+S208)</f>
        <v>0</v>
      </c>
      <c r="Q208" s="188">
        <v>0</v>
      </c>
      <c r="R208" s="59">
        <v>0</v>
      </c>
      <c r="S208" s="120">
        <v>0</v>
      </c>
      <c r="T208" s="147">
        <f>SUM(U208+W208)</f>
        <v>0</v>
      </c>
      <c r="U208" s="227">
        <v>0</v>
      </c>
      <c r="V208" s="227">
        <v>0</v>
      </c>
      <c r="W208" s="228">
        <v>0</v>
      </c>
      <c r="X208" s="119">
        <v>0</v>
      </c>
      <c r="Y208" s="60">
        <v>0</v>
      </c>
      <c r="Z208" s="60">
        <v>0</v>
      </c>
      <c r="AA208" s="120">
        <v>0</v>
      </c>
      <c r="AB208" s="262"/>
    </row>
    <row r="209" spans="1:28" ht="23.25" customHeight="1" thickBot="1" x14ac:dyDescent="0.25">
      <c r="A209" s="723"/>
      <c r="B209" s="726"/>
      <c r="C209" s="729"/>
      <c r="D209" s="732"/>
      <c r="E209" s="735"/>
      <c r="F209" s="738"/>
      <c r="G209" s="741"/>
      <c r="H209" s="744"/>
      <c r="I209" s="747"/>
      <c r="J209" s="855"/>
      <c r="K209" s="192" t="s">
        <v>33</v>
      </c>
      <c r="L209" s="109">
        <v>0</v>
      </c>
      <c r="M209" s="161">
        <v>0</v>
      </c>
      <c r="N209" s="161">
        <v>0</v>
      </c>
      <c r="O209" s="110">
        <v>0</v>
      </c>
      <c r="P209" s="109">
        <v>0</v>
      </c>
      <c r="Q209" s="289">
        <v>0</v>
      </c>
      <c r="R209" s="161">
        <v>0</v>
      </c>
      <c r="S209" s="110">
        <v>0</v>
      </c>
      <c r="T209" s="112">
        <v>0</v>
      </c>
      <c r="U209" s="161">
        <v>0</v>
      </c>
      <c r="V209" s="161">
        <v>0</v>
      </c>
      <c r="W209" s="110">
        <v>0</v>
      </c>
      <c r="X209" s="109">
        <v>0</v>
      </c>
      <c r="Y209" s="161">
        <v>0</v>
      </c>
      <c r="Z209" s="161">
        <v>0</v>
      </c>
      <c r="AA209" s="110">
        <v>0</v>
      </c>
      <c r="AB209" s="262"/>
    </row>
    <row r="210" spans="1:28" ht="23.25" customHeight="1" thickBot="1" x14ac:dyDescent="0.25">
      <c r="A210" s="724"/>
      <c r="B210" s="727"/>
      <c r="C210" s="730"/>
      <c r="D210" s="733"/>
      <c r="E210" s="736"/>
      <c r="F210" s="739"/>
      <c r="G210" s="742"/>
      <c r="H210" s="745"/>
      <c r="I210" s="748"/>
      <c r="J210" s="856"/>
      <c r="K210" s="118" t="s">
        <v>11</v>
      </c>
      <c r="L210" s="113">
        <f t="shared" ref="L210:S210" si="90">SUM(L208:L209)</f>
        <v>0</v>
      </c>
      <c r="M210" s="114">
        <f t="shared" si="90"/>
        <v>0</v>
      </c>
      <c r="N210" s="114">
        <f t="shared" si="90"/>
        <v>0</v>
      </c>
      <c r="O210" s="115">
        <f t="shared" si="90"/>
        <v>0</v>
      </c>
      <c r="P210" s="113">
        <f t="shared" si="90"/>
        <v>0</v>
      </c>
      <c r="Q210" s="114">
        <f t="shared" si="90"/>
        <v>0</v>
      </c>
      <c r="R210" s="114">
        <f t="shared" si="90"/>
        <v>0</v>
      </c>
      <c r="S210" s="115">
        <f t="shared" si="90"/>
        <v>0</v>
      </c>
      <c r="T210" s="113">
        <f t="shared" ref="T210:AA210" si="91">SUM(T208+T209)</f>
        <v>0</v>
      </c>
      <c r="U210" s="114">
        <f t="shared" si="91"/>
        <v>0</v>
      </c>
      <c r="V210" s="116">
        <f t="shared" si="91"/>
        <v>0</v>
      </c>
      <c r="W210" s="117">
        <f t="shared" si="91"/>
        <v>0</v>
      </c>
      <c r="X210" s="113">
        <f t="shared" si="91"/>
        <v>0</v>
      </c>
      <c r="Y210" s="116">
        <f t="shared" si="91"/>
        <v>0</v>
      </c>
      <c r="Z210" s="116">
        <f t="shared" si="91"/>
        <v>0</v>
      </c>
      <c r="AA210" s="117">
        <f t="shared" si="91"/>
        <v>0</v>
      </c>
      <c r="AB210" s="262"/>
    </row>
    <row r="211" spans="1:28" ht="23.25" customHeight="1" thickBot="1" x14ac:dyDescent="0.25">
      <c r="A211" s="28" t="s">
        <v>15</v>
      </c>
      <c r="B211" s="4" t="s">
        <v>32</v>
      </c>
      <c r="C211" s="5" t="s">
        <v>16</v>
      </c>
      <c r="D211" s="995" t="s">
        <v>203</v>
      </c>
      <c r="E211" s="996"/>
      <c r="F211" s="996"/>
      <c r="G211" s="996"/>
      <c r="H211" s="996"/>
      <c r="I211" s="996"/>
      <c r="J211" s="996"/>
      <c r="K211" s="996"/>
      <c r="L211" s="8">
        <f>L210</f>
        <v>0</v>
      </c>
      <c r="M211" s="9">
        <f t="shared" ref="M211:AA211" si="92">M210</f>
        <v>0</v>
      </c>
      <c r="N211" s="9">
        <f t="shared" si="92"/>
        <v>0</v>
      </c>
      <c r="O211" s="10">
        <f t="shared" si="92"/>
        <v>0</v>
      </c>
      <c r="P211" s="8">
        <f t="shared" si="92"/>
        <v>0</v>
      </c>
      <c r="Q211" s="9">
        <f t="shared" si="92"/>
        <v>0</v>
      </c>
      <c r="R211" s="9">
        <f t="shared" si="92"/>
        <v>0</v>
      </c>
      <c r="S211" s="10">
        <f t="shared" si="92"/>
        <v>0</v>
      </c>
      <c r="T211" s="8">
        <f t="shared" si="92"/>
        <v>0</v>
      </c>
      <c r="U211" s="9">
        <f t="shared" si="92"/>
        <v>0</v>
      </c>
      <c r="V211" s="9">
        <f t="shared" si="92"/>
        <v>0</v>
      </c>
      <c r="W211" s="10">
        <f t="shared" si="92"/>
        <v>0</v>
      </c>
      <c r="X211" s="8">
        <f t="shared" si="92"/>
        <v>0</v>
      </c>
      <c r="Y211" s="9">
        <f t="shared" si="92"/>
        <v>0</v>
      </c>
      <c r="Z211" s="9">
        <f t="shared" si="92"/>
        <v>0</v>
      </c>
      <c r="AA211" s="10">
        <f t="shared" si="92"/>
        <v>0</v>
      </c>
      <c r="AB211" s="262"/>
    </row>
    <row r="212" spans="1:28" ht="23.25" customHeight="1" thickBot="1" x14ac:dyDescent="0.25">
      <c r="A212" s="28" t="s">
        <v>15</v>
      </c>
      <c r="B212" s="4" t="s">
        <v>32</v>
      </c>
      <c r="C212" s="189" t="s">
        <v>22</v>
      </c>
      <c r="D212" s="944" t="s">
        <v>192</v>
      </c>
      <c r="E212" s="945"/>
      <c r="F212" s="945"/>
      <c r="G212" s="945"/>
      <c r="H212" s="945"/>
      <c r="I212" s="945"/>
      <c r="J212" s="945"/>
      <c r="K212" s="945"/>
      <c r="L212" s="945"/>
      <c r="M212" s="945"/>
      <c r="N212" s="945"/>
      <c r="O212" s="945"/>
      <c r="P212" s="945"/>
      <c r="Q212" s="945"/>
      <c r="R212" s="945"/>
      <c r="S212" s="945"/>
      <c r="T212" s="945"/>
      <c r="U212" s="945"/>
      <c r="V212" s="945"/>
      <c r="W212" s="945"/>
      <c r="X212" s="945"/>
      <c r="Y212" s="945"/>
      <c r="Z212" s="945"/>
      <c r="AA212" s="946"/>
      <c r="AB212" s="262"/>
    </row>
    <row r="213" spans="1:28" ht="24.75" customHeight="1" x14ac:dyDescent="0.2">
      <c r="A213" s="722" t="s">
        <v>15</v>
      </c>
      <c r="B213" s="725" t="s">
        <v>32</v>
      </c>
      <c r="C213" s="728" t="s">
        <v>22</v>
      </c>
      <c r="D213" s="731" t="s">
        <v>16</v>
      </c>
      <c r="E213" s="868" t="s">
        <v>193</v>
      </c>
      <c r="F213" s="1172" t="s">
        <v>215</v>
      </c>
      <c r="G213" s="1175" t="s">
        <v>420</v>
      </c>
      <c r="H213" s="1178" t="s">
        <v>20</v>
      </c>
      <c r="I213" s="1161" t="s">
        <v>194</v>
      </c>
      <c r="J213" s="849" t="s">
        <v>218</v>
      </c>
      <c r="K213" s="532" t="s">
        <v>24</v>
      </c>
      <c r="L213" s="147">
        <f>SUM(M213+O213)</f>
        <v>18</v>
      </c>
      <c r="M213" s="583">
        <v>18</v>
      </c>
      <c r="N213" s="227">
        <v>0</v>
      </c>
      <c r="O213" s="228">
        <v>0</v>
      </c>
      <c r="P213" s="685">
        <f>SUM(Q213+S213)</f>
        <v>270</v>
      </c>
      <c r="Q213" s="656">
        <v>270</v>
      </c>
      <c r="R213" s="583">
        <v>0</v>
      </c>
      <c r="S213" s="228">
        <v>0</v>
      </c>
      <c r="T213" s="147">
        <f>SUM(U213+W213)</f>
        <v>270</v>
      </c>
      <c r="U213" s="227">
        <v>270</v>
      </c>
      <c r="V213" s="227">
        <v>0</v>
      </c>
      <c r="W213" s="228">
        <v>0</v>
      </c>
      <c r="X213" s="147">
        <f>Y213+AA213</f>
        <v>270</v>
      </c>
      <c r="Y213" s="227">
        <v>270</v>
      </c>
      <c r="Z213" s="227">
        <v>0</v>
      </c>
      <c r="AA213" s="228">
        <v>0</v>
      </c>
      <c r="AB213" s="262"/>
    </row>
    <row r="214" spans="1:28" ht="23.25" customHeight="1" thickBot="1" x14ac:dyDescent="0.25">
      <c r="A214" s="723"/>
      <c r="B214" s="726"/>
      <c r="C214" s="729"/>
      <c r="D214" s="732"/>
      <c r="E214" s="869"/>
      <c r="F214" s="1173"/>
      <c r="G214" s="1176"/>
      <c r="H214" s="1179"/>
      <c r="I214" s="1162"/>
      <c r="J214" s="850"/>
      <c r="K214" s="533" t="s">
        <v>33</v>
      </c>
      <c r="L214" s="180">
        <v>0</v>
      </c>
      <c r="M214" s="214">
        <v>0</v>
      </c>
      <c r="N214" s="214">
        <v>0</v>
      </c>
      <c r="O214" s="215">
        <v>0</v>
      </c>
      <c r="P214" s="180">
        <v>0</v>
      </c>
      <c r="Q214" s="364">
        <v>0</v>
      </c>
      <c r="R214" s="214">
        <v>0</v>
      </c>
      <c r="S214" s="215">
        <v>0</v>
      </c>
      <c r="T214" s="534">
        <v>0</v>
      </c>
      <c r="U214" s="214">
        <v>0</v>
      </c>
      <c r="V214" s="214">
        <v>0</v>
      </c>
      <c r="W214" s="215">
        <v>0</v>
      </c>
      <c r="X214" s="180">
        <v>0</v>
      </c>
      <c r="Y214" s="214">
        <v>0</v>
      </c>
      <c r="Z214" s="214">
        <v>0</v>
      </c>
      <c r="AA214" s="215">
        <v>0</v>
      </c>
      <c r="AB214" s="262"/>
    </row>
    <row r="215" spans="1:28" ht="23.25" customHeight="1" thickBot="1" x14ac:dyDescent="0.25">
      <c r="A215" s="724"/>
      <c r="B215" s="727"/>
      <c r="C215" s="730"/>
      <c r="D215" s="733"/>
      <c r="E215" s="870"/>
      <c r="F215" s="1174"/>
      <c r="G215" s="1177"/>
      <c r="H215" s="1180"/>
      <c r="I215" s="1163"/>
      <c r="J215" s="851"/>
      <c r="K215" s="118" t="s">
        <v>11</v>
      </c>
      <c r="L215" s="113">
        <f t="shared" ref="L215:S215" si="93">SUM(L213:L214)</f>
        <v>18</v>
      </c>
      <c r="M215" s="114">
        <f t="shared" si="93"/>
        <v>18</v>
      </c>
      <c r="N215" s="114">
        <f t="shared" si="93"/>
        <v>0</v>
      </c>
      <c r="O215" s="115">
        <f t="shared" si="93"/>
        <v>0</v>
      </c>
      <c r="P215" s="113">
        <f t="shared" si="93"/>
        <v>270</v>
      </c>
      <c r="Q215" s="114">
        <f t="shared" si="93"/>
        <v>270</v>
      </c>
      <c r="R215" s="114">
        <f t="shared" si="93"/>
        <v>0</v>
      </c>
      <c r="S215" s="115">
        <f t="shared" si="93"/>
        <v>0</v>
      </c>
      <c r="T215" s="113">
        <f t="shared" ref="T215:AA215" si="94">SUM(T213+T214)</f>
        <v>270</v>
      </c>
      <c r="U215" s="114">
        <f t="shared" si="94"/>
        <v>270</v>
      </c>
      <c r="V215" s="116">
        <f t="shared" si="94"/>
        <v>0</v>
      </c>
      <c r="W215" s="117">
        <f t="shared" si="94"/>
        <v>0</v>
      </c>
      <c r="X215" s="113">
        <f t="shared" si="94"/>
        <v>270</v>
      </c>
      <c r="Y215" s="116">
        <f t="shared" si="94"/>
        <v>270</v>
      </c>
      <c r="Z215" s="116">
        <f t="shared" si="94"/>
        <v>0</v>
      </c>
      <c r="AA215" s="117">
        <f t="shared" si="94"/>
        <v>0</v>
      </c>
      <c r="AB215" s="262"/>
    </row>
    <row r="216" spans="1:28" ht="23.25" customHeight="1" thickBot="1" x14ac:dyDescent="0.25">
      <c r="A216" s="28" t="s">
        <v>15</v>
      </c>
      <c r="B216" s="4" t="s">
        <v>32</v>
      </c>
      <c r="C216" s="5" t="s">
        <v>16</v>
      </c>
      <c r="D216" s="995" t="s">
        <v>203</v>
      </c>
      <c r="E216" s="996"/>
      <c r="F216" s="996"/>
      <c r="G216" s="996"/>
      <c r="H216" s="996"/>
      <c r="I216" s="996"/>
      <c r="J216" s="996"/>
      <c r="K216" s="996"/>
      <c r="L216" s="8">
        <f>L215</f>
        <v>18</v>
      </c>
      <c r="M216" s="9">
        <f t="shared" ref="M216:AA216" si="95">M215</f>
        <v>18</v>
      </c>
      <c r="N216" s="9">
        <f t="shared" si="95"/>
        <v>0</v>
      </c>
      <c r="O216" s="10">
        <f t="shared" si="95"/>
        <v>0</v>
      </c>
      <c r="P216" s="8">
        <f t="shared" si="95"/>
        <v>270</v>
      </c>
      <c r="Q216" s="9">
        <f t="shared" si="95"/>
        <v>270</v>
      </c>
      <c r="R216" s="9">
        <f t="shared" si="95"/>
        <v>0</v>
      </c>
      <c r="S216" s="10">
        <f t="shared" si="95"/>
        <v>0</v>
      </c>
      <c r="T216" s="8">
        <f t="shared" si="95"/>
        <v>270</v>
      </c>
      <c r="U216" s="9">
        <f t="shared" si="95"/>
        <v>270</v>
      </c>
      <c r="V216" s="9">
        <f t="shared" si="95"/>
        <v>0</v>
      </c>
      <c r="W216" s="10">
        <f t="shared" si="95"/>
        <v>0</v>
      </c>
      <c r="X216" s="8">
        <f t="shared" si="95"/>
        <v>270</v>
      </c>
      <c r="Y216" s="9">
        <f t="shared" si="95"/>
        <v>270</v>
      </c>
      <c r="Z216" s="9">
        <f t="shared" si="95"/>
        <v>0</v>
      </c>
      <c r="AA216" s="10">
        <f t="shared" si="95"/>
        <v>0</v>
      </c>
      <c r="AB216" s="262"/>
    </row>
    <row r="217" spans="1:28" ht="25.5" customHeight="1" thickBot="1" x14ac:dyDescent="0.25">
      <c r="A217" s="28" t="s">
        <v>15</v>
      </c>
      <c r="B217" s="4" t="s">
        <v>32</v>
      </c>
      <c r="C217" s="189" t="s">
        <v>25</v>
      </c>
      <c r="D217" s="944" t="s">
        <v>117</v>
      </c>
      <c r="E217" s="945"/>
      <c r="F217" s="945"/>
      <c r="G217" s="945"/>
      <c r="H217" s="945"/>
      <c r="I217" s="945"/>
      <c r="J217" s="945"/>
      <c r="K217" s="945"/>
      <c r="L217" s="1114"/>
      <c r="M217" s="1114"/>
      <c r="N217" s="1114"/>
      <c r="O217" s="1114"/>
      <c r="P217" s="1114"/>
      <c r="Q217" s="1114"/>
      <c r="R217" s="1114"/>
      <c r="S217" s="1114"/>
      <c r="T217" s="1114"/>
      <c r="U217" s="1114"/>
      <c r="V217" s="1114"/>
      <c r="W217" s="1114"/>
      <c r="X217" s="1114"/>
      <c r="Y217" s="1114"/>
      <c r="Z217" s="1114"/>
      <c r="AA217" s="1115"/>
      <c r="AB217" s="1102"/>
    </row>
    <row r="218" spans="1:28" ht="22.5" customHeight="1" x14ac:dyDescent="0.2">
      <c r="A218" s="722" t="s">
        <v>15</v>
      </c>
      <c r="B218" s="725" t="s">
        <v>32</v>
      </c>
      <c r="C218" s="728" t="s">
        <v>25</v>
      </c>
      <c r="D218" s="731" t="s">
        <v>16</v>
      </c>
      <c r="E218" s="734" t="s">
        <v>118</v>
      </c>
      <c r="F218" s="737" t="s">
        <v>215</v>
      </c>
      <c r="G218" s="740" t="s">
        <v>60</v>
      </c>
      <c r="H218" s="743" t="s">
        <v>20</v>
      </c>
      <c r="I218" s="746" t="s">
        <v>55</v>
      </c>
      <c r="J218" s="854" t="s">
        <v>227</v>
      </c>
      <c r="K218" s="191" t="s">
        <v>61</v>
      </c>
      <c r="L218" s="119">
        <f>SUM(M218+O218)</f>
        <v>44.7</v>
      </c>
      <c r="M218" s="59">
        <v>44.7</v>
      </c>
      <c r="N218" s="60">
        <v>0</v>
      </c>
      <c r="O218" s="120">
        <v>0</v>
      </c>
      <c r="P218" s="190">
        <f>SUM(Q218+S218)</f>
        <v>44.2</v>
      </c>
      <c r="Q218" s="188">
        <v>44.2</v>
      </c>
      <c r="R218" s="59">
        <v>0</v>
      </c>
      <c r="S218" s="120">
        <v>0</v>
      </c>
      <c r="T218" s="147">
        <f>SUM(U218+W218)</f>
        <v>40</v>
      </c>
      <c r="U218" s="227">
        <v>40</v>
      </c>
      <c r="V218" s="227">
        <v>0</v>
      </c>
      <c r="W218" s="228">
        <v>0</v>
      </c>
      <c r="X218" s="119">
        <f>Y218+AA218</f>
        <v>40</v>
      </c>
      <c r="Y218" s="60">
        <v>40</v>
      </c>
      <c r="Z218" s="60">
        <v>0</v>
      </c>
      <c r="AA218" s="120">
        <v>0</v>
      </c>
      <c r="AB218" s="1102"/>
    </row>
    <row r="219" spans="1:28" ht="23.25" customHeight="1" thickBot="1" x14ac:dyDescent="0.25">
      <c r="A219" s="723"/>
      <c r="B219" s="726"/>
      <c r="C219" s="729"/>
      <c r="D219" s="732"/>
      <c r="E219" s="735"/>
      <c r="F219" s="738"/>
      <c r="G219" s="741"/>
      <c r="H219" s="744"/>
      <c r="I219" s="747"/>
      <c r="J219" s="855"/>
      <c r="K219" s="192" t="s">
        <v>33</v>
      </c>
      <c r="L219" s="109">
        <v>0</v>
      </c>
      <c r="M219" s="161">
        <v>0</v>
      </c>
      <c r="N219" s="161">
        <v>0</v>
      </c>
      <c r="O219" s="110">
        <v>0</v>
      </c>
      <c r="P219" s="109">
        <v>0</v>
      </c>
      <c r="Q219" s="289">
        <v>0</v>
      </c>
      <c r="R219" s="161">
        <v>0</v>
      </c>
      <c r="S219" s="110">
        <v>0</v>
      </c>
      <c r="T219" s="112">
        <v>0</v>
      </c>
      <c r="U219" s="161">
        <v>0</v>
      </c>
      <c r="V219" s="161">
        <v>0</v>
      </c>
      <c r="W219" s="110">
        <v>0</v>
      </c>
      <c r="X219" s="109">
        <v>0</v>
      </c>
      <c r="Y219" s="161">
        <v>0</v>
      </c>
      <c r="Z219" s="161">
        <v>0</v>
      </c>
      <c r="AA219" s="110">
        <v>0</v>
      </c>
      <c r="AB219" s="1102"/>
    </row>
    <row r="220" spans="1:28" ht="25.5" customHeight="1" thickBot="1" x14ac:dyDescent="0.25">
      <c r="A220" s="724"/>
      <c r="B220" s="727"/>
      <c r="C220" s="730"/>
      <c r="D220" s="733"/>
      <c r="E220" s="736"/>
      <c r="F220" s="739"/>
      <c r="G220" s="742"/>
      <c r="H220" s="745"/>
      <c r="I220" s="748"/>
      <c r="J220" s="856"/>
      <c r="K220" s="118" t="s">
        <v>11</v>
      </c>
      <c r="L220" s="113">
        <f t="shared" ref="L220:S220" si="96">SUM(L218:L219)</f>
        <v>44.7</v>
      </c>
      <c r="M220" s="114">
        <f t="shared" si="96"/>
        <v>44.7</v>
      </c>
      <c r="N220" s="114">
        <f t="shared" si="96"/>
        <v>0</v>
      </c>
      <c r="O220" s="115">
        <f t="shared" si="96"/>
        <v>0</v>
      </c>
      <c r="P220" s="113">
        <f t="shared" si="96"/>
        <v>44.2</v>
      </c>
      <c r="Q220" s="114">
        <f t="shared" si="96"/>
        <v>44.2</v>
      </c>
      <c r="R220" s="114">
        <f t="shared" si="96"/>
        <v>0</v>
      </c>
      <c r="S220" s="115">
        <f t="shared" si="96"/>
        <v>0</v>
      </c>
      <c r="T220" s="113">
        <f t="shared" ref="T220:AA220" si="97">SUM(T218+T219)</f>
        <v>40</v>
      </c>
      <c r="U220" s="114">
        <f t="shared" si="97"/>
        <v>40</v>
      </c>
      <c r="V220" s="116">
        <f t="shared" si="97"/>
        <v>0</v>
      </c>
      <c r="W220" s="117">
        <f t="shared" si="97"/>
        <v>0</v>
      </c>
      <c r="X220" s="113">
        <f t="shared" si="97"/>
        <v>40</v>
      </c>
      <c r="Y220" s="116">
        <f t="shared" si="97"/>
        <v>40</v>
      </c>
      <c r="Z220" s="116">
        <f t="shared" si="97"/>
        <v>0</v>
      </c>
      <c r="AA220" s="117">
        <f t="shared" si="97"/>
        <v>0</v>
      </c>
      <c r="AB220" s="1102"/>
    </row>
    <row r="221" spans="1:28" ht="27.75" customHeight="1" thickBot="1" x14ac:dyDescent="0.25">
      <c r="A221" s="1119" t="s">
        <v>15</v>
      </c>
      <c r="B221" s="704" t="s">
        <v>32</v>
      </c>
      <c r="C221" s="1120" t="s">
        <v>25</v>
      </c>
      <c r="D221" s="1122" t="s">
        <v>35</v>
      </c>
      <c r="E221" s="1124" t="s">
        <v>120</v>
      </c>
      <c r="F221" s="1126" t="s">
        <v>215</v>
      </c>
      <c r="G221" s="1128" t="s">
        <v>119</v>
      </c>
      <c r="H221" s="997" t="s">
        <v>20</v>
      </c>
      <c r="I221" s="901" t="s">
        <v>55</v>
      </c>
      <c r="J221" s="901" t="s">
        <v>228</v>
      </c>
      <c r="K221" s="293" t="s">
        <v>61</v>
      </c>
      <c r="L221" s="686">
        <f>M221+O221</f>
        <v>81.2</v>
      </c>
      <c r="M221" s="292">
        <v>81.2</v>
      </c>
      <c r="N221" s="292">
        <v>0</v>
      </c>
      <c r="O221" s="290">
        <v>0</v>
      </c>
      <c r="P221" s="291">
        <f>Q221+S221</f>
        <v>116.5</v>
      </c>
      <c r="Q221" s="292">
        <v>116.5</v>
      </c>
      <c r="R221" s="292">
        <v>0</v>
      </c>
      <c r="S221" s="290">
        <v>0</v>
      </c>
      <c r="T221" s="291">
        <f>U221+W221</f>
        <v>80</v>
      </c>
      <c r="U221" s="292">
        <v>80</v>
      </c>
      <c r="V221" s="292">
        <v>0</v>
      </c>
      <c r="W221" s="290">
        <v>0</v>
      </c>
      <c r="X221" s="291">
        <f>Y221+AA221</f>
        <v>90</v>
      </c>
      <c r="Y221" s="292">
        <v>90</v>
      </c>
      <c r="Z221" s="292">
        <v>0</v>
      </c>
      <c r="AA221" s="290">
        <v>0</v>
      </c>
      <c r="AB221" s="1102"/>
    </row>
    <row r="222" spans="1:28" ht="39" customHeight="1" thickBot="1" x14ac:dyDescent="0.25">
      <c r="A222" s="988"/>
      <c r="B222" s="924"/>
      <c r="C222" s="1121"/>
      <c r="D222" s="1123"/>
      <c r="E222" s="1125"/>
      <c r="F222" s="1127"/>
      <c r="G222" s="1129"/>
      <c r="H222" s="952"/>
      <c r="I222" s="903"/>
      <c r="J222" s="903"/>
      <c r="K222" s="118" t="s">
        <v>11</v>
      </c>
      <c r="L222" s="100">
        <f t="shared" ref="L222:AA222" si="98">SUM(L221)</f>
        <v>81.2</v>
      </c>
      <c r="M222" s="2">
        <f t="shared" si="98"/>
        <v>81.2</v>
      </c>
      <c r="N222" s="2">
        <f t="shared" si="98"/>
        <v>0</v>
      </c>
      <c r="O222" s="3">
        <f t="shared" si="98"/>
        <v>0</v>
      </c>
      <c r="P222" s="1">
        <f t="shared" si="98"/>
        <v>116.5</v>
      </c>
      <c r="Q222" s="2">
        <f t="shared" si="98"/>
        <v>116.5</v>
      </c>
      <c r="R222" s="2">
        <f t="shared" si="98"/>
        <v>0</v>
      </c>
      <c r="S222" s="3">
        <f t="shared" si="98"/>
        <v>0</v>
      </c>
      <c r="T222" s="1">
        <f t="shared" si="98"/>
        <v>80</v>
      </c>
      <c r="U222" s="2">
        <f t="shared" si="98"/>
        <v>80</v>
      </c>
      <c r="V222" s="2">
        <f t="shared" si="98"/>
        <v>0</v>
      </c>
      <c r="W222" s="3">
        <f t="shared" si="98"/>
        <v>0</v>
      </c>
      <c r="X222" s="1">
        <f t="shared" si="98"/>
        <v>90</v>
      </c>
      <c r="Y222" s="2">
        <f t="shared" si="98"/>
        <v>90</v>
      </c>
      <c r="Z222" s="2">
        <f t="shared" si="98"/>
        <v>0</v>
      </c>
      <c r="AA222" s="3">
        <f t="shared" si="98"/>
        <v>0</v>
      </c>
      <c r="AB222" s="1102"/>
    </row>
    <row r="223" spans="1:28" ht="22.5" customHeight="1" x14ac:dyDescent="0.2">
      <c r="A223" s="1119" t="s">
        <v>15</v>
      </c>
      <c r="B223" s="704" t="s">
        <v>32</v>
      </c>
      <c r="C223" s="1120" t="s">
        <v>25</v>
      </c>
      <c r="D223" s="1122" t="s">
        <v>37</v>
      </c>
      <c r="E223" s="1124" t="s">
        <v>160</v>
      </c>
      <c r="F223" s="1126" t="s">
        <v>215</v>
      </c>
      <c r="G223" s="1128" t="s">
        <v>101</v>
      </c>
      <c r="H223" s="997" t="s">
        <v>20</v>
      </c>
      <c r="I223" s="1131" t="s">
        <v>55</v>
      </c>
      <c r="J223" s="901" t="s">
        <v>218</v>
      </c>
      <c r="K223" s="293" t="s">
        <v>41</v>
      </c>
      <c r="L223" s="291">
        <f>M223+O223</f>
        <v>0</v>
      </c>
      <c r="M223" s="292">
        <v>0</v>
      </c>
      <c r="N223" s="292">
        <v>0</v>
      </c>
      <c r="O223" s="290">
        <v>0</v>
      </c>
      <c r="P223" s="291">
        <f>Q223+S223</f>
        <v>0</v>
      </c>
      <c r="Q223" s="292">
        <v>0</v>
      </c>
      <c r="R223" s="292">
        <v>0</v>
      </c>
      <c r="S223" s="290">
        <v>0</v>
      </c>
      <c r="T223" s="291">
        <f>U223+W223</f>
        <v>0</v>
      </c>
      <c r="U223" s="292">
        <v>0</v>
      </c>
      <c r="V223" s="292">
        <v>0</v>
      </c>
      <c r="W223" s="290">
        <v>0</v>
      </c>
      <c r="X223" s="291">
        <f>Y223+AA223</f>
        <v>0</v>
      </c>
      <c r="Y223" s="292">
        <v>0</v>
      </c>
      <c r="Z223" s="292">
        <v>0</v>
      </c>
      <c r="AA223" s="290">
        <v>0</v>
      </c>
      <c r="AB223" s="1102"/>
    </row>
    <row r="224" spans="1:28" ht="21.75" customHeight="1" thickBot="1" x14ac:dyDescent="0.25">
      <c r="A224" s="750"/>
      <c r="B224" s="705"/>
      <c r="C224" s="890"/>
      <c r="D224" s="1133"/>
      <c r="E224" s="1135"/>
      <c r="F224" s="1134"/>
      <c r="G224" s="1130"/>
      <c r="H224" s="951"/>
      <c r="I224" s="1132"/>
      <c r="J224" s="902"/>
      <c r="K224" s="288" t="s">
        <v>24</v>
      </c>
      <c r="L224" s="286">
        <f>M224+O224</f>
        <v>0</v>
      </c>
      <c r="M224" s="278">
        <v>0</v>
      </c>
      <c r="N224" s="278">
        <v>0</v>
      </c>
      <c r="O224" s="285">
        <v>0</v>
      </c>
      <c r="P224" s="286">
        <f>Q224+S224</f>
        <v>0</v>
      </c>
      <c r="Q224" s="278">
        <v>0</v>
      </c>
      <c r="R224" s="278">
        <v>0</v>
      </c>
      <c r="S224" s="285">
        <v>0</v>
      </c>
      <c r="T224" s="286">
        <f>U224+W224</f>
        <v>0</v>
      </c>
      <c r="U224" s="278">
        <v>0</v>
      </c>
      <c r="V224" s="278">
        <v>0</v>
      </c>
      <c r="W224" s="285">
        <v>0</v>
      </c>
      <c r="X224" s="286">
        <f>Y224+AA224</f>
        <v>0</v>
      </c>
      <c r="Y224" s="278">
        <v>0</v>
      </c>
      <c r="Z224" s="278">
        <v>0</v>
      </c>
      <c r="AA224" s="285">
        <v>0</v>
      </c>
      <c r="AB224" s="1102"/>
    </row>
    <row r="225" spans="1:41" ht="27.75" customHeight="1" thickBot="1" x14ac:dyDescent="0.25">
      <c r="A225" s="988"/>
      <c r="B225" s="924"/>
      <c r="C225" s="1121"/>
      <c r="D225" s="1123"/>
      <c r="E225" s="1125"/>
      <c r="F225" s="1127"/>
      <c r="G225" s="1129"/>
      <c r="H225" s="952"/>
      <c r="I225" s="903"/>
      <c r="J225" s="903"/>
      <c r="K225" s="118" t="s">
        <v>11</v>
      </c>
      <c r="L225" s="1">
        <f t="shared" ref="L225:AA225" si="99">SUM(L223:L224)</f>
        <v>0</v>
      </c>
      <c r="M225" s="100">
        <f t="shared" si="99"/>
        <v>0</v>
      </c>
      <c r="N225" s="100">
        <f t="shared" si="99"/>
        <v>0</v>
      </c>
      <c r="O225" s="108">
        <f t="shared" si="99"/>
        <v>0</v>
      </c>
      <c r="P225" s="1">
        <f t="shared" si="99"/>
        <v>0</v>
      </c>
      <c r="Q225" s="100">
        <f t="shared" si="99"/>
        <v>0</v>
      </c>
      <c r="R225" s="100">
        <f t="shared" si="99"/>
        <v>0</v>
      </c>
      <c r="S225" s="108">
        <f t="shared" si="99"/>
        <v>0</v>
      </c>
      <c r="T225" s="1">
        <f t="shared" si="99"/>
        <v>0</v>
      </c>
      <c r="U225" s="100">
        <f t="shared" si="99"/>
        <v>0</v>
      </c>
      <c r="V225" s="100">
        <f t="shared" si="99"/>
        <v>0</v>
      </c>
      <c r="W225" s="108">
        <f t="shared" si="99"/>
        <v>0</v>
      </c>
      <c r="X225" s="1">
        <f t="shared" si="99"/>
        <v>0</v>
      </c>
      <c r="Y225" s="100">
        <f t="shared" si="99"/>
        <v>0</v>
      </c>
      <c r="Z225" s="100">
        <f t="shared" si="99"/>
        <v>0</v>
      </c>
      <c r="AA225" s="108">
        <f t="shared" si="99"/>
        <v>0</v>
      </c>
      <c r="AB225" s="1102"/>
    </row>
    <row r="226" spans="1:41" ht="24.75" customHeight="1" thickBot="1" x14ac:dyDescent="0.25">
      <c r="A226" s="28" t="s">
        <v>15</v>
      </c>
      <c r="B226" s="4" t="s">
        <v>32</v>
      </c>
      <c r="C226" s="5" t="s">
        <v>25</v>
      </c>
      <c r="D226" s="995" t="s">
        <v>203</v>
      </c>
      <c r="E226" s="996"/>
      <c r="F226" s="996"/>
      <c r="G226" s="996"/>
      <c r="H226" s="996"/>
      <c r="I226" s="996"/>
      <c r="J226" s="996"/>
      <c r="K226" s="996"/>
      <c r="L226" s="253">
        <f t="shared" ref="L226:AA226" si="100">L220+L222+L225</f>
        <v>125.9</v>
      </c>
      <c r="M226" s="254">
        <f t="shared" si="100"/>
        <v>125.9</v>
      </c>
      <c r="N226" s="254">
        <f t="shared" si="100"/>
        <v>0</v>
      </c>
      <c r="O226" s="255">
        <f t="shared" si="100"/>
        <v>0</v>
      </c>
      <c r="P226" s="253">
        <f t="shared" si="100"/>
        <v>160.69999999999999</v>
      </c>
      <c r="Q226" s="254">
        <f t="shared" si="100"/>
        <v>160.69999999999999</v>
      </c>
      <c r="R226" s="254">
        <f t="shared" si="100"/>
        <v>0</v>
      </c>
      <c r="S226" s="255">
        <f t="shared" si="100"/>
        <v>0</v>
      </c>
      <c r="T226" s="253">
        <f t="shared" si="100"/>
        <v>120</v>
      </c>
      <c r="U226" s="254">
        <f t="shared" si="100"/>
        <v>120</v>
      </c>
      <c r="V226" s="254">
        <f t="shared" si="100"/>
        <v>0</v>
      </c>
      <c r="W226" s="255">
        <f t="shared" si="100"/>
        <v>0</v>
      </c>
      <c r="X226" s="253">
        <f t="shared" si="100"/>
        <v>130</v>
      </c>
      <c r="Y226" s="254">
        <f t="shared" si="100"/>
        <v>130</v>
      </c>
      <c r="Z226" s="254">
        <f t="shared" si="100"/>
        <v>0</v>
      </c>
      <c r="AA226" s="255">
        <f t="shared" si="100"/>
        <v>0</v>
      </c>
      <c r="AB226" s="1102"/>
    </row>
    <row r="227" spans="1:41" ht="23.25" customHeight="1" thickBot="1" x14ac:dyDescent="0.25">
      <c r="A227" s="297" t="s">
        <v>15</v>
      </c>
      <c r="B227" s="170" t="s">
        <v>32</v>
      </c>
      <c r="C227" s="1136" t="s">
        <v>204</v>
      </c>
      <c r="D227" s="1137"/>
      <c r="E227" s="1137"/>
      <c r="F227" s="1137"/>
      <c r="G227" s="1137"/>
      <c r="H227" s="1137"/>
      <c r="I227" s="1137"/>
      <c r="J227" s="1137"/>
      <c r="K227" s="1137"/>
      <c r="L227" s="247">
        <f>L226+L216+L211</f>
        <v>143.9</v>
      </c>
      <c r="M227" s="248">
        <f t="shared" ref="M227:AA227" si="101">M226+M216+M211</f>
        <v>143.9</v>
      </c>
      <c r="N227" s="248">
        <f t="shared" si="101"/>
        <v>0</v>
      </c>
      <c r="O227" s="249">
        <f t="shared" si="101"/>
        <v>0</v>
      </c>
      <c r="P227" s="247">
        <f t="shared" si="101"/>
        <v>430.7</v>
      </c>
      <c r="Q227" s="248">
        <f t="shared" si="101"/>
        <v>430.7</v>
      </c>
      <c r="R227" s="248">
        <f t="shared" si="101"/>
        <v>0</v>
      </c>
      <c r="S227" s="249">
        <f t="shared" si="101"/>
        <v>0</v>
      </c>
      <c r="T227" s="247">
        <f t="shared" si="101"/>
        <v>390</v>
      </c>
      <c r="U227" s="248">
        <f t="shared" si="101"/>
        <v>390</v>
      </c>
      <c r="V227" s="248">
        <f t="shared" si="101"/>
        <v>0</v>
      </c>
      <c r="W227" s="249">
        <f t="shared" si="101"/>
        <v>0</v>
      </c>
      <c r="X227" s="247">
        <f t="shared" si="101"/>
        <v>400</v>
      </c>
      <c r="Y227" s="248">
        <f t="shared" si="101"/>
        <v>400</v>
      </c>
      <c r="Z227" s="248">
        <f t="shared" si="101"/>
        <v>0</v>
      </c>
      <c r="AA227" s="249">
        <f t="shared" si="101"/>
        <v>0</v>
      </c>
      <c r="AB227" s="1102"/>
    </row>
    <row r="228" spans="1:41" ht="24.75" customHeight="1" thickBot="1" x14ac:dyDescent="0.25">
      <c r="A228" s="28" t="s">
        <v>15</v>
      </c>
      <c r="B228" s="4" t="s">
        <v>34</v>
      </c>
      <c r="C228" s="967" t="s">
        <v>77</v>
      </c>
      <c r="D228" s="968"/>
      <c r="E228" s="968"/>
      <c r="F228" s="968"/>
      <c r="G228" s="968"/>
      <c r="H228" s="968"/>
      <c r="I228" s="968"/>
      <c r="J228" s="968"/>
      <c r="K228" s="968"/>
      <c r="L228" s="969"/>
      <c r="M228" s="969"/>
      <c r="N228" s="969"/>
      <c r="O228" s="969"/>
      <c r="P228" s="969"/>
      <c r="Q228" s="969"/>
      <c r="R228" s="969"/>
      <c r="S228" s="969"/>
      <c r="T228" s="969"/>
      <c r="U228" s="969"/>
      <c r="V228" s="969"/>
      <c r="W228" s="969"/>
      <c r="X228" s="969"/>
      <c r="Y228" s="969"/>
      <c r="Z228" s="969"/>
      <c r="AA228" s="970"/>
      <c r="AB228" s="1102"/>
    </row>
    <row r="229" spans="1:41" ht="24" customHeight="1" thickBot="1" x14ac:dyDescent="0.25">
      <c r="A229" s="28" t="s">
        <v>15</v>
      </c>
      <c r="B229" s="4" t="s">
        <v>34</v>
      </c>
      <c r="C229" s="5" t="s">
        <v>16</v>
      </c>
      <c r="D229" s="944" t="s">
        <v>78</v>
      </c>
      <c r="E229" s="945"/>
      <c r="F229" s="945"/>
      <c r="G229" s="945"/>
      <c r="H229" s="945"/>
      <c r="I229" s="945"/>
      <c r="J229" s="945"/>
      <c r="K229" s="945"/>
      <c r="L229" s="945"/>
      <c r="M229" s="945"/>
      <c r="N229" s="945"/>
      <c r="O229" s="945"/>
      <c r="P229" s="945"/>
      <c r="Q229" s="945"/>
      <c r="R229" s="945"/>
      <c r="S229" s="945"/>
      <c r="T229" s="945"/>
      <c r="U229" s="945"/>
      <c r="V229" s="945"/>
      <c r="W229" s="945"/>
      <c r="X229" s="945"/>
      <c r="Y229" s="945"/>
      <c r="Z229" s="945"/>
      <c r="AA229" s="946"/>
      <c r="AB229" s="38"/>
    </row>
    <row r="230" spans="1:41" ht="22.5" customHeight="1" x14ac:dyDescent="0.2">
      <c r="A230" s="722" t="s">
        <v>15</v>
      </c>
      <c r="B230" s="725" t="s">
        <v>34</v>
      </c>
      <c r="C230" s="728" t="s">
        <v>16</v>
      </c>
      <c r="D230" s="989" t="s">
        <v>16</v>
      </c>
      <c r="E230" s="734" t="s">
        <v>102</v>
      </c>
      <c r="F230" s="965" t="s">
        <v>215</v>
      </c>
      <c r="G230" s="740" t="s">
        <v>60</v>
      </c>
      <c r="H230" s="743" t="s">
        <v>20</v>
      </c>
      <c r="I230" s="746" t="s">
        <v>55</v>
      </c>
      <c r="J230" s="854" t="s">
        <v>218</v>
      </c>
      <c r="K230" s="191" t="s">
        <v>61</v>
      </c>
      <c r="L230" s="119">
        <f>SUM(M230+O230)</f>
        <v>11</v>
      </c>
      <c r="M230" s="60">
        <v>11</v>
      </c>
      <c r="N230" s="60">
        <v>0</v>
      </c>
      <c r="O230" s="120">
        <v>0</v>
      </c>
      <c r="P230" s="119">
        <f>SUM(Q230+S230)</f>
        <v>21</v>
      </c>
      <c r="Q230" s="60">
        <v>21</v>
      </c>
      <c r="R230" s="60">
        <v>0</v>
      </c>
      <c r="S230" s="120">
        <v>0</v>
      </c>
      <c r="T230" s="119">
        <f>SUM(U230+W230)</f>
        <v>20</v>
      </c>
      <c r="U230" s="60">
        <v>20</v>
      </c>
      <c r="V230" s="60">
        <v>0</v>
      </c>
      <c r="W230" s="120">
        <v>0</v>
      </c>
      <c r="X230" s="119">
        <f>Y230+AA230</f>
        <v>20</v>
      </c>
      <c r="Y230" s="60">
        <v>20</v>
      </c>
      <c r="Z230" s="60">
        <v>0</v>
      </c>
      <c r="AA230" s="120">
        <v>0</v>
      </c>
      <c r="AB230" s="39"/>
    </row>
    <row r="231" spans="1:41" ht="24.75" customHeight="1" thickBot="1" x14ac:dyDescent="0.25">
      <c r="A231" s="723"/>
      <c r="B231" s="726"/>
      <c r="C231" s="729"/>
      <c r="D231" s="990"/>
      <c r="E231" s="735"/>
      <c r="F231" s="1118"/>
      <c r="G231" s="741"/>
      <c r="H231" s="744"/>
      <c r="I231" s="747"/>
      <c r="J231" s="855"/>
      <c r="K231" s="192" t="s">
        <v>33</v>
      </c>
      <c r="L231" s="109">
        <v>0</v>
      </c>
      <c r="M231" s="46">
        <v>0</v>
      </c>
      <c r="N231" s="46">
        <v>0</v>
      </c>
      <c r="O231" s="110">
        <v>0</v>
      </c>
      <c r="P231" s="109">
        <v>0</v>
      </c>
      <c r="Q231" s="46">
        <v>0</v>
      </c>
      <c r="R231" s="46">
        <v>0</v>
      </c>
      <c r="S231" s="110">
        <v>0</v>
      </c>
      <c r="T231" s="109">
        <v>0</v>
      </c>
      <c r="U231" s="46">
        <v>0</v>
      </c>
      <c r="V231" s="46">
        <v>0</v>
      </c>
      <c r="W231" s="110">
        <v>0</v>
      </c>
      <c r="X231" s="109">
        <v>0</v>
      </c>
      <c r="Y231" s="46">
        <v>0</v>
      </c>
      <c r="Z231" s="46">
        <v>0</v>
      </c>
      <c r="AA231" s="110">
        <v>0</v>
      </c>
      <c r="AB231" s="39"/>
    </row>
    <row r="232" spans="1:41" ht="27" customHeight="1" thickBot="1" x14ac:dyDescent="0.25">
      <c r="A232" s="724"/>
      <c r="B232" s="727"/>
      <c r="C232" s="730"/>
      <c r="D232" s="991"/>
      <c r="E232" s="736"/>
      <c r="F232" s="984"/>
      <c r="G232" s="742"/>
      <c r="H232" s="745"/>
      <c r="I232" s="748"/>
      <c r="J232" s="856"/>
      <c r="K232" s="118" t="s">
        <v>11</v>
      </c>
      <c r="L232" s="104">
        <f>SUM(L230:L231)</f>
        <v>11</v>
      </c>
      <c r="M232" s="106">
        <f t="shared" ref="M232:S232" si="102">SUM(M230)</f>
        <v>11</v>
      </c>
      <c r="N232" s="106">
        <f t="shared" si="102"/>
        <v>0</v>
      </c>
      <c r="O232" s="111">
        <f t="shared" si="102"/>
        <v>0</v>
      </c>
      <c r="P232" s="104">
        <f t="shared" si="102"/>
        <v>21</v>
      </c>
      <c r="Q232" s="106">
        <f t="shared" si="102"/>
        <v>21</v>
      </c>
      <c r="R232" s="106">
        <f t="shared" si="102"/>
        <v>0</v>
      </c>
      <c r="S232" s="111">
        <f t="shared" si="102"/>
        <v>0</v>
      </c>
      <c r="T232" s="104">
        <f>SUM(T230:T231)</f>
        <v>20</v>
      </c>
      <c r="U232" s="106">
        <f>SUM(U230:U231)</f>
        <v>20</v>
      </c>
      <c r="V232" s="106">
        <f t="shared" ref="V232:AA232" si="103">SUM(V230)</f>
        <v>0</v>
      </c>
      <c r="W232" s="111">
        <f t="shared" si="103"/>
        <v>0</v>
      </c>
      <c r="X232" s="104">
        <f t="shared" si="103"/>
        <v>20</v>
      </c>
      <c r="Y232" s="106">
        <f t="shared" si="103"/>
        <v>20</v>
      </c>
      <c r="Z232" s="106">
        <f t="shared" si="103"/>
        <v>0</v>
      </c>
      <c r="AA232" s="111">
        <f t="shared" si="103"/>
        <v>0</v>
      </c>
      <c r="AB232" s="39"/>
    </row>
    <row r="233" spans="1:41" ht="36.75" customHeight="1" thickBot="1" x14ac:dyDescent="0.25">
      <c r="A233" s="722" t="s">
        <v>15</v>
      </c>
      <c r="B233" s="725" t="s">
        <v>34</v>
      </c>
      <c r="C233" s="728" t="s">
        <v>16</v>
      </c>
      <c r="D233" s="989" t="s">
        <v>22</v>
      </c>
      <c r="E233" s="734" t="s">
        <v>105</v>
      </c>
      <c r="F233" s="965" t="s">
        <v>215</v>
      </c>
      <c r="G233" s="740" t="s">
        <v>60</v>
      </c>
      <c r="H233" s="743" t="s">
        <v>20</v>
      </c>
      <c r="I233" s="746" t="s">
        <v>55</v>
      </c>
      <c r="J233" s="854" t="s">
        <v>218</v>
      </c>
      <c r="K233" s="342" t="s">
        <v>61</v>
      </c>
      <c r="L233" s="574">
        <f>SUM(M233+O233)</f>
        <v>27.7</v>
      </c>
      <c r="M233" s="579">
        <v>27.7</v>
      </c>
      <c r="N233" s="579">
        <v>0</v>
      </c>
      <c r="O233" s="580">
        <v>0</v>
      </c>
      <c r="P233" s="574">
        <f>SUM(Q233+S233)</f>
        <v>195</v>
      </c>
      <c r="Q233" s="579">
        <v>195</v>
      </c>
      <c r="R233" s="579">
        <v>0</v>
      </c>
      <c r="S233" s="580">
        <v>0</v>
      </c>
      <c r="T233" s="92">
        <f>SUM(U233+W233)</f>
        <v>30</v>
      </c>
      <c r="U233" s="581">
        <v>30</v>
      </c>
      <c r="V233" s="581">
        <v>0</v>
      </c>
      <c r="W233" s="582">
        <v>0</v>
      </c>
      <c r="X233" s="574">
        <f>Y233+AA233</f>
        <v>30</v>
      </c>
      <c r="Y233" s="579">
        <v>30</v>
      </c>
      <c r="Z233" s="579">
        <v>0</v>
      </c>
      <c r="AA233" s="580">
        <v>0</v>
      </c>
      <c r="AB233" s="39"/>
    </row>
    <row r="234" spans="1:41" ht="32.25" customHeight="1" thickBot="1" x14ac:dyDescent="0.25">
      <c r="A234" s="724"/>
      <c r="B234" s="727"/>
      <c r="C234" s="730"/>
      <c r="D234" s="991"/>
      <c r="E234" s="736"/>
      <c r="F234" s="984"/>
      <c r="G234" s="742"/>
      <c r="H234" s="745"/>
      <c r="I234" s="748"/>
      <c r="J234" s="856"/>
      <c r="K234" s="118" t="s">
        <v>11</v>
      </c>
      <c r="L234" s="104">
        <f>SUM(L233:L233)</f>
        <v>27.7</v>
      </c>
      <c r="M234" s="106">
        <f t="shared" ref="M234:S234" si="104">SUM(M233)</f>
        <v>27.7</v>
      </c>
      <c r="N234" s="106">
        <f t="shared" si="104"/>
        <v>0</v>
      </c>
      <c r="O234" s="111">
        <f t="shared" si="104"/>
        <v>0</v>
      </c>
      <c r="P234" s="104">
        <f t="shared" si="104"/>
        <v>195</v>
      </c>
      <c r="Q234" s="106">
        <f t="shared" si="104"/>
        <v>195</v>
      </c>
      <c r="R234" s="106">
        <f t="shared" si="104"/>
        <v>0</v>
      </c>
      <c r="S234" s="111">
        <f t="shared" si="104"/>
        <v>0</v>
      </c>
      <c r="T234" s="104">
        <f>SUM(T233:T233)</f>
        <v>30</v>
      </c>
      <c r="U234" s="106">
        <f>SUM(U233:U233)</f>
        <v>30</v>
      </c>
      <c r="V234" s="106">
        <f t="shared" ref="V234:AA234" si="105">SUM(V233)</f>
        <v>0</v>
      </c>
      <c r="W234" s="111">
        <f t="shared" si="105"/>
        <v>0</v>
      </c>
      <c r="X234" s="104">
        <f t="shared" si="105"/>
        <v>30</v>
      </c>
      <c r="Y234" s="106">
        <f t="shared" si="105"/>
        <v>30</v>
      </c>
      <c r="Z234" s="106">
        <f t="shared" si="105"/>
        <v>0</v>
      </c>
      <c r="AA234" s="111">
        <f t="shared" si="105"/>
        <v>0</v>
      </c>
      <c r="AB234" s="39"/>
    </row>
    <row r="235" spans="1:41" ht="31.5" customHeight="1" thickBot="1" x14ac:dyDescent="0.25">
      <c r="A235" s="722" t="s">
        <v>15</v>
      </c>
      <c r="B235" s="725" t="s">
        <v>34</v>
      </c>
      <c r="C235" s="728" t="s">
        <v>16</v>
      </c>
      <c r="D235" s="989" t="s">
        <v>25</v>
      </c>
      <c r="E235" s="734" t="s">
        <v>79</v>
      </c>
      <c r="F235" s="965" t="s">
        <v>215</v>
      </c>
      <c r="G235" s="740" t="s">
        <v>116</v>
      </c>
      <c r="H235" s="743" t="s">
        <v>20</v>
      </c>
      <c r="I235" s="746" t="s">
        <v>55</v>
      </c>
      <c r="J235" s="854" t="s">
        <v>218</v>
      </c>
      <c r="K235" s="342" t="s">
        <v>61</v>
      </c>
      <c r="L235" s="574">
        <f>SUM(M235+O235)</f>
        <v>35.299999999999997</v>
      </c>
      <c r="M235" s="579">
        <v>35.299999999999997</v>
      </c>
      <c r="N235" s="579">
        <v>0</v>
      </c>
      <c r="O235" s="580">
        <v>0</v>
      </c>
      <c r="P235" s="574">
        <f>SUM(Q235+S235)</f>
        <v>48.5</v>
      </c>
      <c r="Q235" s="579">
        <v>48.5</v>
      </c>
      <c r="R235" s="579">
        <v>0</v>
      </c>
      <c r="S235" s="580">
        <v>0</v>
      </c>
      <c r="T235" s="92">
        <f>SUM(U235+W235)</f>
        <v>43</v>
      </c>
      <c r="U235" s="581">
        <v>43</v>
      </c>
      <c r="V235" s="581">
        <v>0</v>
      </c>
      <c r="W235" s="582">
        <v>0</v>
      </c>
      <c r="X235" s="574">
        <f>Y235+AA235</f>
        <v>43</v>
      </c>
      <c r="Y235" s="579">
        <v>43</v>
      </c>
      <c r="Z235" s="579">
        <v>0</v>
      </c>
      <c r="AA235" s="580">
        <v>0</v>
      </c>
      <c r="AB235" s="39"/>
    </row>
    <row r="236" spans="1:41" ht="34.5" customHeight="1" thickBot="1" x14ac:dyDescent="0.25">
      <c r="A236" s="724"/>
      <c r="B236" s="727"/>
      <c r="C236" s="730"/>
      <c r="D236" s="991"/>
      <c r="E236" s="736"/>
      <c r="F236" s="984"/>
      <c r="G236" s="742"/>
      <c r="H236" s="745"/>
      <c r="I236" s="748"/>
      <c r="J236" s="856"/>
      <c r="K236" s="118" t="s">
        <v>11</v>
      </c>
      <c r="L236" s="113">
        <f>SUM(L235:L235)</f>
        <v>35.299999999999997</v>
      </c>
      <c r="M236" s="116">
        <f t="shared" ref="M236:S236" si="106">SUM(M235)</f>
        <v>35.299999999999997</v>
      </c>
      <c r="N236" s="116">
        <f t="shared" si="106"/>
        <v>0</v>
      </c>
      <c r="O236" s="117">
        <f t="shared" si="106"/>
        <v>0</v>
      </c>
      <c r="P236" s="113">
        <f t="shared" si="106"/>
        <v>48.5</v>
      </c>
      <c r="Q236" s="116">
        <f t="shared" si="106"/>
        <v>48.5</v>
      </c>
      <c r="R236" s="116">
        <f t="shared" si="106"/>
        <v>0</v>
      </c>
      <c r="S236" s="117">
        <f t="shared" si="106"/>
        <v>0</v>
      </c>
      <c r="T236" s="113">
        <f>SUM(T235:T235)</f>
        <v>43</v>
      </c>
      <c r="U236" s="116">
        <f>SUM(U235:U235)</f>
        <v>43</v>
      </c>
      <c r="V236" s="116">
        <f t="shared" ref="V236:AA236" si="107">SUM(V235)</f>
        <v>0</v>
      </c>
      <c r="W236" s="117">
        <f t="shared" si="107"/>
        <v>0</v>
      </c>
      <c r="X236" s="113">
        <f t="shared" si="107"/>
        <v>43</v>
      </c>
      <c r="Y236" s="116">
        <f t="shared" si="107"/>
        <v>43</v>
      </c>
      <c r="Z236" s="116">
        <f t="shared" si="107"/>
        <v>0</v>
      </c>
      <c r="AA236" s="117">
        <f t="shared" si="107"/>
        <v>0</v>
      </c>
      <c r="AB236" s="39"/>
    </row>
    <row r="237" spans="1:41" ht="21.75" customHeight="1" thickBot="1" x14ac:dyDescent="0.25">
      <c r="A237" s="28" t="s">
        <v>15</v>
      </c>
      <c r="B237" s="4" t="s">
        <v>34</v>
      </c>
      <c r="C237" s="195" t="s">
        <v>16</v>
      </c>
      <c r="D237" s="995" t="s">
        <v>203</v>
      </c>
      <c r="E237" s="996"/>
      <c r="F237" s="996"/>
      <c r="G237" s="996"/>
      <c r="H237" s="996"/>
      <c r="I237" s="996"/>
      <c r="J237" s="996"/>
      <c r="K237" s="996"/>
      <c r="L237" s="8">
        <f>L232+L234+L236</f>
        <v>74</v>
      </c>
      <c r="M237" s="9">
        <f t="shared" ref="M237:AA237" si="108">M232+M234+M236</f>
        <v>74</v>
      </c>
      <c r="N237" s="9">
        <f t="shared" si="108"/>
        <v>0</v>
      </c>
      <c r="O237" s="10">
        <f t="shared" si="108"/>
        <v>0</v>
      </c>
      <c r="P237" s="8">
        <f t="shared" si="108"/>
        <v>264.5</v>
      </c>
      <c r="Q237" s="9">
        <f t="shared" si="108"/>
        <v>264.5</v>
      </c>
      <c r="R237" s="9">
        <f t="shared" si="108"/>
        <v>0</v>
      </c>
      <c r="S237" s="10">
        <f t="shared" si="108"/>
        <v>0</v>
      </c>
      <c r="T237" s="8">
        <f t="shared" si="108"/>
        <v>93</v>
      </c>
      <c r="U237" s="9">
        <f t="shared" si="108"/>
        <v>93</v>
      </c>
      <c r="V237" s="9">
        <f t="shared" si="108"/>
        <v>0</v>
      </c>
      <c r="W237" s="10">
        <f t="shared" si="108"/>
        <v>0</v>
      </c>
      <c r="X237" s="8">
        <f t="shared" si="108"/>
        <v>93</v>
      </c>
      <c r="Y237" s="9">
        <f t="shared" si="108"/>
        <v>93</v>
      </c>
      <c r="Z237" s="9">
        <f t="shared" si="108"/>
        <v>0</v>
      </c>
      <c r="AA237" s="10">
        <f t="shared" si="108"/>
        <v>0</v>
      </c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</row>
    <row r="238" spans="1:41" ht="23.25" customHeight="1" thickBot="1" x14ac:dyDescent="0.25">
      <c r="A238" s="297" t="s">
        <v>15</v>
      </c>
      <c r="B238" s="269" t="s">
        <v>34</v>
      </c>
      <c r="C238" s="1148" t="s">
        <v>204</v>
      </c>
      <c r="D238" s="1149"/>
      <c r="E238" s="1149"/>
      <c r="F238" s="1149"/>
      <c r="G238" s="1149"/>
      <c r="H238" s="1149"/>
      <c r="I238" s="1149"/>
      <c r="J238" s="1149"/>
      <c r="K238" s="1150"/>
      <c r="L238" s="196">
        <f t="shared" ref="L238:AA238" si="109">SUM(+L237)</f>
        <v>74</v>
      </c>
      <c r="M238" s="197">
        <f t="shared" si="109"/>
        <v>74</v>
      </c>
      <c r="N238" s="197">
        <f t="shared" si="109"/>
        <v>0</v>
      </c>
      <c r="O238" s="198">
        <f t="shared" si="109"/>
        <v>0</v>
      </c>
      <c r="P238" s="196">
        <f t="shared" si="109"/>
        <v>264.5</v>
      </c>
      <c r="Q238" s="197">
        <f t="shared" si="109"/>
        <v>264.5</v>
      </c>
      <c r="R238" s="197">
        <f t="shared" si="109"/>
        <v>0</v>
      </c>
      <c r="S238" s="198">
        <f t="shared" si="109"/>
        <v>0</v>
      </c>
      <c r="T238" s="196">
        <f t="shared" si="109"/>
        <v>93</v>
      </c>
      <c r="U238" s="197">
        <f t="shared" si="109"/>
        <v>93</v>
      </c>
      <c r="V238" s="197">
        <f t="shared" si="109"/>
        <v>0</v>
      </c>
      <c r="W238" s="198">
        <f t="shared" si="109"/>
        <v>0</v>
      </c>
      <c r="X238" s="196">
        <f t="shared" si="109"/>
        <v>93</v>
      </c>
      <c r="Y238" s="197">
        <f t="shared" si="109"/>
        <v>93</v>
      </c>
      <c r="Z238" s="197">
        <f t="shared" si="109"/>
        <v>0</v>
      </c>
      <c r="AA238" s="198">
        <f t="shared" si="109"/>
        <v>0</v>
      </c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</row>
    <row r="239" spans="1:41" ht="21" customHeight="1" thickBot="1" x14ac:dyDescent="0.25">
      <c r="A239" s="162" t="s">
        <v>15</v>
      </c>
      <c r="B239" s="259" t="s">
        <v>35</v>
      </c>
      <c r="C239" s="1151" t="s">
        <v>80</v>
      </c>
      <c r="D239" s="1152"/>
      <c r="E239" s="1152"/>
      <c r="F239" s="1152"/>
      <c r="G239" s="1152"/>
      <c r="H239" s="1152"/>
      <c r="I239" s="1152"/>
      <c r="J239" s="1152"/>
      <c r="K239" s="1152"/>
      <c r="L239" s="1152"/>
      <c r="M239" s="1152"/>
      <c r="N239" s="1152"/>
      <c r="O239" s="1152"/>
      <c r="P239" s="1152"/>
      <c r="Q239" s="1152"/>
      <c r="R239" s="1152"/>
      <c r="S239" s="1152"/>
      <c r="T239" s="1152"/>
      <c r="U239" s="1152"/>
      <c r="V239" s="1152"/>
      <c r="W239" s="1152"/>
      <c r="X239" s="1152"/>
      <c r="Y239" s="1152"/>
      <c r="Z239" s="1152"/>
      <c r="AA239" s="1153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</row>
    <row r="240" spans="1:41" ht="24" customHeight="1" thickBot="1" x14ac:dyDescent="0.25">
      <c r="A240" s="283" t="s">
        <v>15</v>
      </c>
      <c r="B240" s="275" t="s">
        <v>35</v>
      </c>
      <c r="C240" s="276" t="s">
        <v>16</v>
      </c>
      <c r="D240" s="1145" t="s">
        <v>81</v>
      </c>
      <c r="E240" s="1146"/>
      <c r="F240" s="1146"/>
      <c r="G240" s="1146"/>
      <c r="H240" s="1146"/>
      <c r="I240" s="1146"/>
      <c r="J240" s="1146"/>
      <c r="K240" s="1146"/>
      <c r="L240" s="1146"/>
      <c r="M240" s="1146"/>
      <c r="N240" s="1146"/>
      <c r="O240" s="1146"/>
      <c r="P240" s="1146"/>
      <c r="Q240" s="1146"/>
      <c r="R240" s="1146"/>
      <c r="S240" s="1146"/>
      <c r="T240" s="1146"/>
      <c r="U240" s="1146"/>
      <c r="V240" s="1146"/>
      <c r="W240" s="1146"/>
      <c r="X240" s="1146"/>
      <c r="Y240" s="1146"/>
      <c r="Z240" s="1146"/>
      <c r="AA240" s="1147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</row>
    <row r="241" spans="1:41" ht="27.75" customHeight="1" thickBot="1" x14ac:dyDescent="0.25">
      <c r="A241" s="749" t="s">
        <v>15</v>
      </c>
      <c r="B241" s="894" t="s">
        <v>35</v>
      </c>
      <c r="C241" s="785" t="s">
        <v>16</v>
      </c>
      <c r="D241" s="795" t="s">
        <v>16</v>
      </c>
      <c r="E241" s="954" t="s">
        <v>82</v>
      </c>
      <c r="F241" s="1143" t="s">
        <v>215</v>
      </c>
      <c r="G241" s="818" t="s">
        <v>212</v>
      </c>
      <c r="H241" s="768" t="s">
        <v>20</v>
      </c>
      <c r="I241" s="719" t="s">
        <v>257</v>
      </c>
      <c r="J241" s="699" t="s">
        <v>218</v>
      </c>
      <c r="K241" s="81" t="s">
        <v>24</v>
      </c>
      <c r="L241" s="359">
        <f>SUM(M241,O241)</f>
        <v>306</v>
      </c>
      <c r="M241" s="560">
        <v>306</v>
      </c>
      <c r="N241" s="561">
        <v>0</v>
      </c>
      <c r="O241" s="562">
        <v>0</v>
      </c>
      <c r="P241" s="360">
        <f>SUM(Q241,S241)</f>
        <v>350</v>
      </c>
      <c r="Q241" s="565">
        <v>350</v>
      </c>
      <c r="R241" s="563">
        <v>0</v>
      </c>
      <c r="S241" s="564">
        <v>0</v>
      </c>
      <c r="T241" s="687">
        <f>SUM(U241+W241)</f>
        <v>350</v>
      </c>
      <c r="U241" s="688">
        <v>350</v>
      </c>
      <c r="V241" s="689">
        <v>0</v>
      </c>
      <c r="W241" s="690">
        <v>0</v>
      </c>
      <c r="X241" s="645">
        <f>Y241+AA241</f>
        <v>350</v>
      </c>
      <c r="Y241" s="640">
        <v>350</v>
      </c>
      <c r="Z241" s="379">
        <v>0</v>
      </c>
      <c r="AA241" s="380">
        <v>0</v>
      </c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</row>
    <row r="242" spans="1:41" ht="41.25" customHeight="1" thickBot="1" x14ac:dyDescent="0.25">
      <c r="A242" s="988"/>
      <c r="B242" s="1140"/>
      <c r="C242" s="786"/>
      <c r="D242" s="1142"/>
      <c r="E242" s="1139"/>
      <c r="F242" s="1144"/>
      <c r="G242" s="1154"/>
      <c r="H242" s="987"/>
      <c r="I242" s="701"/>
      <c r="J242" s="701"/>
      <c r="K242" s="47" t="s">
        <v>11</v>
      </c>
      <c r="L242" s="52">
        <f t="shared" ref="L242:U243" si="110">SUM(L241)</f>
        <v>306</v>
      </c>
      <c r="M242" s="41">
        <f t="shared" si="110"/>
        <v>306</v>
      </c>
      <c r="N242" s="41">
        <f t="shared" si="110"/>
        <v>0</v>
      </c>
      <c r="O242" s="54">
        <f t="shared" si="110"/>
        <v>0</v>
      </c>
      <c r="P242" s="52">
        <f t="shared" si="110"/>
        <v>350</v>
      </c>
      <c r="Q242" s="41">
        <f t="shared" si="110"/>
        <v>350</v>
      </c>
      <c r="R242" s="41">
        <f t="shared" si="110"/>
        <v>0</v>
      </c>
      <c r="S242" s="54">
        <f t="shared" si="110"/>
        <v>0</v>
      </c>
      <c r="T242" s="52">
        <f t="shared" si="110"/>
        <v>350</v>
      </c>
      <c r="U242" s="41">
        <f t="shared" si="110"/>
        <v>350</v>
      </c>
      <c r="V242" s="41">
        <f t="shared" ref="V242:AA243" si="111">SUM(V241)</f>
        <v>0</v>
      </c>
      <c r="W242" s="54">
        <f t="shared" si="111"/>
        <v>0</v>
      </c>
      <c r="X242" s="52">
        <f t="shared" si="111"/>
        <v>350</v>
      </c>
      <c r="Y242" s="41">
        <f t="shared" si="111"/>
        <v>350</v>
      </c>
      <c r="Z242" s="41">
        <f t="shared" si="111"/>
        <v>0</v>
      </c>
      <c r="AA242" s="54">
        <f t="shared" si="111"/>
        <v>0</v>
      </c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</row>
    <row r="243" spans="1:41" ht="23.25" customHeight="1" thickBot="1" x14ac:dyDescent="0.25">
      <c r="A243" s="28" t="s">
        <v>15</v>
      </c>
      <c r="B243" s="4" t="s">
        <v>35</v>
      </c>
      <c r="C243" s="5" t="s">
        <v>16</v>
      </c>
      <c r="D243" s="995" t="s">
        <v>203</v>
      </c>
      <c r="E243" s="996"/>
      <c r="F243" s="996"/>
      <c r="G243" s="996"/>
      <c r="H243" s="996"/>
      <c r="I243" s="996"/>
      <c r="J243" s="996"/>
      <c r="K243" s="1141"/>
      <c r="L243" s="6">
        <f t="shared" si="110"/>
        <v>306</v>
      </c>
      <c r="M243" s="9">
        <f t="shared" si="110"/>
        <v>306</v>
      </c>
      <c r="N243" s="9">
        <f t="shared" si="110"/>
        <v>0</v>
      </c>
      <c r="O243" s="10">
        <f t="shared" si="110"/>
        <v>0</v>
      </c>
      <c r="P243" s="8">
        <f t="shared" si="110"/>
        <v>350</v>
      </c>
      <c r="Q243" s="9">
        <f t="shared" si="110"/>
        <v>350</v>
      </c>
      <c r="R243" s="9">
        <f t="shared" si="110"/>
        <v>0</v>
      </c>
      <c r="S243" s="10">
        <f t="shared" si="110"/>
        <v>0</v>
      </c>
      <c r="T243" s="8">
        <f t="shared" si="110"/>
        <v>350</v>
      </c>
      <c r="U243" s="9">
        <f t="shared" si="110"/>
        <v>350</v>
      </c>
      <c r="V243" s="9">
        <f t="shared" si="111"/>
        <v>0</v>
      </c>
      <c r="W243" s="10">
        <f t="shared" si="111"/>
        <v>0</v>
      </c>
      <c r="X243" s="8">
        <f t="shared" si="111"/>
        <v>350</v>
      </c>
      <c r="Y243" s="9">
        <f t="shared" si="111"/>
        <v>350</v>
      </c>
      <c r="Z243" s="9">
        <f t="shared" si="111"/>
        <v>0</v>
      </c>
      <c r="AA243" s="10">
        <f t="shared" si="111"/>
        <v>0</v>
      </c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</row>
    <row r="244" spans="1:41" ht="21.75" customHeight="1" thickBot="1" x14ac:dyDescent="0.25">
      <c r="A244" s="28" t="s">
        <v>15</v>
      </c>
      <c r="B244" s="270" t="s">
        <v>35</v>
      </c>
      <c r="C244" s="992" t="s">
        <v>204</v>
      </c>
      <c r="D244" s="993"/>
      <c r="E244" s="993"/>
      <c r="F244" s="993"/>
      <c r="G244" s="993"/>
      <c r="H244" s="993"/>
      <c r="I244" s="993"/>
      <c r="J244" s="993"/>
      <c r="K244" s="994"/>
      <c r="L244" s="121">
        <f t="shared" ref="L244:AA244" si="112">SUM(+L243)</f>
        <v>306</v>
      </c>
      <c r="M244" s="122">
        <f t="shared" si="112"/>
        <v>306</v>
      </c>
      <c r="N244" s="122">
        <f t="shared" si="112"/>
        <v>0</v>
      </c>
      <c r="O244" s="123">
        <f t="shared" si="112"/>
        <v>0</v>
      </c>
      <c r="P244" s="121">
        <f t="shared" si="112"/>
        <v>350</v>
      </c>
      <c r="Q244" s="122">
        <f t="shared" si="112"/>
        <v>350</v>
      </c>
      <c r="R244" s="122">
        <f t="shared" si="112"/>
        <v>0</v>
      </c>
      <c r="S244" s="123">
        <f t="shared" si="112"/>
        <v>0</v>
      </c>
      <c r="T244" s="121">
        <f t="shared" si="112"/>
        <v>350</v>
      </c>
      <c r="U244" s="122">
        <f t="shared" si="112"/>
        <v>350</v>
      </c>
      <c r="V244" s="122">
        <f t="shared" si="112"/>
        <v>0</v>
      </c>
      <c r="W244" s="123">
        <f t="shared" si="112"/>
        <v>0</v>
      </c>
      <c r="X244" s="121">
        <f t="shared" si="112"/>
        <v>350</v>
      </c>
      <c r="Y244" s="122">
        <f t="shared" si="112"/>
        <v>350</v>
      </c>
      <c r="Z244" s="122">
        <f t="shared" si="112"/>
        <v>0</v>
      </c>
      <c r="AA244" s="123">
        <f t="shared" si="112"/>
        <v>0</v>
      </c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</row>
    <row r="245" spans="1:41" ht="24" customHeight="1" thickBot="1" x14ac:dyDescent="0.25">
      <c r="A245" s="985" t="s">
        <v>206</v>
      </c>
      <c r="B245" s="986"/>
      <c r="C245" s="986"/>
      <c r="D245" s="986"/>
      <c r="E245" s="986"/>
      <c r="F245" s="986"/>
      <c r="G245" s="986"/>
      <c r="H245" s="986"/>
      <c r="I245" s="986"/>
      <c r="J245" s="986"/>
      <c r="K245" s="986"/>
      <c r="L245" s="124">
        <f t="shared" ref="L245:AA245" si="113">L244+L238+L227+L205+L198+L188+L177+L155</f>
        <v>27187.599999999999</v>
      </c>
      <c r="M245" s="125">
        <f t="shared" si="113"/>
        <v>27166.3</v>
      </c>
      <c r="N245" s="125">
        <f t="shared" si="113"/>
        <v>5261.1</v>
      </c>
      <c r="O245" s="126">
        <f t="shared" si="113"/>
        <v>21.299999999999997</v>
      </c>
      <c r="P245" s="124">
        <f t="shared" si="113"/>
        <v>32950.899999999994</v>
      </c>
      <c r="Q245" s="125">
        <f t="shared" si="113"/>
        <v>32947.899999999994</v>
      </c>
      <c r="R245" s="125">
        <f t="shared" si="113"/>
        <v>6194.1</v>
      </c>
      <c r="S245" s="126">
        <f t="shared" si="113"/>
        <v>3</v>
      </c>
      <c r="T245" s="124">
        <f t="shared" si="113"/>
        <v>33173.300000000003</v>
      </c>
      <c r="U245" s="125">
        <f t="shared" si="113"/>
        <v>33173.300000000003</v>
      </c>
      <c r="V245" s="125">
        <f t="shared" si="113"/>
        <v>6660.4999999999991</v>
      </c>
      <c r="W245" s="126">
        <f t="shared" si="113"/>
        <v>0</v>
      </c>
      <c r="X245" s="124">
        <f t="shared" si="113"/>
        <v>33662.9</v>
      </c>
      <c r="Y245" s="125">
        <f t="shared" si="113"/>
        <v>33662.9</v>
      </c>
      <c r="Z245" s="125">
        <f t="shared" si="113"/>
        <v>7118.1999999999989</v>
      </c>
      <c r="AA245" s="126">
        <f t="shared" si="113"/>
        <v>0</v>
      </c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</row>
    <row r="246" spans="1:41" ht="18" customHeight="1" x14ac:dyDescent="0.2">
      <c r="A246" s="1199" t="s">
        <v>220</v>
      </c>
      <c r="B246" s="1199"/>
      <c r="C246" s="1199"/>
      <c r="D246" s="1199"/>
      <c r="E246" s="1199"/>
      <c r="F246" s="1199"/>
      <c r="G246" s="1199"/>
      <c r="H246" s="1199"/>
      <c r="I246" s="1199"/>
      <c r="J246" s="1199"/>
      <c r="K246" s="1199"/>
      <c r="L246" s="1199"/>
      <c r="M246" s="1199"/>
      <c r="N246" s="1199"/>
      <c r="O246" s="1199"/>
      <c r="P246" s="1199"/>
      <c r="Q246" s="1199"/>
      <c r="R246" s="1199"/>
      <c r="S246" s="1199"/>
      <c r="T246" s="1199"/>
      <c r="U246" s="1199"/>
      <c r="V246" s="1199"/>
      <c r="W246" s="1199"/>
      <c r="X246" s="1199"/>
      <c r="Y246" s="1199"/>
      <c r="Z246" s="1199"/>
      <c r="AA246" s="119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</row>
    <row r="247" spans="1:41" ht="15.75" customHeight="1" x14ac:dyDescent="0.2">
      <c r="I247" s="29"/>
      <c r="J247" s="29"/>
      <c r="K247" s="36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</row>
    <row r="248" spans="1:41" ht="16.5" customHeight="1" x14ac:dyDescent="0.2">
      <c r="I248" s="29"/>
      <c r="J248" s="29"/>
      <c r="K248" s="43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</row>
    <row r="249" spans="1:41" ht="15.75" customHeight="1" x14ac:dyDescent="0.2">
      <c r="I249" s="29"/>
      <c r="J249" s="29"/>
      <c r="K249" s="43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</row>
    <row r="250" spans="1:41" ht="15.75" customHeight="1" x14ac:dyDescent="0.2">
      <c r="I250" s="29"/>
      <c r="J250" s="29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</row>
    <row r="251" spans="1:41" ht="17.25" customHeight="1" x14ac:dyDescent="0.2">
      <c r="E251" s="29"/>
      <c r="I251" s="29"/>
      <c r="J251" s="29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</row>
    <row r="252" spans="1:41" ht="15.75" customHeight="1" x14ac:dyDescent="0.2">
      <c r="E252" s="29"/>
      <c r="I252" s="29"/>
      <c r="J252" s="29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</row>
    <row r="253" spans="1:41" ht="18.75" customHeight="1" x14ac:dyDescent="0.2">
      <c r="I253" s="29"/>
      <c r="J253" s="29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</row>
    <row r="254" spans="1:41" ht="23.25" customHeight="1" x14ac:dyDescent="0.2">
      <c r="K254" s="43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41" ht="30" customHeight="1" x14ac:dyDescent="0.2">
      <c r="H255" s="29"/>
      <c r="I255" s="29"/>
      <c r="J255" s="29"/>
      <c r="K255" s="44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</row>
    <row r="256" spans="1:41" ht="25.5" customHeight="1" x14ac:dyDescent="0.2"/>
    <row r="257" spans="12:27" ht="16.5" customHeight="1" x14ac:dyDescent="0.2"/>
    <row r="258" spans="12:27" ht="18" customHeight="1" x14ac:dyDescent="0.2"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2:27" ht="18" customHeight="1" x14ac:dyDescent="0.2"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2:27" ht="15.75" customHeight="1" x14ac:dyDescent="0.2"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2:27" ht="17.25" customHeight="1" x14ac:dyDescent="0.2"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2:27" ht="18" customHeight="1" x14ac:dyDescent="0.2"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2:27" ht="14.25" customHeight="1" x14ac:dyDescent="0.2"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2:27" ht="18" customHeight="1" x14ac:dyDescent="0.2"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2:27" ht="16.5" customHeight="1" x14ac:dyDescent="0.2"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2:27" ht="16.5" customHeight="1" x14ac:dyDescent="0.2"/>
    <row r="267" spans="12:27" ht="17.25" customHeight="1" x14ac:dyDescent="0.2"/>
    <row r="268" spans="12:27" ht="18" customHeight="1" x14ac:dyDescent="0.2"/>
    <row r="269" spans="12:27" ht="19.5" customHeight="1" x14ac:dyDescent="0.2"/>
    <row r="270" spans="12:27" ht="16.5" customHeight="1" x14ac:dyDescent="0.2"/>
    <row r="271" spans="12:27" ht="17.25" customHeight="1" x14ac:dyDescent="0.2"/>
    <row r="272" spans="12:27" ht="15.75" customHeight="1" x14ac:dyDescent="0.2"/>
    <row r="273" ht="18.75" customHeight="1" x14ac:dyDescent="0.2"/>
    <row r="274" ht="22.5" customHeight="1" x14ac:dyDescent="0.2"/>
    <row r="275" ht="15.75" customHeight="1" x14ac:dyDescent="0.2"/>
    <row r="276" ht="14.25" customHeight="1" x14ac:dyDescent="0.2"/>
    <row r="277" ht="21.75" customHeight="1" x14ac:dyDescent="0.2"/>
    <row r="278" ht="17.25" customHeight="1" x14ac:dyDescent="0.2"/>
    <row r="279" ht="17.25" customHeight="1" x14ac:dyDescent="0.2"/>
    <row r="280" ht="21.75" customHeight="1" x14ac:dyDescent="0.2"/>
    <row r="281" ht="18.75" customHeight="1" x14ac:dyDescent="0.2"/>
    <row r="282" ht="15" customHeight="1" x14ac:dyDescent="0.2"/>
    <row r="283" ht="16.5" customHeight="1" x14ac:dyDescent="0.2"/>
    <row r="284" ht="15.75" customHeight="1" x14ac:dyDescent="0.2"/>
    <row r="285" ht="24.75" customHeight="1" x14ac:dyDescent="0.2"/>
    <row r="286" ht="22.5" customHeight="1" x14ac:dyDescent="0.2"/>
    <row r="287" ht="14.25" customHeight="1" x14ac:dyDescent="0.2"/>
    <row r="288" ht="18.75" customHeight="1" x14ac:dyDescent="0.2"/>
    <row r="289" ht="21" customHeight="1" x14ac:dyDescent="0.2"/>
    <row r="290" ht="15" customHeight="1" x14ac:dyDescent="0.2"/>
    <row r="291" ht="21.75" customHeight="1" x14ac:dyDescent="0.2"/>
    <row r="292" ht="21.75" customHeight="1" x14ac:dyDescent="0.2"/>
    <row r="293" ht="3.75" customHeight="1" x14ac:dyDescent="0.2"/>
    <row r="294" ht="34.5" customHeight="1" x14ac:dyDescent="0.2"/>
    <row r="295" ht="15" customHeight="1" x14ac:dyDescent="0.2"/>
    <row r="296" ht="15" customHeight="1" x14ac:dyDescent="0.2"/>
    <row r="297" ht="12.75" customHeight="1" x14ac:dyDescent="0.2"/>
    <row r="298" ht="15" customHeight="1" x14ac:dyDescent="0.2"/>
    <row r="299" ht="18.75" customHeight="1" x14ac:dyDescent="0.2"/>
    <row r="300" ht="18.75" customHeight="1" x14ac:dyDescent="0.2"/>
    <row r="301" ht="18.75" customHeight="1" x14ac:dyDescent="0.2"/>
    <row r="302" ht="16.5" customHeight="1" x14ac:dyDescent="0.2"/>
    <row r="303" ht="17.25" customHeight="1" x14ac:dyDescent="0.2"/>
    <row r="304" ht="21" customHeight="1" x14ac:dyDescent="0.2"/>
    <row r="305" ht="19.5" customHeight="1" x14ac:dyDescent="0.2"/>
    <row r="306" ht="15.75" customHeight="1" x14ac:dyDescent="0.2"/>
    <row r="307" ht="22.5" customHeight="1" x14ac:dyDescent="0.2"/>
    <row r="308" ht="20.25" customHeight="1" x14ac:dyDescent="0.2"/>
    <row r="309" ht="18" customHeight="1" x14ac:dyDescent="0.2"/>
    <row r="310" ht="15.75" customHeight="1" x14ac:dyDescent="0.2"/>
    <row r="311" ht="19.5" customHeight="1" x14ac:dyDescent="0.2"/>
    <row r="312" ht="17.25" customHeight="1" x14ac:dyDescent="0.2"/>
    <row r="313" ht="22.5" customHeight="1" x14ac:dyDescent="0.2"/>
    <row r="314" ht="15.75" customHeight="1" x14ac:dyDescent="0.2"/>
    <row r="315" ht="18.75" customHeight="1" x14ac:dyDescent="0.2"/>
    <row r="316" ht="23.25" customHeight="1" x14ac:dyDescent="0.2"/>
    <row r="317" ht="17.25" customHeight="1" x14ac:dyDescent="0.2"/>
    <row r="318" ht="15" customHeight="1" x14ac:dyDescent="0.2"/>
    <row r="319" ht="39.75" customHeight="1" x14ac:dyDescent="0.2"/>
    <row r="320" ht="0.75" customHeight="1" x14ac:dyDescent="0.2"/>
    <row r="321" ht="33" customHeight="1" x14ac:dyDescent="0.2"/>
    <row r="322" ht="16.5" customHeight="1" x14ac:dyDescent="0.2"/>
    <row r="323" ht="16.5" customHeight="1" x14ac:dyDescent="0.2"/>
    <row r="324" ht="16.5" customHeight="1" x14ac:dyDescent="0.2"/>
    <row r="325" ht="17.25" customHeight="1" x14ac:dyDescent="0.2"/>
    <row r="326" ht="21" customHeight="1" x14ac:dyDescent="0.2"/>
    <row r="327" ht="37.5" customHeight="1" x14ac:dyDescent="0.2"/>
    <row r="328" ht="15.75" customHeight="1" x14ac:dyDescent="0.2"/>
    <row r="329" ht="16.5" customHeight="1" x14ac:dyDescent="0.2"/>
    <row r="330" ht="19.5" customHeight="1" x14ac:dyDescent="0.2"/>
    <row r="331" ht="22.5" customHeight="1" x14ac:dyDescent="0.2"/>
    <row r="332" ht="40.5" customHeight="1" x14ac:dyDescent="0.2"/>
    <row r="333" ht="33.75" customHeight="1" x14ac:dyDescent="0.2"/>
    <row r="334" ht="34.5" customHeight="1" x14ac:dyDescent="0.2"/>
    <row r="335" ht="36" customHeight="1" x14ac:dyDescent="0.2"/>
    <row r="336" ht="28.5" customHeight="1" x14ac:dyDescent="0.2"/>
    <row r="337" ht="22.5" customHeight="1" x14ac:dyDescent="0.2"/>
    <row r="338" ht="23.25" customHeight="1" x14ac:dyDescent="0.2"/>
    <row r="339" ht="21" customHeight="1" x14ac:dyDescent="0.2"/>
    <row r="340" ht="32.25" customHeight="1" x14ac:dyDescent="0.2"/>
    <row r="341" ht="37.5" customHeight="1" x14ac:dyDescent="0.2"/>
    <row r="342" ht="14.25" customHeight="1" x14ac:dyDescent="0.2"/>
    <row r="343" ht="13.5" customHeight="1" x14ac:dyDescent="0.2"/>
    <row r="344" ht="13.5" customHeight="1" x14ac:dyDescent="0.2"/>
    <row r="345" ht="21" customHeight="1" x14ac:dyDescent="0.2"/>
    <row r="346" ht="14.25" customHeight="1" x14ac:dyDescent="0.2"/>
    <row r="347" ht="12" customHeight="1" x14ac:dyDescent="0.2"/>
    <row r="348" ht="20.25" customHeight="1" x14ac:dyDescent="0.2"/>
    <row r="349" ht="18" customHeight="1" x14ac:dyDescent="0.2"/>
    <row r="350" ht="18.75" customHeight="1" x14ac:dyDescent="0.2"/>
    <row r="351" ht="15" customHeight="1" x14ac:dyDescent="0.2"/>
    <row r="352" ht="15.75" customHeight="1" x14ac:dyDescent="0.2"/>
    <row r="353" ht="18" customHeight="1" x14ac:dyDescent="0.2"/>
    <row r="354" ht="18" customHeight="1" x14ac:dyDescent="0.2"/>
    <row r="355" ht="18" customHeight="1" x14ac:dyDescent="0.2"/>
    <row r="356" ht="15.75" customHeight="1" x14ac:dyDescent="0.2"/>
    <row r="357" ht="19.5" customHeight="1" x14ac:dyDescent="0.2"/>
    <row r="358" ht="21" customHeight="1" x14ac:dyDescent="0.2"/>
    <row r="359" ht="15.75" customHeight="1" x14ac:dyDescent="0.2"/>
    <row r="360" ht="15.75" customHeight="1" x14ac:dyDescent="0.2"/>
    <row r="361" ht="21" customHeight="1" x14ac:dyDescent="0.2"/>
    <row r="362" ht="18.75" customHeight="1" x14ac:dyDescent="0.2"/>
    <row r="363" ht="21.75" customHeight="1" x14ac:dyDescent="0.2"/>
    <row r="364" ht="19.5" customHeight="1" x14ac:dyDescent="0.2"/>
    <row r="365" ht="15" customHeight="1" x14ac:dyDescent="0.2"/>
    <row r="366" ht="22.5" customHeight="1" x14ac:dyDescent="0.2"/>
    <row r="367" ht="19.5" customHeight="1" x14ac:dyDescent="0.2"/>
    <row r="368" ht="19.5" customHeight="1" x14ac:dyDescent="0.2"/>
    <row r="369" ht="30.75" customHeight="1" x14ac:dyDescent="0.2"/>
    <row r="370" ht="12.75" customHeight="1" x14ac:dyDescent="0.2"/>
    <row r="371" ht="15" customHeight="1" x14ac:dyDescent="0.2"/>
    <row r="373" ht="15" customHeight="1" x14ac:dyDescent="0.2"/>
  </sheetData>
  <sheetProtection selectLockedCells="1" selectUnlockedCells="1"/>
  <mergeCells count="765">
    <mergeCell ref="A246:AA246"/>
    <mergeCell ref="A151:A153"/>
    <mergeCell ref="B151:B153"/>
    <mergeCell ref="C151:C153"/>
    <mergeCell ref="D151:D153"/>
    <mergeCell ref="E151:E153"/>
    <mergeCell ref="J158:J160"/>
    <mergeCell ref="A140:A142"/>
    <mergeCell ref="B140:B142"/>
    <mergeCell ref="C140:C142"/>
    <mergeCell ref="D140:D142"/>
    <mergeCell ref="E140:E142"/>
    <mergeCell ref="F140:F142"/>
    <mergeCell ref="G140:G142"/>
    <mergeCell ref="H140:H142"/>
    <mergeCell ref="I140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A147:A150"/>
    <mergeCell ref="B147:B150"/>
    <mergeCell ref="C147:C150"/>
    <mergeCell ref="D147:D150"/>
    <mergeCell ref="E147:E150"/>
    <mergeCell ref="B137:B139"/>
    <mergeCell ref="C137:C139"/>
    <mergeCell ref="D137:D139"/>
    <mergeCell ref="E137:E139"/>
    <mergeCell ref="A137:A139"/>
    <mergeCell ref="D157:AA157"/>
    <mergeCell ref="C156:AA156"/>
    <mergeCell ref="F147:F150"/>
    <mergeCell ref="G147:G150"/>
    <mergeCell ref="H147:H150"/>
    <mergeCell ref="I147:I150"/>
    <mergeCell ref="G137:G139"/>
    <mergeCell ref="H137:H139"/>
    <mergeCell ref="I137:I139"/>
    <mergeCell ref="D154:K154"/>
    <mergeCell ref="F151:F153"/>
    <mergeCell ref="G151:G153"/>
    <mergeCell ref="H151:H153"/>
    <mergeCell ref="I151:I153"/>
    <mergeCell ref="J137:J139"/>
    <mergeCell ref="J140:J142"/>
    <mergeCell ref="J143:J146"/>
    <mergeCell ref="J147:J150"/>
    <mergeCell ref="J151:J153"/>
    <mergeCell ref="I143:I146"/>
    <mergeCell ref="C218:C220"/>
    <mergeCell ref="I213:I215"/>
    <mergeCell ref="A230:A232"/>
    <mergeCell ref="B230:B232"/>
    <mergeCell ref="C230:C232"/>
    <mergeCell ref="A185:A186"/>
    <mergeCell ref="C188:K188"/>
    <mergeCell ref="G185:G186"/>
    <mergeCell ref="C185:C186"/>
    <mergeCell ref="D185:D186"/>
    <mergeCell ref="E185:E186"/>
    <mergeCell ref="I191:I193"/>
    <mergeCell ref="D190:AA190"/>
    <mergeCell ref="F191:F193"/>
    <mergeCell ref="E213:E215"/>
    <mergeCell ref="F213:F215"/>
    <mergeCell ref="G213:G215"/>
    <mergeCell ref="H213:H215"/>
    <mergeCell ref="J213:J215"/>
    <mergeCell ref="I221:I222"/>
    <mergeCell ref="J201:J203"/>
    <mergeCell ref="D197:K197"/>
    <mergeCell ref="E194:E196"/>
    <mergeCell ref="F194:F196"/>
    <mergeCell ref="A173:A175"/>
    <mergeCell ref="H173:H175"/>
    <mergeCell ref="D173:D175"/>
    <mergeCell ref="B166:B167"/>
    <mergeCell ref="C180:C182"/>
    <mergeCell ref="I235:I236"/>
    <mergeCell ref="A166:A167"/>
    <mergeCell ref="C199:AA199"/>
    <mergeCell ref="B235:B236"/>
    <mergeCell ref="C235:C236"/>
    <mergeCell ref="D235:D236"/>
    <mergeCell ref="E235:E236"/>
    <mergeCell ref="F235:F236"/>
    <mergeCell ref="F230:F232"/>
    <mergeCell ref="G230:G232"/>
    <mergeCell ref="H230:H232"/>
    <mergeCell ref="I230:I232"/>
    <mergeCell ref="I233:I234"/>
    <mergeCell ref="C206:AA206"/>
    <mergeCell ref="B183:B184"/>
    <mergeCell ref="A213:A215"/>
    <mergeCell ref="D213:D215"/>
    <mergeCell ref="H235:H236"/>
    <mergeCell ref="D216:K216"/>
    <mergeCell ref="A163:A165"/>
    <mergeCell ref="B163:B165"/>
    <mergeCell ref="B185:B186"/>
    <mergeCell ref="F185:F186"/>
    <mergeCell ref="E241:E242"/>
    <mergeCell ref="B241:B242"/>
    <mergeCell ref="D243:K243"/>
    <mergeCell ref="C241:C242"/>
    <mergeCell ref="D241:D242"/>
    <mergeCell ref="F241:F242"/>
    <mergeCell ref="D240:AA240"/>
    <mergeCell ref="C238:K238"/>
    <mergeCell ref="C239:AA239"/>
    <mergeCell ref="G241:G242"/>
    <mergeCell ref="C205:K205"/>
    <mergeCell ref="D204:K204"/>
    <mergeCell ref="F218:F220"/>
    <mergeCell ref="J221:J222"/>
    <mergeCell ref="E166:E167"/>
    <mergeCell ref="F166:F167"/>
    <mergeCell ref="C166:C167"/>
    <mergeCell ref="D166:D167"/>
    <mergeCell ref="D191:D193"/>
    <mergeCell ref="E191:E193"/>
    <mergeCell ref="AB227:AB228"/>
    <mergeCell ref="D229:AA229"/>
    <mergeCell ref="D226:K226"/>
    <mergeCell ref="AB221:AB226"/>
    <mergeCell ref="A223:A225"/>
    <mergeCell ref="B223:B225"/>
    <mergeCell ref="C223:C225"/>
    <mergeCell ref="A221:A222"/>
    <mergeCell ref="B221:B222"/>
    <mergeCell ref="C221:C222"/>
    <mergeCell ref="D221:D222"/>
    <mergeCell ref="E221:E222"/>
    <mergeCell ref="F221:F222"/>
    <mergeCell ref="G221:G222"/>
    <mergeCell ref="G223:G225"/>
    <mergeCell ref="H223:H225"/>
    <mergeCell ref="I223:I225"/>
    <mergeCell ref="D223:D225"/>
    <mergeCell ref="F223:F225"/>
    <mergeCell ref="E223:E225"/>
    <mergeCell ref="C227:K227"/>
    <mergeCell ref="AB166:AB175"/>
    <mergeCell ref="AB179:AB185"/>
    <mergeCell ref="AB188:AB189"/>
    <mergeCell ref="AB190:AB191"/>
    <mergeCell ref="G201:G203"/>
    <mergeCell ref="H201:H203"/>
    <mergeCell ref="I201:I203"/>
    <mergeCell ref="AB200:AB201"/>
    <mergeCell ref="AB202:AB203"/>
    <mergeCell ref="D200:AA200"/>
    <mergeCell ref="D201:D203"/>
    <mergeCell ref="E201:E203"/>
    <mergeCell ref="F201:F203"/>
    <mergeCell ref="AB196:AB197"/>
    <mergeCell ref="AB217:AB218"/>
    <mergeCell ref="AB219:AB220"/>
    <mergeCell ref="D217:AA217"/>
    <mergeCell ref="G218:G220"/>
    <mergeCell ref="H218:H220"/>
    <mergeCell ref="I218:I220"/>
    <mergeCell ref="D218:D220"/>
    <mergeCell ref="E218:E220"/>
    <mergeCell ref="AB177:AB178"/>
    <mergeCell ref="G191:G193"/>
    <mergeCell ref="H191:H193"/>
    <mergeCell ref="D183:D184"/>
    <mergeCell ref="J194:J196"/>
    <mergeCell ref="I185:I186"/>
    <mergeCell ref="D211:K211"/>
    <mergeCell ref="D207:AA207"/>
    <mergeCell ref="J208:J210"/>
    <mergeCell ref="I77:I80"/>
    <mergeCell ref="H86:H88"/>
    <mergeCell ref="AB157:AB158"/>
    <mergeCell ref="F163:F165"/>
    <mergeCell ref="D158:D160"/>
    <mergeCell ref="D161:K161"/>
    <mergeCell ref="C155:K155"/>
    <mergeCell ref="H111:H112"/>
    <mergeCell ref="I101:I102"/>
    <mergeCell ref="I103:I104"/>
    <mergeCell ref="F113:F115"/>
    <mergeCell ref="I105:I106"/>
    <mergeCell ref="I99:I100"/>
    <mergeCell ref="H113:H115"/>
    <mergeCell ref="D90:AA90"/>
    <mergeCell ref="D113:D115"/>
    <mergeCell ref="D103:D104"/>
    <mergeCell ref="H95:H96"/>
    <mergeCell ref="F95:F96"/>
    <mergeCell ref="F133:F134"/>
    <mergeCell ref="D135:K135"/>
    <mergeCell ref="G125:G126"/>
    <mergeCell ref="H125:H126"/>
    <mergeCell ref="G127:G128"/>
    <mergeCell ref="H129:H130"/>
    <mergeCell ref="F125:F126"/>
    <mergeCell ref="H133:H134"/>
    <mergeCell ref="G131:G132"/>
    <mergeCell ref="H131:H132"/>
    <mergeCell ref="I131:I132"/>
    <mergeCell ref="D131:D132"/>
    <mergeCell ref="E131:E132"/>
    <mergeCell ref="J129:J130"/>
    <mergeCell ref="J131:J132"/>
    <mergeCell ref="J133:J134"/>
    <mergeCell ref="F131:F132"/>
    <mergeCell ref="H127:H128"/>
    <mergeCell ref="I127:I128"/>
    <mergeCell ref="I125:I126"/>
    <mergeCell ref="F127:F128"/>
    <mergeCell ref="I129:I130"/>
    <mergeCell ref="D127:D128"/>
    <mergeCell ref="D125:D126"/>
    <mergeCell ref="I44:I46"/>
    <mergeCell ref="I37:I39"/>
    <mergeCell ref="F37:F39"/>
    <mergeCell ref="A40:A43"/>
    <mergeCell ref="B40:B43"/>
    <mergeCell ref="C40:C43"/>
    <mergeCell ref="H37:H39"/>
    <mergeCell ref="D44:D46"/>
    <mergeCell ref="E44:E46"/>
    <mergeCell ref="D37:D39"/>
    <mergeCell ref="D40:D43"/>
    <mergeCell ref="F44:F46"/>
    <mergeCell ref="G44:G46"/>
    <mergeCell ref="H44:H46"/>
    <mergeCell ref="G37:G39"/>
    <mergeCell ref="E40:E43"/>
    <mergeCell ref="H33:H36"/>
    <mergeCell ref="E37:E39"/>
    <mergeCell ref="I33:I36"/>
    <mergeCell ref="F40:F43"/>
    <mergeCell ref="G40:G43"/>
    <mergeCell ref="H40:H43"/>
    <mergeCell ref="E33:E36"/>
    <mergeCell ref="F33:F36"/>
    <mergeCell ref="G33:G36"/>
    <mergeCell ref="I40:I43"/>
    <mergeCell ref="B1:AA1"/>
    <mergeCell ref="B9:AA9"/>
    <mergeCell ref="B10:AA10"/>
    <mergeCell ref="B11:AA11"/>
    <mergeCell ref="A13:A15"/>
    <mergeCell ref="B13:B15"/>
    <mergeCell ref="C13:C15"/>
    <mergeCell ref="D13:D15"/>
    <mergeCell ref="E13:E15"/>
    <mergeCell ref="F13:F15"/>
    <mergeCell ref="T13:W13"/>
    <mergeCell ref="X13:AA13"/>
    <mergeCell ref="G13:G15"/>
    <mergeCell ref="H13:H15"/>
    <mergeCell ref="I13:I15"/>
    <mergeCell ref="Y12:AA12"/>
    <mergeCell ref="L14:L15"/>
    <mergeCell ref="M14:N14"/>
    <mergeCell ref="O14:O15"/>
    <mergeCell ref="P14:P15"/>
    <mergeCell ref="Q14:R14"/>
    <mergeCell ref="T14:T15"/>
    <mergeCell ref="V2:AA2"/>
    <mergeCell ref="V3:AA3"/>
    <mergeCell ref="F21:F22"/>
    <mergeCell ref="G21:G22"/>
    <mergeCell ref="H21:H22"/>
    <mergeCell ref="B29:B32"/>
    <mergeCell ref="Y14:Z14"/>
    <mergeCell ref="AA14:AA15"/>
    <mergeCell ref="K13:K15"/>
    <mergeCell ref="L13:O13"/>
    <mergeCell ref="P13:S13"/>
    <mergeCell ref="E23:K23"/>
    <mergeCell ref="I25:I28"/>
    <mergeCell ref="E25:E28"/>
    <mergeCell ref="F25:F28"/>
    <mergeCell ref="G25:G28"/>
    <mergeCell ref="H25:H28"/>
    <mergeCell ref="I29:I32"/>
    <mergeCell ref="J13:J15"/>
    <mergeCell ref="J21:J22"/>
    <mergeCell ref="J25:J28"/>
    <mergeCell ref="D21:D22"/>
    <mergeCell ref="I21:I22"/>
    <mergeCell ref="D24:AA24"/>
    <mergeCell ref="A47:A49"/>
    <mergeCell ref="C47:C49"/>
    <mergeCell ref="C29:C32"/>
    <mergeCell ref="D29:D32"/>
    <mergeCell ref="E29:E32"/>
    <mergeCell ref="F29:F32"/>
    <mergeCell ref="G47:G49"/>
    <mergeCell ref="G29:G32"/>
    <mergeCell ref="A33:A36"/>
    <mergeCell ref="B33:B36"/>
    <mergeCell ref="A29:A32"/>
    <mergeCell ref="A44:A46"/>
    <mergeCell ref="B44:B46"/>
    <mergeCell ref="A37:A39"/>
    <mergeCell ref="C44:C46"/>
    <mergeCell ref="C33:C36"/>
    <mergeCell ref="B37:B39"/>
    <mergeCell ref="C37:C39"/>
    <mergeCell ref="D33:D36"/>
    <mergeCell ref="B47:B49"/>
    <mergeCell ref="D47:D49"/>
    <mergeCell ref="E47:E49"/>
    <mergeCell ref="F47:F49"/>
    <mergeCell ref="J69:J71"/>
    <mergeCell ref="A57:A62"/>
    <mergeCell ref="B57:B62"/>
    <mergeCell ref="B52:B54"/>
    <mergeCell ref="B55:B56"/>
    <mergeCell ref="G57:G62"/>
    <mergeCell ref="F57:F62"/>
    <mergeCell ref="E50:K50"/>
    <mergeCell ref="I52:I54"/>
    <mergeCell ref="H52:H54"/>
    <mergeCell ref="A55:A56"/>
    <mergeCell ref="A52:A54"/>
    <mergeCell ref="G52:G54"/>
    <mergeCell ref="E52:E54"/>
    <mergeCell ref="C57:C62"/>
    <mergeCell ref="C52:C54"/>
    <mergeCell ref="D52:D54"/>
    <mergeCell ref="I57:I62"/>
    <mergeCell ref="F52:F54"/>
    <mergeCell ref="D51:AA51"/>
    <mergeCell ref="H55:H56"/>
    <mergeCell ref="E57:E62"/>
    <mergeCell ref="E55:E56"/>
    <mergeCell ref="C55:C56"/>
    <mergeCell ref="D64:AA64"/>
    <mergeCell ref="E65:E68"/>
    <mergeCell ref="G65:G68"/>
    <mergeCell ref="D55:D56"/>
    <mergeCell ref="D57:D62"/>
    <mergeCell ref="D63:K63"/>
    <mergeCell ref="J47:J49"/>
    <mergeCell ref="J52:J54"/>
    <mergeCell ref="J55:J56"/>
    <mergeCell ref="J57:J62"/>
    <mergeCell ref="J65:J68"/>
    <mergeCell ref="F55:F56"/>
    <mergeCell ref="A245:K245"/>
    <mergeCell ref="I241:I242"/>
    <mergeCell ref="H241:H242"/>
    <mergeCell ref="A218:A220"/>
    <mergeCell ref="A241:A242"/>
    <mergeCell ref="D230:D232"/>
    <mergeCell ref="E230:E232"/>
    <mergeCell ref="A235:A236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C244:K244"/>
    <mergeCell ref="D237:K237"/>
    <mergeCell ref="J223:J225"/>
    <mergeCell ref="J230:J232"/>
    <mergeCell ref="J233:J234"/>
    <mergeCell ref="J235:J236"/>
    <mergeCell ref="J241:J242"/>
    <mergeCell ref="H221:H222"/>
    <mergeCell ref="G235:G236"/>
    <mergeCell ref="E158:E160"/>
    <mergeCell ref="C158:C160"/>
    <mergeCell ref="D187:K187"/>
    <mergeCell ref="D180:D182"/>
    <mergeCell ref="B201:B203"/>
    <mergeCell ref="E183:E184"/>
    <mergeCell ref="F183:F184"/>
    <mergeCell ref="C228:AA228"/>
    <mergeCell ref="J218:J220"/>
    <mergeCell ref="I163:I165"/>
    <mergeCell ref="D194:D196"/>
    <mergeCell ref="B213:B215"/>
    <mergeCell ref="C213:C215"/>
    <mergeCell ref="C201:C203"/>
    <mergeCell ref="C198:K198"/>
    <mergeCell ref="D176:K176"/>
    <mergeCell ref="B180:B182"/>
    <mergeCell ref="G180:G182"/>
    <mergeCell ref="H180:H182"/>
    <mergeCell ref="I180:I182"/>
    <mergeCell ref="G158:G160"/>
    <mergeCell ref="H158:H160"/>
    <mergeCell ref="F180:F182"/>
    <mergeCell ref="D93:D94"/>
    <mergeCell ref="G93:G94"/>
    <mergeCell ref="H91:H92"/>
    <mergeCell ref="G95:G96"/>
    <mergeCell ref="H72:H74"/>
    <mergeCell ref="G72:G74"/>
    <mergeCell ref="E107:E108"/>
    <mergeCell ref="F137:F139"/>
    <mergeCell ref="G133:G134"/>
    <mergeCell ref="E121:E122"/>
    <mergeCell ref="F107:F108"/>
    <mergeCell ref="H107:H108"/>
    <mergeCell ref="F103:F104"/>
    <mergeCell ref="H105:H106"/>
    <mergeCell ref="H103:H104"/>
    <mergeCell ref="D86:D88"/>
    <mergeCell ref="H77:H80"/>
    <mergeCell ref="G91:G92"/>
    <mergeCell ref="E77:E80"/>
    <mergeCell ref="G75:G76"/>
    <mergeCell ref="G86:G88"/>
    <mergeCell ref="F72:F74"/>
    <mergeCell ref="D72:D74"/>
    <mergeCell ref="G99:G100"/>
    <mergeCell ref="B218:B220"/>
    <mergeCell ref="A201:A203"/>
    <mergeCell ref="A158:A160"/>
    <mergeCell ref="E173:E175"/>
    <mergeCell ref="F173:F175"/>
    <mergeCell ref="A183:A184"/>
    <mergeCell ref="D162:AA162"/>
    <mergeCell ref="A95:A96"/>
    <mergeCell ref="G183:G184"/>
    <mergeCell ref="H183:H184"/>
    <mergeCell ref="I183:I184"/>
    <mergeCell ref="I133:I134"/>
    <mergeCell ref="D212:AA212"/>
    <mergeCell ref="H185:H186"/>
    <mergeCell ref="G173:G175"/>
    <mergeCell ref="A103:A104"/>
    <mergeCell ref="I107:I108"/>
    <mergeCell ref="I166:I167"/>
    <mergeCell ref="G194:G196"/>
    <mergeCell ref="H194:H196"/>
    <mergeCell ref="I194:I196"/>
    <mergeCell ref="J105:J106"/>
    <mergeCell ref="I113:I115"/>
    <mergeCell ref="I111:I112"/>
    <mergeCell ref="A91:A92"/>
    <mergeCell ref="B91:B92"/>
    <mergeCell ref="F91:F92"/>
    <mergeCell ref="F65:F68"/>
    <mergeCell ref="A93:A94"/>
    <mergeCell ref="B93:B94"/>
    <mergeCell ref="E93:E94"/>
    <mergeCell ref="C93:C94"/>
    <mergeCell ref="A65:A68"/>
    <mergeCell ref="B65:B68"/>
    <mergeCell ref="C65:C68"/>
    <mergeCell ref="F75:F76"/>
    <mergeCell ref="D69:D71"/>
    <mergeCell ref="E91:E92"/>
    <mergeCell ref="E72:E74"/>
    <mergeCell ref="B86:B88"/>
    <mergeCell ref="C86:C88"/>
    <mergeCell ref="A86:A88"/>
    <mergeCell ref="C91:C92"/>
    <mergeCell ref="D91:D92"/>
    <mergeCell ref="D65:D68"/>
    <mergeCell ref="D89:K89"/>
    <mergeCell ref="E86:E88"/>
    <mergeCell ref="F86:F88"/>
    <mergeCell ref="A109:A110"/>
    <mergeCell ref="B109:B110"/>
    <mergeCell ref="C109:C110"/>
    <mergeCell ref="C77:C80"/>
    <mergeCell ref="D77:D80"/>
    <mergeCell ref="G77:G80"/>
    <mergeCell ref="H65:H68"/>
    <mergeCell ref="A72:A74"/>
    <mergeCell ref="B72:B74"/>
    <mergeCell ref="C72:C74"/>
    <mergeCell ref="A77:A80"/>
    <mergeCell ref="B77:B80"/>
    <mergeCell ref="A75:A76"/>
    <mergeCell ref="B75:B76"/>
    <mergeCell ref="C75:C76"/>
    <mergeCell ref="D75:D76"/>
    <mergeCell ref="E75:E76"/>
    <mergeCell ref="A69:A71"/>
    <mergeCell ref="B69:B71"/>
    <mergeCell ref="C69:C71"/>
    <mergeCell ref="F77:F80"/>
    <mergeCell ref="E69:E71"/>
    <mergeCell ref="F69:F71"/>
    <mergeCell ref="G69:G71"/>
    <mergeCell ref="C103:C104"/>
    <mergeCell ref="E99:E100"/>
    <mergeCell ref="E103:E104"/>
    <mergeCell ref="E97:E98"/>
    <mergeCell ref="C95:C96"/>
    <mergeCell ref="B97:B98"/>
    <mergeCell ref="C97:C98"/>
    <mergeCell ref="A99:A100"/>
    <mergeCell ref="D101:D102"/>
    <mergeCell ref="D99:D100"/>
    <mergeCell ref="E95:E96"/>
    <mergeCell ref="A97:A98"/>
    <mergeCell ref="E101:E102"/>
    <mergeCell ref="D97:D98"/>
    <mergeCell ref="B99:B100"/>
    <mergeCell ref="C99:C100"/>
    <mergeCell ref="B95:B96"/>
    <mergeCell ref="D95:D96"/>
    <mergeCell ref="B103:B104"/>
    <mergeCell ref="B123:B124"/>
    <mergeCell ref="E125:E126"/>
    <mergeCell ref="C131:C132"/>
    <mergeCell ref="A121:A122"/>
    <mergeCell ref="A105:A106"/>
    <mergeCell ref="B101:B102"/>
    <mergeCell ref="C101:C102"/>
    <mergeCell ref="A111:A112"/>
    <mergeCell ref="B121:B122"/>
    <mergeCell ref="A107:A108"/>
    <mergeCell ref="B107:B108"/>
    <mergeCell ref="C107:C108"/>
    <mergeCell ref="A101:A102"/>
    <mergeCell ref="C105:C106"/>
    <mergeCell ref="B118:B120"/>
    <mergeCell ref="A113:A115"/>
    <mergeCell ref="B113:B115"/>
    <mergeCell ref="C118:C120"/>
    <mergeCell ref="C111:C112"/>
    <mergeCell ref="B116:B117"/>
    <mergeCell ref="A116:A117"/>
    <mergeCell ref="A123:A124"/>
    <mergeCell ref="A118:A120"/>
    <mergeCell ref="B111:B112"/>
    <mergeCell ref="F123:F124"/>
    <mergeCell ref="D109:D110"/>
    <mergeCell ref="E109:E110"/>
    <mergeCell ref="F109:F110"/>
    <mergeCell ref="A127:A128"/>
    <mergeCell ref="B127:B128"/>
    <mergeCell ref="C127:C128"/>
    <mergeCell ref="D133:D134"/>
    <mergeCell ref="E127:E128"/>
    <mergeCell ref="D123:D124"/>
    <mergeCell ref="E123:E124"/>
    <mergeCell ref="A133:A134"/>
    <mergeCell ref="B129:B130"/>
    <mergeCell ref="C129:C130"/>
    <mergeCell ref="D129:D130"/>
    <mergeCell ref="E129:E130"/>
    <mergeCell ref="C133:C134"/>
    <mergeCell ref="B133:B134"/>
    <mergeCell ref="A129:A130"/>
    <mergeCell ref="A125:A126"/>
    <mergeCell ref="E133:E134"/>
    <mergeCell ref="B131:B132"/>
    <mergeCell ref="A131:A132"/>
    <mergeCell ref="C125:C126"/>
    <mergeCell ref="A180:A182"/>
    <mergeCell ref="A194:A196"/>
    <mergeCell ref="B194:B196"/>
    <mergeCell ref="C194:C196"/>
    <mergeCell ref="A191:A193"/>
    <mergeCell ref="B191:B193"/>
    <mergeCell ref="C191:C193"/>
    <mergeCell ref="G111:G112"/>
    <mergeCell ref="B105:B106"/>
    <mergeCell ref="D107:D108"/>
    <mergeCell ref="E113:E115"/>
    <mergeCell ref="E111:E112"/>
    <mergeCell ref="D105:D106"/>
    <mergeCell ref="D111:D112"/>
    <mergeCell ref="B125:B126"/>
    <mergeCell ref="B158:B160"/>
    <mergeCell ref="F158:F160"/>
    <mergeCell ref="C183:C184"/>
    <mergeCell ref="B173:B175"/>
    <mergeCell ref="C173:C175"/>
    <mergeCell ref="C189:AA189"/>
    <mergeCell ref="I158:I160"/>
    <mergeCell ref="J185:J186"/>
    <mergeCell ref="J191:J193"/>
    <mergeCell ref="J163:J165"/>
    <mergeCell ref="J166:J167"/>
    <mergeCell ref="J173:J175"/>
    <mergeCell ref="J180:J182"/>
    <mergeCell ref="J183:J184"/>
    <mergeCell ref="G166:G167"/>
    <mergeCell ref="H163:H165"/>
    <mergeCell ref="E180:E182"/>
    <mergeCell ref="D179:AA179"/>
    <mergeCell ref="G163:G165"/>
    <mergeCell ref="E163:E165"/>
    <mergeCell ref="I173:I175"/>
    <mergeCell ref="H166:H167"/>
    <mergeCell ref="C178:AA178"/>
    <mergeCell ref="C177:K177"/>
    <mergeCell ref="C163:C165"/>
    <mergeCell ref="D163:D165"/>
    <mergeCell ref="J168:J169"/>
    <mergeCell ref="J170:J172"/>
    <mergeCell ref="E168:E169"/>
    <mergeCell ref="F168:F169"/>
    <mergeCell ref="G168:G169"/>
    <mergeCell ref="H168:H169"/>
    <mergeCell ref="I168:I169"/>
    <mergeCell ref="J86:J88"/>
    <mergeCell ref="J91:J92"/>
    <mergeCell ref="J93:J94"/>
    <mergeCell ref="J95:J96"/>
    <mergeCell ref="J97:J98"/>
    <mergeCell ref="G107:G108"/>
    <mergeCell ref="H93:H94"/>
    <mergeCell ref="G97:G98"/>
    <mergeCell ref="G113:G115"/>
    <mergeCell ref="G101:G102"/>
    <mergeCell ref="G105:G106"/>
    <mergeCell ref="H99:H100"/>
    <mergeCell ref="H101:H102"/>
    <mergeCell ref="I95:I96"/>
    <mergeCell ref="I97:I98"/>
    <mergeCell ref="I86:I88"/>
    <mergeCell ref="I93:I94"/>
    <mergeCell ref="I91:I92"/>
    <mergeCell ref="G103:G104"/>
    <mergeCell ref="H97:H98"/>
    <mergeCell ref="G109:G110"/>
    <mergeCell ref="H109:H110"/>
    <mergeCell ref="I109:I110"/>
    <mergeCell ref="J109:J110"/>
    <mergeCell ref="J99:J100"/>
    <mergeCell ref="J101:J102"/>
    <mergeCell ref="J103:J104"/>
    <mergeCell ref="V4:AA4"/>
    <mergeCell ref="J29:J32"/>
    <mergeCell ref="J33:J36"/>
    <mergeCell ref="A17:AA17"/>
    <mergeCell ref="C19:AA19"/>
    <mergeCell ref="C18:AA18"/>
    <mergeCell ref="U14:V14"/>
    <mergeCell ref="W14:W15"/>
    <mergeCell ref="X14:X15"/>
    <mergeCell ref="D20:AA20"/>
    <mergeCell ref="E21:E22"/>
    <mergeCell ref="A16:AA16"/>
    <mergeCell ref="S14:S15"/>
    <mergeCell ref="A21:A22"/>
    <mergeCell ref="B21:B22"/>
    <mergeCell ref="C21:C22"/>
    <mergeCell ref="V5:AA5"/>
    <mergeCell ref="V6:AA6"/>
    <mergeCell ref="A81:A82"/>
    <mergeCell ref="B81:B82"/>
    <mergeCell ref="C81:C82"/>
    <mergeCell ref="D136:AA136"/>
    <mergeCell ref="J107:J108"/>
    <mergeCell ref="J111:J112"/>
    <mergeCell ref="J113:J115"/>
    <mergeCell ref="J116:J117"/>
    <mergeCell ref="J118:J120"/>
    <mergeCell ref="J121:J122"/>
    <mergeCell ref="J123:J124"/>
    <mergeCell ref="J125:J126"/>
    <mergeCell ref="J127:J128"/>
    <mergeCell ref="I123:I124"/>
    <mergeCell ref="H123:H124"/>
    <mergeCell ref="H121:H122"/>
    <mergeCell ref="I121:I122"/>
    <mergeCell ref="G116:G117"/>
    <mergeCell ref="H118:H120"/>
    <mergeCell ref="G118:G120"/>
    <mergeCell ref="G121:G122"/>
    <mergeCell ref="G123:G124"/>
    <mergeCell ref="I116:I117"/>
    <mergeCell ref="I118:I120"/>
    <mergeCell ref="H116:H117"/>
    <mergeCell ref="F111:F112"/>
    <mergeCell ref="E118:E120"/>
    <mergeCell ref="J37:J39"/>
    <mergeCell ref="J40:J43"/>
    <mergeCell ref="J44:J46"/>
    <mergeCell ref="D81:D82"/>
    <mergeCell ref="E81:E82"/>
    <mergeCell ref="F81:F82"/>
    <mergeCell ref="G81:G82"/>
    <mergeCell ref="H81:H82"/>
    <mergeCell ref="I81:I82"/>
    <mergeCell ref="J81:J82"/>
    <mergeCell ref="J77:J80"/>
    <mergeCell ref="J72:J74"/>
    <mergeCell ref="J75:J76"/>
    <mergeCell ref="I75:I76"/>
    <mergeCell ref="I47:I49"/>
    <mergeCell ref="H75:H76"/>
    <mergeCell ref="I72:I74"/>
    <mergeCell ref="H47:H49"/>
    <mergeCell ref="H57:H62"/>
    <mergeCell ref="I55:I56"/>
    <mergeCell ref="G55:G56"/>
    <mergeCell ref="I65:I68"/>
    <mergeCell ref="I69:I71"/>
    <mergeCell ref="H69:H71"/>
    <mergeCell ref="A25:A28"/>
    <mergeCell ref="B25:B28"/>
    <mergeCell ref="C25:C28"/>
    <mergeCell ref="D25:D28"/>
    <mergeCell ref="H29:H32"/>
    <mergeCell ref="F129:F130"/>
    <mergeCell ref="G129:G130"/>
    <mergeCell ref="F99:F100"/>
    <mergeCell ref="F97:F98"/>
    <mergeCell ref="F105:F106"/>
    <mergeCell ref="F93:F94"/>
    <mergeCell ref="F101:F102"/>
    <mergeCell ref="C116:C117"/>
    <mergeCell ref="E116:E117"/>
    <mergeCell ref="F116:F117"/>
    <mergeCell ref="C123:C124"/>
    <mergeCell ref="F118:F120"/>
    <mergeCell ref="D116:D117"/>
    <mergeCell ref="C113:C115"/>
    <mergeCell ref="E105:E106"/>
    <mergeCell ref="C121:C122"/>
    <mergeCell ref="F121:F122"/>
    <mergeCell ref="D118:D120"/>
    <mergeCell ref="D121:D122"/>
    <mergeCell ref="V7:AA7"/>
    <mergeCell ref="V8:AA8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I170:I172"/>
    <mergeCell ref="A168:A169"/>
    <mergeCell ref="B168:B169"/>
    <mergeCell ref="C168:C169"/>
    <mergeCell ref="D168:D169"/>
    <mergeCell ref="J83:J85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27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3.5" thickBot="1" x14ac:dyDescent="0.25">
      <c r="A2" s="1200" t="s">
        <v>126</v>
      </c>
      <c r="B2" s="1200"/>
      <c r="C2" s="1200"/>
      <c r="D2" s="1200"/>
      <c r="E2" s="1200"/>
      <c r="F2" s="1200"/>
      <c r="G2" s="1200"/>
      <c r="H2" s="1200"/>
      <c r="I2" s="1200"/>
      <c r="J2" s="1200"/>
      <c r="K2" s="1200"/>
      <c r="L2" s="1200"/>
      <c r="M2" s="1200"/>
      <c r="N2" s="1200"/>
      <c r="O2" s="1200"/>
      <c r="P2" s="1200"/>
      <c r="Q2" s="1200"/>
      <c r="R2" s="1200"/>
      <c r="S2" s="1200"/>
      <c r="T2" s="1200"/>
      <c r="U2" s="1200"/>
    </row>
    <row r="3" spans="1:21" ht="17.25" customHeight="1" x14ac:dyDescent="0.2">
      <c r="A3" s="1218" t="s">
        <v>85</v>
      </c>
      <c r="B3" s="1220" t="s">
        <v>1</v>
      </c>
      <c r="C3" s="1220" t="s">
        <v>86</v>
      </c>
      <c r="D3" s="1220" t="s">
        <v>7</v>
      </c>
      <c r="E3" s="1223" t="s">
        <v>8</v>
      </c>
      <c r="F3" s="1208" t="s">
        <v>199</v>
      </c>
      <c r="G3" s="1209"/>
      <c r="H3" s="1209"/>
      <c r="I3" s="1210"/>
      <c r="J3" s="1208" t="s">
        <v>200</v>
      </c>
      <c r="K3" s="1209"/>
      <c r="L3" s="1209"/>
      <c r="M3" s="1210"/>
      <c r="N3" s="1201" t="s">
        <v>201</v>
      </c>
      <c r="O3" s="1202"/>
      <c r="P3" s="1202"/>
      <c r="Q3" s="1203"/>
      <c r="R3" s="1201" t="s">
        <v>202</v>
      </c>
      <c r="S3" s="1202"/>
      <c r="T3" s="1202"/>
      <c r="U3" s="1203"/>
    </row>
    <row r="4" spans="1:21" x14ac:dyDescent="0.2">
      <c r="A4" s="1219"/>
      <c r="B4" s="1221"/>
      <c r="C4" s="1221"/>
      <c r="D4" s="1221"/>
      <c r="E4" s="1224"/>
      <c r="F4" s="1216" t="s">
        <v>11</v>
      </c>
      <c r="G4" s="1204" t="s">
        <v>12</v>
      </c>
      <c r="H4" s="1205"/>
      <c r="I4" s="1206" t="s">
        <v>113</v>
      </c>
      <c r="J4" s="1211" t="s">
        <v>11</v>
      </c>
      <c r="K4" s="1204" t="s">
        <v>12</v>
      </c>
      <c r="L4" s="1205"/>
      <c r="M4" s="1206" t="s">
        <v>113</v>
      </c>
      <c r="N4" s="1211" t="s">
        <v>11</v>
      </c>
      <c r="O4" s="1204" t="s">
        <v>12</v>
      </c>
      <c r="P4" s="1205"/>
      <c r="Q4" s="1206" t="s">
        <v>113</v>
      </c>
      <c r="R4" s="1211" t="s">
        <v>11</v>
      </c>
      <c r="S4" s="1204" t="s">
        <v>12</v>
      </c>
      <c r="T4" s="1205"/>
      <c r="U4" s="1206" t="s">
        <v>113</v>
      </c>
    </row>
    <row r="5" spans="1:21" ht="112.5" customHeight="1" thickBot="1" x14ac:dyDescent="0.25">
      <c r="A5" s="1217"/>
      <c r="B5" s="1222"/>
      <c r="C5" s="1222"/>
      <c r="D5" s="1222"/>
      <c r="E5" s="1225"/>
      <c r="F5" s="1217"/>
      <c r="G5" s="199" t="s">
        <v>11</v>
      </c>
      <c r="H5" s="200" t="s">
        <v>87</v>
      </c>
      <c r="I5" s="1207"/>
      <c r="J5" s="1212"/>
      <c r="K5" s="199" t="s">
        <v>11</v>
      </c>
      <c r="L5" s="200" t="s">
        <v>87</v>
      </c>
      <c r="M5" s="1207"/>
      <c r="N5" s="1212"/>
      <c r="O5" s="199" t="s">
        <v>11</v>
      </c>
      <c r="P5" s="200" t="s">
        <v>87</v>
      </c>
      <c r="Q5" s="1207"/>
      <c r="R5" s="1212"/>
      <c r="S5" s="199" t="s">
        <v>11</v>
      </c>
      <c r="T5" s="200" t="s">
        <v>87</v>
      </c>
      <c r="U5" s="1207"/>
    </row>
    <row r="6" spans="1:21" ht="308.25" customHeight="1" thickBot="1" x14ac:dyDescent="0.25">
      <c r="A6" s="129">
        <v>4</v>
      </c>
      <c r="B6" s="130">
        <v>4</v>
      </c>
      <c r="C6" s="131" t="s">
        <v>88</v>
      </c>
      <c r="D6" s="132" t="s">
        <v>188</v>
      </c>
      <c r="E6" s="201" t="s">
        <v>258</v>
      </c>
      <c r="F6" s="133">
        <f>'04 Programa'!L245</f>
        <v>27187.599999999999</v>
      </c>
      <c r="G6" s="134">
        <f>'04 Programa'!M245</f>
        <v>27166.3</v>
      </c>
      <c r="H6" s="134">
        <f>'04 Programa'!N245</f>
        <v>5261.1</v>
      </c>
      <c r="I6" s="135">
        <f>'04 Programa'!O245</f>
        <v>21.299999999999997</v>
      </c>
      <c r="J6" s="133">
        <f>'04 Programa'!P245</f>
        <v>32950.899999999994</v>
      </c>
      <c r="K6" s="134">
        <f>'04 Programa'!Q245</f>
        <v>32947.899999999994</v>
      </c>
      <c r="L6" s="134">
        <f>'04 Programa'!R245</f>
        <v>6194.1</v>
      </c>
      <c r="M6" s="135">
        <f>'04 Programa'!S245</f>
        <v>3</v>
      </c>
      <c r="N6" s="133">
        <f>'04 Programa'!T245</f>
        <v>33173.300000000003</v>
      </c>
      <c r="O6" s="134">
        <f>'04 Programa'!U245</f>
        <v>33173.300000000003</v>
      </c>
      <c r="P6" s="134">
        <f>'04 Programa'!V245</f>
        <v>6660.4999999999991</v>
      </c>
      <c r="Q6" s="135">
        <f>'04 Programa'!W245</f>
        <v>0</v>
      </c>
      <c r="R6" s="133">
        <f>'04 Programa'!X245</f>
        <v>33662.9</v>
      </c>
      <c r="S6" s="134">
        <f>'04 Programa'!Y245</f>
        <v>33662.9</v>
      </c>
      <c r="T6" s="134">
        <f>'04 Programa'!Z245</f>
        <v>7118.1999999999989</v>
      </c>
      <c r="U6" s="135">
        <f>'04 Programa'!AA245</f>
        <v>0</v>
      </c>
    </row>
    <row r="7" spans="1:21" ht="19.5" customHeight="1" thickBot="1" x14ac:dyDescent="0.25">
      <c r="A7" s="1213" t="s">
        <v>208</v>
      </c>
      <c r="B7" s="1214"/>
      <c r="C7" s="1214"/>
      <c r="D7" s="1214"/>
      <c r="E7" s="1215"/>
      <c r="F7" s="77">
        <f t="shared" ref="F7:U7" si="0">SUM(F6)</f>
        <v>27187.599999999999</v>
      </c>
      <c r="G7" s="78">
        <f t="shared" si="0"/>
        <v>27166.3</v>
      </c>
      <c r="H7" s="78">
        <f t="shared" si="0"/>
        <v>5261.1</v>
      </c>
      <c r="I7" s="79">
        <f t="shared" si="0"/>
        <v>21.299999999999997</v>
      </c>
      <c r="J7" s="77">
        <f t="shared" si="0"/>
        <v>32950.899999999994</v>
      </c>
      <c r="K7" s="78">
        <f t="shared" si="0"/>
        <v>32947.899999999994</v>
      </c>
      <c r="L7" s="78">
        <f t="shared" si="0"/>
        <v>6194.1</v>
      </c>
      <c r="M7" s="79">
        <f t="shared" si="0"/>
        <v>3</v>
      </c>
      <c r="N7" s="77">
        <f t="shared" si="0"/>
        <v>33173.300000000003</v>
      </c>
      <c r="O7" s="80">
        <f>O6</f>
        <v>33173.300000000003</v>
      </c>
      <c r="P7" s="80">
        <f t="shared" si="0"/>
        <v>6660.4999999999991</v>
      </c>
      <c r="Q7" s="89">
        <f t="shared" si="0"/>
        <v>0</v>
      </c>
      <c r="R7" s="77">
        <f t="shared" si="0"/>
        <v>33662.9</v>
      </c>
      <c r="S7" s="80">
        <f t="shared" si="0"/>
        <v>33662.9</v>
      </c>
      <c r="T7" s="80">
        <f t="shared" si="0"/>
        <v>7118.1999999999989</v>
      </c>
      <c r="U7" s="89">
        <f t="shared" si="0"/>
        <v>0</v>
      </c>
    </row>
  </sheetData>
  <sheetProtection selectLockedCells="1" selectUnlockedCells="1"/>
  <mergeCells count="23"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12" sqref="E12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36" t="s">
        <v>125</v>
      </c>
      <c r="E1" s="393" t="s">
        <v>126</v>
      </c>
    </row>
    <row r="2" spans="1:5" ht="37.5" customHeight="1" thickBot="1" x14ac:dyDescent="0.25">
      <c r="A2" s="389" t="s">
        <v>84</v>
      </c>
      <c r="B2" s="202" t="s">
        <v>199</v>
      </c>
      <c r="C2" s="202" t="s">
        <v>200</v>
      </c>
      <c r="D2" s="298" t="s">
        <v>201</v>
      </c>
      <c r="E2" s="299" t="s">
        <v>202</v>
      </c>
    </row>
    <row r="3" spans="1:5" ht="13.5" customHeight="1" thickTop="1" x14ac:dyDescent="0.2">
      <c r="A3" s="390" t="s">
        <v>121</v>
      </c>
      <c r="B3" s="203">
        <f>'04 Programa'!L241+'04 Programa'!L224+'04 Programa'!L213+'04 Programa'!L195+'04 Programa'!L192+'04 Programa'!L183+'04 Programa'!L180+'04 Programa'!L173+'04 Programa'!L170+'04 Programa'!L164+'04 Programa'!L158+'04 Programa'!L148+'04 Programa'!L143+'04 Programa'!L140+'04 Programa'!L137+'04 Programa'!L127+'04 Programa'!L121+'04 Programa'!L118+'04 Programa'!L116+'04 Programa'!L113+'04 Programa'!L109+'04 Programa'!L107+'04 Programa'!L87+'04 Programa'!L84+'04 Programa'!L77+'04 Programa'!L72+'04 Programa'!L69+'04 Programa'!L65+'04 Programa'!L58+'04 Programa'!L53+'04 Programa'!L44+'04 Programa'!L40+'04 Programa'!L37+'04 Programa'!L34+'04 Programa'!L29+'04 Programa'!L27+'04 Programa'!L21</f>
        <v>7751.4999999999991</v>
      </c>
      <c r="C3" s="203">
        <f>'04 Programa'!P241+'04 Programa'!P224+'04 Programa'!P213+'04 Programa'!P195+'04 Programa'!P192+'04 Programa'!P183+'04 Programa'!P180+'04 Programa'!P173+'04 Programa'!P170+'04 Programa'!P164+'04 Programa'!P158+'04 Programa'!P148+'04 Programa'!P143+'04 Programa'!P140+'04 Programa'!P137+'04 Programa'!P127+'04 Programa'!P121+'04 Programa'!P118+'04 Programa'!P116+'04 Programa'!P113+'04 Programa'!P109+'04 Programa'!P107+'04 Programa'!P87+'04 Programa'!P84+'04 Programa'!P77+'04 Programa'!P72+'04 Programa'!P69+'04 Programa'!P65+'04 Programa'!P58+'04 Programa'!P53+'04 Programa'!P44+'04 Programa'!P40+'04 Programa'!P37+'04 Programa'!P34+'04 Programa'!P29+'04 Programa'!P27+'04 Programa'!P21</f>
        <v>8797</v>
      </c>
      <c r="D3" s="300">
        <f>'04 Programa'!T21+'04 Programa'!T27+'04 Programa'!T29+'04 Programa'!T34+'04 Programa'!T37+'04 Programa'!T40+'04 Programa'!T44+'04 Programa'!T53+'04 Programa'!T58+'04 Programa'!T65+'04 Programa'!T69+'04 Programa'!T72+'04 Programa'!T77+'04 Programa'!T87+'04 Programa'!T107+'04 Programa'!T113+'04 Programa'!T116+'04 Programa'!T118+'04 Programa'!T121+'04 Programa'!T127+'04 Programa'!T137+'04 Programa'!T140+'04 Programa'!T143+'04 Programa'!T148+'04 Programa'!T158+'04 Programa'!T164+'04 Programa'!T170+'04 Programa'!T173+'04 Programa'!T180+'04 Programa'!T183+'04 Programa'!T192+'04 Programa'!T195+'04 Programa'!T213+'04 Programa'!T224+'04 Programa'!T241+'04 Programa'!T109</f>
        <v>9239</v>
      </c>
      <c r="E3" s="301">
        <f>'04 Programa'!X241+'04 Programa'!X224+'04 Programa'!X213+'04 Programa'!X195+'04 Programa'!X192+'04 Programa'!X183+'04 Programa'!X180+'04 Programa'!X173+'04 Programa'!X170+'04 Programa'!X164+'04 Programa'!X158+'04 Programa'!X148+'04 Programa'!X143+'04 Programa'!X140+'04 Programa'!X137+'04 Programa'!X127+'04 Programa'!X121+'04 Programa'!X118+'04 Programa'!X116+'04 Programa'!X113+'04 Programa'!X107+'04 Programa'!X87+'04 Programa'!X77+'04 Programa'!X72+'04 Programa'!X69+'04 Programa'!X65+'04 Programa'!X58+'04 Programa'!X53+'04 Programa'!X44+'04 Programa'!X40+'04 Programa'!X37+'04 Programa'!X34+'04 Programa'!X29+'04 Programa'!X27+'04 Programa'!X21+'04 Programa'!X109</f>
        <v>9553.2999999999993</v>
      </c>
    </row>
    <row r="4" spans="1:5" ht="12.75" customHeight="1" x14ac:dyDescent="0.2">
      <c r="A4" s="391" t="s">
        <v>152</v>
      </c>
      <c r="B4" s="194">
        <f>'04 Programa'!L25+'04 Programa'!L33+'04 Programa'!L45+'04 Programa'!L47+'04 Programa'!L52+'04 Programa'!L55+'04 Programa'!L57+'04 Programa'!L67+'04 Programa'!L70+'04 Programa'!L81+'04 Programa'!L99+'04 Programa'!L101+'04 Programa'!L103+'04 Programa'!L105+'04 Programa'!L111+'04 Programa'!L114+'04 Programa'!L119+'04 Programa'!L123+'04 Programa'!L125+'04 Programa'!L129+'04 Programa'!L131+'04 Programa'!L133+'04 Programa'!L138+'04 Programa'!L141+'04 Programa'!L147+'04 Programa'!L151+'04 Programa'!L163+'04 Programa'!L168+'04 Programa'!L181+'04 Programa'!L191+'04 Programa'!L194+'04 Programa'!L201+'04 Programa'!L223</f>
        <v>5949.4999999999991</v>
      </c>
      <c r="C4" s="194">
        <f>'04 Programa'!P25+'04 Programa'!P33+'04 Programa'!P45+'04 Programa'!P47+'04 Programa'!P52+'04 Programa'!P55+'04 Programa'!P57+'04 Programa'!P67+'04 Programa'!P70+'04 Programa'!P81+'04 Programa'!P99+'04 Programa'!P101+'04 Programa'!P103+'04 Programa'!P105+'04 Programa'!P111+'04 Programa'!P114+'04 Programa'!P119+'04 Programa'!P123+'04 Programa'!P125+'04 Programa'!P129+'04 Programa'!P131+'04 Programa'!P133+'04 Programa'!P138+'04 Programa'!P141+'04 Programa'!P147+'04 Programa'!P151+'04 Programa'!P163+'04 Programa'!P168+'04 Programa'!P181+'04 Programa'!P191+'04 Programa'!P194+'04 Programa'!P201+'04 Programa'!P223</f>
        <v>6155.9000000000015</v>
      </c>
      <c r="D4" s="193">
        <f>'04 Programa'!T223+'04 Programa'!T201+'04 Programa'!T194+'04 Programa'!T191+'04 Programa'!T181+'04 Programa'!T168+'04 Programa'!T163+'04 Programa'!T151+'04 Programa'!T147+'04 Programa'!T141+'04 Programa'!T138+'04 Programa'!T133+'04 Programa'!T131+'04 Programa'!T129+'04 Programa'!T125+'04 Programa'!T123+'04 Programa'!T119+'04 Programa'!T114+'04 Programa'!T111+'04 Programa'!T105+'04 Programa'!T103+'04 Programa'!T101+'04 Programa'!T99+'04 Programa'!T81+'04 Programa'!T70+'04 Programa'!T67+'04 Programa'!T57+'04 Programa'!T55+'04 Programa'!T52+'04 Programa'!T47+'04 Programa'!T45+'04 Programa'!T33+'04 Programa'!T25</f>
        <v>6848.0000000000009</v>
      </c>
      <c r="E4" s="302">
        <f>'04 Programa'!X25+'04 Programa'!X33+'04 Programa'!X45+'04 Programa'!X47+'04 Programa'!X52+'04 Programa'!X55+'04 Programa'!X57+'04 Programa'!X67+'04 Programa'!X70+'04 Programa'!X81+'04 Programa'!X99+'04 Programa'!X101+'04 Programa'!X103+'04 Programa'!X105+'04 Programa'!X111+'04 Programa'!X114+'04 Programa'!X119+'04 Programa'!X123+'04 Programa'!X125+'04 Programa'!X129+'04 Programa'!X131+'04 Programa'!X133+'04 Programa'!X138+'04 Programa'!X141+'04 Programa'!X147+'04 Programa'!X151+'04 Programa'!X163+'04 Programa'!X168+'04 Programa'!X181+'04 Programa'!X191+'04 Programa'!X194+'04 Programa'!X201+'04 Programa'!X223</f>
        <v>7071.7</v>
      </c>
    </row>
    <row r="5" spans="1:5" ht="12.75" customHeight="1" x14ac:dyDescent="0.2">
      <c r="A5" s="391" t="s">
        <v>153</v>
      </c>
      <c r="B5" s="194">
        <f>'04 Programa'!L235+'04 Programa'!L233+'04 Programa'!L230+'04 Programa'!L221+'04 Programa'!L218+'04 Programa'!L208+'04 Programa'!L159</f>
        <v>268.89999999999998</v>
      </c>
      <c r="C5" s="194">
        <f>'04 Programa'!P235+'04 Programa'!P233+'04 Programa'!P230+'04 Programa'!P221+'04 Programa'!P218+'04 Programa'!P208+'04 Programa'!P159</f>
        <v>481</v>
      </c>
      <c r="D5" s="193">
        <f>'04 Programa'!T159+'04 Programa'!T208+'04 Programa'!T218+'04 Programa'!T221+'04 Programa'!T230+'04 Programa'!T233+'04 Programa'!T235</f>
        <v>256</v>
      </c>
      <c r="E5" s="302">
        <f>'04 Programa'!X235+'04 Programa'!X233+'04 Programa'!X230+'04 Programa'!X221+'04 Programa'!X218+'04 Programa'!X208+'04 Programa'!X159</f>
        <v>268</v>
      </c>
    </row>
    <row r="6" spans="1:5" ht="12.75" customHeight="1" x14ac:dyDescent="0.2">
      <c r="A6" s="391" t="s">
        <v>154</v>
      </c>
      <c r="B6" s="194">
        <f>'04 Programa'!L166+'04 Programa'!L66+'04 Programa'!L59+'04 Programa'!L48+'04 Programa'!L42+'04 Programa'!L38+'04 Programa'!L35+'04 Programa'!L30</f>
        <v>653.4</v>
      </c>
      <c r="C6" s="194">
        <f>'04 Programa'!P166+'04 Programa'!P66+'04 Programa'!P59+'04 Programa'!P48+'04 Programa'!P42+'04 Programa'!P38+'04 Programa'!P35+'04 Programa'!P30</f>
        <v>672.2</v>
      </c>
      <c r="D6" s="194">
        <f>'04 Programa'!T30+'04 Programa'!T35+'04 Programa'!T38+'04 Programa'!T42+'04 Programa'!T48+'04 Programa'!T59+'04 Programa'!T166</f>
        <v>732.40000000000009</v>
      </c>
      <c r="E6" s="302">
        <f>'04 Programa'!X166+'04 Programa'!X59+'04 Programa'!X48+'04 Programa'!X42+'04 Programa'!X38+'04 Programa'!X35+'04 Programa'!X30</f>
        <v>768</v>
      </c>
    </row>
    <row r="7" spans="1:5" ht="12.75" customHeight="1" x14ac:dyDescent="0.2">
      <c r="A7" s="387" t="s">
        <v>155</v>
      </c>
      <c r="B7" s="194">
        <v>0</v>
      </c>
      <c r="C7" s="194">
        <v>0</v>
      </c>
      <c r="D7" s="193">
        <v>0</v>
      </c>
      <c r="E7" s="302">
        <v>0</v>
      </c>
    </row>
    <row r="8" spans="1:5" ht="12.75" customHeight="1" x14ac:dyDescent="0.2">
      <c r="A8" s="387" t="s">
        <v>122</v>
      </c>
      <c r="B8" s="194">
        <v>0</v>
      </c>
      <c r="C8" s="194">
        <v>0</v>
      </c>
      <c r="D8" s="193">
        <v>0</v>
      </c>
      <c r="E8" s="302">
        <v>0</v>
      </c>
    </row>
    <row r="9" spans="1:5" ht="12.75" customHeight="1" x14ac:dyDescent="0.2">
      <c r="A9" s="388" t="s">
        <v>156</v>
      </c>
      <c r="B9" s="235">
        <f>'04 Programa'!L41+'04 Programa'!L73+'04 Programa'!L75+'04 Programa'!L78+'04 Programa'!L83+'04 Programa'!L86+'04 Programa'!L144+'04 Programa'!L152+'04 Programa'!L171+'04 Programa'!L174</f>
        <v>97.8</v>
      </c>
      <c r="C9" s="235">
        <f>'04 Programa'!P41+'04 Programa'!P73+'04 Programa'!P75+'04 Programa'!P78+'04 Programa'!P83+'04 Programa'!P86+'04 Programa'!P144+'04 Programa'!P152+'04 Programa'!P171+'04 Programa'!P174</f>
        <v>290.59999999999997</v>
      </c>
      <c r="D9" s="235">
        <f>'04 Programa'!T174+'04 Programa'!T171+'04 Programa'!T152+'04 Programa'!T144+'04 Programa'!T86+'04 Programa'!T83+'04 Programa'!T78+'04 Programa'!T75+'04 Programa'!T73+'04 Programa'!T41</f>
        <v>238.3</v>
      </c>
      <c r="E9" s="303">
        <f>'04 Programa'!X174+'04 Programa'!X171+'04 Programa'!X152+'04 Programa'!X144+'04 Programa'!X86+'04 Programa'!X83+'04 Programa'!X78+'04 Programa'!X75+'04 Programa'!X73+'04 Programa'!X41</f>
        <v>138.30000000000001</v>
      </c>
    </row>
    <row r="10" spans="1:5" ht="12.75" customHeight="1" x14ac:dyDescent="0.2">
      <c r="A10" s="385" t="s">
        <v>157</v>
      </c>
      <c r="B10" s="194">
        <v>0</v>
      </c>
      <c r="C10" s="194">
        <v>0</v>
      </c>
      <c r="D10" s="193">
        <v>0</v>
      </c>
      <c r="E10" s="302">
        <v>0</v>
      </c>
    </row>
    <row r="11" spans="1:5" ht="12.75" customHeight="1" x14ac:dyDescent="0.2">
      <c r="A11" s="386" t="s">
        <v>123</v>
      </c>
      <c r="B11" s="194">
        <f>'04 Programa'!L185+'04 Programa'!L149+'04 Programa'!L145+'04 Programa'!L97+'04 Programa'!L95+'04 Programa'!L93+'04 Programa'!L91+'04 Programa'!L79+'04 Programa'!L60+'04 Programa'!L26</f>
        <v>12466.5</v>
      </c>
      <c r="C11" s="194">
        <f>'04 Programa'!P26+'04 Programa'!P60+'04 Programa'!P79+'04 Programa'!P91+'04 Programa'!P93+'04 Programa'!P95+'04 Programa'!P97+'04 Programa'!P145+'04 Programa'!P149+'04 Programa'!P185</f>
        <v>16554.199999999997</v>
      </c>
      <c r="D11" s="194">
        <f>'04 Programa'!T26+'04 Programa'!T60+'04 Programa'!T79+'04 Programa'!T91+'04 Programa'!T93+'04 Programa'!T95+'04 Programa'!T97+'04 Programa'!T145+'04 Programa'!T149+'04 Programa'!T185</f>
        <v>15859.6</v>
      </c>
      <c r="E11" s="302">
        <f>'04 Programa'!X26+'04 Programa'!X60+'04 Programa'!X79+'04 Programa'!X91+'04 Programa'!X93+'04 Programa'!X95+'04 Programa'!X97+'04 Programa'!X145+'04 Programa'!X149+'04 Programa'!X185</f>
        <v>15863.6</v>
      </c>
    </row>
    <row r="12" spans="1:5" ht="12.75" customHeight="1" x14ac:dyDescent="0.2">
      <c r="A12" s="385" t="s">
        <v>124</v>
      </c>
      <c r="B12" s="194">
        <v>0</v>
      </c>
      <c r="C12" s="194">
        <v>0</v>
      </c>
      <c r="D12" s="193">
        <v>0</v>
      </c>
      <c r="E12" s="302">
        <v>0</v>
      </c>
    </row>
    <row r="13" spans="1:5" ht="12.75" customHeight="1" x14ac:dyDescent="0.2">
      <c r="A13" s="348" t="s">
        <v>234</v>
      </c>
      <c r="B13" s="383">
        <v>0</v>
      </c>
      <c r="C13" s="383">
        <v>0</v>
      </c>
      <c r="D13" s="383">
        <v>0</v>
      </c>
      <c r="E13" s="384">
        <v>0</v>
      </c>
    </row>
    <row r="14" spans="1:5" ht="12.75" customHeight="1" x14ac:dyDescent="0.2">
      <c r="A14" s="385" t="s">
        <v>147</v>
      </c>
      <c r="B14" s="193">
        <v>0</v>
      </c>
      <c r="C14" s="193">
        <v>0</v>
      </c>
      <c r="D14" s="194">
        <v>0</v>
      </c>
      <c r="E14" s="302">
        <v>0</v>
      </c>
    </row>
    <row r="15" spans="1:5" ht="12.75" customHeight="1" x14ac:dyDescent="0.2">
      <c r="A15" s="386" t="s">
        <v>158</v>
      </c>
      <c r="B15" s="194">
        <v>0</v>
      </c>
      <c r="C15" s="194">
        <v>0</v>
      </c>
      <c r="D15" s="193">
        <v>0</v>
      </c>
      <c r="E15" s="302">
        <v>0</v>
      </c>
    </row>
    <row r="16" spans="1:5" ht="18.75" customHeight="1" thickBot="1" x14ac:dyDescent="0.25">
      <c r="A16" s="392" t="s">
        <v>11</v>
      </c>
      <c r="B16" s="160">
        <f>SUM(B3:B15)</f>
        <v>27187.599999999999</v>
      </c>
      <c r="C16" s="160">
        <f>SUM(C3:C15)</f>
        <v>32950.899999999994</v>
      </c>
      <c r="D16" s="304">
        <f>SUM(D3:D15)</f>
        <v>33173.300000000003</v>
      </c>
      <c r="E16" s="305">
        <f>SUM(E3:E15)</f>
        <v>33662.9</v>
      </c>
    </row>
    <row r="18" spans="1:5" ht="13.5" thickBot="1" x14ac:dyDescent="0.25">
      <c r="E18" s="393" t="s">
        <v>235</v>
      </c>
    </row>
    <row r="19" spans="1:5" ht="13.5" thickBot="1" x14ac:dyDescent="0.25">
      <c r="A19" s="394" t="s">
        <v>84</v>
      </c>
      <c r="B19" s="395" t="s">
        <v>199</v>
      </c>
      <c r="C19" s="395" t="s">
        <v>200</v>
      </c>
      <c r="D19" s="395" t="s">
        <v>201</v>
      </c>
      <c r="E19" s="395" t="s">
        <v>202</v>
      </c>
    </row>
    <row r="20" spans="1:5" x14ac:dyDescent="0.2">
      <c r="A20" s="396" t="s">
        <v>236</v>
      </c>
      <c r="B20" s="397">
        <f>SUM(B21:B26)</f>
        <v>14721.099999999997</v>
      </c>
      <c r="C20" s="397">
        <f t="shared" ref="C20:E20" si="0">SUM(C21:C26)</f>
        <v>16396.7</v>
      </c>
      <c r="D20" s="397">
        <f t="shared" si="0"/>
        <v>17313.7</v>
      </c>
      <c r="E20" s="397">
        <f t="shared" si="0"/>
        <v>17799.3</v>
      </c>
    </row>
    <row r="21" spans="1:5" ht="24.75" customHeight="1" x14ac:dyDescent="0.2">
      <c r="A21" s="398" t="s">
        <v>237</v>
      </c>
      <c r="B21" s="207">
        <f>B3+B5</f>
        <v>8020.3999999999987</v>
      </c>
      <c r="C21" s="207">
        <f t="shared" ref="C21:E21" si="1">C3+C5</f>
        <v>9278</v>
      </c>
      <c r="D21" s="207">
        <f t="shared" si="1"/>
        <v>9495</v>
      </c>
      <c r="E21" s="207">
        <f t="shared" si="1"/>
        <v>9821.2999999999993</v>
      </c>
    </row>
    <row r="22" spans="1:5" x14ac:dyDescent="0.2">
      <c r="A22" s="399" t="s">
        <v>238</v>
      </c>
      <c r="B22" s="400">
        <f t="shared" ref="B22:E22" si="2">B4</f>
        <v>5949.4999999999991</v>
      </c>
      <c r="C22" s="400">
        <f t="shared" si="2"/>
        <v>6155.9000000000015</v>
      </c>
      <c r="D22" s="400">
        <f t="shared" si="2"/>
        <v>6848.0000000000009</v>
      </c>
      <c r="E22" s="400">
        <f t="shared" si="2"/>
        <v>7071.7</v>
      </c>
    </row>
    <row r="23" spans="1:5" x14ac:dyDescent="0.2">
      <c r="A23" s="399" t="s">
        <v>239</v>
      </c>
      <c r="B23" s="400">
        <f>B6</f>
        <v>653.4</v>
      </c>
      <c r="C23" s="400">
        <f>C6</f>
        <v>672.2</v>
      </c>
      <c r="D23" s="400">
        <f>D6</f>
        <v>732.40000000000009</v>
      </c>
      <c r="E23" s="400">
        <f>E6</f>
        <v>768</v>
      </c>
    </row>
    <row r="24" spans="1:5" x14ac:dyDescent="0.2">
      <c r="A24" s="399" t="s">
        <v>240</v>
      </c>
      <c r="B24" s="400">
        <f>B9</f>
        <v>97.8</v>
      </c>
      <c r="C24" s="400">
        <f>C9</f>
        <v>290.59999999999997</v>
      </c>
      <c r="D24" s="400">
        <f>D9</f>
        <v>238.3</v>
      </c>
      <c r="E24" s="400">
        <f>E9</f>
        <v>138.30000000000001</v>
      </c>
    </row>
    <row r="25" spans="1:5" x14ac:dyDescent="0.2">
      <c r="A25" s="399" t="s">
        <v>241</v>
      </c>
      <c r="B25" s="400">
        <v>0</v>
      </c>
      <c r="C25" s="400">
        <v>0</v>
      </c>
      <c r="D25" s="400">
        <v>0</v>
      </c>
      <c r="E25" s="400">
        <v>0</v>
      </c>
    </row>
    <row r="26" spans="1:5" ht="13.5" thickBot="1" x14ac:dyDescent="0.25">
      <c r="A26" s="399" t="s">
        <v>242</v>
      </c>
      <c r="B26" s="400">
        <v>0</v>
      </c>
      <c r="C26" s="400">
        <v>0</v>
      </c>
      <c r="D26" s="400">
        <v>0</v>
      </c>
      <c r="E26" s="400">
        <v>0</v>
      </c>
    </row>
    <row r="27" spans="1:5" ht="13.5" thickBot="1" x14ac:dyDescent="0.25">
      <c r="A27" s="401" t="s">
        <v>243</v>
      </c>
      <c r="B27" s="402">
        <f>SUM(B28)</f>
        <v>12466.5</v>
      </c>
      <c r="C27" s="402">
        <f t="shared" ref="C27:E27" si="3">SUM(C28)</f>
        <v>16554.199999999997</v>
      </c>
      <c r="D27" s="402">
        <f t="shared" si="3"/>
        <v>15859.6</v>
      </c>
      <c r="E27" s="402">
        <f t="shared" si="3"/>
        <v>15863.6</v>
      </c>
    </row>
    <row r="28" spans="1:5" ht="26.25" thickBot="1" x14ac:dyDescent="0.25">
      <c r="A28" s="403" t="s">
        <v>244</v>
      </c>
      <c r="B28" s="404">
        <f>B11</f>
        <v>12466.5</v>
      </c>
      <c r="C28" s="404">
        <f t="shared" ref="C28:E28" si="4">C11</f>
        <v>16554.199999999997</v>
      </c>
      <c r="D28" s="404">
        <f t="shared" si="4"/>
        <v>15859.6</v>
      </c>
      <c r="E28" s="404">
        <f t="shared" si="4"/>
        <v>15863.6</v>
      </c>
    </row>
    <row r="29" spans="1:5" ht="13.5" thickBot="1" x14ac:dyDescent="0.25">
      <c r="A29" s="401" t="s">
        <v>245</v>
      </c>
      <c r="B29" s="402">
        <f>B20+B27</f>
        <v>27187.599999999999</v>
      </c>
      <c r="C29" s="402">
        <f t="shared" ref="C29:E29" si="5">C20+C27</f>
        <v>32950.899999999994</v>
      </c>
      <c r="D29" s="402">
        <f t="shared" si="5"/>
        <v>33173.300000000003</v>
      </c>
      <c r="E29" s="402">
        <f t="shared" si="5"/>
        <v>33662.9</v>
      </c>
    </row>
    <row r="30" spans="1:5" x14ac:dyDescent="0.2">
      <c r="A30" s="399" t="s">
        <v>246</v>
      </c>
      <c r="B30" s="400">
        <v>0</v>
      </c>
      <c r="C30" s="400">
        <v>0</v>
      </c>
      <c r="D30" s="400">
        <v>0</v>
      </c>
      <c r="E30" s="400">
        <v>0</v>
      </c>
    </row>
    <row r="31" spans="1:5" ht="26.25" thickBot="1" x14ac:dyDescent="0.25">
      <c r="A31" s="399" t="s">
        <v>247</v>
      </c>
      <c r="B31" s="400">
        <f>B29-25218.9</f>
        <v>1968.6999999999971</v>
      </c>
      <c r="C31" s="400">
        <f>C29-B29</f>
        <v>5763.2999999999956</v>
      </c>
      <c r="D31" s="400">
        <f>D29-C29</f>
        <v>222.40000000000873</v>
      </c>
      <c r="E31" s="400">
        <f>E29-D29</f>
        <v>489.59999999999854</v>
      </c>
    </row>
    <row r="32" spans="1:5" ht="13.5" thickBot="1" x14ac:dyDescent="0.25">
      <c r="A32" s="405" t="s">
        <v>208</v>
      </c>
      <c r="B32" s="406">
        <f>B29</f>
        <v>27187.599999999999</v>
      </c>
      <c r="C32" s="406">
        <f t="shared" ref="C32:E32" si="6">C29</f>
        <v>32950.899999999994</v>
      </c>
      <c r="D32" s="406">
        <f t="shared" si="6"/>
        <v>33173.300000000003</v>
      </c>
      <c r="E32" s="406">
        <f t="shared" si="6"/>
        <v>33662.9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topLeftCell="A4" zoomScaleNormal="100" zoomScaleSheetLayoutView="100" workbookViewId="0">
      <selection activeCell="E18" sqref="E18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36" t="s">
        <v>248</v>
      </c>
    </row>
    <row r="2" spans="1:9" ht="13.5" thickBot="1" x14ac:dyDescent="0.25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thickTop="1" x14ac:dyDescent="0.2">
      <c r="A3" s="1226" t="s">
        <v>89</v>
      </c>
      <c r="B3" s="1229" t="s">
        <v>249</v>
      </c>
      <c r="C3" s="1232" t="s">
        <v>247</v>
      </c>
      <c r="D3" s="1233"/>
      <c r="E3" s="1233"/>
      <c r="F3" s="1236" t="s">
        <v>201</v>
      </c>
      <c r="G3" s="1236" t="s">
        <v>202</v>
      </c>
    </row>
    <row r="4" spans="1:9" ht="27.75" customHeight="1" x14ac:dyDescent="0.2">
      <c r="A4" s="1227"/>
      <c r="B4" s="1230"/>
      <c r="C4" s="1234"/>
      <c r="D4" s="1235"/>
      <c r="E4" s="1235"/>
      <c r="F4" s="1237"/>
      <c r="G4" s="1237"/>
    </row>
    <row r="5" spans="1:9" x14ac:dyDescent="0.2">
      <c r="A5" s="1227"/>
      <c r="B5" s="1230"/>
      <c r="C5" s="1239" t="s">
        <v>199</v>
      </c>
      <c r="D5" s="1242" t="s">
        <v>90</v>
      </c>
      <c r="E5" s="1245" t="s">
        <v>200</v>
      </c>
      <c r="F5" s="1237"/>
      <c r="G5" s="1237"/>
    </row>
    <row r="6" spans="1:9" x14ac:dyDescent="0.2">
      <c r="A6" s="1227"/>
      <c r="B6" s="1230"/>
      <c r="C6" s="1240"/>
      <c r="D6" s="1243"/>
      <c r="E6" s="1246"/>
      <c r="F6" s="1237"/>
      <c r="G6" s="1237"/>
    </row>
    <row r="7" spans="1:9" ht="71.25" customHeight="1" thickBot="1" x14ac:dyDescent="0.25">
      <c r="A7" s="1228"/>
      <c r="B7" s="1231"/>
      <c r="C7" s="1241"/>
      <c r="D7" s="1244"/>
      <c r="E7" s="1247"/>
      <c r="F7" s="1238"/>
      <c r="G7" s="1238"/>
    </row>
    <row r="8" spans="1:9" ht="13.5" thickTop="1" x14ac:dyDescent="0.2">
      <c r="A8" s="407" t="s">
        <v>91</v>
      </c>
      <c r="B8" s="408">
        <f>B9+B11</f>
        <v>27187.599999999999</v>
      </c>
      <c r="C8" s="409">
        <f>+B8</f>
        <v>27187.599999999999</v>
      </c>
      <c r="D8" s="410">
        <f t="shared" ref="D8:D17" si="0">E8-C8</f>
        <v>5763.2999999999956</v>
      </c>
      <c r="E8" s="410">
        <f>E9+E11</f>
        <v>32950.899999999994</v>
      </c>
      <c r="F8" s="411">
        <f>F9+F11</f>
        <v>33173.300000000003</v>
      </c>
      <c r="G8" s="411">
        <f>G9+G11</f>
        <v>33662.9</v>
      </c>
    </row>
    <row r="9" spans="1:9" x14ac:dyDescent="0.2">
      <c r="A9" s="412" t="s">
        <v>92</v>
      </c>
      <c r="B9" s="413">
        <f>'04 Programa'!M245</f>
        <v>27166.3</v>
      </c>
      <c r="C9" s="414">
        <f>+B9</f>
        <v>27166.3</v>
      </c>
      <c r="D9" s="415">
        <f t="shared" si="0"/>
        <v>5781.5999999999949</v>
      </c>
      <c r="E9" s="416">
        <f>'04 Programa'!Q245</f>
        <v>32947.899999999994</v>
      </c>
      <c r="F9" s="206">
        <f>'04 Programa'!U245</f>
        <v>33173.300000000003</v>
      </c>
      <c r="G9" s="206">
        <f>'04 Programa'!Y245</f>
        <v>33662.9</v>
      </c>
    </row>
    <row r="10" spans="1:9" x14ac:dyDescent="0.2">
      <c r="A10" s="417" t="s">
        <v>93</v>
      </c>
      <c r="B10" s="418">
        <f>'04 Programa'!N245</f>
        <v>5261.1</v>
      </c>
      <c r="C10" s="414">
        <f>+B10</f>
        <v>5261.1</v>
      </c>
      <c r="D10" s="415">
        <f t="shared" si="0"/>
        <v>933</v>
      </c>
      <c r="E10" s="419">
        <f>'04 Programa'!R245</f>
        <v>6194.1</v>
      </c>
      <c r="F10" s="420">
        <f>'04 Programa'!V245</f>
        <v>6660.4999999999991</v>
      </c>
      <c r="G10" s="420">
        <f>'04 Programa'!Z245</f>
        <v>7118.1999999999989</v>
      </c>
    </row>
    <row r="11" spans="1:9" ht="26.25" thickBot="1" x14ac:dyDescent="0.25">
      <c r="A11" s="421" t="s">
        <v>94</v>
      </c>
      <c r="B11" s="422">
        <f>'04 Programa'!O245</f>
        <v>21.299999999999997</v>
      </c>
      <c r="C11" s="423">
        <f>+B11</f>
        <v>21.299999999999997</v>
      </c>
      <c r="D11" s="424">
        <f t="shared" si="0"/>
        <v>-18.299999999999997</v>
      </c>
      <c r="E11" s="425">
        <f>'04 Programa'!S245</f>
        <v>3</v>
      </c>
      <c r="F11" s="426">
        <f>'04 Programa'!W245</f>
        <v>0</v>
      </c>
      <c r="G11" s="426">
        <f>'04 Programa'!AA245</f>
        <v>0</v>
      </c>
    </row>
    <row r="12" spans="1:9" ht="13.5" thickTop="1" x14ac:dyDescent="0.2">
      <c r="A12" s="427" t="s">
        <v>95</v>
      </c>
      <c r="B12" s="204">
        <f>B8</f>
        <v>27187.599999999999</v>
      </c>
      <c r="C12" s="428">
        <f>C13+C18</f>
        <v>27187.599999999999</v>
      </c>
      <c r="D12" s="212">
        <f t="shared" si="0"/>
        <v>5763.2999999999956</v>
      </c>
      <c r="E12" s="429">
        <f>E13+E18</f>
        <v>32950.899999999994</v>
      </c>
      <c r="F12" s="205">
        <f t="shared" ref="F12:G12" si="1">F13+F18</f>
        <v>33173.300000000003</v>
      </c>
      <c r="G12" s="205">
        <f t="shared" si="1"/>
        <v>33662.9</v>
      </c>
    </row>
    <row r="13" spans="1:9" x14ac:dyDescent="0.2">
      <c r="A13" s="430" t="s">
        <v>96</v>
      </c>
      <c r="B13" s="431">
        <f>B8-B18</f>
        <v>14623.3</v>
      </c>
      <c r="C13" s="431">
        <f t="shared" ref="C13:E13" si="2">C8-C18</f>
        <v>14623.3</v>
      </c>
      <c r="D13" s="432">
        <f t="shared" si="2"/>
        <v>1482.7999999999993</v>
      </c>
      <c r="E13" s="433">
        <f t="shared" si="2"/>
        <v>16106.099999999999</v>
      </c>
      <c r="F13" s="434">
        <f>+F8-F18</f>
        <v>17075.400000000001</v>
      </c>
      <c r="G13" s="434">
        <f>+G8-G18</f>
        <v>17661</v>
      </c>
    </row>
    <row r="14" spans="1:9" ht="25.5" x14ac:dyDescent="0.2">
      <c r="A14" s="435" t="s">
        <v>97</v>
      </c>
      <c r="B14" s="436">
        <f>'04 Šaltiniai'!B4</f>
        <v>5949.4999999999991</v>
      </c>
      <c r="C14" s="437">
        <f>B14</f>
        <v>5949.4999999999991</v>
      </c>
      <c r="D14" s="438">
        <f t="shared" si="0"/>
        <v>206.40000000000236</v>
      </c>
      <c r="E14" s="439">
        <f>'04 Šaltiniai'!C4</f>
        <v>6155.9000000000015</v>
      </c>
      <c r="F14" s="420">
        <f>'04 Šaltiniai'!D4</f>
        <v>6848.0000000000009</v>
      </c>
      <c r="G14" s="420">
        <f>'04 Šaltiniai'!E4</f>
        <v>7071.7</v>
      </c>
    </row>
    <row r="15" spans="1:9" ht="25.5" x14ac:dyDescent="0.2">
      <c r="A15" s="440" t="s">
        <v>98</v>
      </c>
      <c r="B15" s="138">
        <f>'04 Šaltiniai'!B5</f>
        <v>268.89999999999998</v>
      </c>
      <c r="C15" s="441">
        <f>B15</f>
        <v>268.89999999999998</v>
      </c>
      <c r="D15" s="438">
        <f t="shared" si="0"/>
        <v>212.10000000000002</v>
      </c>
      <c r="E15" s="416">
        <f>'04 Šaltiniai'!C5</f>
        <v>481</v>
      </c>
      <c r="F15" s="206">
        <f>'04 Šaltiniai'!D5</f>
        <v>256</v>
      </c>
      <c r="G15" s="206">
        <f>'04 Šaltiniai'!E5</f>
        <v>268</v>
      </c>
    </row>
    <row r="16" spans="1:9" ht="25.5" x14ac:dyDescent="0.2">
      <c r="A16" s="440" t="s">
        <v>99</v>
      </c>
      <c r="B16" s="139">
        <v>0</v>
      </c>
      <c r="C16" s="442">
        <f>B16</f>
        <v>0</v>
      </c>
      <c r="D16" s="438">
        <f t="shared" si="0"/>
        <v>0</v>
      </c>
      <c r="E16" s="443">
        <v>0</v>
      </c>
      <c r="F16" s="208">
        <v>0</v>
      </c>
      <c r="G16" s="208">
        <f>'[1]01 Šaltiniai'!E10</f>
        <v>0</v>
      </c>
    </row>
    <row r="17" spans="1:7" ht="17.25" customHeight="1" x14ac:dyDescent="0.2">
      <c r="A17" s="440" t="s">
        <v>250</v>
      </c>
      <c r="B17" s="138">
        <f>'04 Šaltiniai'!B6</f>
        <v>653.4</v>
      </c>
      <c r="C17" s="441">
        <f>B17</f>
        <v>653.4</v>
      </c>
      <c r="D17" s="438">
        <f t="shared" si="0"/>
        <v>18.800000000000068</v>
      </c>
      <c r="E17" s="416">
        <f>'04 Šaltiniai'!C6</f>
        <v>672.2</v>
      </c>
      <c r="F17" s="206">
        <f>'04 Šaltiniai'!D6</f>
        <v>732.40000000000009</v>
      </c>
      <c r="G17" s="206">
        <f>'04 Šaltiniai'!E6</f>
        <v>768</v>
      </c>
    </row>
    <row r="18" spans="1:7" x14ac:dyDescent="0.2">
      <c r="A18" s="444" t="s">
        <v>100</v>
      </c>
      <c r="B18" s="445">
        <f>SUM(B19:B25)</f>
        <v>12564.3</v>
      </c>
      <c r="C18" s="446">
        <f>SUM(C19:C25)</f>
        <v>12564.3</v>
      </c>
      <c r="D18" s="447">
        <f>E18-C18</f>
        <v>4280.4999999999964</v>
      </c>
      <c r="E18" s="448">
        <f>SUM(E19:E25)</f>
        <v>16844.799999999996</v>
      </c>
      <c r="F18" s="209">
        <f>SUM(F19:F25)</f>
        <v>16097.9</v>
      </c>
      <c r="G18" s="209">
        <f>SUM(G19:G25)</f>
        <v>16001.9</v>
      </c>
    </row>
    <row r="19" spans="1:7" ht="16.5" customHeight="1" x14ac:dyDescent="0.2">
      <c r="A19" s="449" t="s">
        <v>251</v>
      </c>
      <c r="B19" s="138">
        <v>0</v>
      </c>
      <c r="C19" s="437">
        <f>B19</f>
        <v>0</v>
      </c>
      <c r="D19" s="450">
        <v>0</v>
      </c>
      <c r="E19" s="416">
        <v>0</v>
      </c>
      <c r="F19" s="206">
        <v>0</v>
      </c>
      <c r="G19" s="206">
        <v>0</v>
      </c>
    </row>
    <row r="20" spans="1:7" x14ac:dyDescent="0.2">
      <c r="A20" s="449" t="s">
        <v>161</v>
      </c>
      <c r="B20" s="140">
        <f>'[1]01 Šaltiniai'!B10</f>
        <v>0</v>
      </c>
      <c r="C20" s="451">
        <f>B20</f>
        <v>0</v>
      </c>
      <c r="D20" s="452">
        <f>E20-C20</f>
        <v>0</v>
      </c>
      <c r="E20" s="453">
        <f>'[1]01 Šaltiniai'!C10</f>
        <v>0</v>
      </c>
      <c r="F20" s="210">
        <f>'[1]01 Šaltiniai'!D10</f>
        <v>0</v>
      </c>
      <c r="G20" s="210">
        <v>0</v>
      </c>
    </row>
    <row r="21" spans="1:7" x14ac:dyDescent="0.2">
      <c r="A21" s="449" t="s">
        <v>162</v>
      </c>
      <c r="B21" s="140">
        <v>0</v>
      </c>
      <c r="C21" s="451">
        <f>B21</f>
        <v>0</v>
      </c>
      <c r="D21" s="452">
        <f t="shared" ref="D21:D25" si="3">E21-C21</f>
        <v>0</v>
      </c>
      <c r="E21" s="453">
        <v>0</v>
      </c>
      <c r="F21" s="210">
        <v>0</v>
      </c>
      <c r="G21" s="210">
        <v>0</v>
      </c>
    </row>
    <row r="22" spans="1:7" ht="30" customHeight="1" x14ac:dyDescent="0.2">
      <c r="A22" s="449" t="s">
        <v>252</v>
      </c>
      <c r="B22" s="138">
        <f>'04 Šaltiniai'!B9</f>
        <v>97.8</v>
      </c>
      <c r="C22" s="441">
        <f>B22</f>
        <v>97.8</v>
      </c>
      <c r="D22" s="450">
        <f t="shared" si="3"/>
        <v>192.79999999999995</v>
      </c>
      <c r="E22" s="416">
        <f>'04 Šaltiniai'!C9</f>
        <v>290.59999999999997</v>
      </c>
      <c r="F22" s="206">
        <f>'04 Šaltiniai'!D9</f>
        <v>238.3</v>
      </c>
      <c r="G22" s="206">
        <f>'04 Šaltiniai'!E9</f>
        <v>138.30000000000001</v>
      </c>
    </row>
    <row r="23" spans="1:7" x14ac:dyDescent="0.2">
      <c r="A23" s="454" t="s">
        <v>163</v>
      </c>
      <c r="B23" s="436">
        <f>'04 Šaltiniai'!B11</f>
        <v>12466.5</v>
      </c>
      <c r="C23" s="441">
        <f t="shared" ref="C23:C25" si="4">B23</f>
        <v>12466.5</v>
      </c>
      <c r="D23" s="450">
        <f t="shared" si="3"/>
        <v>4087.6999999999971</v>
      </c>
      <c r="E23" s="439">
        <f>'04 Šaltiniai'!C11</f>
        <v>16554.199999999997</v>
      </c>
      <c r="F23" s="420">
        <f>'04 Šaltiniai'!D11</f>
        <v>15859.6</v>
      </c>
      <c r="G23" s="420">
        <f>'04 Šaltiniai'!E11</f>
        <v>15863.6</v>
      </c>
    </row>
    <row r="24" spans="1:7" ht="17.25" customHeight="1" x14ac:dyDescent="0.2">
      <c r="A24" s="449" t="s">
        <v>164</v>
      </c>
      <c r="B24" s="455">
        <v>0</v>
      </c>
      <c r="C24" s="441">
        <f t="shared" si="4"/>
        <v>0</v>
      </c>
      <c r="D24" s="450">
        <f t="shared" si="3"/>
        <v>0</v>
      </c>
      <c r="E24" s="456">
        <v>0</v>
      </c>
      <c r="F24" s="426">
        <v>0</v>
      </c>
      <c r="G24" s="426">
        <v>0</v>
      </c>
    </row>
    <row r="25" spans="1:7" ht="13.5" thickBot="1" x14ac:dyDescent="0.25">
      <c r="A25" s="457" t="s">
        <v>165</v>
      </c>
      <c r="B25" s="141">
        <v>0</v>
      </c>
      <c r="C25" s="458">
        <f t="shared" si="4"/>
        <v>0</v>
      </c>
      <c r="D25" s="459">
        <f t="shared" si="3"/>
        <v>0</v>
      </c>
      <c r="E25" s="460">
        <f>'[1]01 Šaltiniai'!C15</f>
        <v>0</v>
      </c>
      <c r="F25" s="211">
        <v>0</v>
      </c>
      <c r="G25" s="211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15"/>
  <sheetViews>
    <sheetView topLeftCell="A76" workbookViewId="0">
      <selection activeCell="A28" sqref="A28:F28"/>
    </sheetView>
  </sheetViews>
  <sheetFormatPr defaultRowHeight="12.75" x14ac:dyDescent="0.2"/>
  <cols>
    <col min="1" max="1" width="23.85546875" style="461" customWidth="1"/>
    <col min="2" max="2" width="44.42578125" style="461" customWidth="1"/>
    <col min="3" max="4" width="12.42578125" style="461" customWidth="1"/>
    <col min="5" max="5" width="12" style="461" customWidth="1"/>
    <col min="6" max="6" width="19.85546875" style="461" customWidth="1"/>
    <col min="7" max="16384" width="9.140625" style="461"/>
  </cols>
  <sheetData>
    <row r="1" spans="1:6" ht="13.5" thickBot="1" x14ac:dyDescent="0.25">
      <c r="A1" s="1251" t="s">
        <v>262</v>
      </c>
      <c r="B1" s="1251"/>
      <c r="C1" s="1251"/>
      <c r="D1" s="1251"/>
      <c r="E1" s="1251"/>
      <c r="F1" s="1251"/>
    </row>
    <row r="2" spans="1:6" x14ac:dyDescent="0.2">
      <c r="A2" s="1252" t="s">
        <v>263</v>
      </c>
      <c r="B2" s="1254" t="s">
        <v>264</v>
      </c>
      <c r="C2" s="1256" t="s">
        <v>265</v>
      </c>
      <c r="D2" s="1257"/>
      <c r="E2" s="1258"/>
      <c r="F2" s="1259" t="s">
        <v>269</v>
      </c>
    </row>
    <row r="3" spans="1:6" ht="13.5" thickBot="1" x14ac:dyDescent="0.25">
      <c r="A3" s="1253"/>
      <c r="B3" s="1255"/>
      <c r="C3" s="472" t="s">
        <v>266</v>
      </c>
      <c r="D3" s="473" t="s">
        <v>267</v>
      </c>
      <c r="E3" s="474" t="s">
        <v>268</v>
      </c>
      <c r="F3" s="1260"/>
    </row>
    <row r="4" spans="1:6" ht="13.5" thickBot="1" x14ac:dyDescent="0.25">
      <c r="A4" s="478">
        <v>1</v>
      </c>
      <c r="B4" s="479">
        <v>2</v>
      </c>
      <c r="C4" s="475">
        <v>3</v>
      </c>
      <c r="D4" s="476">
        <v>4</v>
      </c>
      <c r="E4" s="477">
        <v>5</v>
      </c>
      <c r="F4" s="480">
        <v>6</v>
      </c>
    </row>
    <row r="5" spans="1:6" ht="13.5" thickBot="1" x14ac:dyDescent="0.25">
      <c r="A5" s="1248" t="s">
        <v>270</v>
      </c>
      <c r="B5" s="1249"/>
      <c r="C5" s="1249"/>
      <c r="D5" s="1249"/>
      <c r="E5" s="1249"/>
      <c r="F5" s="1250"/>
    </row>
    <row r="6" spans="1:6" ht="13.5" thickBot="1" x14ac:dyDescent="0.25">
      <c r="A6" s="481" t="s">
        <v>271</v>
      </c>
      <c r="B6" s="482" t="s">
        <v>272</v>
      </c>
      <c r="C6" s="483">
        <v>2</v>
      </c>
      <c r="D6" s="484">
        <v>2</v>
      </c>
      <c r="E6" s="485">
        <v>2</v>
      </c>
      <c r="F6" s="481" t="s">
        <v>222</v>
      </c>
    </row>
    <row r="7" spans="1:6" ht="13.5" thickBot="1" x14ac:dyDescent="0.25">
      <c r="A7" s="1248" t="s">
        <v>273</v>
      </c>
      <c r="B7" s="1249"/>
      <c r="C7" s="1249"/>
      <c r="D7" s="1249"/>
      <c r="E7" s="1249"/>
      <c r="F7" s="1250"/>
    </row>
    <row r="8" spans="1:6" x14ac:dyDescent="0.2">
      <c r="A8" s="493" t="s">
        <v>274</v>
      </c>
      <c r="B8" s="496" t="s">
        <v>281</v>
      </c>
      <c r="C8" s="499">
        <v>225</v>
      </c>
      <c r="D8" s="500">
        <v>225</v>
      </c>
      <c r="E8" s="501">
        <v>225</v>
      </c>
      <c r="F8" s="493" t="s">
        <v>216</v>
      </c>
    </row>
    <row r="9" spans="1:6" x14ac:dyDescent="0.2">
      <c r="A9" s="494" t="s">
        <v>275</v>
      </c>
      <c r="B9" s="497" t="s">
        <v>282</v>
      </c>
      <c r="C9" s="486">
        <v>50</v>
      </c>
      <c r="D9" s="462">
        <v>50</v>
      </c>
      <c r="E9" s="487">
        <v>50</v>
      </c>
      <c r="F9" s="494" t="s">
        <v>216</v>
      </c>
    </row>
    <row r="10" spans="1:6" x14ac:dyDescent="0.2">
      <c r="A10" s="494" t="s">
        <v>276</v>
      </c>
      <c r="B10" s="497" t="s">
        <v>282</v>
      </c>
      <c r="C10" s="486">
        <v>98</v>
      </c>
      <c r="D10" s="462">
        <v>98</v>
      </c>
      <c r="E10" s="487">
        <v>98</v>
      </c>
      <c r="F10" s="494" t="s">
        <v>216</v>
      </c>
    </row>
    <row r="11" spans="1:6" x14ac:dyDescent="0.2">
      <c r="A11" s="494" t="s">
        <v>277</v>
      </c>
      <c r="B11" s="497" t="s">
        <v>282</v>
      </c>
      <c r="C11" s="486">
        <v>20</v>
      </c>
      <c r="D11" s="462">
        <v>20</v>
      </c>
      <c r="E11" s="487">
        <v>20</v>
      </c>
      <c r="F11" s="494" t="s">
        <v>216</v>
      </c>
    </row>
    <row r="12" spans="1:6" x14ac:dyDescent="0.2">
      <c r="A12" s="494" t="s">
        <v>278</v>
      </c>
      <c r="B12" s="497" t="s">
        <v>282</v>
      </c>
      <c r="C12" s="486">
        <v>164</v>
      </c>
      <c r="D12" s="462">
        <v>164</v>
      </c>
      <c r="E12" s="487">
        <v>164</v>
      </c>
      <c r="F12" s="494" t="s">
        <v>216</v>
      </c>
    </row>
    <row r="13" spans="1:6" x14ac:dyDescent="0.2">
      <c r="A13" s="494" t="s">
        <v>279</v>
      </c>
      <c r="B13" s="497" t="s">
        <v>283</v>
      </c>
      <c r="C13" s="486">
        <v>100</v>
      </c>
      <c r="D13" s="462">
        <v>100</v>
      </c>
      <c r="E13" s="487">
        <v>100</v>
      </c>
      <c r="F13" s="494" t="s">
        <v>218</v>
      </c>
    </row>
    <row r="14" spans="1:6" ht="13.5" thickBot="1" x14ac:dyDescent="0.25">
      <c r="A14" s="495" t="s">
        <v>280</v>
      </c>
      <c r="B14" s="498" t="s">
        <v>284</v>
      </c>
      <c r="C14" s="490">
        <v>15</v>
      </c>
      <c r="D14" s="491">
        <v>15</v>
      </c>
      <c r="E14" s="492">
        <v>15</v>
      </c>
      <c r="F14" s="495" t="s">
        <v>216</v>
      </c>
    </row>
    <row r="15" spans="1:6" ht="13.5" thickBot="1" x14ac:dyDescent="0.25">
      <c r="A15" s="1248" t="s">
        <v>285</v>
      </c>
      <c r="B15" s="1249"/>
      <c r="C15" s="1249"/>
      <c r="D15" s="1249"/>
      <c r="E15" s="1249"/>
      <c r="F15" s="1250"/>
    </row>
    <row r="16" spans="1:6" x14ac:dyDescent="0.2">
      <c r="A16" s="493" t="s">
        <v>286</v>
      </c>
      <c r="B16" s="496" t="s">
        <v>289</v>
      </c>
      <c r="C16" s="499">
        <v>20</v>
      </c>
      <c r="D16" s="500">
        <v>20</v>
      </c>
      <c r="E16" s="501">
        <v>20</v>
      </c>
      <c r="F16" s="493" t="s">
        <v>217</v>
      </c>
    </row>
    <row r="17" spans="1:6" x14ac:dyDescent="0.2">
      <c r="A17" s="494" t="s">
        <v>287</v>
      </c>
      <c r="B17" s="497" t="s">
        <v>290</v>
      </c>
      <c r="C17" s="486">
        <v>100</v>
      </c>
      <c r="D17" s="462">
        <v>100</v>
      </c>
      <c r="E17" s="487">
        <v>100</v>
      </c>
      <c r="F17" s="494" t="s">
        <v>217</v>
      </c>
    </row>
    <row r="18" spans="1:6" ht="13.5" thickBot="1" x14ac:dyDescent="0.25">
      <c r="A18" s="495" t="s">
        <v>288</v>
      </c>
      <c r="B18" s="498" t="s">
        <v>282</v>
      </c>
      <c r="C18" s="490">
        <v>80</v>
      </c>
      <c r="D18" s="491">
        <v>80</v>
      </c>
      <c r="E18" s="492">
        <v>80</v>
      </c>
      <c r="F18" s="495" t="s">
        <v>217</v>
      </c>
    </row>
    <row r="19" spans="1:6" ht="13.5" thickBot="1" x14ac:dyDescent="0.25">
      <c r="A19" s="1248" t="s">
        <v>291</v>
      </c>
      <c r="B19" s="1249"/>
      <c r="C19" s="1249"/>
      <c r="D19" s="1249"/>
      <c r="E19" s="1249"/>
      <c r="F19" s="1250"/>
    </row>
    <row r="20" spans="1:6" x14ac:dyDescent="0.2">
      <c r="A20" s="493" t="s">
        <v>292</v>
      </c>
      <c r="B20" s="496" t="s">
        <v>289</v>
      </c>
      <c r="C20" s="499">
        <v>10</v>
      </c>
      <c r="D20" s="500">
        <v>10</v>
      </c>
      <c r="E20" s="501">
        <v>10</v>
      </c>
      <c r="F20" s="493" t="s">
        <v>221</v>
      </c>
    </row>
    <row r="21" spans="1:6" x14ac:dyDescent="0.2">
      <c r="A21" s="494" t="s">
        <v>293</v>
      </c>
      <c r="B21" s="497" t="s">
        <v>289</v>
      </c>
      <c r="C21" s="486">
        <v>5</v>
      </c>
      <c r="D21" s="462">
        <v>5</v>
      </c>
      <c r="E21" s="487">
        <v>5</v>
      </c>
      <c r="F21" s="494" t="s">
        <v>217</v>
      </c>
    </row>
    <row r="22" spans="1:6" x14ac:dyDescent="0.2">
      <c r="A22" s="494" t="s">
        <v>294</v>
      </c>
      <c r="B22" s="497" t="s">
        <v>289</v>
      </c>
      <c r="C22" s="486">
        <v>1</v>
      </c>
      <c r="D22" s="462">
        <v>1</v>
      </c>
      <c r="E22" s="487">
        <v>1</v>
      </c>
      <c r="F22" s="494" t="s">
        <v>216</v>
      </c>
    </row>
    <row r="23" spans="1:6" x14ac:dyDescent="0.2">
      <c r="A23" s="494" t="s">
        <v>295</v>
      </c>
      <c r="B23" s="497" t="s">
        <v>289</v>
      </c>
      <c r="C23" s="486">
        <v>0</v>
      </c>
      <c r="D23" s="462">
        <v>0</v>
      </c>
      <c r="E23" s="487">
        <v>0</v>
      </c>
      <c r="F23" s="494" t="s">
        <v>217</v>
      </c>
    </row>
    <row r="24" spans="1:6" x14ac:dyDescent="0.2">
      <c r="A24" s="494" t="s">
        <v>296</v>
      </c>
      <c r="B24" s="497" t="s">
        <v>299</v>
      </c>
      <c r="C24" s="486">
        <v>100</v>
      </c>
      <c r="D24" s="462">
        <v>100</v>
      </c>
      <c r="E24" s="487">
        <v>100</v>
      </c>
      <c r="F24" s="494" t="s">
        <v>216</v>
      </c>
    </row>
    <row r="25" spans="1:6" x14ac:dyDescent="0.2">
      <c r="A25" s="494" t="s">
        <v>297</v>
      </c>
      <c r="B25" s="497" t="s">
        <v>299</v>
      </c>
      <c r="C25" s="486">
        <v>100</v>
      </c>
      <c r="D25" s="462">
        <v>100</v>
      </c>
      <c r="E25" s="487">
        <v>100</v>
      </c>
      <c r="F25" s="494" t="s">
        <v>216</v>
      </c>
    </row>
    <row r="26" spans="1:6" x14ac:dyDescent="0.2">
      <c r="A26" s="691" t="s">
        <v>298</v>
      </c>
      <c r="B26" s="692" t="s">
        <v>300</v>
      </c>
      <c r="C26" s="693">
        <v>100</v>
      </c>
      <c r="D26" s="694">
        <v>100</v>
      </c>
      <c r="E26" s="695">
        <v>100</v>
      </c>
      <c r="F26" s="691" t="s">
        <v>216</v>
      </c>
    </row>
    <row r="27" spans="1:6" ht="13.5" thickBot="1" x14ac:dyDescent="0.25">
      <c r="A27" s="495" t="s">
        <v>429</v>
      </c>
      <c r="B27" s="498" t="s">
        <v>336</v>
      </c>
      <c r="C27" s="696">
        <v>4000</v>
      </c>
      <c r="D27" s="697">
        <v>4200</v>
      </c>
      <c r="E27" s="698">
        <v>4400</v>
      </c>
      <c r="F27" s="495" t="s">
        <v>216</v>
      </c>
    </row>
    <row r="28" spans="1:6" ht="13.5" thickBot="1" x14ac:dyDescent="0.25">
      <c r="A28" s="1248" t="s">
        <v>302</v>
      </c>
      <c r="B28" s="1249"/>
      <c r="C28" s="1249"/>
      <c r="D28" s="1249"/>
      <c r="E28" s="1249"/>
      <c r="F28" s="1250"/>
    </row>
    <row r="29" spans="1:6" x14ac:dyDescent="0.2">
      <c r="A29" s="493" t="s">
        <v>303</v>
      </c>
      <c r="B29" s="496" t="s">
        <v>323</v>
      </c>
      <c r="C29" s="504">
        <v>7500</v>
      </c>
      <c r="D29" s="505">
        <v>7500</v>
      </c>
      <c r="E29" s="506">
        <v>7500</v>
      </c>
      <c r="F29" s="493" t="s">
        <v>218</v>
      </c>
    </row>
    <row r="30" spans="1:6" ht="25.5" x14ac:dyDescent="0.2">
      <c r="A30" s="502" t="s">
        <v>304</v>
      </c>
      <c r="B30" s="503" t="s">
        <v>324</v>
      </c>
      <c r="C30" s="488">
        <v>100</v>
      </c>
      <c r="D30" s="463">
        <v>100</v>
      </c>
      <c r="E30" s="489">
        <v>100</v>
      </c>
      <c r="F30" s="502" t="s">
        <v>218</v>
      </c>
    </row>
    <row r="31" spans="1:6" x14ac:dyDescent="0.2">
      <c r="A31" s="494" t="s">
        <v>305</v>
      </c>
      <c r="B31" s="497" t="s">
        <v>284</v>
      </c>
      <c r="C31" s="507">
        <v>2200</v>
      </c>
      <c r="D31" s="464">
        <v>2200</v>
      </c>
      <c r="E31" s="508">
        <v>2200</v>
      </c>
      <c r="F31" s="494" t="s">
        <v>218</v>
      </c>
    </row>
    <row r="32" spans="1:6" ht="25.5" x14ac:dyDescent="0.2">
      <c r="A32" s="502" t="s">
        <v>306</v>
      </c>
      <c r="B32" s="503" t="s">
        <v>324</v>
      </c>
      <c r="C32" s="488">
        <v>100</v>
      </c>
      <c r="D32" s="463">
        <v>100</v>
      </c>
      <c r="E32" s="489">
        <v>100</v>
      </c>
      <c r="F32" s="502" t="s">
        <v>218</v>
      </c>
    </row>
    <row r="33" spans="1:6" x14ac:dyDescent="0.2">
      <c r="A33" s="494" t="s">
        <v>307</v>
      </c>
      <c r="B33" s="497" t="s">
        <v>323</v>
      </c>
      <c r="C33" s="486">
        <v>500</v>
      </c>
      <c r="D33" s="462">
        <v>500</v>
      </c>
      <c r="E33" s="487">
        <v>500</v>
      </c>
      <c r="F33" s="494" t="s">
        <v>218</v>
      </c>
    </row>
    <row r="34" spans="1:6" x14ac:dyDescent="0.2">
      <c r="A34" s="494" t="s">
        <v>308</v>
      </c>
      <c r="B34" s="497" t="s">
        <v>323</v>
      </c>
      <c r="C34" s="507">
        <v>2200</v>
      </c>
      <c r="D34" s="464">
        <v>2200</v>
      </c>
      <c r="E34" s="508">
        <v>2200</v>
      </c>
      <c r="F34" s="494" t="s">
        <v>218</v>
      </c>
    </row>
    <row r="35" spans="1:6" ht="25.5" x14ac:dyDescent="0.2">
      <c r="A35" s="502" t="s">
        <v>309</v>
      </c>
      <c r="B35" s="503" t="s">
        <v>324</v>
      </c>
      <c r="C35" s="488">
        <v>100</v>
      </c>
      <c r="D35" s="463">
        <v>100</v>
      </c>
      <c r="E35" s="489">
        <v>100</v>
      </c>
      <c r="F35" s="502" t="s">
        <v>218</v>
      </c>
    </row>
    <row r="36" spans="1:6" x14ac:dyDescent="0.2">
      <c r="A36" s="494" t="s">
        <v>310</v>
      </c>
      <c r="B36" s="497" t="s">
        <v>323</v>
      </c>
      <c r="C36" s="507">
        <v>1000</v>
      </c>
      <c r="D36" s="464">
        <v>1000</v>
      </c>
      <c r="E36" s="508">
        <v>1000</v>
      </c>
      <c r="F36" s="494" t="s">
        <v>218</v>
      </c>
    </row>
    <row r="37" spans="1:6" x14ac:dyDescent="0.2">
      <c r="A37" s="494" t="s">
        <v>311</v>
      </c>
      <c r="B37" s="497" t="s">
        <v>323</v>
      </c>
      <c r="C37" s="486">
        <v>400</v>
      </c>
      <c r="D37" s="462">
        <v>400</v>
      </c>
      <c r="E37" s="487">
        <v>400</v>
      </c>
      <c r="F37" s="494" t="s">
        <v>218</v>
      </c>
    </row>
    <row r="38" spans="1:6" x14ac:dyDescent="0.2">
      <c r="A38" s="494" t="s">
        <v>424</v>
      </c>
      <c r="B38" s="497" t="s">
        <v>323</v>
      </c>
      <c r="C38" s="486">
        <v>240</v>
      </c>
      <c r="D38" s="462">
        <v>240</v>
      </c>
      <c r="E38" s="487">
        <v>240</v>
      </c>
      <c r="F38" s="494"/>
    </row>
    <row r="39" spans="1:6" x14ac:dyDescent="0.2">
      <c r="A39" s="494" t="s">
        <v>312</v>
      </c>
      <c r="B39" s="497" t="s">
        <v>325</v>
      </c>
      <c r="C39" s="486">
        <v>100</v>
      </c>
      <c r="D39" s="462">
        <v>100</v>
      </c>
      <c r="E39" s="487">
        <v>100</v>
      </c>
      <c r="F39" s="494" t="s">
        <v>218</v>
      </c>
    </row>
    <row r="40" spans="1:6" x14ac:dyDescent="0.2">
      <c r="A40" s="494" t="s">
        <v>313</v>
      </c>
      <c r="B40" s="497" t="s">
        <v>323</v>
      </c>
      <c r="C40" s="507">
        <v>1800</v>
      </c>
      <c r="D40" s="464">
        <v>1800</v>
      </c>
      <c r="E40" s="508">
        <v>1800</v>
      </c>
      <c r="F40" s="494" t="s">
        <v>218</v>
      </c>
    </row>
    <row r="41" spans="1:6" x14ac:dyDescent="0.2">
      <c r="A41" s="494" t="s">
        <v>314</v>
      </c>
      <c r="B41" s="497" t="s">
        <v>323</v>
      </c>
      <c r="C41" s="486">
        <v>500</v>
      </c>
      <c r="D41" s="462">
        <v>500</v>
      </c>
      <c r="E41" s="487">
        <v>500</v>
      </c>
      <c r="F41" s="494" t="s">
        <v>218</v>
      </c>
    </row>
    <row r="42" spans="1:6" x14ac:dyDescent="0.2">
      <c r="A42" s="494" t="s">
        <v>315</v>
      </c>
      <c r="B42" s="497" t="s">
        <v>323</v>
      </c>
      <c r="C42" s="507">
        <v>5500</v>
      </c>
      <c r="D42" s="464">
        <v>5500</v>
      </c>
      <c r="E42" s="508">
        <v>5500</v>
      </c>
      <c r="F42" s="494" t="s">
        <v>218</v>
      </c>
    </row>
    <row r="43" spans="1:6" x14ac:dyDescent="0.2">
      <c r="A43" s="494" t="s">
        <v>316</v>
      </c>
      <c r="B43" s="497" t="s">
        <v>323</v>
      </c>
      <c r="C43" s="507">
        <v>1300</v>
      </c>
      <c r="D43" s="464">
        <v>1300</v>
      </c>
      <c r="E43" s="508">
        <v>1300</v>
      </c>
      <c r="F43" s="494" t="s">
        <v>218</v>
      </c>
    </row>
    <row r="44" spans="1:6" x14ac:dyDescent="0.2">
      <c r="A44" s="494" t="s">
        <v>317</v>
      </c>
      <c r="B44" s="497" t="s">
        <v>284</v>
      </c>
      <c r="C44" s="486">
        <v>230</v>
      </c>
      <c r="D44" s="462">
        <v>240</v>
      </c>
      <c r="E44" s="487">
        <v>250</v>
      </c>
      <c r="F44" s="494" t="s">
        <v>218</v>
      </c>
    </row>
    <row r="45" spans="1:6" x14ac:dyDescent="0.2">
      <c r="A45" s="494" t="s">
        <v>318</v>
      </c>
      <c r="B45" s="497" t="s">
        <v>284</v>
      </c>
      <c r="C45" s="486">
        <v>75</v>
      </c>
      <c r="D45" s="462">
        <v>75</v>
      </c>
      <c r="E45" s="487">
        <v>75</v>
      </c>
      <c r="F45" s="494" t="s">
        <v>218</v>
      </c>
    </row>
    <row r="46" spans="1:6" x14ac:dyDescent="0.2">
      <c r="A46" s="494" t="s">
        <v>319</v>
      </c>
      <c r="B46" s="497" t="s">
        <v>284</v>
      </c>
      <c r="C46" s="486">
        <v>750</v>
      </c>
      <c r="D46" s="462">
        <v>750</v>
      </c>
      <c r="E46" s="487">
        <v>750</v>
      </c>
      <c r="F46" s="494" t="s">
        <v>218</v>
      </c>
    </row>
    <row r="47" spans="1:6" x14ac:dyDescent="0.2">
      <c r="A47" s="494" t="s">
        <v>322</v>
      </c>
      <c r="B47" s="497" t="s">
        <v>326</v>
      </c>
      <c r="C47" s="486">
        <v>180</v>
      </c>
      <c r="D47" s="462">
        <v>180</v>
      </c>
      <c r="E47" s="487">
        <v>180</v>
      </c>
      <c r="F47" s="494" t="s">
        <v>218</v>
      </c>
    </row>
    <row r="48" spans="1:6" x14ac:dyDescent="0.2">
      <c r="A48" s="494" t="s">
        <v>321</v>
      </c>
      <c r="B48" s="497" t="s">
        <v>327</v>
      </c>
      <c r="C48" s="486">
        <v>10</v>
      </c>
      <c r="D48" s="462">
        <v>10</v>
      </c>
      <c r="E48" s="487">
        <v>10</v>
      </c>
      <c r="F48" s="494" t="s">
        <v>218</v>
      </c>
    </row>
    <row r="49" spans="1:6" ht="13.5" thickBot="1" x14ac:dyDescent="0.25">
      <c r="A49" s="495" t="s">
        <v>320</v>
      </c>
      <c r="B49" s="498" t="s">
        <v>328</v>
      </c>
      <c r="C49" s="490">
        <v>5</v>
      </c>
      <c r="D49" s="491">
        <v>5</v>
      </c>
      <c r="E49" s="492">
        <v>5</v>
      </c>
      <c r="F49" s="495" t="s">
        <v>218</v>
      </c>
    </row>
    <row r="50" spans="1:6" ht="13.5" thickBot="1" x14ac:dyDescent="0.25">
      <c r="A50" s="1248" t="s">
        <v>330</v>
      </c>
      <c r="B50" s="1249"/>
      <c r="C50" s="1249"/>
      <c r="D50" s="1249"/>
      <c r="E50" s="1249"/>
      <c r="F50" s="1250"/>
    </row>
    <row r="51" spans="1:6" x14ac:dyDescent="0.2">
      <c r="A51" s="493" t="s">
        <v>331</v>
      </c>
      <c r="B51" s="496" t="s">
        <v>283</v>
      </c>
      <c r="C51" s="499">
        <v>100</v>
      </c>
      <c r="D51" s="500">
        <v>100</v>
      </c>
      <c r="E51" s="501">
        <v>100</v>
      </c>
      <c r="F51" s="493" t="s">
        <v>218</v>
      </c>
    </row>
    <row r="52" spans="1:6" x14ac:dyDescent="0.2">
      <c r="A52" s="494" t="s">
        <v>332</v>
      </c>
      <c r="B52" s="497" t="s">
        <v>282</v>
      </c>
      <c r="C52" s="486">
        <v>30</v>
      </c>
      <c r="D52" s="462">
        <v>30</v>
      </c>
      <c r="E52" s="487">
        <v>30</v>
      </c>
      <c r="F52" s="494" t="s">
        <v>216</v>
      </c>
    </row>
    <row r="53" spans="1:6" x14ac:dyDescent="0.2">
      <c r="A53" s="494" t="s">
        <v>333</v>
      </c>
      <c r="B53" s="497" t="s">
        <v>281</v>
      </c>
      <c r="C53" s="486">
        <v>60</v>
      </c>
      <c r="D53" s="462">
        <v>60</v>
      </c>
      <c r="E53" s="487">
        <v>60</v>
      </c>
      <c r="F53" s="494" t="s">
        <v>222</v>
      </c>
    </row>
    <row r="54" spans="1:6" x14ac:dyDescent="0.2">
      <c r="A54" s="494" t="s">
        <v>334</v>
      </c>
      <c r="B54" s="497" t="s">
        <v>282</v>
      </c>
      <c r="C54" s="486">
        <v>32</v>
      </c>
      <c r="D54" s="462">
        <v>32</v>
      </c>
      <c r="E54" s="487">
        <v>32</v>
      </c>
      <c r="F54" s="494" t="s">
        <v>217</v>
      </c>
    </row>
    <row r="55" spans="1:6" ht="13.5" thickBot="1" x14ac:dyDescent="0.25">
      <c r="A55" s="495" t="s">
        <v>335</v>
      </c>
      <c r="B55" s="498" t="s">
        <v>336</v>
      </c>
      <c r="C55" s="490">
        <v>150</v>
      </c>
      <c r="D55" s="491">
        <v>150</v>
      </c>
      <c r="E55" s="492">
        <v>150</v>
      </c>
      <c r="F55" s="495" t="s">
        <v>216</v>
      </c>
    </row>
    <row r="56" spans="1:6" ht="13.5" thickBot="1" x14ac:dyDescent="0.25">
      <c r="A56" s="1248" t="s">
        <v>337</v>
      </c>
      <c r="B56" s="1249"/>
      <c r="C56" s="1249"/>
      <c r="D56" s="1249"/>
      <c r="E56" s="1249"/>
      <c r="F56" s="1250"/>
    </row>
    <row r="57" spans="1:6" ht="26.25" thickBot="1" x14ac:dyDescent="0.25">
      <c r="A57" s="509" t="s">
        <v>338</v>
      </c>
      <c r="B57" s="510" t="s">
        <v>339</v>
      </c>
      <c r="C57" s="511">
        <v>100</v>
      </c>
      <c r="D57" s="512">
        <v>100</v>
      </c>
      <c r="E57" s="513">
        <v>100</v>
      </c>
      <c r="F57" s="514" t="s">
        <v>340</v>
      </c>
    </row>
    <row r="58" spans="1:6" ht="13.5" thickBot="1" x14ac:dyDescent="0.25">
      <c r="A58" s="1248" t="s">
        <v>341</v>
      </c>
      <c r="B58" s="1249"/>
      <c r="C58" s="1249"/>
      <c r="D58" s="1249"/>
      <c r="E58" s="1249"/>
      <c r="F58" s="1250"/>
    </row>
    <row r="59" spans="1:6" ht="25.5" x14ac:dyDescent="0.2">
      <c r="A59" s="515" t="s">
        <v>342</v>
      </c>
      <c r="B59" s="516" t="s">
        <v>343</v>
      </c>
      <c r="C59" s="517">
        <v>100</v>
      </c>
      <c r="D59" s="518">
        <v>100</v>
      </c>
      <c r="E59" s="519">
        <v>100</v>
      </c>
      <c r="F59" s="522" t="s">
        <v>340</v>
      </c>
    </row>
    <row r="60" spans="1:6" ht="25.5" x14ac:dyDescent="0.2">
      <c r="A60" s="502" t="s">
        <v>342</v>
      </c>
      <c r="B60" s="503" t="s">
        <v>344</v>
      </c>
      <c r="C60" s="488">
        <v>1</v>
      </c>
      <c r="D60" s="463">
        <v>1</v>
      </c>
      <c r="E60" s="489">
        <v>1</v>
      </c>
      <c r="F60" s="523" t="s">
        <v>340</v>
      </c>
    </row>
    <row r="61" spans="1:6" ht="25.5" x14ac:dyDescent="0.2">
      <c r="A61" s="502" t="s">
        <v>342</v>
      </c>
      <c r="B61" s="503" t="s">
        <v>345</v>
      </c>
      <c r="C61" s="520">
        <v>2100</v>
      </c>
      <c r="D61" s="465">
        <v>2000</v>
      </c>
      <c r="E61" s="521">
        <v>2000</v>
      </c>
      <c r="F61" s="523" t="s">
        <v>340</v>
      </c>
    </row>
    <row r="62" spans="1:6" ht="25.5" x14ac:dyDescent="0.2">
      <c r="A62" s="502" t="s">
        <v>342</v>
      </c>
      <c r="B62" s="503" t="s">
        <v>346</v>
      </c>
      <c r="C62" s="520">
        <v>1100</v>
      </c>
      <c r="D62" s="465">
        <v>1000</v>
      </c>
      <c r="E62" s="521">
        <v>1000</v>
      </c>
      <c r="F62" s="523" t="s">
        <v>340</v>
      </c>
    </row>
    <row r="63" spans="1:6" ht="25.5" x14ac:dyDescent="0.2">
      <c r="A63" s="502" t="s">
        <v>342</v>
      </c>
      <c r="B63" s="503" t="s">
        <v>347</v>
      </c>
      <c r="C63" s="488">
        <v>200</v>
      </c>
      <c r="D63" s="463">
        <v>200</v>
      </c>
      <c r="E63" s="489">
        <v>200</v>
      </c>
      <c r="F63" s="523" t="s">
        <v>340</v>
      </c>
    </row>
    <row r="64" spans="1:6" ht="25.5" x14ac:dyDescent="0.2">
      <c r="A64" s="502" t="s">
        <v>342</v>
      </c>
      <c r="B64" s="503" t="s">
        <v>348</v>
      </c>
      <c r="C64" s="488">
        <v>25</v>
      </c>
      <c r="D64" s="463">
        <v>25</v>
      </c>
      <c r="E64" s="489">
        <v>25</v>
      </c>
      <c r="F64" s="523" t="s">
        <v>340</v>
      </c>
    </row>
    <row r="65" spans="1:6" ht="38.25" x14ac:dyDescent="0.2">
      <c r="A65" s="502" t="s">
        <v>342</v>
      </c>
      <c r="B65" s="503" t="s">
        <v>349</v>
      </c>
      <c r="C65" s="488">
        <v>110</v>
      </c>
      <c r="D65" s="463">
        <v>120</v>
      </c>
      <c r="E65" s="489">
        <v>120</v>
      </c>
      <c r="F65" s="523" t="s">
        <v>340</v>
      </c>
    </row>
    <row r="66" spans="1:6" ht="38.25" x14ac:dyDescent="0.2">
      <c r="A66" s="502" t="s">
        <v>342</v>
      </c>
      <c r="B66" s="503" t="s">
        <v>350</v>
      </c>
      <c r="C66" s="488">
        <v>100</v>
      </c>
      <c r="D66" s="463">
        <v>100</v>
      </c>
      <c r="E66" s="489">
        <v>100</v>
      </c>
      <c r="F66" s="523" t="s">
        <v>340</v>
      </c>
    </row>
    <row r="67" spans="1:6" x14ac:dyDescent="0.2">
      <c r="A67" s="494" t="s">
        <v>351</v>
      </c>
      <c r="B67" s="497" t="s">
        <v>281</v>
      </c>
      <c r="C67" s="507">
        <v>1000</v>
      </c>
      <c r="D67" s="464">
        <v>1000</v>
      </c>
      <c r="E67" s="508">
        <v>1000</v>
      </c>
      <c r="F67" s="494" t="s">
        <v>218</v>
      </c>
    </row>
    <row r="68" spans="1:6" ht="25.5" x14ac:dyDescent="0.2">
      <c r="A68" s="502" t="s">
        <v>352</v>
      </c>
      <c r="B68" s="503" t="s">
        <v>353</v>
      </c>
      <c r="C68" s="488">
        <v>8</v>
      </c>
      <c r="D68" s="463">
        <v>8</v>
      </c>
      <c r="E68" s="489">
        <v>8</v>
      </c>
      <c r="F68" s="502" t="s">
        <v>218</v>
      </c>
    </row>
    <row r="69" spans="1:6" ht="25.5" x14ac:dyDescent="0.2">
      <c r="A69" s="502" t="s">
        <v>352</v>
      </c>
      <c r="B69" s="503" t="s">
        <v>354</v>
      </c>
      <c r="C69" s="488">
        <v>480</v>
      </c>
      <c r="D69" s="463">
        <v>480</v>
      </c>
      <c r="E69" s="489">
        <v>482</v>
      </c>
      <c r="F69" s="502" t="s">
        <v>218</v>
      </c>
    </row>
    <row r="70" spans="1:6" ht="25.5" x14ac:dyDescent="0.2">
      <c r="A70" s="502" t="s">
        <v>352</v>
      </c>
      <c r="B70" s="503" t="s">
        <v>355</v>
      </c>
      <c r="C70" s="488">
        <v>90</v>
      </c>
      <c r="D70" s="463">
        <v>100</v>
      </c>
      <c r="E70" s="489">
        <v>100</v>
      </c>
      <c r="F70" s="502" t="s">
        <v>218</v>
      </c>
    </row>
    <row r="71" spans="1:6" ht="38.25" x14ac:dyDescent="0.2">
      <c r="A71" s="502" t="s">
        <v>352</v>
      </c>
      <c r="B71" s="503" t="s">
        <v>356</v>
      </c>
      <c r="C71" s="520">
        <v>1614</v>
      </c>
      <c r="D71" s="465">
        <v>1614</v>
      </c>
      <c r="E71" s="521">
        <v>1614</v>
      </c>
      <c r="F71" s="502" t="s">
        <v>218</v>
      </c>
    </row>
    <row r="72" spans="1:6" ht="25.5" x14ac:dyDescent="0.2">
      <c r="A72" s="502" t="s">
        <v>357</v>
      </c>
      <c r="B72" s="503" t="s">
        <v>359</v>
      </c>
      <c r="C72" s="488">
        <v>200</v>
      </c>
      <c r="D72" s="463">
        <v>500</v>
      </c>
      <c r="E72" s="489">
        <v>300</v>
      </c>
      <c r="F72" s="523" t="s">
        <v>363</v>
      </c>
    </row>
    <row r="73" spans="1:6" ht="25.5" x14ac:dyDescent="0.2">
      <c r="A73" s="502" t="s">
        <v>357</v>
      </c>
      <c r="B73" s="503" t="s">
        <v>360</v>
      </c>
      <c r="C73" s="488">
        <v>90</v>
      </c>
      <c r="D73" s="463">
        <v>90</v>
      </c>
      <c r="E73" s="489">
        <v>90</v>
      </c>
      <c r="F73" s="523" t="s">
        <v>363</v>
      </c>
    </row>
    <row r="74" spans="1:6" ht="25.5" x14ac:dyDescent="0.2">
      <c r="A74" s="502" t="s">
        <v>357</v>
      </c>
      <c r="B74" s="503" t="s">
        <v>361</v>
      </c>
      <c r="C74" s="488">
        <v>90</v>
      </c>
      <c r="D74" s="463">
        <v>90</v>
      </c>
      <c r="E74" s="489">
        <v>90</v>
      </c>
      <c r="F74" s="523" t="s">
        <v>363</v>
      </c>
    </row>
    <row r="75" spans="1:6" ht="38.25" x14ac:dyDescent="0.2">
      <c r="A75" s="502" t="s">
        <v>357</v>
      </c>
      <c r="B75" s="503" t="s">
        <v>362</v>
      </c>
      <c r="C75" s="488">
        <v>1</v>
      </c>
      <c r="D75" s="463">
        <v>1</v>
      </c>
      <c r="E75" s="489">
        <v>1</v>
      </c>
      <c r="F75" s="523" t="s">
        <v>363</v>
      </c>
    </row>
    <row r="76" spans="1:6" ht="25.5" x14ac:dyDescent="0.2">
      <c r="A76" s="502" t="s">
        <v>358</v>
      </c>
      <c r="B76" s="503" t="s">
        <v>359</v>
      </c>
      <c r="C76" s="488">
        <v>150</v>
      </c>
      <c r="D76" s="463">
        <v>150</v>
      </c>
      <c r="E76" s="489">
        <v>150</v>
      </c>
      <c r="F76" s="523" t="s">
        <v>364</v>
      </c>
    </row>
    <row r="77" spans="1:6" ht="25.5" x14ac:dyDescent="0.2">
      <c r="A77" s="502" t="s">
        <v>358</v>
      </c>
      <c r="B77" s="503" t="s">
        <v>360</v>
      </c>
      <c r="C77" s="488">
        <v>90</v>
      </c>
      <c r="D77" s="463">
        <v>90</v>
      </c>
      <c r="E77" s="489">
        <v>90</v>
      </c>
      <c r="F77" s="523" t="s">
        <v>364</v>
      </c>
    </row>
    <row r="78" spans="1:6" ht="25.5" x14ac:dyDescent="0.2">
      <c r="A78" s="502" t="s">
        <v>358</v>
      </c>
      <c r="B78" s="503" t="s">
        <v>361</v>
      </c>
      <c r="C78" s="488">
        <v>90</v>
      </c>
      <c r="D78" s="463">
        <v>90</v>
      </c>
      <c r="E78" s="489">
        <v>90</v>
      </c>
      <c r="F78" s="523" t="s">
        <v>364</v>
      </c>
    </row>
    <row r="79" spans="1:6" ht="39" thickBot="1" x14ac:dyDescent="0.25">
      <c r="A79" s="524" t="s">
        <v>358</v>
      </c>
      <c r="B79" s="531" t="s">
        <v>362</v>
      </c>
      <c r="C79" s="528">
        <v>1</v>
      </c>
      <c r="D79" s="529">
        <v>1</v>
      </c>
      <c r="E79" s="530">
        <v>1</v>
      </c>
      <c r="F79" s="551" t="s">
        <v>364</v>
      </c>
    </row>
    <row r="80" spans="1:6" ht="13.5" thickBot="1" x14ac:dyDescent="0.25">
      <c r="A80" s="1248" t="s">
        <v>368</v>
      </c>
      <c r="B80" s="1249"/>
      <c r="C80" s="1249"/>
      <c r="D80" s="1249"/>
      <c r="E80" s="1249"/>
      <c r="F80" s="1250"/>
    </row>
    <row r="81" spans="1:6" ht="25.5" x14ac:dyDescent="0.2">
      <c r="A81" s="515" t="s">
        <v>369</v>
      </c>
      <c r="B81" s="525" t="s">
        <v>372</v>
      </c>
      <c r="C81" s="517">
        <v>10</v>
      </c>
      <c r="D81" s="518">
        <v>11</v>
      </c>
      <c r="E81" s="519">
        <v>10</v>
      </c>
      <c r="F81" s="522" t="s">
        <v>379</v>
      </c>
    </row>
    <row r="82" spans="1:6" ht="25.5" x14ac:dyDescent="0.2">
      <c r="A82" s="502" t="s">
        <v>369</v>
      </c>
      <c r="B82" s="526" t="s">
        <v>373</v>
      </c>
      <c r="C82" s="488">
        <v>26</v>
      </c>
      <c r="D82" s="463">
        <v>30</v>
      </c>
      <c r="E82" s="489">
        <v>32</v>
      </c>
      <c r="F82" s="523" t="s">
        <v>379</v>
      </c>
    </row>
    <row r="83" spans="1:6" ht="25.5" x14ac:dyDescent="0.2">
      <c r="A83" s="502" t="s">
        <v>369</v>
      </c>
      <c r="B83" s="503" t="s">
        <v>374</v>
      </c>
      <c r="C83" s="488">
        <v>16</v>
      </c>
      <c r="D83" s="463">
        <v>16</v>
      </c>
      <c r="E83" s="489">
        <v>26</v>
      </c>
      <c r="F83" s="523" t="s">
        <v>379</v>
      </c>
    </row>
    <row r="84" spans="1:6" ht="25.5" x14ac:dyDescent="0.2">
      <c r="A84" s="502" t="s">
        <v>369</v>
      </c>
      <c r="B84" s="526" t="s">
        <v>375</v>
      </c>
      <c r="C84" s="488">
        <v>10</v>
      </c>
      <c r="D84" s="463">
        <v>10</v>
      </c>
      <c r="E84" s="489">
        <v>10</v>
      </c>
      <c r="F84" s="523" t="s">
        <v>379</v>
      </c>
    </row>
    <row r="85" spans="1:6" ht="25.5" x14ac:dyDescent="0.2">
      <c r="A85" s="502" t="s">
        <v>370</v>
      </c>
      <c r="B85" s="526" t="s">
        <v>376</v>
      </c>
      <c r="C85" s="520">
        <v>2500</v>
      </c>
      <c r="D85" s="465">
        <v>3000</v>
      </c>
      <c r="E85" s="521">
        <v>4000</v>
      </c>
      <c r="F85" s="523" t="s">
        <v>380</v>
      </c>
    </row>
    <row r="86" spans="1:6" ht="25.5" x14ac:dyDescent="0.2">
      <c r="A86" s="502" t="s">
        <v>370</v>
      </c>
      <c r="B86" s="526" t="s">
        <v>377</v>
      </c>
      <c r="C86" s="488">
        <v>600</v>
      </c>
      <c r="D86" s="463">
        <v>600</v>
      </c>
      <c r="E86" s="489">
        <v>700</v>
      </c>
      <c r="F86" s="523" t="s">
        <v>380</v>
      </c>
    </row>
    <row r="87" spans="1:6" ht="13.5" thickBot="1" x14ac:dyDescent="0.25">
      <c r="A87" s="524" t="s">
        <v>371</v>
      </c>
      <c r="B87" s="527" t="s">
        <v>378</v>
      </c>
      <c r="C87" s="528">
        <v>0</v>
      </c>
      <c r="D87" s="529">
        <v>0</v>
      </c>
      <c r="E87" s="530">
        <v>0</v>
      </c>
      <c r="F87" s="524" t="s">
        <v>218</v>
      </c>
    </row>
    <row r="88" spans="1:6" ht="13.5" thickBot="1" x14ac:dyDescent="0.25">
      <c r="A88" s="1248" t="s">
        <v>381</v>
      </c>
      <c r="B88" s="1249"/>
      <c r="C88" s="1249"/>
      <c r="D88" s="1249"/>
      <c r="E88" s="1249"/>
      <c r="F88" s="1250"/>
    </row>
    <row r="89" spans="1:6" x14ac:dyDescent="0.2">
      <c r="A89" s="493" t="s">
        <v>382</v>
      </c>
      <c r="B89" s="496" t="s">
        <v>384</v>
      </c>
      <c r="C89" s="499">
        <v>47</v>
      </c>
      <c r="D89" s="500">
        <v>47</v>
      </c>
      <c r="E89" s="501">
        <v>47</v>
      </c>
      <c r="F89" s="493" t="s">
        <v>218</v>
      </c>
    </row>
    <row r="90" spans="1:6" ht="26.25" thickBot="1" x14ac:dyDescent="0.25">
      <c r="A90" s="524" t="s">
        <v>383</v>
      </c>
      <c r="B90" s="531" t="s">
        <v>385</v>
      </c>
      <c r="C90" s="528">
        <v>100</v>
      </c>
      <c r="D90" s="529">
        <v>100</v>
      </c>
      <c r="E90" s="530">
        <v>100</v>
      </c>
      <c r="F90" s="524" t="s">
        <v>218</v>
      </c>
    </row>
    <row r="91" spans="1:6" ht="13.5" thickBot="1" x14ac:dyDescent="0.25">
      <c r="A91" s="1248" t="s">
        <v>386</v>
      </c>
      <c r="B91" s="1249"/>
      <c r="C91" s="1249"/>
      <c r="D91" s="1249"/>
      <c r="E91" s="1249"/>
      <c r="F91" s="1250"/>
    </row>
    <row r="92" spans="1:6" ht="26.25" thickBot="1" x14ac:dyDescent="0.25">
      <c r="A92" s="509" t="s">
        <v>387</v>
      </c>
      <c r="B92" s="510" t="s">
        <v>324</v>
      </c>
      <c r="C92" s="511">
        <v>100</v>
      </c>
      <c r="D92" s="512">
        <v>100</v>
      </c>
      <c r="E92" s="513">
        <v>100</v>
      </c>
      <c r="F92" s="509" t="s">
        <v>218</v>
      </c>
    </row>
    <row r="93" spans="1:6" ht="13.5" thickBot="1" x14ac:dyDescent="0.25">
      <c r="A93" s="1248" t="s">
        <v>388</v>
      </c>
      <c r="B93" s="1249"/>
      <c r="C93" s="1249"/>
      <c r="D93" s="1249"/>
      <c r="E93" s="1249"/>
      <c r="F93" s="1250"/>
    </row>
    <row r="94" spans="1:6" x14ac:dyDescent="0.2">
      <c r="A94" s="493" t="s">
        <v>389</v>
      </c>
      <c r="B94" s="496" t="s">
        <v>390</v>
      </c>
      <c r="C94" s="499">
        <v>0</v>
      </c>
      <c r="D94" s="500">
        <v>0</v>
      </c>
      <c r="E94" s="501">
        <v>0</v>
      </c>
      <c r="F94" s="493" t="s">
        <v>226</v>
      </c>
    </row>
    <row r="95" spans="1:6" ht="13.5" thickBot="1" x14ac:dyDescent="0.25">
      <c r="A95" s="495" t="s">
        <v>389</v>
      </c>
      <c r="B95" s="498" t="s">
        <v>391</v>
      </c>
      <c r="C95" s="490">
        <v>1</v>
      </c>
      <c r="D95" s="491">
        <v>1</v>
      </c>
      <c r="E95" s="492">
        <v>1</v>
      </c>
      <c r="F95" s="495" t="s">
        <v>226</v>
      </c>
    </row>
    <row r="96" spans="1:6" ht="13.5" thickBot="1" x14ac:dyDescent="0.25">
      <c r="A96" s="1248" t="s">
        <v>392</v>
      </c>
      <c r="B96" s="1249"/>
      <c r="C96" s="1249"/>
      <c r="D96" s="1249"/>
      <c r="E96" s="1249"/>
      <c r="F96" s="1250"/>
    </row>
    <row r="97" spans="1:6" ht="25.5" x14ac:dyDescent="0.2">
      <c r="A97" s="535" t="s">
        <v>393</v>
      </c>
      <c r="B97" s="536" t="s">
        <v>394</v>
      </c>
      <c r="C97" s="537">
        <v>30</v>
      </c>
      <c r="D97" s="538">
        <v>30</v>
      </c>
      <c r="E97" s="539">
        <v>30</v>
      </c>
      <c r="F97" s="535" t="s">
        <v>218</v>
      </c>
    </row>
    <row r="98" spans="1:6" x14ac:dyDescent="0.2">
      <c r="A98" s="540" t="s">
        <v>393</v>
      </c>
      <c r="B98" s="541" t="s">
        <v>395</v>
      </c>
      <c r="C98" s="542">
        <v>3</v>
      </c>
      <c r="D98" s="543">
        <v>3</v>
      </c>
      <c r="E98" s="544">
        <v>3</v>
      </c>
      <c r="F98" s="540" t="s">
        <v>218</v>
      </c>
    </row>
    <row r="99" spans="1:6" ht="26.25" thickBot="1" x14ac:dyDescent="0.25">
      <c r="A99" s="545" t="s">
        <v>393</v>
      </c>
      <c r="B99" s="546" t="s">
        <v>396</v>
      </c>
      <c r="C99" s="547">
        <v>2</v>
      </c>
      <c r="D99" s="548">
        <v>3</v>
      </c>
      <c r="E99" s="549">
        <v>2</v>
      </c>
      <c r="F99" s="545" t="s">
        <v>218</v>
      </c>
    </row>
    <row r="100" spans="1:6" ht="13.5" thickBot="1" x14ac:dyDescent="0.25">
      <c r="A100" s="1248" t="s">
        <v>397</v>
      </c>
      <c r="B100" s="1249"/>
      <c r="C100" s="1249"/>
      <c r="D100" s="1249"/>
      <c r="E100" s="1249"/>
      <c r="F100" s="1250"/>
    </row>
    <row r="101" spans="1:6" x14ac:dyDescent="0.2">
      <c r="A101" s="493" t="s">
        <v>398</v>
      </c>
      <c r="B101" s="496" t="s">
        <v>401</v>
      </c>
      <c r="C101" s="499">
        <v>0</v>
      </c>
      <c r="D101" s="500">
        <v>0</v>
      </c>
      <c r="E101" s="501">
        <v>0</v>
      </c>
      <c r="F101" s="493" t="s">
        <v>227</v>
      </c>
    </row>
    <row r="102" spans="1:6" x14ac:dyDescent="0.2">
      <c r="A102" s="494" t="s">
        <v>398</v>
      </c>
      <c r="B102" s="497" t="s">
        <v>402</v>
      </c>
      <c r="C102" s="486">
        <v>0</v>
      </c>
      <c r="D102" s="462">
        <v>0</v>
      </c>
      <c r="E102" s="487">
        <v>0</v>
      </c>
      <c r="F102" s="494" t="s">
        <v>227</v>
      </c>
    </row>
    <row r="103" spans="1:6" x14ac:dyDescent="0.2">
      <c r="A103" s="494" t="s">
        <v>399</v>
      </c>
      <c r="B103" s="497" t="s">
        <v>403</v>
      </c>
      <c r="C103" s="486">
        <v>1</v>
      </c>
      <c r="D103" s="462">
        <v>1</v>
      </c>
      <c r="E103" s="487">
        <v>1</v>
      </c>
      <c r="F103" s="494" t="s">
        <v>228</v>
      </c>
    </row>
    <row r="104" spans="1:6" x14ac:dyDescent="0.2">
      <c r="A104" s="494" t="s">
        <v>399</v>
      </c>
      <c r="B104" s="497" t="s">
        <v>404</v>
      </c>
      <c r="C104" s="486">
        <v>200</v>
      </c>
      <c r="D104" s="462">
        <v>200</v>
      </c>
      <c r="E104" s="487">
        <v>200</v>
      </c>
      <c r="F104" s="494" t="s">
        <v>228</v>
      </c>
    </row>
    <row r="105" spans="1:6" x14ac:dyDescent="0.2">
      <c r="A105" s="494" t="s">
        <v>399</v>
      </c>
      <c r="B105" s="497" t="s">
        <v>405</v>
      </c>
      <c r="C105" s="486">
        <v>60</v>
      </c>
      <c r="D105" s="462">
        <v>60</v>
      </c>
      <c r="E105" s="487">
        <v>60</v>
      </c>
      <c r="F105" s="494" t="s">
        <v>228</v>
      </c>
    </row>
    <row r="106" spans="1:6" x14ac:dyDescent="0.2">
      <c r="A106" s="494" t="s">
        <v>400</v>
      </c>
      <c r="B106" s="497" t="s">
        <v>406</v>
      </c>
      <c r="C106" s="486">
        <v>100</v>
      </c>
      <c r="D106" s="462">
        <v>0</v>
      </c>
      <c r="E106" s="487">
        <v>0</v>
      </c>
      <c r="F106" s="494" t="s">
        <v>218</v>
      </c>
    </row>
    <row r="107" spans="1:6" x14ac:dyDescent="0.2">
      <c r="A107" s="494" t="s">
        <v>400</v>
      </c>
      <c r="B107" s="497" t="s">
        <v>407</v>
      </c>
      <c r="C107" s="486">
        <v>0</v>
      </c>
      <c r="D107" s="462">
        <v>0</v>
      </c>
      <c r="E107" s="487">
        <v>0</v>
      </c>
      <c r="F107" s="494" t="s">
        <v>218</v>
      </c>
    </row>
    <row r="108" spans="1:6" x14ac:dyDescent="0.2">
      <c r="A108" s="494" t="s">
        <v>400</v>
      </c>
      <c r="B108" s="497" t="s">
        <v>408</v>
      </c>
      <c r="C108" s="486">
        <v>0</v>
      </c>
      <c r="D108" s="462">
        <v>0</v>
      </c>
      <c r="E108" s="487">
        <v>0</v>
      </c>
      <c r="F108" s="494" t="s">
        <v>218</v>
      </c>
    </row>
    <row r="109" spans="1:6" ht="13.5" thickBot="1" x14ac:dyDescent="0.25">
      <c r="A109" s="495" t="s">
        <v>400</v>
      </c>
      <c r="B109" s="498" t="s">
        <v>409</v>
      </c>
      <c r="C109" s="490">
        <v>0</v>
      </c>
      <c r="D109" s="491">
        <v>0</v>
      </c>
      <c r="E109" s="492">
        <v>0</v>
      </c>
      <c r="F109" s="495" t="s">
        <v>218</v>
      </c>
    </row>
    <row r="110" spans="1:6" ht="13.5" thickBot="1" x14ac:dyDescent="0.25">
      <c r="A110" s="1248" t="s">
        <v>410</v>
      </c>
      <c r="B110" s="1249"/>
      <c r="C110" s="1249"/>
      <c r="D110" s="1249"/>
      <c r="E110" s="1249"/>
      <c r="F110" s="1250"/>
    </row>
    <row r="111" spans="1:6" x14ac:dyDescent="0.2">
      <c r="A111" s="493" t="s">
        <v>411</v>
      </c>
      <c r="B111" s="496" t="s">
        <v>414</v>
      </c>
      <c r="C111" s="499">
        <v>100</v>
      </c>
      <c r="D111" s="500">
        <v>100</v>
      </c>
      <c r="E111" s="501">
        <v>100</v>
      </c>
      <c r="F111" s="493" t="s">
        <v>218</v>
      </c>
    </row>
    <row r="112" spans="1:6" ht="25.5" x14ac:dyDescent="0.2">
      <c r="A112" s="502" t="s">
        <v>412</v>
      </c>
      <c r="B112" s="503" t="s">
        <v>415</v>
      </c>
      <c r="C112" s="488">
        <v>1</v>
      </c>
      <c r="D112" s="463">
        <v>1</v>
      </c>
      <c r="E112" s="489">
        <v>1</v>
      </c>
      <c r="F112" s="502" t="s">
        <v>218</v>
      </c>
    </row>
    <row r="113" spans="1:6" ht="13.5" thickBot="1" x14ac:dyDescent="0.25">
      <c r="A113" s="495" t="s">
        <v>413</v>
      </c>
      <c r="B113" s="498" t="s">
        <v>416</v>
      </c>
      <c r="C113" s="490">
        <v>100</v>
      </c>
      <c r="D113" s="491">
        <v>100</v>
      </c>
      <c r="E113" s="492">
        <v>100</v>
      </c>
      <c r="F113" s="495" t="s">
        <v>218</v>
      </c>
    </row>
    <row r="114" spans="1:6" ht="13.5" thickBot="1" x14ac:dyDescent="0.25">
      <c r="A114" s="1248" t="s">
        <v>417</v>
      </c>
      <c r="B114" s="1249"/>
      <c r="C114" s="1249"/>
      <c r="D114" s="1249"/>
      <c r="E114" s="1249"/>
      <c r="F114" s="1250"/>
    </row>
    <row r="115" spans="1:6" ht="13.5" thickBot="1" x14ac:dyDescent="0.25">
      <c r="A115" s="481" t="s">
        <v>418</v>
      </c>
      <c r="B115" s="482" t="s">
        <v>419</v>
      </c>
      <c r="C115" s="483">
        <v>500</v>
      </c>
      <c r="D115" s="484">
        <v>500</v>
      </c>
      <c r="E115" s="485">
        <v>500</v>
      </c>
      <c r="F115" s="481" t="s">
        <v>218</v>
      </c>
    </row>
  </sheetData>
  <mergeCells count="21">
    <mergeCell ref="A56:F56"/>
    <mergeCell ref="A1:F1"/>
    <mergeCell ref="A2:A3"/>
    <mergeCell ref="B2:B3"/>
    <mergeCell ref="C2:E2"/>
    <mergeCell ref="F2:F3"/>
    <mergeCell ref="A5:F5"/>
    <mergeCell ref="A7:F7"/>
    <mergeCell ref="A15:F15"/>
    <mergeCell ref="A19:F19"/>
    <mergeCell ref="A28:F28"/>
    <mergeCell ref="A50:F50"/>
    <mergeCell ref="A100:F100"/>
    <mergeCell ref="A110:F110"/>
    <mergeCell ref="A114:F114"/>
    <mergeCell ref="A58:F58"/>
    <mergeCell ref="A80:F80"/>
    <mergeCell ref="A88:F88"/>
    <mergeCell ref="A91:F91"/>
    <mergeCell ref="A93:F93"/>
    <mergeCell ref="A96:F9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2024-02-13T17:33:08Z</cp:lastPrinted>
  <dcterms:created xsi:type="dcterms:W3CDTF">2017-11-21T09:16:58Z</dcterms:created>
  <dcterms:modified xsi:type="dcterms:W3CDTF">2024-03-12T08:59:24Z</dcterms:modified>
</cp:coreProperties>
</file>