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Pletra_AS\Desktop\2024-2026 SVP (biudžetas)\"/>
    </mc:Choice>
  </mc:AlternateContent>
  <xr:revisionPtr revIDLastSave="0" documentId="13_ncr:1_{C640E0F4-F062-4E1F-BA0F-643D07D0C831}" xr6:coauthVersionLast="47" xr6:coauthVersionMax="47" xr10:uidLastSave="{00000000-0000-0000-0000-000000000000}"/>
  <bookViews>
    <workbookView xWindow="28680" yWindow="-120" windowWidth="29040" windowHeight="15720" tabRatio="500" xr2:uid="{00000000-000D-0000-FFFF-FFFF00000000}"/>
  </bookViews>
  <sheets>
    <sheet name="04 Programa" sheetId="1" r:id="rId1"/>
    <sheet name="04 Išlaidų suvestinė" sheetId="5" r:id="rId2"/>
    <sheet name="04 Šaltiniai" sheetId="2" r:id="rId3"/>
    <sheet name="04 Bendros lėšos" sheetId="4" r:id="rId4"/>
    <sheet name="04 Rodikliai" sheetId="6" r:id="rId5"/>
  </sheets>
  <externalReferences>
    <externalReference r:id="rId6"/>
  </externalReferences>
  <definedNames>
    <definedName name="Excel_BuiltIn__FilterDatabase" localSheetId="0">'04 Programa'!$A$17:$AO$17</definedName>
    <definedName name="_xlnm.Print_Area" localSheetId="3">'04 Bendros lėšos'!$A$1:$I$25</definedName>
    <definedName name="_xlnm.Print_Area" localSheetId="0">'04 Programa'!$A$1:$AA$251</definedName>
    <definedName name="_xlnm.Print_Area" localSheetId="2">'04 Šaltiniai'!$A$1:$F$32</definedName>
    <definedName name="_xlnm.Print_Titles" localSheetId="0">'04 Programa'!$15:$17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51" i="1" l="1"/>
  <c r="Z51" i="1"/>
  <c r="Y51" i="1"/>
  <c r="W51" i="1"/>
  <c r="V51" i="1"/>
  <c r="U51" i="1"/>
  <c r="S51" i="1"/>
  <c r="R51" i="1"/>
  <c r="Q51" i="1"/>
  <c r="O51" i="1"/>
  <c r="N51" i="1"/>
  <c r="M51" i="1"/>
  <c r="X50" i="1"/>
  <c r="T50" i="1"/>
  <c r="P50" i="1"/>
  <c r="L50" i="1"/>
  <c r="X49" i="1"/>
  <c r="T49" i="1"/>
  <c r="T51" i="1" s="1"/>
  <c r="P49" i="1"/>
  <c r="P51" i="1" s="1"/>
  <c r="L49" i="1"/>
  <c r="AA90" i="1"/>
  <c r="Z90" i="1"/>
  <c r="Y90" i="1"/>
  <c r="W90" i="1"/>
  <c r="V90" i="1"/>
  <c r="U90" i="1"/>
  <c r="S90" i="1"/>
  <c r="R90" i="1"/>
  <c r="Q90" i="1"/>
  <c r="O90" i="1"/>
  <c r="N90" i="1"/>
  <c r="M90" i="1"/>
  <c r="X89" i="1"/>
  <c r="T89" i="1"/>
  <c r="P89" i="1"/>
  <c r="L89" i="1"/>
  <c r="X88" i="1"/>
  <c r="T88" i="1"/>
  <c r="P88" i="1"/>
  <c r="P90" i="1" s="1"/>
  <c r="L88" i="1"/>
  <c r="L90" i="1" s="1"/>
  <c r="M38" i="1"/>
  <c r="N38" i="1"/>
  <c r="O38" i="1"/>
  <c r="Q38" i="1"/>
  <c r="R38" i="1"/>
  <c r="S38" i="1"/>
  <c r="U38" i="1"/>
  <c r="V38" i="1"/>
  <c r="W38" i="1"/>
  <c r="Y38" i="1"/>
  <c r="Z38" i="1"/>
  <c r="AA38" i="1"/>
  <c r="L32" i="1"/>
  <c r="AA115" i="1"/>
  <c r="Z115" i="1"/>
  <c r="Y115" i="1"/>
  <c r="V115" i="1"/>
  <c r="U115" i="1"/>
  <c r="S115" i="1"/>
  <c r="R115" i="1"/>
  <c r="Q115" i="1"/>
  <c r="N115" i="1"/>
  <c r="M115" i="1"/>
  <c r="X114" i="1"/>
  <c r="X115" i="1" s="1"/>
  <c r="T114" i="1"/>
  <c r="T115" i="1" s="1"/>
  <c r="P114" i="1"/>
  <c r="P115" i="1" s="1"/>
  <c r="L114" i="1"/>
  <c r="L115" i="1" s="1"/>
  <c r="X71" i="1"/>
  <c r="T71" i="1"/>
  <c r="P71" i="1"/>
  <c r="L71" i="1"/>
  <c r="X218" i="1"/>
  <c r="AA215" i="1"/>
  <c r="AA216" i="1" s="1"/>
  <c r="Z215" i="1"/>
  <c r="Z216" i="1" s="1"/>
  <c r="Y215" i="1"/>
  <c r="Y216" i="1" s="1"/>
  <c r="X215" i="1"/>
  <c r="X216" i="1" s="1"/>
  <c r="W215" i="1"/>
  <c r="W216" i="1" s="1"/>
  <c r="V215" i="1"/>
  <c r="V216" i="1" s="1"/>
  <c r="U215" i="1"/>
  <c r="U216" i="1" s="1"/>
  <c r="S215" i="1"/>
  <c r="S216" i="1" s="1"/>
  <c r="R215" i="1"/>
  <c r="R216" i="1" s="1"/>
  <c r="Q215" i="1"/>
  <c r="Q216" i="1" s="1"/>
  <c r="O215" i="1"/>
  <c r="O216" i="1" s="1"/>
  <c r="N215" i="1"/>
  <c r="N216" i="1" s="1"/>
  <c r="M215" i="1"/>
  <c r="M216" i="1" s="1"/>
  <c r="T213" i="1"/>
  <c r="T215" i="1" s="1"/>
  <c r="T216" i="1" s="1"/>
  <c r="P213" i="1"/>
  <c r="P215" i="1" s="1"/>
  <c r="P216" i="1" s="1"/>
  <c r="L213" i="1"/>
  <c r="L215" i="1" s="1"/>
  <c r="L216" i="1" s="1"/>
  <c r="AA177" i="1"/>
  <c r="Z177" i="1"/>
  <c r="Y177" i="1"/>
  <c r="W177" i="1"/>
  <c r="V177" i="1"/>
  <c r="U177" i="1"/>
  <c r="S177" i="1"/>
  <c r="R177" i="1"/>
  <c r="Q177" i="1"/>
  <c r="O177" i="1"/>
  <c r="N177" i="1"/>
  <c r="M177" i="1"/>
  <c r="X176" i="1"/>
  <c r="T176" i="1"/>
  <c r="P176" i="1"/>
  <c r="L176" i="1"/>
  <c r="X175" i="1"/>
  <c r="T175" i="1"/>
  <c r="P175" i="1"/>
  <c r="L175" i="1"/>
  <c r="M180" i="1"/>
  <c r="N180" i="1"/>
  <c r="O180" i="1"/>
  <c r="Q180" i="1"/>
  <c r="R180" i="1"/>
  <c r="S180" i="1"/>
  <c r="U180" i="1"/>
  <c r="V180" i="1"/>
  <c r="W180" i="1"/>
  <c r="Y180" i="1"/>
  <c r="Z180" i="1"/>
  <c r="AA180" i="1"/>
  <c r="X179" i="1"/>
  <c r="T179" i="1"/>
  <c r="P179" i="1"/>
  <c r="L179" i="1"/>
  <c r="AA174" i="1"/>
  <c r="Z174" i="1"/>
  <c r="Y174" i="1"/>
  <c r="W174" i="1"/>
  <c r="V174" i="1"/>
  <c r="U174" i="1"/>
  <c r="S174" i="1"/>
  <c r="R174" i="1"/>
  <c r="Q174" i="1"/>
  <c r="O174" i="1"/>
  <c r="N174" i="1"/>
  <c r="M174" i="1"/>
  <c r="X173" i="1"/>
  <c r="X174" i="1" s="1"/>
  <c r="T173" i="1"/>
  <c r="T174" i="1" s="1"/>
  <c r="P173" i="1"/>
  <c r="P174" i="1" s="1"/>
  <c r="L173" i="1"/>
  <c r="L174" i="1" s="1"/>
  <c r="X92" i="1"/>
  <c r="T92" i="1"/>
  <c r="M93" i="1"/>
  <c r="N93" i="1"/>
  <c r="O93" i="1"/>
  <c r="Q93" i="1"/>
  <c r="R93" i="1"/>
  <c r="S93" i="1"/>
  <c r="U93" i="1"/>
  <c r="V93" i="1"/>
  <c r="W93" i="1"/>
  <c r="Y93" i="1"/>
  <c r="Z93" i="1"/>
  <c r="AA93" i="1"/>
  <c r="P92" i="1"/>
  <c r="L92" i="1"/>
  <c r="AA87" i="1"/>
  <c r="Z87" i="1"/>
  <c r="Y87" i="1"/>
  <c r="W87" i="1"/>
  <c r="V87" i="1"/>
  <c r="U87" i="1"/>
  <c r="S87" i="1"/>
  <c r="R87" i="1"/>
  <c r="Q87" i="1"/>
  <c r="O87" i="1"/>
  <c r="N87" i="1"/>
  <c r="M87" i="1"/>
  <c r="X86" i="1"/>
  <c r="X87" i="1" s="1"/>
  <c r="T86" i="1"/>
  <c r="T87" i="1" s="1"/>
  <c r="P86" i="1"/>
  <c r="P87" i="1" s="1"/>
  <c r="L86" i="1"/>
  <c r="L87" i="1" s="1"/>
  <c r="L51" i="1" l="1"/>
  <c r="T90" i="1"/>
  <c r="X51" i="1"/>
  <c r="X90" i="1"/>
  <c r="L177" i="1"/>
  <c r="T177" i="1"/>
  <c r="X177" i="1"/>
  <c r="P177" i="1"/>
  <c r="D16" i="4"/>
  <c r="C21" i="4"/>
  <c r="C19" i="4"/>
  <c r="C16" i="4"/>
  <c r="M103" i="1"/>
  <c r="N103" i="1"/>
  <c r="O103" i="1"/>
  <c r="E25" i="4"/>
  <c r="D25" i="4" s="1"/>
  <c r="C25" i="4"/>
  <c r="C24" i="4"/>
  <c r="D24" i="4" s="1"/>
  <c r="D21" i="4"/>
  <c r="F20" i="4"/>
  <c r="E20" i="4"/>
  <c r="B20" i="4"/>
  <c r="C20" i="4" s="1"/>
  <c r="D20" i="4" s="1"/>
  <c r="G16" i="4"/>
  <c r="X102" i="1" l="1"/>
  <c r="U101" i="1"/>
  <c r="V101" i="1"/>
  <c r="W101" i="1"/>
  <c r="Y101" i="1"/>
  <c r="Z101" i="1"/>
  <c r="AA101" i="1"/>
  <c r="X100" i="1"/>
  <c r="X101" i="1" s="1"/>
  <c r="X98" i="1"/>
  <c r="X96" i="1"/>
  <c r="X199" i="1"/>
  <c r="X188" i="1"/>
  <c r="X75" i="1" l="1"/>
  <c r="X240" i="1"/>
  <c r="X238" i="1"/>
  <c r="X235" i="1"/>
  <c r="X223" i="1"/>
  <c r="X196" i="1"/>
  <c r="X152" i="1"/>
  <c r="X128" i="1"/>
  <c r="X246" i="1"/>
  <c r="X130" i="1"/>
  <c r="X108" i="1"/>
  <c r="X110" i="1"/>
  <c r="X106" i="1"/>
  <c r="U61" i="1"/>
  <c r="V61" i="1"/>
  <c r="W61" i="1"/>
  <c r="Y61" i="1"/>
  <c r="Z61" i="1"/>
  <c r="AA61" i="1"/>
  <c r="X60" i="1"/>
  <c r="X61" i="1" s="1"/>
  <c r="X62" i="1"/>
  <c r="X72" i="1"/>
  <c r="X57" i="1"/>
  <c r="X64" i="1"/>
  <c r="X116" i="1"/>
  <c r="X104" i="1"/>
  <c r="X63" i="1"/>
  <c r="X206" i="1"/>
  <c r="X185" i="1" l="1"/>
  <c r="X132" i="1"/>
  <c r="X126" i="1"/>
  <c r="X123" i="1"/>
  <c r="X118" i="1"/>
  <c r="X112" i="1"/>
  <c r="X70" i="1"/>
  <c r="U59" i="1"/>
  <c r="V59" i="1"/>
  <c r="W59" i="1"/>
  <c r="Y59" i="1"/>
  <c r="Z59" i="1"/>
  <c r="AA59" i="1"/>
  <c r="X58" i="1"/>
  <c r="X59" i="1" s="1"/>
  <c r="U24" i="1"/>
  <c r="V24" i="1"/>
  <c r="W24" i="1"/>
  <c r="Y24" i="1"/>
  <c r="Z24" i="1"/>
  <c r="AA24" i="1"/>
  <c r="X23" i="1"/>
  <c r="X24" i="1" s="1"/>
  <c r="X156" i="1" l="1"/>
  <c r="U151" i="1"/>
  <c r="V151" i="1"/>
  <c r="W151" i="1"/>
  <c r="Y151" i="1"/>
  <c r="Z151" i="1"/>
  <c r="AA151" i="1"/>
  <c r="X148" i="1"/>
  <c r="X151" i="1" s="1"/>
  <c r="X142" i="1"/>
  <c r="X178" i="1"/>
  <c r="X180" i="1" s="1"/>
  <c r="X168" i="1"/>
  <c r="X171" i="1"/>
  <c r="U54" i="1"/>
  <c r="V54" i="1"/>
  <c r="W54" i="1"/>
  <c r="Y54" i="1"/>
  <c r="Z54" i="1"/>
  <c r="AA54" i="1"/>
  <c r="L40" i="1"/>
  <c r="U48" i="1"/>
  <c r="V48" i="1"/>
  <c r="W48" i="1"/>
  <c r="Y48" i="1"/>
  <c r="Z48" i="1"/>
  <c r="AA48" i="1"/>
  <c r="L46" i="1"/>
  <c r="U41" i="1"/>
  <c r="V41" i="1"/>
  <c r="W41" i="1"/>
  <c r="Y41" i="1"/>
  <c r="Z41" i="1"/>
  <c r="AA41" i="1"/>
  <c r="X84" i="1"/>
  <c r="X83" i="1"/>
  <c r="T84" i="1"/>
  <c r="T83" i="1"/>
  <c r="M85" i="1"/>
  <c r="N85" i="1"/>
  <c r="O85" i="1"/>
  <c r="Q85" i="1"/>
  <c r="R85" i="1"/>
  <c r="S85" i="1"/>
  <c r="U85" i="1"/>
  <c r="V85" i="1"/>
  <c r="W85" i="1"/>
  <c r="Y85" i="1"/>
  <c r="Z85" i="1"/>
  <c r="AA85" i="1"/>
  <c r="P84" i="1"/>
  <c r="P83" i="1"/>
  <c r="L84" i="1"/>
  <c r="L83" i="1"/>
  <c r="AA158" i="1"/>
  <c r="Z158" i="1"/>
  <c r="Y158" i="1"/>
  <c r="W158" i="1"/>
  <c r="V158" i="1"/>
  <c r="U158" i="1"/>
  <c r="S158" i="1"/>
  <c r="R158" i="1"/>
  <c r="Q158" i="1"/>
  <c r="O158" i="1"/>
  <c r="N158" i="1"/>
  <c r="M158" i="1"/>
  <c r="X157" i="1"/>
  <c r="T157" i="1"/>
  <c r="P157" i="1"/>
  <c r="L157" i="1"/>
  <c r="T156" i="1"/>
  <c r="P156" i="1"/>
  <c r="L156" i="1"/>
  <c r="AA155" i="1"/>
  <c r="Z155" i="1"/>
  <c r="Y155" i="1"/>
  <c r="W155" i="1"/>
  <c r="V155" i="1"/>
  <c r="U155" i="1"/>
  <c r="S155" i="1"/>
  <c r="R155" i="1"/>
  <c r="Q155" i="1"/>
  <c r="O155" i="1"/>
  <c r="N155" i="1"/>
  <c r="M155" i="1"/>
  <c r="X154" i="1"/>
  <c r="T154" i="1"/>
  <c r="P154" i="1"/>
  <c r="L154" i="1"/>
  <c r="X153" i="1"/>
  <c r="T153" i="1"/>
  <c r="P153" i="1"/>
  <c r="L153" i="1"/>
  <c r="T152" i="1"/>
  <c r="P152" i="1"/>
  <c r="L152" i="1"/>
  <c r="S151" i="1"/>
  <c r="R151" i="1"/>
  <c r="Q151" i="1"/>
  <c r="O151" i="1"/>
  <c r="N151" i="1"/>
  <c r="M151" i="1"/>
  <c r="T150" i="1"/>
  <c r="P150" i="1"/>
  <c r="L150" i="1"/>
  <c r="T149" i="1"/>
  <c r="P149" i="1"/>
  <c r="L149" i="1"/>
  <c r="T148" i="1"/>
  <c r="P148" i="1"/>
  <c r="L148" i="1"/>
  <c r="AA147" i="1"/>
  <c r="Z147" i="1"/>
  <c r="Y147" i="1"/>
  <c r="W147" i="1"/>
  <c r="V147" i="1"/>
  <c r="U147" i="1"/>
  <c r="S147" i="1"/>
  <c r="R147" i="1"/>
  <c r="Q147" i="1"/>
  <c r="O147" i="1"/>
  <c r="N147" i="1"/>
  <c r="M147" i="1"/>
  <c r="T146" i="1"/>
  <c r="P146" i="1"/>
  <c r="L146" i="1"/>
  <c r="X145" i="1"/>
  <c r="X147" i="1" s="1"/>
  <c r="T145" i="1"/>
  <c r="P145" i="1"/>
  <c r="L145" i="1"/>
  <c r="AA144" i="1"/>
  <c r="Z144" i="1"/>
  <c r="Y144" i="1"/>
  <c r="W144" i="1"/>
  <c r="V144" i="1"/>
  <c r="U144" i="1"/>
  <c r="S144" i="1"/>
  <c r="R144" i="1"/>
  <c r="Q144" i="1"/>
  <c r="O144" i="1"/>
  <c r="N144" i="1"/>
  <c r="M144" i="1"/>
  <c r="X143" i="1"/>
  <c r="X144" i="1" s="1"/>
  <c r="T143" i="1"/>
  <c r="P143" i="1"/>
  <c r="L143" i="1"/>
  <c r="T142" i="1"/>
  <c r="P142" i="1"/>
  <c r="L142" i="1"/>
  <c r="X158" i="1" l="1"/>
  <c r="X155" i="1"/>
  <c r="X159" i="1" s="1"/>
  <c r="P158" i="1"/>
  <c r="P155" i="1"/>
  <c r="T158" i="1"/>
  <c r="N159" i="1"/>
  <c r="S159" i="1"/>
  <c r="P151" i="1"/>
  <c r="T144" i="1"/>
  <c r="Y159" i="1"/>
  <c r="T147" i="1"/>
  <c r="P144" i="1"/>
  <c r="O159" i="1"/>
  <c r="U159" i="1"/>
  <c r="T151" i="1"/>
  <c r="T155" i="1"/>
  <c r="Q159" i="1"/>
  <c r="V159" i="1"/>
  <c r="Z159" i="1"/>
  <c r="L147" i="1"/>
  <c r="L144" i="1"/>
  <c r="M159" i="1"/>
  <c r="R159" i="1"/>
  <c r="W159" i="1"/>
  <c r="AA159" i="1"/>
  <c r="P147" i="1"/>
  <c r="L151" i="1"/>
  <c r="L155" i="1"/>
  <c r="L158" i="1"/>
  <c r="P159" i="1" l="1"/>
  <c r="T159" i="1"/>
  <c r="L159" i="1"/>
  <c r="N117" i="1"/>
  <c r="X65" i="1"/>
  <c r="T65" i="1"/>
  <c r="P65" i="1"/>
  <c r="L65" i="1"/>
  <c r="X28" i="1"/>
  <c r="T28" i="1"/>
  <c r="P28" i="1"/>
  <c r="L28" i="1"/>
  <c r="E11" i="2" l="1"/>
  <c r="M230" i="1"/>
  <c r="N230" i="1"/>
  <c r="O230" i="1"/>
  <c r="Q230" i="1"/>
  <c r="R230" i="1"/>
  <c r="S230" i="1"/>
  <c r="U230" i="1"/>
  <c r="V230" i="1"/>
  <c r="W230" i="1"/>
  <c r="Y230" i="1"/>
  <c r="Z230" i="1"/>
  <c r="AA230" i="1"/>
  <c r="M135" i="1"/>
  <c r="N135" i="1"/>
  <c r="O135" i="1"/>
  <c r="Q135" i="1"/>
  <c r="R135" i="1"/>
  <c r="S135" i="1"/>
  <c r="U135" i="1"/>
  <c r="V135" i="1"/>
  <c r="W135" i="1"/>
  <c r="X135" i="1"/>
  <c r="Y135" i="1"/>
  <c r="Z135" i="1"/>
  <c r="AA135" i="1"/>
  <c r="M125" i="1"/>
  <c r="N125" i="1"/>
  <c r="O125" i="1"/>
  <c r="Q125" i="1"/>
  <c r="R125" i="1"/>
  <c r="S125" i="1"/>
  <c r="U125" i="1"/>
  <c r="V125" i="1"/>
  <c r="W125" i="1"/>
  <c r="Y125" i="1"/>
  <c r="Z125" i="1"/>
  <c r="AA125" i="1"/>
  <c r="X124" i="1"/>
  <c r="X125" i="1" s="1"/>
  <c r="T124" i="1"/>
  <c r="P124" i="1"/>
  <c r="M120" i="1"/>
  <c r="N120" i="1"/>
  <c r="O120" i="1"/>
  <c r="Q120" i="1"/>
  <c r="R120" i="1"/>
  <c r="S120" i="1"/>
  <c r="U120" i="1"/>
  <c r="V120" i="1"/>
  <c r="W120" i="1"/>
  <c r="Y120" i="1"/>
  <c r="Z120" i="1"/>
  <c r="AA120" i="1"/>
  <c r="L124" i="1"/>
  <c r="X119" i="1"/>
  <c r="X120" i="1" s="1"/>
  <c r="T119" i="1"/>
  <c r="P119" i="1"/>
  <c r="L119" i="1"/>
  <c r="AA81" i="1"/>
  <c r="Z81" i="1"/>
  <c r="Y81" i="1"/>
  <c r="W81" i="1"/>
  <c r="V81" i="1"/>
  <c r="U81" i="1"/>
  <c r="S81" i="1"/>
  <c r="R81" i="1"/>
  <c r="Q81" i="1"/>
  <c r="O81" i="1"/>
  <c r="N81" i="1"/>
  <c r="M81" i="1"/>
  <c r="X80" i="1"/>
  <c r="X81" i="1" s="1"/>
  <c r="T80" i="1"/>
  <c r="P80" i="1"/>
  <c r="P81" i="1" s="1"/>
  <c r="L80" i="1"/>
  <c r="L81" i="1" s="1"/>
  <c r="T81" i="1" l="1"/>
  <c r="V117" i="1"/>
  <c r="AA76" i="1" l="1"/>
  <c r="Z76" i="1"/>
  <c r="Y76" i="1"/>
  <c r="W76" i="1"/>
  <c r="V76" i="1"/>
  <c r="U76" i="1"/>
  <c r="S76" i="1"/>
  <c r="R76" i="1"/>
  <c r="Q76" i="1"/>
  <c r="O76" i="1"/>
  <c r="N76" i="1"/>
  <c r="M76" i="1"/>
  <c r="T75" i="1"/>
  <c r="P75" i="1"/>
  <c r="L75" i="1"/>
  <c r="X74" i="1"/>
  <c r="X76" i="1" s="1"/>
  <c r="T74" i="1"/>
  <c r="P74" i="1"/>
  <c r="L74" i="1"/>
  <c r="L76" i="1" l="1"/>
  <c r="T76" i="1"/>
  <c r="P76" i="1"/>
  <c r="AA220" i="1"/>
  <c r="AA221" i="1" s="1"/>
  <c r="Z220" i="1"/>
  <c r="Z221" i="1" s="1"/>
  <c r="Y220" i="1"/>
  <c r="Y221" i="1" s="1"/>
  <c r="X220" i="1"/>
  <c r="X221" i="1" s="1"/>
  <c r="W220" i="1"/>
  <c r="W221" i="1" s="1"/>
  <c r="V220" i="1"/>
  <c r="V221" i="1" s="1"/>
  <c r="U220" i="1"/>
  <c r="U221" i="1" s="1"/>
  <c r="S220" i="1"/>
  <c r="S221" i="1" s="1"/>
  <c r="R220" i="1"/>
  <c r="R221" i="1" s="1"/>
  <c r="Q220" i="1"/>
  <c r="Q221" i="1" s="1"/>
  <c r="O220" i="1"/>
  <c r="O221" i="1" s="1"/>
  <c r="N220" i="1"/>
  <c r="N221" i="1" s="1"/>
  <c r="M220" i="1"/>
  <c r="M221" i="1" s="1"/>
  <c r="T218" i="1"/>
  <c r="T220" i="1" s="1"/>
  <c r="T221" i="1" s="1"/>
  <c r="P218" i="1"/>
  <c r="P220" i="1" s="1"/>
  <c r="P221" i="1" s="1"/>
  <c r="L218" i="1"/>
  <c r="L220" i="1" s="1"/>
  <c r="L221" i="1" s="1"/>
  <c r="AA189" i="1" l="1"/>
  <c r="Z189" i="1"/>
  <c r="Y189" i="1"/>
  <c r="X189" i="1"/>
  <c r="W189" i="1"/>
  <c r="V189" i="1"/>
  <c r="U189" i="1"/>
  <c r="S189" i="1"/>
  <c r="R189" i="1"/>
  <c r="Q189" i="1"/>
  <c r="O189" i="1"/>
  <c r="N189" i="1"/>
  <c r="M189" i="1"/>
  <c r="T188" i="1"/>
  <c r="T189" i="1" s="1"/>
  <c r="P188" i="1"/>
  <c r="P189" i="1" s="1"/>
  <c r="L188" i="1"/>
  <c r="L189" i="1" s="1"/>
  <c r="AA137" i="1" l="1"/>
  <c r="Z137" i="1"/>
  <c r="Y137" i="1"/>
  <c r="X137" i="1"/>
  <c r="U137" i="1"/>
  <c r="S137" i="1"/>
  <c r="R137" i="1"/>
  <c r="Q137" i="1"/>
  <c r="M137" i="1"/>
  <c r="T136" i="1"/>
  <c r="T137" i="1" s="1"/>
  <c r="P136" i="1"/>
  <c r="L136" i="1"/>
  <c r="L137" i="1" s="1"/>
  <c r="T134" i="1"/>
  <c r="T135" i="1" s="1"/>
  <c r="P134" i="1"/>
  <c r="P135" i="1" s="1"/>
  <c r="L134" i="1"/>
  <c r="L135" i="1" s="1"/>
  <c r="AA133" i="1"/>
  <c r="Z133" i="1"/>
  <c r="Y133" i="1"/>
  <c r="X133" i="1"/>
  <c r="U133" i="1"/>
  <c r="S133" i="1"/>
  <c r="R133" i="1"/>
  <c r="Q133" i="1"/>
  <c r="M133" i="1"/>
  <c r="T132" i="1"/>
  <c r="T133" i="1" s="1"/>
  <c r="P132" i="1"/>
  <c r="P133" i="1" s="1"/>
  <c r="L132" i="1"/>
  <c r="L133" i="1" s="1"/>
  <c r="P137" i="1" l="1"/>
  <c r="M187" i="1"/>
  <c r="N187" i="1"/>
  <c r="O187" i="1"/>
  <c r="Q187" i="1"/>
  <c r="R187" i="1"/>
  <c r="S187" i="1"/>
  <c r="U187" i="1"/>
  <c r="V187" i="1"/>
  <c r="W187" i="1"/>
  <c r="Y187" i="1"/>
  <c r="Z187" i="1"/>
  <c r="AA187" i="1"/>
  <c r="X186" i="1"/>
  <c r="X187" i="1" s="1"/>
  <c r="T186" i="1"/>
  <c r="P186" i="1"/>
  <c r="L186" i="1"/>
  <c r="X229" i="1" l="1"/>
  <c r="T229" i="1"/>
  <c r="P229" i="1"/>
  <c r="L229" i="1"/>
  <c r="AA227" i="1"/>
  <c r="Z227" i="1"/>
  <c r="Y227" i="1"/>
  <c r="W227" i="1"/>
  <c r="V227" i="1"/>
  <c r="U227" i="1"/>
  <c r="S227" i="1"/>
  <c r="R227" i="1"/>
  <c r="Q227" i="1"/>
  <c r="O227" i="1"/>
  <c r="N227" i="1"/>
  <c r="M227" i="1"/>
  <c r="X226" i="1"/>
  <c r="T226" i="1"/>
  <c r="T227" i="1" s="1"/>
  <c r="P226" i="1"/>
  <c r="P227" i="1" s="1"/>
  <c r="L226" i="1"/>
  <c r="L227" i="1" s="1"/>
  <c r="X82" i="1"/>
  <c r="X85" i="1" s="1"/>
  <c r="T82" i="1"/>
  <c r="T85" i="1" s="1"/>
  <c r="P82" i="1"/>
  <c r="P85" i="1" s="1"/>
  <c r="L82" i="1"/>
  <c r="L85" i="1" s="1"/>
  <c r="X227" i="1" l="1"/>
  <c r="P91" i="1"/>
  <c r="P72" i="1"/>
  <c r="P93" i="1" l="1"/>
  <c r="X200" i="1"/>
  <c r="T200" i="1"/>
  <c r="P200" i="1"/>
  <c r="L200" i="1"/>
  <c r="M201" i="1"/>
  <c r="N201" i="1"/>
  <c r="O201" i="1"/>
  <c r="Q201" i="1"/>
  <c r="R201" i="1"/>
  <c r="S201" i="1"/>
  <c r="U201" i="1"/>
  <c r="V201" i="1"/>
  <c r="W201" i="1"/>
  <c r="Y201" i="1"/>
  <c r="Z201" i="1"/>
  <c r="AA201" i="1"/>
  <c r="M198" i="1"/>
  <c r="N198" i="1"/>
  <c r="O198" i="1"/>
  <c r="Q198" i="1"/>
  <c r="R198" i="1"/>
  <c r="S198" i="1"/>
  <c r="U198" i="1"/>
  <c r="V198" i="1"/>
  <c r="W198" i="1"/>
  <c r="Y198" i="1"/>
  <c r="Z198" i="1"/>
  <c r="AA198" i="1"/>
  <c r="X197" i="1"/>
  <c r="X198" i="1" s="1"/>
  <c r="T197" i="1"/>
  <c r="P197" i="1"/>
  <c r="L197" i="1"/>
  <c r="AA131" i="1"/>
  <c r="Z131" i="1"/>
  <c r="Y131" i="1"/>
  <c r="X131" i="1"/>
  <c r="U131" i="1"/>
  <c r="S131" i="1"/>
  <c r="R131" i="1"/>
  <c r="Q131" i="1"/>
  <c r="M131" i="1"/>
  <c r="T130" i="1"/>
  <c r="T131" i="1" s="1"/>
  <c r="P130" i="1"/>
  <c r="P131" i="1" s="1"/>
  <c r="L130" i="1"/>
  <c r="L131" i="1" s="1"/>
  <c r="M67" i="1"/>
  <c r="N67" i="1"/>
  <c r="O67" i="1"/>
  <c r="Q67" i="1"/>
  <c r="R67" i="1"/>
  <c r="S67" i="1"/>
  <c r="U67" i="1"/>
  <c r="V67" i="1"/>
  <c r="W67" i="1"/>
  <c r="Y67" i="1"/>
  <c r="Z67" i="1"/>
  <c r="AA67" i="1"/>
  <c r="X66" i="1"/>
  <c r="X67" i="1" s="1"/>
  <c r="T66" i="1"/>
  <c r="P66" i="1"/>
  <c r="L66" i="1"/>
  <c r="M34" i="1"/>
  <c r="N34" i="1"/>
  <c r="O34" i="1"/>
  <c r="Q34" i="1"/>
  <c r="R34" i="1"/>
  <c r="S34" i="1"/>
  <c r="U34" i="1"/>
  <c r="V34" i="1"/>
  <c r="W34" i="1"/>
  <c r="Y34" i="1"/>
  <c r="Z34" i="1"/>
  <c r="AA34" i="1"/>
  <c r="X33" i="1"/>
  <c r="T33" i="1"/>
  <c r="P33" i="1"/>
  <c r="L33" i="1"/>
  <c r="X201" i="1" l="1"/>
  <c r="L185" i="1"/>
  <c r="L187" i="1" s="1"/>
  <c r="L190" i="1"/>
  <c r="S48" i="1" l="1"/>
  <c r="R48" i="1"/>
  <c r="Q48" i="1"/>
  <c r="O48" i="1"/>
  <c r="N48" i="1"/>
  <c r="M48" i="1"/>
  <c r="X47" i="1"/>
  <c r="T47" i="1"/>
  <c r="P47" i="1"/>
  <c r="L47" i="1"/>
  <c r="L48" i="1" s="1"/>
  <c r="X46" i="1"/>
  <c r="T46" i="1"/>
  <c r="P46" i="1"/>
  <c r="X48" i="1" l="1"/>
  <c r="P48" i="1"/>
  <c r="T48" i="1"/>
  <c r="L31" i="1" l="1"/>
  <c r="P185" i="1" l="1"/>
  <c r="P187" i="1" s="1"/>
  <c r="P190" i="1"/>
  <c r="M45" i="1" l="1"/>
  <c r="N45" i="1"/>
  <c r="O45" i="1"/>
  <c r="Q45" i="1"/>
  <c r="R45" i="1"/>
  <c r="S45" i="1"/>
  <c r="U45" i="1"/>
  <c r="V45" i="1"/>
  <c r="W45" i="1"/>
  <c r="Y45" i="1"/>
  <c r="Z45" i="1"/>
  <c r="AA45" i="1"/>
  <c r="X43" i="1"/>
  <c r="T43" i="1"/>
  <c r="P43" i="1"/>
  <c r="L43" i="1"/>
  <c r="T185" i="1" l="1"/>
  <c r="T187" i="1" s="1"/>
  <c r="X44" i="1" l="1"/>
  <c r="T44" i="1"/>
  <c r="P44" i="1"/>
  <c r="L44" i="1"/>
  <c r="X42" i="1"/>
  <c r="T42" i="1"/>
  <c r="P42" i="1"/>
  <c r="L42" i="1"/>
  <c r="L45" i="1" s="1"/>
  <c r="X45" i="1" l="1"/>
  <c r="P45" i="1"/>
  <c r="T45" i="1"/>
  <c r="X68" i="1"/>
  <c r="Y68" i="1"/>
  <c r="Z68" i="1"/>
  <c r="AA68" i="1"/>
  <c r="L53" i="1" l="1"/>
  <c r="T78" i="1" l="1"/>
  <c r="M170" i="1" l="1"/>
  <c r="N170" i="1"/>
  <c r="O170" i="1"/>
  <c r="Q170" i="1"/>
  <c r="R170" i="1"/>
  <c r="S170" i="1"/>
  <c r="U170" i="1"/>
  <c r="V170" i="1"/>
  <c r="W170" i="1"/>
  <c r="Y170" i="1"/>
  <c r="Z170" i="1"/>
  <c r="AA170" i="1"/>
  <c r="X169" i="1"/>
  <c r="T169" i="1"/>
  <c r="P169" i="1"/>
  <c r="L169" i="1"/>
  <c r="T163" i="1"/>
  <c r="X170" i="1" l="1"/>
  <c r="U129" i="1"/>
  <c r="V129" i="1"/>
  <c r="W129" i="1"/>
  <c r="L78" i="1" l="1"/>
  <c r="P228" i="1" l="1"/>
  <c r="P230" i="1" l="1"/>
  <c r="P29" i="1"/>
  <c r="P196" i="1" l="1"/>
  <c r="P198" i="1" s="1"/>
  <c r="T178" i="1" l="1"/>
  <c r="T180" i="1" s="1"/>
  <c r="P178" i="1"/>
  <c r="P180" i="1" s="1"/>
  <c r="L178" i="1"/>
  <c r="L180" i="1" s="1"/>
  <c r="M79" i="1" l="1"/>
  <c r="N79" i="1"/>
  <c r="O79" i="1"/>
  <c r="Q79" i="1"/>
  <c r="R79" i="1"/>
  <c r="S79" i="1"/>
  <c r="U79" i="1"/>
  <c r="V79" i="1"/>
  <c r="W79" i="1"/>
  <c r="Y79" i="1"/>
  <c r="Z79" i="1"/>
  <c r="AA79" i="1"/>
  <c r="P78" i="1"/>
  <c r="C9" i="2" s="1"/>
  <c r="X77" i="1"/>
  <c r="X79" i="1" s="1"/>
  <c r="T77" i="1"/>
  <c r="T79" i="1" s="1"/>
  <c r="P77" i="1"/>
  <c r="L77" i="1"/>
  <c r="L79" i="1" s="1"/>
  <c r="X91" i="1"/>
  <c r="E9" i="2" s="1"/>
  <c r="T91" i="1"/>
  <c r="D9" i="2" s="1"/>
  <c r="L91" i="1"/>
  <c r="B9" i="2" s="1"/>
  <c r="T93" i="1" l="1"/>
  <c r="L93" i="1"/>
  <c r="X93" i="1"/>
  <c r="E22" i="4"/>
  <c r="C24" i="2"/>
  <c r="P79" i="1"/>
  <c r="N129" i="1"/>
  <c r="L128" i="1"/>
  <c r="L126" i="1"/>
  <c r="L123" i="1"/>
  <c r="L125" i="1" s="1"/>
  <c r="L118" i="1"/>
  <c r="L120" i="1" s="1"/>
  <c r="L116" i="1"/>
  <c r="L112" i="1"/>
  <c r="L110" i="1"/>
  <c r="L108" i="1"/>
  <c r="L106" i="1"/>
  <c r="L104" i="1"/>
  <c r="L102" i="1"/>
  <c r="L100" i="1"/>
  <c r="L98" i="1"/>
  <c r="L96" i="1"/>
  <c r="L72" i="1"/>
  <c r="L70" i="1"/>
  <c r="L64" i="1"/>
  <c r="L63" i="1"/>
  <c r="L62" i="1"/>
  <c r="L60" i="1"/>
  <c r="L58" i="1"/>
  <c r="L57" i="1"/>
  <c r="L37" i="1"/>
  <c r="L36" i="1"/>
  <c r="L27" i="1"/>
  <c r="B11" i="2" l="1"/>
  <c r="B22" i="4"/>
  <c r="C22" i="4" s="1"/>
  <c r="D22" i="4" s="1"/>
  <c r="B24" i="2"/>
  <c r="E24" i="2"/>
  <c r="G22" i="4"/>
  <c r="F22" i="4"/>
  <c r="D24" i="2"/>
  <c r="B23" i="4"/>
  <c r="L67" i="1"/>
  <c r="AA239" i="1"/>
  <c r="Z239" i="1"/>
  <c r="Y239" i="1"/>
  <c r="X239" i="1"/>
  <c r="W239" i="1"/>
  <c r="V239" i="1"/>
  <c r="U239" i="1"/>
  <c r="S239" i="1"/>
  <c r="R239" i="1"/>
  <c r="Q239" i="1"/>
  <c r="O239" i="1"/>
  <c r="N239" i="1"/>
  <c r="M239" i="1"/>
  <c r="T238" i="1"/>
  <c r="T239" i="1" s="1"/>
  <c r="P238" i="1"/>
  <c r="P239" i="1" s="1"/>
  <c r="L238" i="1"/>
  <c r="L239" i="1" s="1"/>
  <c r="B28" i="2" l="1"/>
  <c r="B27" i="2" s="1"/>
  <c r="C23" i="4"/>
  <c r="B18" i="4"/>
  <c r="AA172" i="1"/>
  <c r="AA181" i="1" s="1"/>
  <c r="Z172" i="1"/>
  <c r="Z181" i="1" s="1"/>
  <c r="Y172" i="1"/>
  <c r="Y181" i="1" s="1"/>
  <c r="X172" i="1"/>
  <c r="X181" i="1" s="1"/>
  <c r="W172" i="1"/>
  <c r="W181" i="1" s="1"/>
  <c r="V172" i="1"/>
  <c r="V181" i="1" s="1"/>
  <c r="U172" i="1"/>
  <c r="U181" i="1" s="1"/>
  <c r="S172" i="1"/>
  <c r="S181" i="1" s="1"/>
  <c r="R172" i="1"/>
  <c r="R181" i="1" s="1"/>
  <c r="Q172" i="1"/>
  <c r="Q181" i="1" s="1"/>
  <c r="O172" i="1"/>
  <c r="O181" i="1" s="1"/>
  <c r="N172" i="1"/>
  <c r="N181" i="1" s="1"/>
  <c r="M172" i="1"/>
  <c r="M181" i="1" s="1"/>
  <c r="T171" i="1"/>
  <c r="T172" i="1" s="1"/>
  <c r="P171" i="1"/>
  <c r="L171" i="1"/>
  <c r="B6" i="2" s="1"/>
  <c r="C18" i="4" l="1"/>
  <c r="L172" i="1"/>
  <c r="P172" i="1"/>
  <c r="L138" i="1"/>
  <c r="AA129" i="1"/>
  <c r="Z129" i="1"/>
  <c r="Y129" i="1"/>
  <c r="X129" i="1"/>
  <c r="S129" i="1"/>
  <c r="R129" i="1"/>
  <c r="Q129" i="1"/>
  <c r="M129" i="1"/>
  <c r="L129" i="1"/>
  <c r="T128" i="1"/>
  <c r="T129" i="1" s="1"/>
  <c r="P128" i="1"/>
  <c r="P129" i="1" s="1"/>
  <c r="AA241" i="1" l="1"/>
  <c r="Z241" i="1"/>
  <c r="Y241" i="1"/>
  <c r="X241" i="1"/>
  <c r="W241" i="1"/>
  <c r="V241" i="1"/>
  <c r="U241" i="1"/>
  <c r="S241" i="1"/>
  <c r="R241" i="1"/>
  <c r="Q241" i="1"/>
  <c r="O241" i="1"/>
  <c r="N241" i="1"/>
  <c r="M241" i="1"/>
  <c r="T240" i="1"/>
  <c r="P240" i="1"/>
  <c r="L240" i="1"/>
  <c r="AA237" i="1"/>
  <c r="Z237" i="1"/>
  <c r="Y237" i="1"/>
  <c r="X237" i="1"/>
  <c r="W237" i="1"/>
  <c r="V237" i="1"/>
  <c r="U237" i="1"/>
  <c r="S237" i="1"/>
  <c r="R237" i="1"/>
  <c r="Q237" i="1"/>
  <c r="O237" i="1"/>
  <c r="N237" i="1"/>
  <c r="M237" i="1"/>
  <c r="T235" i="1"/>
  <c r="T237" i="1" s="1"/>
  <c r="P235" i="1"/>
  <c r="P237" i="1" s="1"/>
  <c r="L235" i="1"/>
  <c r="L237" i="1" s="1"/>
  <c r="X228" i="1"/>
  <c r="T228" i="1"/>
  <c r="L228" i="1"/>
  <c r="P241" i="1" l="1"/>
  <c r="P242" i="1" s="1"/>
  <c r="X230" i="1"/>
  <c r="L230" i="1"/>
  <c r="T230" i="1"/>
  <c r="T241" i="1"/>
  <c r="T242" i="1" s="1"/>
  <c r="N242" i="1"/>
  <c r="S242" i="1"/>
  <c r="X242" i="1"/>
  <c r="O242" i="1"/>
  <c r="Y242" i="1"/>
  <c r="U242" i="1"/>
  <c r="Q242" i="1"/>
  <c r="V242" i="1"/>
  <c r="Z242" i="1"/>
  <c r="L241" i="1"/>
  <c r="L242" i="1" s="1"/>
  <c r="M242" i="1"/>
  <c r="R242" i="1"/>
  <c r="W242" i="1"/>
  <c r="AA242" i="1"/>
  <c r="T206" i="1" l="1"/>
  <c r="T199" i="1"/>
  <c r="T201" i="1" s="1"/>
  <c r="T196" i="1"/>
  <c r="T198" i="1" s="1"/>
  <c r="T190" i="1"/>
  <c r="L168" i="1"/>
  <c r="L170" i="1" s="1"/>
  <c r="L181" i="1" s="1"/>
  <c r="T164" i="1"/>
  <c r="T138" i="1"/>
  <c r="T126" i="1"/>
  <c r="T127" i="1" s="1"/>
  <c r="T123" i="1"/>
  <c r="T118" i="1"/>
  <c r="T120" i="1" s="1"/>
  <c r="T116" i="1"/>
  <c r="T117" i="1" s="1"/>
  <c r="T112" i="1"/>
  <c r="T113" i="1" s="1"/>
  <c r="T110" i="1"/>
  <c r="T111" i="1" s="1"/>
  <c r="T108" i="1"/>
  <c r="T109" i="1" s="1"/>
  <c r="T106" i="1"/>
  <c r="T107" i="1" s="1"/>
  <c r="T104" i="1"/>
  <c r="T105" i="1" s="1"/>
  <c r="T102" i="1"/>
  <c r="T100" i="1"/>
  <c r="T98" i="1"/>
  <c r="T99" i="1" s="1"/>
  <c r="T96" i="1"/>
  <c r="M139" i="1"/>
  <c r="L139" i="1"/>
  <c r="O127" i="1"/>
  <c r="N127" i="1"/>
  <c r="M127" i="1"/>
  <c r="L127" i="1"/>
  <c r="M122" i="1"/>
  <c r="O121" i="1"/>
  <c r="N121" i="1"/>
  <c r="N122" i="1" s="1"/>
  <c r="M117" i="1"/>
  <c r="L117" i="1"/>
  <c r="M113" i="1"/>
  <c r="L113" i="1"/>
  <c r="M111" i="1"/>
  <c r="L111" i="1"/>
  <c r="N109" i="1"/>
  <c r="M109" i="1"/>
  <c r="L109" i="1"/>
  <c r="M107" i="1"/>
  <c r="L107" i="1"/>
  <c r="M105" i="1"/>
  <c r="L105" i="1"/>
  <c r="L103" i="1"/>
  <c r="M101" i="1"/>
  <c r="L101" i="1"/>
  <c r="O99" i="1"/>
  <c r="N99" i="1"/>
  <c r="M99" i="1"/>
  <c r="L99" i="1"/>
  <c r="O97" i="1"/>
  <c r="N97" i="1"/>
  <c r="M97" i="1"/>
  <c r="L97" i="1"/>
  <c r="T72" i="1"/>
  <c r="T70" i="1"/>
  <c r="O73" i="1"/>
  <c r="O94" i="1" s="1"/>
  <c r="N73" i="1"/>
  <c r="N94" i="1" s="1"/>
  <c r="M73" i="1"/>
  <c r="M94" i="1" s="1"/>
  <c r="L73" i="1"/>
  <c r="L94" i="1" s="1"/>
  <c r="T63" i="1"/>
  <c r="T64" i="1"/>
  <c r="T62" i="1"/>
  <c r="T60" i="1"/>
  <c r="T61" i="1" s="1"/>
  <c r="T58" i="1"/>
  <c r="T57" i="1"/>
  <c r="O61" i="1"/>
  <c r="N61" i="1"/>
  <c r="M61" i="1"/>
  <c r="L61" i="1"/>
  <c r="O59" i="1"/>
  <c r="N59" i="1"/>
  <c r="M59" i="1"/>
  <c r="L59" i="1"/>
  <c r="T37" i="1"/>
  <c r="T36" i="1"/>
  <c r="T27" i="1"/>
  <c r="O54" i="1"/>
  <c r="N54" i="1"/>
  <c r="M54" i="1"/>
  <c r="L52" i="1"/>
  <c r="O41" i="1"/>
  <c r="N41" i="1"/>
  <c r="M41" i="1"/>
  <c r="L39" i="1"/>
  <c r="L35" i="1"/>
  <c r="O30" i="1"/>
  <c r="O55" i="1" s="1"/>
  <c r="N30" i="1"/>
  <c r="M30" i="1"/>
  <c r="M55" i="1" s="1"/>
  <c r="L29" i="1"/>
  <c r="T23" i="1"/>
  <c r="V109" i="1"/>
  <c r="U139" i="1"/>
  <c r="U117" i="1"/>
  <c r="U113" i="1"/>
  <c r="U111" i="1"/>
  <c r="U109" i="1"/>
  <c r="U107" i="1"/>
  <c r="U105" i="1"/>
  <c r="U103" i="1"/>
  <c r="V103" i="1"/>
  <c r="P31" i="1"/>
  <c r="Q30" i="1"/>
  <c r="R30" i="1"/>
  <c r="S30" i="1"/>
  <c r="S55" i="1" s="1"/>
  <c r="U30" i="1"/>
  <c r="U55" i="1" s="1"/>
  <c r="V30" i="1"/>
  <c r="V55" i="1" s="1"/>
  <c r="W30" i="1"/>
  <c r="W55" i="1" s="1"/>
  <c r="Y30" i="1"/>
  <c r="Y55" i="1" s="1"/>
  <c r="Z30" i="1"/>
  <c r="Z55" i="1" s="1"/>
  <c r="AA30" i="1"/>
  <c r="AA55" i="1" s="1"/>
  <c r="P96" i="1"/>
  <c r="P98" i="1"/>
  <c r="P100" i="1"/>
  <c r="P102" i="1"/>
  <c r="P104" i="1"/>
  <c r="P105" i="1" s="1"/>
  <c r="P106" i="1"/>
  <c r="P107" i="1" s="1"/>
  <c r="P108" i="1"/>
  <c r="P109" i="1" s="1"/>
  <c r="P110" i="1"/>
  <c r="P111" i="1" s="1"/>
  <c r="P112" i="1"/>
  <c r="P113" i="1" s="1"/>
  <c r="P116" i="1"/>
  <c r="P117" i="1" s="1"/>
  <c r="P118" i="1"/>
  <c r="P120" i="1" s="1"/>
  <c r="P123" i="1"/>
  <c r="P126" i="1"/>
  <c r="P127" i="1" s="1"/>
  <c r="P138" i="1"/>
  <c r="Q73" i="1"/>
  <c r="Q94" i="1" s="1"/>
  <c r="R73" i="1"/>
  <c r="R94" i="1" s="1"/>
  <c r="S73" i="1"/>
  <c r="S94" i="1" s="1"/>
  <c r="U73" i="1"/>
  <c r="U94" i="1" s="1"/>
  <c r="V73" i="1"/>
  <c r="V94" i="1" s="1"/>
  <c r="W73" i="1"/>
  <c r="W94" i="1" s="1"/>
  <c r="X73" i="1"/>
  <c r="X94" i="1" s="1"/>
  <c r="Y73" i="1"/>
  <c r="Y94" i="1" s="1"/>
  <c r="Z73" i="1"/>
  <c r="Z94" i="1" s="1"/>
  <c r="AA73" i="1"/>
  <c r="AA94" i="1" s="1"/>
  <c r="L164" i="1"/>
  <c r="L163" i="1"/>
  <c r="L23" i="1"/>
  <c r="P23" i="1"/>
  <c r="M24" i="1"/>
  <c r="M25" i="1" s="1"/>
  <c r="N24" i="1"/>
  <c r="N25" i="1" s="1"/>
  <c r="O24" i="1"/>
  <c r="O25" i="1" s="1"/>
  <c r="Q24" i="1"/>
  <c r="Q25" i="1" s="1"/>
  <c r="U25" i="1"/>
  <c r="R25" i="1"/>
  <c r="X25" i="1"/>
  <c r="Y25" i="1"/>
  <c r="P27" i="1"/>
  <c r="X27" i="1"/>
  <c r="T29" i="1"/>
  <c r="X29" i="1"/>
  <c r="T31" i="1"/>
  <c r="X31" i="1"/>
  <c r="P32" i="1"/>
  <c r="T32" i="1"/>
  <c r="X32" i="1"/>
  <c r="P35" i="1"/>
  <c r="T35" i="1"/>
  <c r="X35" i="1"/>
  <c r="P36" i="1"/>
  <c r="X36" i="1"/>
  <c r="X37" i="1"/>
  <c r="P39" i="1"/>
  <c r="T39" i="1"/>
  <c r="X39" i="1"/>
  <c r="Q41" i="1"/>
  <c r="T40" i="1"/>
  <c r="X40" i="1"/>
  <c r="R41" i="1"/>
  <c r="S41" i="1"/>
  <c r="P52" i="1"/>
  <c r="T52" i="1"/>
  <c r="X52" i="1"/>
  <c r="P53" i="1"/>
  <c r="T53" i="1"/>
  <c r="X53" i="1"/>
  <c r="R54" i="1"/>
  <c r="S54" i="1"/>
  <c r="P57" i="1"/>
  <c r="P58" i="1"/>
  <c r="Q59" i="1"/>
  <c r="R59" i="1"/>
  <c r="S59" i="1"/>
  <c r="P60" i="1"/>
  <c r="P61" i="1" s="1"/>
  <c r="Q61" i="1"/>
  <c r="R61" i="1"/>
  <c r="S61" i="1"/>
  <c r="P62" i="1"/>
  <c r="P63" i="1"/>
  <c r="P64" i="1"/>
  <c r="P70" i="1"/>
  <c r="Q97" i="1"/>
  <c r="R97" i="1"/>
  <c r="S97" i="1"/>
  <c r="U97" i="1"/>
  <c r="V97" i="1"/>
  <c r="W97" i="1"/>
  <c r="X97" i="1"/>
  <c r="Y97" i="1"/>
  <c r="Z97" i="1"/>
  <c r="AA97" i="1"/>
  <c r="Q99" i="1"/>
  <c r="R99" i="1"/>
  <c r="S99" i="1"/>
  <c r="U99" i="1"/>
  <c r="V99" i="1"/>
  <c r="W99" i="1"/>
  <c r="X99" i="1"/>
  <c r="Y99" i="1"/>
  <c r="Z99" i="1"/>
  <c r="AA99" i="1"/>
  <c r="Q101" i="1"/>
  <c r="Q103" i="1"/>
  <c r="R103" i="1"/>
  <c r="S103" i="1"/>
  <c r="X103" i="1"/>
  <c r="Y103" i="1"/>
  <c r="Z103" i="1"/>
  <c r="AA103" i="1"/>
  <c r="Q105" i="1"/>
  <c r="R105" i="1"/>
  <c r="S105" i="1"/>
  <c r="X105" i="1"/>
  <c r="Y105" i="1"/>
  <c r="Z105" i="1"/>
  <c r="AA105" i="1"/>
  <c r="Q107" i="1"/>
  <c r="R107" i="1"/>
  <c r="S107" i="1"/>
  <c r="X107" i="1"/>
  <c r="Y107" i="1"/>
  <c r="Z107" i="1"/>
  <c r="AA107" i="1"/>
  <c r="Q109" i="1"/>
  <c r="R109" i="1"/>
  <c r="S109" i="1"/>
  <c r="X109" i="1"/>
  <c r="Y109" i="1"/>
  <c r="Z109" i="1"/>
  <c r="AA109" i="1"/>
  <c r="Q111" i="1"/>
  <c r="R111" i="1"/>
  <c r="S111" i="1"/>
  <c r="X111" i="1"/>
  <c r="Y111" i="1"/>
  <c r="Z111" i="1"/>
  <c r="AA111" i="1"/>
  <c r="Q113" i="1"/>
  <c r="R113" i="1"/>
  <c r="S113" i="1"/>
  <c r="X113" i="1"/>
  <c r="Y113" i="1"/>
  <c r="Z113" i="1"/>
  <c r="AA113" i="1"/>
  <c r="Q117" i="1"/>
  <c r="R117" i="1"/>
  <c r="S117" i="1"/>
  <c r="X117" i="1"/>
  <c r="Y117" i="1"/>
  <c r="Z117" i="1"/>
  <c r="AA117" i="1"/>
  <c r="H121" i="1"/>
  <c r="K121" i="1"/>
  <c r="R121" i="1"/>
  <c r="R122" i="1" s="1"/>
  <c r="S121" i="1"/>
  <c r="P121" i="1" s="1"/>
  <c r="P122" i="1" s="1"/>
  <c r="V121" i="1"/>
  <c r="V122" i="1" s="1"/>
  <c r="W121" i="1"/>
  <c r="T121" i="1" s="1"/>
  <c r="T122" i="1" s="1"/>
  <c r="Y122" i="1"/>
  <c r="Z121" i="1"/>
  <c r="Z122" i="1" s="1"/>
  <c r="AA121" i="1"/>
  <c r="K122" i="1"/>
  <c r="Q122" i="1"/>
  <c r="U122" i="1"/>
  <c r="Q127" i="1"/>
  <c r="R127" i="1"/>
  <c r="S127" i="1"/>
  <c r="U127" i="1"/>
  <c r="V127" i="1"/>
  <c r="W127" i="1"/>
  <c r="X127" i="1"/>
  <c r="Y127" i="1"/>
  <c r="Z127" i="1"/>
  <c r="AA127" i="1"/>
  <c r="Q139" i="1"/>
  <c r="R139" i="1"/>
  <c r="S139" i="1"/>
  <c r="X139" i="1"/>
  <c r="Y139" i="1"/>
  <c r="Z139" i="1"/>
  <c r="AA139" i="1"/>
  <c r="P164" i="1"/>
  <c r="X164" i="1"/>
  <c r="E5" i="2" s="1"/>
  <c r="M165" i="1"/>
  <c r="M166" i="1" s="1"/>
  <c r="M182" i="1" s="1"/>
  <c r="N165" i="1"/>
  <c r="N166" i="1" s="1"/>
  <c r="N182" i="1" s="1"/>
  <c r="O165" i="1"/>
  <c r="O166" i="1" s="1"/>
  <c r="O182" i="1" s="1"/>
  <c r="Q165" i="1"/>
  <c r="Q166" i="1" s="1"/>
  <c r="Q182" i="1" s="1"/>
  <c r="R165" i="1"/>
  <c r="R166" i="1" s="1"/>
  <c r="R182" i="1" s="1"/>
  <c r="S165" i="1"/>
  <c r="S166" i="1" s="1"/>
  <c r="S182" i="1" s="1"/>
  <c r="U165" i="1"/>
  <c r="U166" i="1" s="1"/>
  <c r="U182" i="1" s="1"/>
  <c r="V165" i="1"/>
  <c r="V166" i="1" s="1"/>
  <c r="V182" i="1" s="1"/>
  <c r="W165" i="1"/>
  <c r="W166" i="1" s="1"/>
  <c r="W182" i="1" s="1"/>
  <c r="Y165" i="1"/>
  <c r="Y166" i="1" s="1"/>
  <c r="Y182" i="1" s="1"/>
  <c r="Z165" i="1"/>
  <c r="Z166" i="1" s="1"/>
  <c r="Z182" i="1" s="1"/>
  <c r="AA165" i="1"/>
  <c r="AA166" i="1" s="1"/>
  <c r="AA182" i="1" s="1"/>
  <c r="P168" i="1"/>
  <c r="P170" i="1" s="1"/>
  <c r="P181" i="1" s="1"/>
  <c r="T168" i="1"/>
  <c r="T170" i="1" s="1"/>
  <c r="T181" i="1" s="1"/>
  <c r="L191" i="1"/>
  <c r="L192" i="1" s="1"/>
  <c r="P191" i="1"/>
  <c r="P192" i="1" s="1"/>
  <c r="M191" i="1"/>
  <c r="M192" i="1" s="1"/>
  <c r="N191" i="1"/>
  <c r="N192" i="1" s="1"/>
  <c r="O191" i="1"/>
  <c r="O192" i="1" s="1"/>
  <c r="Q191" i="1"/>
  <c r="Q192" i="1" s="1"/>
  <c r="R191" i="1"/>
  <c r="R192" i="1" s="1"/>
  <c r="S191" i="1"/>
  <c r="S192" i="1" s="1"/>
  <c r="U191" i="1"/>
  <c r="U192" i="1" s="1"/>
  <c r="V191" i="1"/>
  <c r="V192" i="1" s="1"/>
  <c r="W191" i="1"/>
  <c r="W192" i="1" s="1"/>
  <c r="X191" i="1"/>
  <c r="X192" i="1" s="1"/>
  <c r="Y191" i="1"/>
  <c r="Y192" i="1" s="1"/>
  <c r="Z191" i="1"/>
  <c r="Z192" i="1" s="1"/>
  <c r="AA191" i="1"/>
  <c r="AA192" i="1" s="1"/>
  <c r="L196" i="1"/>
  <c r="L198" i="1" s="1"/>
  <c r="L199" i="1"/>
  <c r="L201" i="1" s="1"/>
  <c r="P199" i="1"/>
  <c r="P201" i="1" s="1"/>
  <c r="L206" i="1"/>
  <c r="P206" i="1"/>
  <c r="M208" i="1"/>
  <c r="M209" i="1" s="1"/>
  <c r="M210" i="1" s="1"/>
  <c r="N208" i="1"/>
  <c r="N209" i="1" s="1"/>
  <c r="N210" i="1" s="1"/>
  <c r="O208" i="1"/>
  <c r="O209" i="1" s="1"/>
  <c r="O210" i="1" s="1"/>
  <c r="Q208" i="1"/>
  <c r="Q209" i="1" s="1"/>
  <c r="Q210" i="1" s="1"/>
  <c r="R208" i="1"/>
  <c r="R209" i="1" s="1"/>
  <c r="R210" i="1" s="1"/>
  <c r="S208" i="1"/>
  <c r="S209" i="1" s="1"/>
  <c r="S210" i="1" s="1"/>
  <c r="U208" i="1"/>
  <c r="U209" i="1" s="1"/>
  <c r="U210" i="1" s="1"/>
  <c r="V208" i="1"/>
  <c r="V209" i="1" s="1"/>
  <c r="V210" i="1" s="1"/>
  <c r="W208" i="1"/>
  <c r="W209" i="1" s="1"/>
  <c r="W210" i="1" s="1"/>
  <c r="X208" i="1"/>
  <c r="X209" i="1" s="1"/>
  <c r="X210" i="1" s="1"/>
  <c r="Y208" i="1"/>
  <c r="Y209" i="1" s="1"/>
  <c r="Y210" i="1" s="1"/>
  <c r="Z208" i="1"/>
  <c r="Z209" i="1" s="1"/>
  <c r="Z210" i="1" s="1"/>
  <c r="AA208" i="1"/>
  <c r="AA209" i="1" s="1"/>
  <c r="AA210" i="1" s="1"/>
  <c r="L223" i="1"/>
  <c r="B5" i="2" s="1"/>
  <c r="P223" i="1"/>
  <c r="C5" i="2" s="1"/>
  <c r="T223" i="1"/>
  <c r="T225" i="1" s="1"/>
  <c r="T231" i="1" s="1"/>
  <c r="T232" i="1" s="1"/>
  <c r="M225" i="1"/>
  <c r="M231" i="1" s="1"/>
  <c r="M232" i="1" s="1"/>
  <c r="N225" i="1"/>
  <c r="N231" i="1" s="1"/>
  <c r="N232" i="1" s="1"/>
  <c r="O225" i="1"/>
  <c r="O231" i="1" s="1"/>
  <c r="O232" i="1" s="1"/>
  <c r="Q225" i="1"/>
  <c r="Q231" i="1" s="1"/>
  <c r="Q232" i="1" s="1"/>
  <c r="R225" i="1"/>
  <c r="R231" i="1" s="1"/>
  <c r="R232" i="1" s="1"/>
  <c r="S225" i="1"/>
  <c r="S231" i="1" s="1"/>
  <c r="S232" i="1" s="1"/>
  <c r="U225" i="1"/>
  <c r="U231" i="1" s="1"/>
  <c r="U232" i="1" s="1"/>
  <c r="V225" i="1"/>
  <c r="V231" i="1" s="1"/>
  <c r="V232" i="1" s="1"/>
  <c r="W225" i="1"/>
  <c r="W231" i="1" s="1"/>
  <c r="W232" i="1" s="1"/>
  <c r="X225" i="1"/>
  <c r="X231" i="1" s="1"/>
  <c r="X232" i="1" s="1"/>
  <c r="Y225" i="1"/>
  <c r="Y231" i="1" s="1"/>
  <c r="Y232" i="1" s="1"/>
  <c r="Z225" i="1"/>
  <c r="Z231" i="1" s="1"/>
  <c r="Z232" i="1" s="1"/>
  <c r="AA225" i="1"/>
  <c r="AA231" i="1" s="1"/>
  <c r="AA232" i="1" s="1"/>
  <c r="L246" i="1"/>
  <c r="P246" i="1"/>
  <c r="T246" i="1"/>
  <c r="M247" i="1"/>
  <c r="M248" i="1" s="1"/>
  <c r="M249" i="1" s="1"/>
  <c r="N247" i="1"/>
  <c r="N248" i="1" s="1"/>
  <c r="N249" i="1" s="1"/>
  <c r="O247" i="1"/>
  <c r="O248" i="1" s="1"/>
  <c r="O249" i="1" s="1"/>
  <c r="Q247" i="1"/>
  <c r="Q248" i="1" s="1"/>
  <c r="Q249" i="1" s="1"/>
  <c r="R247" i="1"/>
  <c r="R248" i="1" s="1"/>
  <c r="R249" i="1" s="1"/>
  <c r="S247" i="1"/>
  <c r="S248" i="1" s="1"/>
  <c r="S249" i="1" s="1"/>
  <c r="U247" i="1"/>
  <c r="U248" i="1" s="1"/>
  <c r="U249" i="1" s="1"/>
  <c r="V247" i="1"/>
  <c r="V248" i="1" s="1"/>
  <c r="V249" i="1" s="1"/>
  <c r="W247" i="1"/>
  <c r="W248" i="1" s="1"/>
  <c r="W249" i="1" s="1"/>
  <c r="X247" i="1"/>
  <c r="X248" i="1" s="1"/>
  <c r="X249" i="1" s="1"/>
  <c r="Y247" i="1"/>
  <c r="Y248" i="1" s="1"/>
  <c r="Y249" i="1" s="1"/>
  <c r="Z247" i="1"/>
  <c r="Z248" i="1" s="1"/>
  <c r="Z249" i="1" s="1"/>
  <c r="AA247" i="1"/>
  <c r="AA248" i="1" s="1"/>
  <c r="AA249" i="1" s="1"/>
  <c r="P40" i="1"/>
  <c r="P37" i="1"/>
  <c r="Q54" i="1"/>
  <c r="Q55" i="1" l="1"/>
  <c r="E6" i="2"/>
  <c r="R55" i="1"/>
  <c r="N55" i="1"/>
  <c r="C6" i="2"/>
  <c r="C23" i="2" s="1"/>
  <c r="B4" i="2"/>
  <c r="E4" i="2"/>
  <c r="C4" i="2"/>
  <c r="D6" i="2"/>
  <c r="D4" i="2"/>
  <c r="P97" i="1"/>
  <c r="C11" i="2"/>
  <c r="L38" i="1"/>
  <c r="C3" i="2"/>
  <c r="T97" i="1"/>
  <c r="D11" i="2"/>
  <c r="P38" i="1"/>
  <c r="X38" i="1"/>
  <c r="T38" i="1"/>
  <c r="U140" i="1"/>
  <c r="D3" i="2"/>
  <c r="R140" i="1"/>
  <c r="Z140" i="1"/>
  <c r="Q140" i="1"/>
  <c r="Y140" i="1"/>
  <c r="M140" i="1"/>
  <c r="N140" i="1"/>
  <c r="V140" i="1"/>
  <c r="D5" i="2"/>
  <c r="F15" i="4" s="1"/>
  <c r="X41" i="1"/>
  <c r="E23" i="2"/>
  <c r="G23" i="4"/>
  <c r="G18" i="4" s="1"/>
  <c r="E28" i="2"/>
  <c r="E27" i="2" s="1"/>
  <c r="B15" i="4"/>
  <c r="C15" i="4" s="1"/>
  <c r="P225" i="1"/>
  <c r="P231" i="1" s="1"/>
  <c r="P232" i="1" s="1"/>
  <c r="E15" i="4"/>
  <c r="X165" i="1"/>
  <c r="X166" i="1" s="1"/>
  <c r="X182" i="1" s="1"/>
  <c r="G15" i="4"/>
  <c r="L34" i="1"/>
  <c r="T125" i="1"/>
  <c r="P125" i="1"/>
  <c r="AA122" i="1"/>
  <c r="AA140" i="1" s="1"/>
  <c r="X121" i="1"/>
  <c r="E3" i="2" s="1"/>
  <c r="X54" i="1"/>
  <c r="L68" i="1"/>
  <c r="T247" i="1"/>
  <c r="T248" i="1" s="1"/>
  <c r="T249" i="1" s="1"/>
  <c r="T208" i="1"/>
  <c r="T209" i="1" s="1"/>
  <c r="T210" i="1" s="1"/>
  <c r="T191" i="1"/>
  <c r="T192" i="1" s="1"/>
  <c r="T193" i="1" s="1"/>
  <c r="P208" i="1"/>
  <c r="P209" i="1" s="1"/>
  <c r="P210" i="1" s="1"/>
  <c r="O68" i="1"/>
  <c r="L41" i="1"/>
  <c r="T103" i="1"/>
  <c r="L208" i="1"/>
  <c r="L209" i="1" s="1"/>
  <c r="L210" i="1" s="1"/>
  <c r="X34" i="1"/>
  <c r="T139" i="1"/>
  <c r="P139" i="1"/>
  <c r="P99" i="1"/>
  <c r="L30" i="1"/>
  <c r="L225" i="1"/>
  <c r="L231" i="1" s="1"/>
  <c r="L232" i="1" s="1"/>
  <c r="T34" i="1"/>
  <c r="T67" i="1"/>
  <c r="P67" i="1"/>
  <c r="P34" i="1"/>
  <c r="M68" i="1"/>
  <c r="T24" i="1"/>
  <c r="T25" i="1" s="1"/>
  <c r="Z193" i="1"/>
  <c r="V193" i="1"/>
  <c r="R193" i="1"/>
  <c r="Y193" i="1"/>
  <c r="U193" i="1"/>
  <c r="P24" i="1"/>
  <c r="P25" i="1" s="1"/>
  <c r="O193" i="1"/>
  <c r="L193" i="1"/>
  <c r="N193" i="1"/>
  <c r="V68" i="1"/>
  <c r="Q68" i="1"/>
  <c r="N68" i="1"/>
  <c r="S68" i="1"/>
  <c r="U68" i="1"/>
  <c r="W68" i="1"/>
  <c r="R68" i="1"/>
  <c r="P101" i="1"/>
  <c r="T101" i="1"/>
  <c r="T243" i="1"/>
  <c r="P30" i="1"/>
  <c r="P165" i="1"/>
  <c r="P166" i="1" s="1"/>
  <c r="P103" i="1"/>
  <c r="T202" i="1"/>
  <c r="T203" i="1" s="1"/>
  <c r="L24" i="1"/>
  <c r="L25" i="1" s="1"/>
  <c r="L165" i="1"/>
  <c r="L166" i="1" s="1"/>
  <c r="Z202" i="1"/>
  <c r="Z203" i="1" s="1"/>
  <c r="W202" i="1"/>
  <c r="W203" i="1" s="1"/>
  <c r="X202" i="1"/>
  <c r="X203" i="1" s="1"/>
  <c r="W122" i="1"/>
  <c r="W140" i="1" s="1"/>
  <c r="L247" i="1"/>
  <c r="L248" i="1" s="1"/>
  <c r="L249" i="1" s="1"/>
  <c r="Z243" i="1"/>
  <c r="V243" i="1"/>
  <c r="Y243" i="1"/>
  <c r="O243" i="1"/>
  <c r="X30" i="1"/>
  <c r="O122" i="1"/>
  <c r="O140" i="1" s="1"/>
  <c r="L121" i="1"/>
  <c r="L122" i="1" s="1"/>
  <c r="L140" i="1" s="1"/>
  <c r="X243" i="1"/>
  <c r="S243" i="1"/>
  <c r="N243" i="1"/>
  <c r="L243" i="1"/>
  <c r="Y202" i="1"/>
  <c r="Y203" i="1" s="1"/>
  <c r="O202" i="1"/>
  <c r="O203" i="1" s="1"/>
  <c r="AA243" i="1"/>
  <c r="W243" i="1"/>
  <c r="R243" i="1"/>
  <c r="T30" i="1"/>
  <c r="M243" i="1"/>
  <c r="Q202" i="1"/>
  <c r="Q203" i="1" s="1"/>
  <c r="R202" i="1"/>
  <c r="R203" i="1" s="1"/>
  <c r="L202" i="1"/>
  <c r="L203" i="1" s="1"/>
  <c r="N202" i="1"/>
  <c r="N203" i="1" s="1"/>
  <c r="T165" i="1"/>
  <c r="T166" i="1" s="1"/>
  <c r="T59" i="1"/>
  <c r="P59" i="1"/>
  <c r="T73" i="1"/>
  <c r="T94" i="1" s="1"/>
  <c r="M202" i="1"/>
  <c r="M203" i="1" s="1"/>
  <c r="T54" i="1"/>
  <c r="U243" i="1"/>
  <c r="P54" i="1"/>
  <c r="S202" i="1"/>
  <c r="S203" i="1" s="1"/>
  <c r="S122" i="1"/>
  <c r="S140" i="1" s="1"/>
  <c r="AA202" i="1"/>
  <c r="AA203" i="1" s="1"/>
  <c r="V202" i="1"/>
  <c r="V203" i="1" s="1"/>
  <c r="L54" i="1"/>
  <c r="P202" i="1"/>
  <c r="P203" i="1" s="1"/>
  <c r="P193" i="1"/>
  <c r="U202" i="1"/>
  <c r="U203" i="1" s="1"/>
  <c r="Q193" i="1"/>
  <c r="X193" i="1"/>
  <c r="W193" i="1"/>
  <c r="P41" i="1"/>
  <c r="AA193" i="1"/>
  <c r="S193" i="1"/>
  <c r="M193" i="1"/>
  <c r="T41" i="1"/>
  <c r="Q243" i="1"/>
  <c r="P247" i="1"/>
  <c r="P248" i="1" s="1"/>
  <c r="P249" i="1" s="1"/>
  <c r="P243" i="1"/>
  <c r="P73" i="1"/>
  <c r="P94" i="1" s="1"/>
  <c r="E17" i="4" l="1"/>
  <c r="X55" i="1"/>
  <c r="P55" i="1"/>
  <c r="L55" i="1"/>
  <c r="T55" i="1"/>
  <c r="T140" i="1"/>
  <c r="B3" i="2"/>
  <c r="B21" i="2" s="1"/>
  <c r="P140" i="1"/>
  <c r="X122" i="1"/>
  <c r="X140" i="1" s="1"/>
  <c r="Q160" i="1"/>
  <c r="Q250" i="1" s="1"/>
  <c r="E9" i="4" s="1"/>
  <c r="Z160" i="1"/>
  <c r="Z250" i="1" s="1"/>
  <c r="R160" i="1"/>
  <c r="R250" i="1" s="1"/>
  <c r="E10" i="4" s="1"/>
  <c r="M160" i="1"/>
  <c r="M250" i="1" s="1"/>
  <c r="B9" i="4" s="1"/>
  <c r="V160" i="1"/>
  <c r="V250" i="1" s="1"/>
  <c r="F10" i="4" s="1"/>
  <c r="U160" i="1"/>
  <c r="U250" i="1" s="1"/>
  <c r="F9" i="4" s="1"/>
  <c r="Y160" i="1"/>
  <c r="Y250" i="1" s="1"/>
  <c r="N160" i="1"/>
  <c r="N250" i="1" s="1"/>
  <c r="B10" i="4" s="1"/>
  <c r="C10" i="4" s="1"/>
  <c r="S160" i="1"/>
  <c r="S250" i="1" s="1"/>
  <c r="E11" i="4" s="1"/>
  <c r="O160" i="1"/>
  <c r="O250" i="1" s="1"/>
  <c r="B11" i="4" s="1"/>
  <c r="C11" i="4" s="1"/>
  <c r="W160" i="1"/>
  <c r="W250" i="1" s="1"/>
  <c r="F11" i="4" s="1"/>
  <c r="AA160" i="1"/>
  <c r="AA250" i="1" s="1"/>
  <c r="D15" i="4"/>
  <c r="L182" i="1"/>
  <c r="G17" i="4"/>
  <c r="B14" i="4"/>
  <c r="C14" i="4" s="1"/>
  <c r="B22" i="2"/>
  <c r="B17" i="4"/>
  <c r="C17" i="4" s="1"/>
  <c r="B23" i="2"/>
  <c r="C21" i="2"/>
  <c r="E14" i="4"/>
  <c r="C22" i="2"/>
  <c r="D28" i="2"/>
  <c r="D27" i="2" s="1"/>
  <c r="F23" i="4"/>
  <c r="F18" i="4" s="1"/>
  <c r="D21" i="2"/>
  <c r="E23" i="4"/>
  <c r="C28" i="2"/>
  <c r="C27" i="2" s="1"/>
  <c r="F17" i="4"/>
  <c r="D23" i="2"/>
  <c r="F14" i="4"/>
  <c r="D22" i="2"/>
  <c r="G14" i="4"/>
  <c r="E22" i="2"/>
  <c r="P182" i="1"/>
  <c r="T182" i="1"/>
  <c r="L160" i="1"/>
  <c r="P68" i="1"/>
  <c r="T68" i="1"/>
  <c r="C16" i="2"/>
  <c r="D16" i="2"/>
  <c r="X160" i="1" l="1"/>
  <c r="B20" i="2"/>
  <c r="B29" i="2" s="1"/>
  <c r="B32" i="2" s="1"/>
  <c r="T160" i="1"/>
  <c r="P160" i="1"/>
  <c r="P250" i="1" s="1"/>
  <c r="D17" i="4"/>
  <c r="D14" i="4"/>
  <c r="D10" i="4"/>
  <c r="C20" i="2"/>
  <c r="C29" i="2" s="1"/>
  <c r="E8" i="4"/>
  <c r="E16" i="2"/>
  <c r="E21" i="2"/>
  <c r="E20" i="2" s="1"/>
  <c r="E29" i="2" s="1"/>
  <c r="T6" i="5"/>
  <c r="T7" i="5" s="1"/>
  <c r="G10" i="4"/>
  <c r="F8" i="4"/>
  <c r="F13" i="4" s="1"/>
  <c r="F12" i="4" s="1"/>
  <c r="E18" i="4"/>
  <c r="D18" i="4" s="1"/>
  <c r="D23" i="4"/>
  <c r="D20" i="2"/>
  <c r="D29" i="2" s="1"/>
  <c r="G11" i="4"/>
  <c r="U6" i="5"/>
  <c r="U7" i="5" s="1"/>
  <c r="D11" i="4"/>
  <c r="B16" i="2"/>
  <c r="S6" i="5"/>
  <c r="S7" i="5" s="1"/>
  <c r="G9" i="4"/>
  <c r="B8" i="4"/>
  <c r="C9" i="4"/>
  <c r="D9" i="4" s="1"/>
  <c r="L250" i="1"/>
  <c r="X250" i="1"/>
  <c r="R6" i="5" s="1"/>
  <c r="R7" i="5" s="1"/>
  <c r="G6" i="5"/>
  <c r="G7" i="5" s="1"/>
  <c r="Q6" i="5"/>
  <c r="Q7" i="5" s="1"/>
  <c r="I6" i="5"/>
  <c r="I7" i="5" s="1"/>
  <c r="L6" i="5"/>
  <c r="L7" i="5" s="1"/>
  <c r="B31" i="2" l="1"/>
  <c r="E32" i="2"/>
  <c r="E31" i="2"/>
  <c r="D31" i="2"/>
  <c r="D32" i="2"/>
  <c r="E13" i="4"/>
  <c r="E12" i="4" s="1"/>
  <c r="C31" i="2"/>
  <c r="C32" i="2"/>
  <c r="G8" i="4"/>
  <c r="G13" i="4" s="1"/>
  <c r="G12" i="4" s="1"/>
  <c r="C8" i="4"/>
  <c r="B12" i="4"/>
  <c r="B13" i="4"/>
  <c r="T250" i="1"/>
  <c r="F6" i="5"/>
  <c r="F7" i="5" s="1"/>
  <c r="M6" i="5"/>
  <c r="M7" i="5" s="1"/>
  <c r="O6" i="5"/>
  <c r="O7" i="5" s="1"/>
  <c r="P6" i="5"/>
  <c r="P7" i="5" s="1"/>
  <c r="H6" i="5"/>
  <c r="H7" i="5" s="1"/>
  <c r="K6" i="5"/>
  <c r="K7" i="5" s="1"/>
  <c r="C13" i="4" l="1"/>
  <c r="C12" i="4" s="1"/>
  <c r="D12" i="4" s="1"/>
  <c r="D8" i="4"/>
  <c r="D13" i="4" s="1"/>
  <c r="N6" i="5"/>
  <c r="N7" i="5" s="1"/>
  <c r="J6" i="5"/>
  <c r="J7" i="5" s="1"/>
</calcChain>
</file>

<file path=xl/sharedStrings.xml><?xml version="1.0" encoding="utf-8"?>
<sst xmlns="http://schemas.openxmlformats.org/spreadsheetml/2006/main" count="1497" uniqueCount="434">
  <si>
    <t>(Nr. 04)</t>
  </si>
  <si>
    <t>Programos kodas</t>
  </si>
  <si>
    <t>Programos tikslo kodas</t>
  </si>
  <si>
    <t>Uždavinio kodas</t>
  </si>
  <si>
    <t>Priemonės kodas</t>
  </si>
  <si>
    <t>Priemonės pavadinimas</t>
  </si>
  <si>
    <t>Priemonės požymis</t>
  </si>
  <si>
    <t>Funkcinės klasifikacijos kodas</t>
  </si>
  <si>
    <t>Asignavimų valdytojo kodas</t>
  </si>
  <si>
    <t>Priemonės vykdytojo kodas</t>
  </si>
  <si>
    <t>Finansavimo šaltinis</t>
  </si>
  <si>
    <t>Iš viso</t>
  </si>
  <si>
    <t>Išlaidoms</t>
  </si>
  <si>
    <t>Strateginė sritis 04. Švietimo, sveikatos ir socialinio sektoriaus plėtojimas</t>
  </si>
  <si>
    <t>04 Socialiai saugios ir sveikos aplinkos kūrimo programa</t>
  </si>
  <si>
    <t>04</t>
  </si>
  <si>
    <t>01</t>
  </si>
  <si>
    <t>Plėtoti saugią socialinę aplinką.</t>
  </si>
  <si>
    <t>Šeimynų tinklo plėtimas ir skatinimas</t>
  </si>
  <si>
    <t>10.01.02.02</t>
  </si>
  <si>
    <t>188723322</t>
  </si>
  <si>
    <t xml:space="preserve">SB </t>
  </si>
  <si>
    <t>02</t>
  </si>
  <si>
    <t>10.04.01.01</t>
  </si>
  <si>
    <t>SB</t>
  </si>
  <si>
    <t>03</t>
  </si>
  <si>
    <t>10.07.01.01</t>
  </si>
  <si>
    <t>302944535</t>
  </si>
  <si>
    <t>05</t>
  </si>
  <si>
    <t>2016 metams: 11 etatų iš SB lėšų.</t>
  </si>
  <si>
    <t>ES</t>
  </si>
  <si>
    <t>2016 metams:  10,25 etatų iš VB lėšų.</t>
  </si>
  <si>
    <t>07</t>
  </si>
  <si>
    <t>KTL</t>
  </si>
  <si>
    <t>08</t>
  </si>
  <si>
    <t>09</t>
  </si>
  <si>
    <t>2016 metams:  05 etato iš SP lėšų ir 1 etatas iš SB lėšų (Iš viso 1,5 etato)</t>
  </si>
  <si>
    <t>10</t>
  </si>
  <si>
    <t>Teikti pagalbos į namus paslaugas</t>
  </si>
  <si>
    <t xml:space="preserve">2016 metams:  17,5 etatų iš SB lėšų ir 1,25 etato iš SB lėšų SP lėšų (Iš viso 18,75 etatai). Pavadavimui darbuotojų kasmetinių atostogų metu skirta 1,5 etato. </t>
  </si>
  <si>
    <t xml:space="preserve">SB(VB) </t>
  </si>
  <si>
    <t>SB(VB)</t>
  </si>
  <si>
    <t>10.01.02.01</t>
  </si>
  <si>
    <t>VL</t>
  </si>
  <si>
    <t>Valstybės ir Savivaldybės piniginė socialinė parama Šilutės rajono savivaldybės gyventojams</t>
  </si>
  <si>
    <t>10.04.01.40</t>
  </si>
  <si>
    <t>10.03.01.01</t>
  </si>
  <si>
    <t>06</t>
  </si>
  <si>
    <t>11</t>
  </si>
  <si>
    <t>10.09.01.09</t>
  </si>
  <si>
    <t>13</t>
  </si>
  <si>
    <t>14</t>
  </si>
  <si>
    <t>10.06.01.01</t>
  </si>
  <si>
    <t>15</t>
  </si>
  <si>
    <t>16</t>
  </si>
  <si>
    <t>17</t>
  </si>
  <si>
    <t>Neveiksnių asmenų būklės peržiūrėjimas</t>
  </si>
  <si>
    <t>Užtikrinti sveiką viešąją ir gyvenamąją aplinką bei teikti kokybiškas visuomenės ir asmens sveikatos priežiūros paslaugas</t>
  </si>
  <si>
    <t>Parengti ir vykdyti ilgalaikes tęstines visuomenės sveikatos programas</t>
  </si>
  <si>
    <t>Šilutės rajono savivaldybės visuomenės sveikatos rėmimo specialiosios programos įgyvendinimas</t>
  </si>
  <si>
    <t>05.03.01.01.</t>
  </si>
  <si>
    <t>SB(AA)</t>
  </si>
  <si>
    <t>Vykdyti visuomenės sveikatos priežiūrą</t>
  </si>
  <si>
    <t>301791595</t>
  </si>
  <si>
    <t>Teikiamos lankytojams mokamos paslaugos</t>
  </si>
  <si>
    <t>Užtikrinti jaunimo politikos plėtojimą Šilutės rajone</t>
  </si>
  <si>
    <t>Jaunimo veiklos gerinimas</t>
  </si>
  <si>
    <t>Jaunimo iniciatyvų skatinimas</t>
  </si>
  <si>
    <t>Užtikrinti žmonių ir turto apsaugą nuo gaisrų</t>
  </si>
  <si>
    <t>Darbo užmokesčiui su SODRA</t>
  </si>
  <si>
    <t>03.02.01.01</t>
  </si>
  <si>
    <t>304158399</t>
  </si>
  <si>
    <t>Tarnybos veiklos įgyvendinimas</t>
  </si>
  <si>
    <t>Sudaryti sąlygas valstybės institucijoms, ūkio subjektams ir gyventojams pereiti iš įprastų gyvenimo (darbo)sąlygų į ekstremalios situacijos padėtį, patirti kuo mažesnius nuostolius</t>
  </si>
  <si>
    <t>Užtikrinti civilinės saugos funkcijų vykdymą</t>
  </si>
  <si>
    <t>Civilinės saugos įstaigos išlaikymas</t>
  </si>
  <si>
    <t>02.02.01.01.</t>
  </si>
  <si>
    <t>Gerinti rajono viešąją infrastruktūrą</t>
  </si>
  <si>
    <t>Vykdyti žalos aplinkai prevenciją</t>
  </si>
  <si>
    <t>Medžiojamųjų gyvūnų prevencinių priemonių diegimo finansavimas</t>
  </si>
  <si>
    <t>Vykdyti maitinimo paslaugų administravimą</t>
  </si>
  <si>
    <t>Maitinimo paslaugų administravimas</t>
  </si>
  <si>
    <t>Maitinimo organizavimas švietimo įstaigose (165)</t>
  </si>
  <si>
    <t>07.06.01.02</t>
  </si>
  <si>
    <t>Finansavimo šaltiniai</t>
  </si>
  <si>
    <t>Strateginio tikslo kodas</t>
  </si>
  <si>
    <t>Programos pavadinimas</t>
  </si>
  <si>
    <t>Iš jų darbo užmokesčiui</t>
  </si>
  <si>
    <t>Socialiai saugios ir sveikos aplinkos kūrimo programa</t>
  </si>
  <si>
    <t>Ekonominės klasifikacijos grupės</t>
  </si>
  <si>
    <t>pakeitimai/
(+padidėjimas
-sumažėjimas)</t>
  </si>
  <si>
    <t>1. Iš viso lėšų poreikis:</t>
  </si>
  <si>
    <t>1.1.išlaidoms</t>
  </si>
  <si>
    <t>1.1.1.iš jų darbo užmokesčiui</t>
  </si>
  <si>
    <t>1.2. turtui įsigyti ir finansiniams įsipareigojimams vykdyti</t>
  </si>
  <si>
    <t>2. Finansavimas</t>
  </si>
  <si>
    <t xml:space="preserve"> 2.1.Savivaldybės biudžetas:</t>
  </si>
  <si>
    <t>2.1.1. iš jo: valstybės biudžeto specialioji tikslinė dotacija</t>
  </si>
  <si>
    <t xml:space="preserve"> 2.1.2.iš jo: aplinkos apsaugos rėmimo specialiosios programos lėšos</t>
  </si>
  <si>
    <t>2.1.3. iš jo: visuomenės sveikatos rėmimo specialiosios programos lėšos</t>
  </si>
  <si>
    <t>2.2. Kiti šaltiniai:</t>
  </si>
  <si>
    <t>05.03.01.01</t>
  </si>
  <si>
    <t>Atliekų, kurių savininkų nustatyti neįmanoma, tvarkymas</t>
  </si>
  <si>
    <t>18</t>
  </si>
  <si>
    <t>Socialinė parama mokiniams (išimties atvejais)</t>
  </si>
  <si>
    <t>Aplinkos monitoringo vykdymas</t>
  </si>
  <si>
    <t>Bendradarbiavimas su NVO ir kitomis įstaigomis, teikiančiomis socialines paslaugas</t>
  </si>
  <si>
    <t xml:space="preserve">Parama pagal išmokų vaikams įstatymą </t>
  </si>
  <si>
    <t>Parama pagal išmokų vaikams įstatymą (administravimas 113)</t>
  </si>
  <si>
    <t>Parama pagal Paramos mirties atveju įstatymą (272)</t>
  </si>
  <si>
    <t>Parama pagal Socialinės paramos mokiniams įstatymą (maitinimas 268)</t>
  </si>
  <si>
    <t>Parama pagal Socialinės paramos mokiniams įstatymą (administravimas 208)</t>
  </si>
  <si>
    <t>Parama pagal Socialinės paramos mokiniams įstatymą (reikmėms 288)</t>
  </si>
  <si>
    <t>Turtui įsigyti ir finansiniams įsipareigojimams vykdyti</t>
  </si>
  <si>
    <t xml:space="preserve">Centrinės institucijos išlaikymas (administravimui skirtos lėšos -  paramos mirties atveju) (161) </t>
  </si>
  <si>
    <t>SB(SP)</t>
  </si>
  <si>
    <t>05.06.01.01.</t>
  </si>
  <si>
    <t>Vykdyti aplinkosaugos ir visuomenės švietimo priemones</t>
  </si>
  <si>
    <t>Buitinių atliekų tvarkymo sistemos diegimo finansavimas</t>
  </si>
  <si>
    <t>05.06.01.01</t>
  </si>
  <si>
    <t>Želdynų ir želdinių apsauga, tvarkymas, būklės stebėsena, želdinių kūrimas, želdinių veisimas ir inventorizacija</t>
  </si>
  <si>
    <r>
      <t xml:space="preserve">Savivaldybės biudžetas </t>
    </r>
    <r>
      <rPr>
        <b/>
        <sz val="10"/>
        <rFont val="Times New Roman"/>
        <family val="1"/>
        <charset val="186"/>
      </rPr>
      <t>SB</t>
    </r>
  </si>
  <si>
    <r>
      <t xml:space="preserve">Skolintos lėšos </t>
    </r>
    <r>
      <rPr>
        <b/>
        <sz val="10"/>
        <rFont val="Times New Roman"/>
        <family val="1"/>
        <charset val="186"/>
      </rPr>
      <t>SL</t>
    </r>
  </si>
  <si>
    <r>
      <t xml:space="preserve">Valstybės lėšos </t>
    </r>
    <r>
      <rPr>
        <b/>
        <sz val="10"/>
        <rFont val="Times New Roman"/>
        <family val="1"/>
        <charset val="186"/>
      </rPr>
      <t>VL</t>
    </r>
  </si>
  <si>
    <r>
      <t xml:space="preserve">Kitos lėšos </t>
    </r>
    <r>
      <rPr>
        <b/>
        <sz val="10"/>
        <rFont val="Times New Roman"/>
        <family val="1"/>
        <charset val="186"/>
      </rPr>
      <t>KTL</t>
    </r>
  </si>
  <si>
    <t>04. Socialiai saugios ir sveikos aplinkos kūrimo programa</t>
  </si>
  <si>
    <t>tūkst. Eur</t>
  </si>
  <si>
    <t>305548441</t>
  </si>
  <si>
    <t>Teikti pagalbą globėjams (rūpintojams), budintiems globėjams, įtėviams ir šeimynų dalyviams ar besirengiantiems jais tapti</t>
  </si>
  <si>
    <t>Teikti stacionarias globos paslaugas be tėvų globos likusiems vaikams, kuriems nustatyta nuolatinė ar laikina globa</t>
  </si>
  <si>
    <t xml:space="preserve">Teikti apgyvendinimo paslaugas nakvynės namuose, krizių centre ir laikino apnakvindinimo paslaugas                                  </t>
  </si>
  <si>
    <t>Administravimo išlaidos</t>
  </si>
  <si>
    <t>10.09.01.01</t>
  </si>
  <si>
    <t>ES lėšomis organizuojamos ir teikiamos Kompleksinės paslaugos šeimai ir asmeninio asistento paslaugos</t>
  </si>
  <si>
    <t>10.01.02.40</t>
  </si>
  <si>
    <t>6</t>
  </si>
  <si>
    <t>Atvirojo jaunimo centro steigimas</t>
  </si>
  <si>
    <t>Parama pagal Piniginės socialinės paramos nepasiturintiems gyventojams įstatymą (kompensacija už būsto šildymą) (260)</t>
  </si>
  <si>
    <t>Teikti Vaikų dienos socialinės priežiūros paslaugas centre</t>
  </si>
  <si>
    <t>Stacionarių socialinių paslaugų organizavimas ir teikimas</t>
  </si>
  <si>
    <t>Nestacionarių socialinių paslaugų organizavimas ir teikimas Šilutės socialinių paslaugų centre</t>
  </si>
  <si>
    <t>10.07.01.02</t>
  </si>
  <si>
    <t xml:space="preserve">Teikti apgyvendinimo paslaugas savarankiško gyvenimo namuose </t>
  </si>
  <si>
    <t>Teikti stacionarias globos paslaugas Šilutės socialinės globos namuose</t>
  </si>
  <si>
    <t xml:space="preserve">10.04.01.01   10.09.01.01  </t>
  </si>
  <si>
    <t>Parama pagal Piniginės socialinės paramos nepasiturintiems gyventojams įstatymą (kompensacija už karštą vandenį) (259)</t>
  </si>
  <si>
    <t>Parama pagal Piniginės socialinės paramos nepasiturintiems gyventojams įstatymą (kompensacija už šaltą vandenį) ( 258)</t>
  </si>
  <si>
    <r>
      <t xml:space="preserve">Kelių priežiūros ir plėtros programa </t>
    </r>
    <r>
      <rPr>
        <b/>
        <sz val="10"/>
        <rFont val="Times New Roman"/>
        <family val="1"/>
        <charset val="186"/>
      </rPr>
      <t>KPPP</t>
    </r>
  </si>
  <si>
    <t>12</t>
  </si>
  <si>
    <t>Asmeninės pagalbos teikimas</t>
  </si>
  <si>
    <t>19</t>
  </si>
  <si>
    <t>Kreditų, paimtų daugiabučiams namams atnaujinti (modernizuoti) ir palūkanų mokėjimas</t>
  </si>
  <si>
    <r>
      <t xml:space="preserve">Valstybės biudžeto specialioji tikslinė dotacija </t>
    </r>
    <r>
      <rPr>
        <b/>
        <sz val="10"/>
        <rFont val="Times New Roman"/>
        <family val="1"/>
        <charset val="186"/>
      </rPr>
      <t>SB(VB)</t>
    </r>
  </si>
  <si>
    <r>
      <t xml:space="preserve">Aplikos apsaugos rėmimo specialiosios programos lėšos </t>
    </r>
    <r>
      <rPr>
        <b/>
        <sz val="10"/>
        <rFont val="Times New Roman"/>
        <family val="1"/>
        <charset val="186"/>
      </rPr>
      <t>SB(AA)</t>
    </r>
  </si>
  <si>
    <r>
      <t xml:space="preserve">Pajamos už suteiktas paslaugas </t>
    </r>
    <r>
      <rPr>
        <b/>
        <sz val="10"/>
        <rFont val="Times New Roman"/>
        <family val="1"/>
        <charset val="186"/>
      </rPr>
      <t>SB(SP)</t>
    </r>
  </si>
  <si>
    <r>
      <t xml:space="preserve">Švietimo įstaigų modernizavimo programa </t>
    </r>
    <r>
      <rPr>
        <b/>
        <sz val="10"/>
        <rFont val="Times New Roman"/>
        <family val="1"/>
      </rPr>
      <t>SB(ŠIMP)</t>
    </r>
  </si>
  <si>
    <r>
      <t xml:space="preserve">Užsienio valstybių, tarptautinių organizacijų ir Europos Sąjungos lėšos </t>
    </r>
    <r>
      <rPr>
        <b/>
        <sz val="10"/>
        <rFont val="Times New Roman"/>
        <family val="1"/>
      </rPr>
      <t>ES, EEE</t>
    </r>
  </si>
  <si>
    <r>
      <t xml:space="preserve">Visuomenės sveikatos apsaugos rėmimo specialioji programa </t>
    </r>
    <r>
      <rPr>
        <b/>
        <sz val="10"/>
        <rFont val="Times New Roman"/>
        <family val="1"/>
        <charset val="186"/>
      </rPr>
      <t>SB(VS)</t>
    </r>
  </si>
  <si>
    <r>
      <t xml:space="preserve">Valstybės investicijų programa </t>
    </r>
    <r>
      <rPr>
        <b/>
        <sz val="10"/>
        <rFont val="Times New Roman"/>
        <family val="1"/>
      </rPr>
      <t>VIP</t>
    </r>
  </si>
  <si>
    <t>Asmeninės pagalbos administravimas</t>
  </si>
  <si>
    <t>Atliekų prevencijos ir tvarkymo programa</t>
  </si>
  <si>
    <t>2.2.2. skolintos lėšos</t>
  </si>
  <si>
    <t>2.2.3. Valstybės investicijų programa</t>
  </si>
  <si>
    <t>2.2.5. Valstybės lėšos</t>
  </si>
  <si>
    <t>2.2.6. Kelių priežiūros ir plėtros programos lėšos</t>
  </si>
  <si>
    <t>2.2.7. kitos lėšos</t>
  </si>
  <si>
    <t>PATVIRTINTA</t>
  </si>
  <si>
    <r>
      <t>Parama pagal Piniginės socialinės paramos nepasiturintiems gyventojams įstatymą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(socialinės pašalpos) (273)</t>
    </r>
  </si>
  <si>
    <t>20</t>
  </si>
  <si>
    <t>21</t>
  </si>
  <si>
    <t>Vienkartinė įsikūrimo išmoka laikinąją apsaugą Lietuvos Respublikoje gavusiems užsieniečiams (kartu su administravimu)</t>
  </si>
  <si>
    <t>22</t>
  </si>
  <si>
    <t>Mėnesinė kompensacija vaikų ugdymui laikinąją apsaugą Lietuvos Respublikoje gavusiems užsieniečiams (kartu su administravimu)</t>
  </si>
  <si>
    <t>Kompensacija fiziniams ir juridiniams asmenims, perdavusiems savo būstą ar patalpas neatlygintinai naudotis panaudos pagrindais dėl karinių veiksmų iš Ukrainos pasitraukusiems gyventojams (kartu su administravimu)</t>
  </si>
  <si>
    <t>Mobiliojo darbo su jaunimu įgyvendinimas Šilutės rajono savivaldybėje</t>
  </si>
  <si>
    <t>Optimizuoti socialinės priežiūros ir globos paslaugas</t>
  </si>
  <si>
    <t>Teikti Dienos socialinės globos paslaugas Socialinių paslaugų centre ir asmenų namuose</t>
  </si>
  <si>
    <t>Sutvarkyti ir eksponuoti saugomas teritorijas bei kitus gamtinius objektus</t>
  </si>
  <si>
    <t>Vandens telkinių priežiūra ir aplinkos tvarkymas</t>
  </si>
  <si>
    <t>Plėtoti sveiką gyvenseną bei stiprinti sveikos gyvensenos įgūdžius ugdymo įstaigose ir bendruomenėse, vykdyti visuomenės sveikatos stebėseną savivaldybėje</t>
  </si>
  <si>
    <t>Plėtoti visuomenės psichikos sveikatos paslaugų prieinamumą bei ankstyvojo savižudybių atpažinimo ir kompleksinės pagalbos teikimo sistemą</t>
  </si>
  <si>
    <t>Nestacionarių socialinių paslaugų organizavimas ir teikimas Šilutės Vaiko gerovės ir globos centre</t>
  </si>
  <si>
    <t>Bendruomeniniai šeimos namai. Kompleksinių paslaugų šeimai teikimas</t>
  </si>
  <si>
    <t>07.04.01.01</t>
  </si>
  <si>
    <t>08.02.01.06</t>
  </si>
  <si>
    <t>08.02.01.08</t>
  </si>
  <si>
    <t xml:space="preserve">05 </t>
  </si>
  <si>
    <t>Teisinėmis, organizacinėmis, techninėmis priemonėmis užkirsti kelią gaisrams kilti ir plisti bei sumažinti jų galimus padarinius, lokalizuoti ekstremalius įvykius</t>
  </si>
  <si>
    <t xml:space="preserve">10.01.02.02  10.07.01.02  10.09.01.01  10.09.01.09  10.04.01.01  10.01.02.01  10.07.01.01  10.04.01.40  10.01.02.40  10.03.01.01  10.06.01.01  07.06.01.02   04.01.05.18  05.06.01.01  07.04.01.02  07.04.01.01 08.02.01.09  08.02.01.06  03.02.01.01  02.02.01.01   05.03.01.01  01.03.02.01    07.06.01.06  </t>
  </si>
  <si>
    <t>ES lėšomis įgyvendinama Bendruomeninių vaikų globos namų plėtra ir Vaikų dienos centrų plėtra</t>
  </si>
  <si>
    <t>Socialinės reabilitacijos paslaugų neįgaliesiems bendruomenėje teikimas kartu su administravimu</t>
  </si>
  <si>
    <t>Parama skurstantiems asmenims</t>
  </si>
  <si>
    <t>Gerinti paslaugų kokybę ir prieinamumą</t>
  </si>
  <si>
    <t>Specialistų pritraukimo programa</t>
  </si>
  <si>
    <t>9</t>
  </si>
  <si>
    <t xml:space="preserve">SOCIALIAI SAUGIOS IR SVEIKOS APLINKOS KŪRIMO PROGRAMOS                                                                                                                                                                 </t>
  </si>
  <si>
    <t>Šilutės rajono savivaldybės tarybos 2024 m. sausio 25 d.</t>
  </si>
  <si>
    <t>2024–2026 M. ŠILUTĖS RAJONO SAVIVALDYBĖS</t>
  </si>
  <si>
    <t>Savivaldybės SPP tikslo / uždavinio / priemonės kodas</t>
  </si>
  <si>
    <t>2023 m. faktas</t>
  </si>
  <si>
    <t>2024 m. poreikis</t>
  </si>
  <si>
    <t>2025 m. poreikis</t>
  </si>
  <si>
    <t>2026 m. poreikis</t>
  </si>
  <si>
    <t>Iš viso uždaviniui</t>
  </si>
  <si>
    <t>Iš viso tikslui</t>
  </si>
  <si>
    <t xml:space="preserve">Iš viso uždaviniai </t>
  </si>
  <si>
    <t>Iš viso 04  programai</t>
  </si>
  <si>
    <t>Šilutės rajono savivaldybės 2024–2026 m. SVP Socialiai saugios ir sveikos aplinkos kūrimo programos išlaidų suvestinė</t>
  </si>
  <si>
    <t>IŠ VISO</t>
  </si>
  <si>
    <t>10.04.01.01  10.09.01.09</t>
  </si>
  <si>
    <t>302944535  188723322</t>
  </si>
  <si>
    <t>177393649    188723322</t>
  </si>
  <si>
    <t>09.06.01.01</t>
  </si>
  <si>
    <t>305548441   188723322</t>
  </si>
  <si>
    <t>305746583</t>
  </si>
  <si>
    <t>TP</t>
  </si>
  <si>
    <t>4.3.1.2</t>
  </si>
  <si>
    <t>4.3.1.3</t>
  </si>
  <si>
    <t>-</t>
  </si>
  <si>
    <t>PP</t>
  </si>
  <si>
    <t>RP - regiono pažangos priemonė (projektas), PP - pažangos priemonė (projektas), TP - tęstinės veiklos priemonė, NF - nefinansinė priemonė</t>
  </si>
  <si>
    <t>4.3.1.5</t>
  </si>
  <si>
    <t>4.3.1.1</t>
  </si>
  <si>
    <t>4.2.1.2  4.3.1.5</t>
  </si>
  <si>
    <t>1.1.3.3 4.1.2.6</t>
  </si>
  <si>
    <t>4.1.2.3 4.1.2.2</t>
  </si>
  <si>
    <t>1.2.4.2</t>
  </si>
  <si>
    <t>3.1.5.4</t>
  </si>
  <si>
    <t>3.1.5.1</t>
  </si>
  <si>
    <t xml:space="preserve">Teikti socialinę globą šeimynose </t>
  </si>
  <si>
    <t xml:space="preserve">Teikti socialinės priežiūros paslaugas socialinę riziką patiriančioms šeimoms ir jų vaikams Šilutės mieste ir rajono seniūnijose </t>
  </si>
  <si>
    <t>Tenkinti socialinės globos poreikį valstybės ir kito pavaldumo globos įstaigose</t>
  </si>
  <si>
    <t>Tenkinti socialinės globos poreikį valstybės, Savivaldybės ir kito pavaldumo globos įstaigose  (administravimas)</t>
  </si>
  <si>
    <t>Socialinių paslaugų teikimas pasitelkiant NVO  ir kt. įstaigas (Vaikų dienos socialinės priežiūros, transporto paslaugos ir kita)</t>
  </si>
  <si>
    <r>
      <t xml:space="preserve">Viešųjų investicijų plėtros agentūros lėšos </t>
    </r>
    <r>
      <rPr>
        <b/>
        <sz val="10"/>
        <rFont val="Times New Roman"/>
        <family val="1"/>
      </rPr>
      <t>VIPA</t>
    </r>
  </si>
  <si>
    <t>tūks. Eur</t>
  </si>
  <si>
    <t>1. SAVIVALDYBĖS BIUDŽETAS (įskaitant skolintas lėšas) (SB)</t>
  </si>
  <si>
    <t>1.1. Iš jo, savivaldybės biudžeto lėšos (nuosavos, be ankstesnių metų likučio) (SBN)</t>
  </si>
  <si>
    <t>1.2. Lietuvos Respublikos valstybės biudžeto dotacijos (VB)</t>
  </si>
  <si>
    <t>1.3. Pajamų įmokos ir kitos pajamos (SP)</t>
  </si>
  <si>
    <t>1.4. Europos Sąjungos ir kitos tarptautinės finansinės paramos lėšos (ES)</t>
  </si>
  <si>
    <t>1.5. Skolintos lėšos (SL)</t>
  </si>
  <si>
    <t>1.6. Ankstesnių metų likučiai (AML)</t>
  </si>
  <si>
    <t>2. KITI ŠALTINIAI, IŠ VISO</t>
  </si>
  <si>
    <t>Kiti šaltiniai (Europos Sąjungos finansinė parama projektams įgyvendinti ir kitos teisėtai gautos lėšos, nurodant atskirus šaltinius) (KTL)</t>
  </si>
  <si>
    <t>IŠ VISO programai finansuoti pagal finansavimo šaltinius (1 ir 2 punktai)</t>
  </si>
  <si>
    <t>Iš jų: regioninių pažangos priemonių lėšos (RPP)</t>
  </si>
  <si>
    <t>Asignavimų ir kitų lėšų pokytis, palyginti su ankstesnių metų patvirtintų asignavimų ir kitų lėšų planu</t>
  </si>
  <si>
    <t>04. Socialiai saugios ir sveikos apinkos kūrimo programos bendras lėšų poreikis ir numatomi finansavimo šaltiniai</t>
  </si>
  <si>
    <t>2023 m. asignavimai</t>
  </si>
  <si>
    <t>2.1.4. iš jo: pajamos už suteiktas paslaugas</t>
  </si>
  <si>
    <t xml:space="preserve">2.2.1. švietimo įstaigų modernizavimo programa </t>
  </si>
  <si>
    <t xml:space="preserve">2.2.4.Užsienio valstybių, tarptautinių organizacijų ir Europos Sąjungos lėšos </t>
  </si>
  <si>
    <t>TIKSLŲ, PROGRAMŲ, UŽDAVINIŲ, PRIEMONIŲ IR PRIEMONIŲ IŠLAIDŲ SUVESTINĖ</t>
  </si>
  <si>
    <t>10.2.</t>
  </si>
  <si>
    <t>10.1.</t>
  </si>
  <si>
    <t>10.3.</t>
  </si>
  <si>
    <t>19.1.</t>
  </si>
  <si>
    <t>188723322      302944535     177393649     305548441      301791595     304158399   305746583</t>
  </si>
  <si>
    <t>sprendimu Nr. T1-205</t>
  </si>
  <si>
    <t>(Šilutės rajono savivaldybės tarybos 2024 m. vasario 29 d.</t>
  </si>
  <si>
    <t>Atvejo vadybininkas (teikiantis atvejo vadybos paslaugas intelekto ir (ar) psichikos negalią turintiems asmenims)</t>
  </si>
  <si>
    <t>04. Programos uždaviniai, priemonės ir jų stebėsenos rodikliai</t>
  </si>
  <si>
    <t>Stebėsenos rodiklio kodas</t>
  </si>
  <si>
    <t>Stebėsenos rodiklio pavadinimas (matavimo vnt.)</t>
  </si>
  <si>
    <t>Siektinos stebėsenos rodiklių reikšmės</t>
  </si>
  <si>
    <t>2024 m.</t>
  </si>
  <si>
    <t>2025 m.</t>
  </si>
  <si>
    <t>2026 m.</t>
  </si>
  <si>
    <t>Savivaldybės strateginio plėtros plano rodiklis</t>
  </si>
  <si>
    <t>04.01.01 uždavinys „Šeimynų tinklo plėtimas ir skatinimas“</t>
  </si>
  <si>
    <t>P-04-01-01-01</t>
  </si>
  <si>
    <t>Dalyvių skaičius, vnt.</t>
  </si>
  <si>
    <t>04.01.02 uždavinys „Nestacionarių socialinių paslaugų organizavimas ir teikimas Šilutės socialinių paslaugų centre“</t>
  </si>
  <si>
    <t>P-04-01-02-01</t>
  </si>
  <si>
    <t>P-04-01-02-04</t>
  </si>
  <si>
    <t>P-04-01-02-05</t>
  </si>
  <si>
    <t>P-04-01-02-09</t>
  </si>
  <si>
    <t>P-04-01-02-10</t>
  </si>
  <si>
    <t>P-04-01-02-11</t>
  </si>
  <si>
    <t>P-04-01-02-12</t>
  </si>
  <si>
    <t>Paslaugų skaičius, vnt.</t>
  </si>
  <si>
    <t>Paslaugų vietų skaičius, vnt.</t>
  </si>
  <si>
    <t>Įgyvendinimas, proc.</t>
  </si>
  <si>
    <t>Asmenų skaičius, vnt.</t>
  </si>
  <si>
    <t>04.01.03 uždavinys „Stacionarių socialinių paslaugų organizavimas ir teikimas“</t>
  </si>
  <si>
    <t>P-04-01-03-01</t>
  </si>
  <si>
    <t>P-04-01-03-02</t>
  </si>
  <si>
    <t>P-04-01-03-03</t>
  </si>
  <si>
    <t>Paslaugų teikėjų skaičius, vnt.</t>
  </si>
  <si>
    <t>Paslaugų skaičius, proc.</t>
  </si>
  <si>
    <t>04.01.04 uždavinys „Bendradarbiavimas su NVO ir kitomis įstaigomis, teikiančiomis socialines paslaugas“</t>
  </si>
  <si>
    <t>P-04-01-04-01</t>
  </si>
  <si>
    <t>P-04-01-04-02</t>
  </si>
  <si>
    <t>P-04-01-04-04</t>
  </si>
  <si>
    <t>P-04-01-04-05</t>
  </si>
  <si>
    <t>P-04-01-04-06</t>
  </si>
  <si>
    <t>P-04-01-04-07</t>
  </si>
  <si>
    <t>P-04-01-04-08</t>
  </si>
  <si>
    <t>Paslaugų gavėjų skaičius, proc.</t>
  </si>
  <si>
    <t>Išmokėtas darbo užmokestis, proc.</t>
  </si>
  <si>
    <t>Individualios pagalbos teikimo išlaidų kompensacijos</t>
  </si>
  <si>
    <t>04.01.05 uždavinys „Valstybės ir Savivaldybės piniginė socialinė parama Šilutės rajono savivaldybės gyventojams“</t>
  </si>
  <si>
    <t>P-04-01-05-01</t>
  </si>
  <si>
    <t>P-04-01-05-02</t>
  </si>
  <si>
    <t>P-04-01-05-03</t>
  </si>
  <si>
    <t>P-04-01-05-04</t>
  </si>
  <si>
    <t>P-04-01-05-05</t>
  </si>
  <si>
    <t>P-04-01-05-06</t>
  </si>
  <si>
    <t>P-04-01-05-07</t>
  </si>
  <si>
    <t>P-04-01-05-08</t>
  </si>
  <si>
    <t>P-04-01-05-09</t>
  </si>
  <si>
    <t>P-04-01-05-11</t>
  </si>
  <si>
    <t>P-04-01-05-13</t>
  </si>
  <si>
    <t>P-04-01-05-14</t>
  </si>
  <si>
    <t>P-04-01-05-15</t>
  </si>
  <si>
    <t>P-04-01-05-16</t>
  </si>
  <si>
    <t>P-04-01-05-17</t>
  </si>
  <si>
    <t>P-04-01-05-18</t>
  </si>
  <si>
    <t>P-04-01-05-19</t>
  </si>
  <si>
    <t>P-04-01-05-22</t>
  </si>
  <si>
    <t>P-04-01-05-21</t>
  </si>
  <si>
    <t>P-04-01-05-20</t>
  </si>
  <si>
    <t>Paramos gavėjų skaičius, vnt.</t>
  </si>
  <si>
    <t>Lėšos skirtos darbuotojų išlaikymui, prekių ir paslaugų įsigijimui, proc.</t>
  </si>
  <si>
    <t>Administravimas, prekių ir paslaugų įsigijimas, proc.</t>
  </si>
  <si>
    <t>Kompensacijos gavėjų skaičius, vnt.</t>
  </si>
  <si>
    <t>Išmokų gavėjų skaičius, vnt.</t>
  </si>
  <si>
    <t>Kompensacijų ugdymui skaičius, vnt.</t>
  </si>
  <si>
    <t>Individualios pagalbos teikimo išlaidų kompensacijų administravimas</t>
  </si>
  <si>
    <t>04.01.06 uždavinys „Nestacionarių socialinių paslaugų organizavimas ir teikimas Šilutės vaiko gerovės ir globos centre“</t>
  </si>
  <si>
    <t>P-04-01-06-01</t>
  </si>
  <si>
    <t>P-04-01-06-02</t>
  </si>
  <si>
    <t>P-04-01-06-03</t>
  </si>
  <si>
    <t>P-04-01-06-04</t>
  </si>
  <si>
    <t>P-04-01-06-05</t>
  </si>
  <si>
    <t>Paslaugų gavėjų skaičius, vnt.</t>
  </si>
  <si>
    <t>04.03.01 uždavinys „Parengti ir vykdyti ilgalaikes tęstines visuomenės sveikatos programas“</t>
  </si>
  <si>
    <t>P-04-03-01-01</t>
  </si>
  <si>
    <t>Visuomenės sveikatos rėmimo specialiosios programos įgyvendinimas, proc.</t>
  </si>
  <si>
    <t>4.2.1.2
4.3.1.5</t>
  </si>
  <si>
    <t>04.03.02 uždavinys „Vykdyti visuomenės sveikatos priežiūrą“</t>
  </si>
  <si>
    <t>P-04-03-02-02</t>
  </si>
  <si>
    <t>Ugdymo įstaigų, kuriose vykdoma vaikų sveikatos priežiūros dalis, proc.</t>
  </si>
  <si>
    <t>Parengtų visuomenės sveikatos stebėsenos suvestinių, atliktų tyrimų skaičius, vnt.</t>
  </si>
  <si>
    <t>Mokinių, dalyvavusių burnos higienos užsiėmimuose skaičius, vnt.</t>
  </si>
  <si>
    <t>Mokinių, dalyvavusių traumų ir sužalojimų prevencijos užsiėmimuose skaičius, vnt.</t>
  </si>
  <si>
    <t>Asmenų, dalyvavusių sveikos mitybos skatinimo užsiėmimuose skaičius, vnt.</t>
  </si>
  <si>
    <t>Asmenų, baigusių ŠKLCD sveikatos stiprinimo programą skaičius, vnt.</t>
  </si>
  <si>
    <t>Supratimo apie mikroorganizmų atsparumą antimikrobinėmis medžiagomis didinimas, dalyvių skaičius, vnt.</t>
  </si>
  <si>
    <t>Savivaldybės visuomenės sveikatos biuro darbuotojų, stiprinusių administracinius gebėjimus bei kvalifikaciją dalis, proc.</t>
  </si>
  <si>
    <t>P-04-03-02-05</t>
  </si>
  <si>
    <t>P-04-03-02-06</t>
  </si>
  <si>
    <t>Asmenų, dalyvavusių Ankstyvosios intervencijos programoje skaičius, vnt.</t>
  </si>
  <si>
    <t>Apsilankymų pas nepriklausomybės konsultantą skaičius, vnt.</t>
  </si>
  <si>
    <t>Asmenų, dalyvavusių savižudybių prevencijos programoje skaičius, vnt.</t>
  </si>
  <si>
    <t>Suteiktų psichologinių individualių konsultacijų trukmė ir suteiktų grupinių konsultacijų ar užsiėmimų trukmė, balai</t>
  </si>
  <si>
    <t>P-04-03-02-09</t>
  </si>
  <si>
    <t>P-04-03-02-10</t>
  </si>
  <si>
    <t>Asmenys, dalyvavę sveikatos raštingumo didinimo veiklose, asmenys</t>
  </si>
  <si>
    <t>Asmenų, po dalyvavimo veiklose, pagerinusių sveikatos raštingumo kompetenciją, proc.</t>
  </si>
  <si>
    <t>Asmenų, palankiai vertinančių visuomenės sveikatos priežiūros paslaugų kokybę, proc.</t>
  </si>
  <si>
    <t>Paramą gavusių nacionalinio, regionų ar vietos lygmens viešojo administravimo ar viešąsias paslaugas teikiančių įstaigų skaičius, vnt.</t>
  </si>
  <si>
    <t>4.2.1.1
4.3.1.3</t>
  </si>
  <si>
    <t>4.2.1.2
4.3.1.3</t>
  </si>
  <si>
    <t>Gyventojų lėtinių neinfekcinių ligų prevencija Šilutės rajono savivaldybėje</t>
  </si>
  <si>
    <t>Psichoaktyviųjų ir narkotinių medžiagų vartojimo pirminės prevencijos ir intervencijos priemonių taikymas vaikams, paaugliams ir jų aplinkos nariams Šilutės rajono savivaldybės švietimo įstaigose</t>
  </si>
  <si>
    <t>RP</t>
  </si>
  <si>
    <t>04.04.01 uždavinys „Jaunimo veiklos gerinimas“</t>
  </si>
  <si>
    <t>P-04-04-01-01</t>
  </si>
  <si>
    <t>P-04-04-01-02</t>
  </si>
  <si>
    <t>P-04-04-01-03</t>
  </si>
  <si>
    <t>Projektų skaičius, vnt.</t>
  </si>
  <si>
    <t>Savanorių skaičius, vnt.</t>
  </si>
  <si>
    <t>Įdarbintų jaunuolių (nuo 14-17 m.) skaičius vasaros metu, vnt.</t>
  </si>
  <si>
    <t>Studentų rėmimas, vnt.</t>
  </si>
  <si>
    <t>Bendras lankytojų skaičius, vnt.</t>
  </si>
  <si>
    <t>Unikalių lankytojų skaičius, vnt.</t>
  </si>
  <si>
    <t>Mobilių darbuotojų skaičius, vnt.</t>
  </si>
  <si>
    <t>1.1.3.3
4.1.2.6</t>
  </si>
  <si>
    <t>4.1.2.3
4.1.2.2</t>
  </si>
  <si>
    <t>04.05.01 uždavinys „Užtikrinti žmonių ir turto apsaugą nuo gaisrų“</t>
  </si>
  <si>
    <t>P-04-05-01-01</t>
  </si>
  <si>
    <t>P-04-05-01-02</t>
  </si>
  <si>
    <t>Ugniagesių (darbuotojų) skaičius, vnt.</t>
  </si>
  <si>
    <t>Įgyvendinta veikla (komunalinės ir ryšio paslaugos, transporto išlaikymo išlaidos ir kt.), proc.</t>
  </si>
  <si>
    <t>04.06.01 uždavinys „Užtikrinti civilinės saugos funkcijų vykdymą“</t>
  </si>
  <si>
    <t>P-04-06-01-01</t>
  </si>
  <si>
    <t>04.07.01 uždavinys „Sutvarkyti ir eksponuoti saugomas teritorijas bei kitus gamtinius objektus“</t>
  </si>
  <si>
    <t>P-04-07-01-01</t>
  </si>
  <si>
    <t>Sutvarkytų pakrančių plotas, ha</t>
  </si>
  <si>
    <t>Sutvarkytų objektų skaičius, vnt.</t>
  </si>
  <si>
    <t>04.07.02 „Gerinti paslaugų kokybę ir prieinamumą“</t>
  </si>
  <si>
    <t>P-04-07-02-01</t>
  </si>
  <si>
    <t>Daline kelionės išlaidų kompensacija pasinaudojusių gydytojų skaičius, vnt.</t>
  </si>
  <si>
    <t>Parama pasinaudojusių gydytojų skaičius, vnt.</t>
  </si>
  <si>
    <t>Parama pasinaudojusių policijos pareigūnų skaičius, vnt.</t>
  </si>
  <si>
    <t>04.07.03 uždavinys „Vykdyti aplinkosaugos ir visuomenės švietimo priemones“</t>
  </si>
  <si>
    <t>P-04-07-03-01</t>
  </si>
  <si>
    <t>P-04-07-03-09</t>
  </si>
  <si>
    <t>P-04-07-03-10</t>
  </si>
  <si>
    <t>Įrengtų aikštelių skaičius, vnt.</t>
  </si>
  <si>
    <t>Įrengtų konteinerių skaičius, vnt.</t>
  </si>
  <si>
    <t>Želdynų tvarkymo/ pertvarkymo projektas, vnt.</t>
  </si>
  <si>
    <t>Naujų želdinių įsigijimas ir veisimas, vnt.</t>
  </si>
  <si>
    <t>Medžių, krūmų genėjimo leidimai, vnt.</t>
  </si>
  <si>
    <t>Asbestinio šiferio kiekis, t</t>
  </si>
  <si>
    <t>Bešeimininkių padangų kiekis, t</t>
  </si>
  <si>
    <t>Antrinių žaliavų konteinerių kiekis, vnt.</t>
  </si>
  <si>
    <t>Tekstilės atliekų konteinerių kiekis, vnt.</t>
  </si>
  <si>
    <t>04.08.01 uždavinys „Vykdyti žalos aplinkai prevenciją“</t>
  </si>
  <si>
    <t>P-04-08-01-01</t>
  </si>
  <si>
    <t>P-04-08-01-02</t>
  </si>
  <si>
    <t>P-04-08-01-03</t>
  </si>
  <si>
    <t>Atliekų surinkimas, utilizavimas, proc.</t>
  </si>
  <si>
    <t>Aplinkos monitoringo 2021-2026 m. programos parengimas ir vykdymas, vnt.</t>
  </si>
  <si>
    <t>Prevencijos priemonių įgyvendinimas, proc.</t>
  </si>
  <si>
    <t>04.09.01 uždavinys „Maitinimo paslaugų administravimas“</t>
  </si>
  <si>
    <t>P-04-09-01-01</t>
  </si>
  <si>
    <t>Mokinių skaičius, vnt.</t>
  </si>
  <si>
    <t>03.06.01.01.  07.06.01.06</t>
  </si>
  <si>
    <t xml:space="preserve">SB(SP) </t>
  </si>
  <si>
    <t>Vienkartinių, tikslinių, sąlyginių ir periodinių pašalpų skyrimas ir mokėjimas socialiai pažeidžiamiems asmenims</t>
  </si>
  <si>
    <t>Pagalbos pinigai ir papildomos išmokos už vaiką</t>
  </si>
  <si>
    <t>P-04-01-05-10</t>
  </si>
  <si>
    <t>sprendimo Nr. T1-224 redakcija)</t>
  </si>
  <si>
    <t>(Šilutės rajono savivaldybės tarybos 2024 m. kovo 28 d.</t>
  </si>
  <si>
    <t>ES ir valstybės biudžeto lėšomis įgyvendinama 2021–2027 m. materialinio nepritekliaus mažinimo programa</t>
  </si>
  <si>
    <t>P-04-01-04-09</t>
  </si>
  <si>
    <t>sprendimo Nr. T1-258 redakcija)</t>
  </si>
  <si>
    <t>Teikti socialinių dirbtuvių paslaugas</t>
  </si>
  <si>
    <t>P-04-01-02-13</t>
  </si>
  <si>
    <t>(Šilutės rajono savivaldybės tarybos 2024 m. birželio 27 d.</t>
  </si>
  <si>
    <t>sprendimo Nr. T1-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</si>
</sst>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10"/>
      <name val="Times New Roman"/>
      <family val="1"/>
    </font>
    <font>
      <i/>
      <sz val="10"/>
      <name val="Arial"/>
      <family val="2"/>
      <charset val="186"/>
    </font>
    <font>
      <sz val="10"/>
      <name val="Times New Roman"/>
      <family val="1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23"/>
      </patternFill>
    </fill>
    <fill>
      <patternFill patternType="solid">
        <fgColor theme="0" tint="-0.14999847407452621"/>
        <bgColor indexed="31"/>
      </patternFill>
    </fill>
    <fill>
      <patternFill patternType="solid">
        <fgColor rgb="FFCCFFCC"/>
        <bgColor indexed="27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6"/>
      </patternFill>
    </fill>
    <fill>
      <patternFill patternType="solid">
        <fgColor rgb="FFCCFFFF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rgb="FFCCFFCC"/>
        <bgColor indexed="41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rgb="FFFFFF00"/>
        <bgColor indexed="23"/>
      </patternFill>
    </fill>
  </fills>
  <borders count="23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ck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ck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22"/>
      </bottom>
      <diagonal/>
    </border>
    <border>
      <left style="thin">
        <color indexed="8"/>
      </left>
      <right style="thick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ck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13" fillId="4" borderId="4" applyNumberFormat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" fillId="5" borderId="5" applyNumberFormat="0" applyAlignment="0" applyProtection="0"/>
    <xf numFmtId="0" fontId="7" fillId="5" borderId="5" applyNumberFormat="0" applyAlignment="0" applyProtection="0"/>
    <xf numFmtId="0" fontId="13" fillId="0" borderId="0"/>
    <xf numFmtId="0" fontId="13" fillId="4" borderId="4" applyNumberFormat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0" applyNumberFormat="0" applyFill="0" applyBorder="0" applyAlignment="0" applyProtection="0"/>
  </cellStyleXfs>
  <cellXfs count="1309">
    <xf numFmtId="0" fontId="0" fillId="0" borderId="0" xfId="0"/>
    <xf numFmtId="164" fontId="12" fillId="15" borderId="25" xfId="0" applyNumberFormat="1" applyFont="1" applyFill="1" applyBorder="1" applyAlignment="1">
      <alignment horizontal="center" vertical="top"/>
    </xf>
    <xf numFmtId="164" fontId="12" fillId="15" borderId="26" xfId="0" applyNumberFormat="1" applyFont="1" applyFill="1" applyBorder="1" applyAlignment="1">
      <alignment horizontal="center" vertical="top"/>
    </xf>
    <xf numFmtId="164" fontId="12" fillId="15" borderId="27" xfId="0" applyNumberFormat="1" applyFont="1" applyFill="1" applyBorder="1" applyAlignment="1">
      <alignment horizontal="center" vertical="top"/>
    </xf>
    <xf numFmtId="49" fontId="12" fillId="2" borderId="41" xfId="0" applyNumberFormat="1" applyFont="1" applyFill="1" applyBorder="1" applyAlignment="1">
      <alignment horizontal="center" vertical="top"/>
    </xf>
    <xf numFmtId="49" fontId="12" fillId="3" borderId="38" xfId="0" applyNumberFormat="1" applyFont="1" applyFill="1" applyBorder="1" applyAlignment="1">
      <alignment horizontal="center" vertical="top"/>
    </xf>
    <xf numFmtId="164" fontId="12" fillId="3" borderId="70" xfId="0" applyNumberFormat="1" applyFont="1" applyFill="1" applyBorder="1" applyAlignment="1">
      <alignment horizontal="center" vertical="center"/>
    </xf>
    <xf numFmtId="164" fontId="12" fillId="3" borderId="38" xfId="0" applyNumberFormat="1" applyFont="1" applyFill="1" applyBorder="1" applyAlignment="1">
      <alignment horizontal="center" vertical="center"/>
    </xf>
    <xf numFmtId="164" fontId="12" fillId="3" borderId="25" xfId="0" applyNumberFormat="1" applyFont="1" applyFill="1" applyBorder="1" applyAlignment="1">
      <alignment horizontal="center" vertical="center"/>
    </xf>
    <xf numFmtId="164" fontId="12" fillId="3" borderId="26" xfId="0" applyNumberFormat="1" applyFont="1" applyFill="1" applyBorder="1" applyAlignment="1">
      <alignment horizontal="center" vertical="center"/>
    </xf>
    <xf numFmtId="164" fontId="12" fillId="3" borderId="27" xfId="0" applyNumberFormat="1" applyFont="1" applyFill="1" applyBorder="1" applyAlignment="1">
      <alignment horizontal="center" vertical="center"/>
    </xf>
    <xf numFmtId="164" fontId="12" fillId="2" borderId="43" xfId="0" applyNumberFormat="1" applyFont="1" applyFill="1" applyBorder="1" applyAlignment="1">
      <alignment horizontal="center" vertical="center"/>
    </xf>
    <xf numFmtId="164" fontId="12" fillId="2" borderId="44" xfId="0" applyNumberFormat="1" applyFont="1" applyFill="1" applyBorder="1" applyAlignment="1">
      <alignment horizontal="center" vertical="center"/>
    </xf>
    <xf numFmtId="164" fontId="12" fillId="2" borderId="45" xfId="0" applyNumberFormat="1" applyFont="1" applyFill="1" applyBorder="1" applyAlignment="1">
      <alignment horizontal="center" vertical="center"/>
    </xf>
    <xf numFmtId="164" fontId="12" fillId="12" borderId="74" xfId="0" applyNumberFormat="1" applyFont="1" applyFill="1" applyBorder="1" applyAlignment="1">
      <alignment horizontal="center" vertical="center"/>
    </xf>
    <xf numFmtId="164" fontId="12" fillId="12" borderId="75" xfId="0" applyNumberFormat="1" applyFont="1" applyFill="1" applyBorder="1" applyAlignment="1">
      <alignment horizontal="center" vertical="center"/>
    </xf>
    <xf numFmtId="164" fontId="12" fillId="12" borderId="76" xfId="0" applyNumberFormat="1" applyFont="1" applyFill="1" applyBorder="1" applyAlignment="1">
      <alignment horizontal="center" vertical="center"/>
    </xf>
    <xf numFmtId="164" fontId="12" fillId="12" borderId="96" xfId="0" applyNumberFormat="1" applyFont="1" applyFill="1" applyBorder="1" applyAlignment="1">
      <alignment horizontal="center" vertical="center"/>
    </xf>
    <xf numFmtId="164" fontId="12" fillId="12" borderId="49" xfId="0" applyNumberFormat="1" applyFont="1" applyFill="1" applyBorder="1" applyAlignment="1">
      <alignment horizontal="center" vertical="center"/>
    </xf>
    <xf numFmtId="164" fontId="12" fillId="12" borderId="97" xfId="0" applyNumberFormat="1" applyFont="1" applyFill="1" applyBorder="1" applyAlignment="1">
      <alignment horizontal="center" vertical="center"/>
    </xf>
    <xf numFmtId="164" fontId="12" fillId="12" borderId="98" xfId="0" applyNumberFormat="1" applyFont="1" applyFill="1" applyBorder="1" applyAlignment="1">
      <alignment horizontal="center" vertical="center"/>
    </xf>
    <xf numFmtId="164" fontId="12" fillId="3" borderId="37" xfId="0" applyNumberFormat="1" applyFont="1" applyFill="1" applyBorder="1" applyAlignment="1">
      <alignment horizontal="center" vertical="center"/>
    </xf>
    <xf numFmtId="164" fontId="12" fillId="3" borderId="34" xfId="0" applyNumberFormat="1" applyFont="1" applyFill="1" applyBorder="1" applyAlignment="1">
      <alignment horizontal="center" vertical="center"/>
    </xf>
    <xf numFmtId="164" fontId="12" fillId="2" borderId="41" xfId="0" applyNumberFormat="1" applyFont="1" applyFill="1" applyBorder="1" applyAlignment="1">
      <alignment horizontal="center" vertical="center"/>
    </xf>
    <xf numFmtId="164" fontId="12" fillId="2" borderId="37" xfId="0" applyNumberFormat="1" applyFont="1" applyFill="1" applyBorder="1" applyAlignment="1">
      <alignment horizontal="center" vertical="center"/>
    </xf>
    <xf numFmtId="164" fontId="12" fillId="2" borderId="34" xfId="0" applyNumberFormat="1" applyFont="1" applyFill="1" applyBorder="1" applyAlignment="1">
      <alignment horizontal="center" vertical="center"/>
    </xf>
    <xf numFmtId="164" fontId="12" fillId="2" borderId="49" xfId="0" applyNumberFormat="1" applyFont="1" applyFill="1" applyBorder="1" applyAlignment="1">
      <alignment horizontal="center" vertical="center"/>
    </xf>
    <xf numFmtId="164" fontId="12" fillId="3" borderId="74" xfId="0" applyNumberFormat="1" applyFont="1" applyFill="1" applyBorder="1" applyAlignment="1">
      <alignment horizontal="center" vertical="center"/>
    </xf>
    <xf numFmtId="49" fontId="12" fillId="7" borderId="37" xfId="0" applyNumberFormat="1" applyFont="1" applyFill="1" applyBorder="1" applyAlignment="1">
      <alignment vertical="top"/>
    </xf>
    <xf numFmtId="0" fontId="11" fillId="0" borderId="0" xfId="0" applyFont="1"/>
    <xf numFmtId="0" fontId="11" fillId="6" borderId="0" xfId="0" applyFont="1" applyFill="1"/>
    <xf numFmtId="0" fontId="11" fillId="7" borderId="0" xfId="0" applyFont="1" applyFill="1"/>
    <xf numFmtId="0" fontId="11" fillId="6" borderId="0" xfId="0" applyFont="1" applyFill="1" applyAlignment="1">
      <alignment wrapText="1"/>
    </xf>
    <xf numFmtId="0" fontId="11" fillId="0" borderId="0" xfId="0" applyFont="1" applyAlignment="1">
      <alignment wrapText="1"/>
    </xf>
    <xf numFmtId="0" fontId="11" fillId="6" borderId="19" xfId="0" applyFont="1" applyFill="1" applyBorder="1" applyAlignment="1">
      <alignment wrapText="1"/>
    </xf>
    <xf numFmtId="0" fontId="11" fillId="6" borderId="20" xfId="0" applyFont="1" applyFill="1" applyBorder="1" applyAlignment="1">
      <alignment wrapText="1"/>
    </xf>
    <xf numFmtId="164" fontId="11" fillId="6" borderId="0" xfId="0" applyNumberFormat="1" applyFont="1" applyFill="1"/>
    <xf numFmtId="0" fontId="11" fillId="0" borderId="13" xfId="0" applyFont="1" applyBorder="1" applyAlignment="1">
      <alignment horizontal="center" vertical="top" wrapText="1"/>
    </xf>
    <xf numFmtId="0" fontId="11" fillId="6" borderId="21" xfId="0" applyFont="1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164" fontId="12" fillId="14" borderId="41" xfId="0" applyNumberFormat="1" applyFont="1" applyFill="1" applyBorder="1" applyAlignment="1">
      <alignment horizontal="center" vertical="top"/>
    </xf>
    <xf numFmtId="164" fontId="12" fillId="14" borderId="38" xfId="0" applyNumberFormat="1" applyFont="1" applyFill="1" applyBorder="1" applyAlignment="1">
      <alignment horizontal="center" vertical="top"/>
    </xf>
    <xf numFmtId="164" fontId="11" fillId="0" borderId="0" xfId="0" applyNumberFormat="1" applyFont="1"/>
    <xf numFmtId="164" fontId="11" fillId="6" borderId="0" xfId="0" applyNumberFormat="1" applyFon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11" fillId="0" borderId="8" xfId="0" applyNumberFormat="1" applyFont="1" applyBorder="1" applyAlignment="1">
      <alignment horizontal="center" vertical="center"/>
    </xf>
    <xf numFmtId="164" fontId="11" fillId="6" borderId="14" xfId="0" applyNumberFormat="1" applyFont="1" applyFill="1" applyBorder="1" applyAlignment="1">
      <alignment horizontal="center" vertical="center"/>
    </xf>
    <xf numFmtId="0" fontId="12" fillId="14" borderId="23" xfId="0" applyFont="1" applyFill="1" applyBorder="1" applyAlignment="1">
      <alignment horizontal="center" vertical="top" wrapText="1"/>
    </xf>
    <xf numFmtId="164" fontId="12" fillId="14" borderId="25" xfId="0" applyNumberFormat="1" applyFont="1" applyFill="1" applyBorder="1" applyAlignment="1">
      <alignment horizontal="center" vertical="top"/>
    </xf>
    <xf numFmtId="164" fontId="12" fillId="14" borderId="26" xfId="0" applyNumberFormat="1" applyFont="1" applyFill="1" applyBorder="1" applyAlignment="1">
      <alignment horizontal="center" vertical="top"/>
    </xf>
    <xf numFmtId="164" fontId="12" fillId="14" borderId="27" xfId="0" applyNumberFormat="1" applyFont="1" applyFill="1" applyBorder="1" applyAlignment="1">
      <alignment horizontal="center" vertical="top"/>
    </xf>
    <xf numFmtId="164" fontId="12" fillId="14" borderId="70" xfId="0" applyNumberFormat="1" applyFont="1" applyFill="1" applyBorder="1" applyAlignment="1">
      <alignment horizontal="center" vertical="top"/>
    </xf>
    <xf numFmtId="164" fontId="12" fillId="14" borderId="37" xfId="0" applyNumberFormat="1" applyFont="1" applyFill="1" applyBorder="1" applyAlignment="1">
      <alignment horizontal="center" vertical="top"/>
    </xf>
    <xf numFmtId="164" fontId="12" fillId="14" borderId="34" xfId="0" applyNumberFormat="1" applyFont="1" applyFill="1" applyBorder="1" applyAlignment="1">
      <alignment horizontal="center" vertical="top"/>
    </xf>
    <xf numFmtId="164" fontId="12" fillId="14" borderId="69" xfId="0" applyNumberFormat="1" applyFont="1" applyFill="1" applyBorder="1" applyAlignment="1">
      <alignment horizontal="center" vertical="top"/>
    </xf>
    <xf numFmtId="0" fontId="11" fillId="0" borderId="113" xfId="0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/>
    </xf>
    <xf numFmtId="164" fontId="11" fillId="0" borderId="15" xfId="0" applyNumberFormat="1" applyFont="1" applyBorder="1" applyAlignment="1">
      <alignment horizontal="center" vertical="center"/>
    </xf>
    <xf numFmtId="164" fontId="11" fillId="0" borderId="112" xfId="0" applyNumberFormat="1" applyFont="1" applyBorder="1" applyAlignment="1">
      <alignment horizontal="center" vertical="center"/>
    </xf>
    <xf numFmtId="164" fontId="11" fillId="6" borderId="10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164" fontId="12" fillId="14" borderId="106" xfId="0" applyNumberFormat="1" applyFont="1" applyFill="1" applyBorder="1" applyAlignment="1">
      <alignment horizontal="center" vertical="top"/>
    </xf>
    <xf numFmtId="164" fontId="12" fillId="14" borderId="52" xfId="0" applyNumberFormat="1" applyFont="1" applyFill="1" applyBorder="1" applyAlignment="1">
      <alignment horizontal="center" vertical="top"/>
    </xf>
    <xf numFmtId="164" fontId="12" fillId="14" borderId="114" xfId="0" applyNumberFormat="1" applyFont="1" applyFill="1" applyBorder="1" applyAlignment="1">
      <alignment horizontal="center" vertical="top"/>
    </xf>
    <xf numFmtId="164" fontId="12" fillId="14" borderId="104" xfId="0" applyNumberFormat="1" applyFont="1" applyFill="1" applyBorder="1" applyAlignment="1">
      <alignment horizontal="center" vertical="top"/>
    </xf>
    <xf numFmtId="164" fontId="12" fillId="14" borderId="103" xfId="0" applyNumberFormat="1" applyFont="1" applyFill="1" applyBorder="1" applyAlignment="1">
      <alignment horizontal="center" vertical="top"/>
    </xf>
    <xf numFmtId="0" fontId="11" fillId="0" borderId="46" xfId="0" applyFont="1" applyBorder="1" applyAlignment="1">
      <alignment horizontal="center" vertical="center" wrapText="1"/>
    </xf>
    <xf numFmtId="164" fontId="11" fillId="0" borderId="29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 wrapText="1"/>
    </xf>
    <xf numFmtId="0" fontId="11" fillId="0" borderId="99" xfId="0" applyFont="1" applyBorder="1" applyAlignment="1">
      <alignment horizontal="center" vertical="center" wrapText="1"/>
    </xf>
    <xf numFmtId="164" fontId="11" fillId="0" borderId="64" xfId="0" applyNumberFormat="1" applyFont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/>
    </xf>
    <xf numFmtId="164" fontId="11" fillId="0" borderId="63" xfId="0" applyNumberFormat="1" applyFont="1" applyBorder="1" applyAlignment="1">
      <alignment horizontal="center" vertical="center"/>
    </xf>
    <xf numFmtId="164" fontId="11" fillId="0" borderId="111" xfId="0" applyNumberFormat="1" applyFont="1" applyBorder="1" applyAlignment="1">
      <alignment horizontal="center" vertical="center"/>
    </xf>
    <xf numFmtId="0" fontId="12" fillId="20" borderId="23" xfId="0" applyFont="1" applyFill="1" applyBorder="1" applyAlignment="1">
      <alignment horizontal="center" vertical="top" wrapText="1"/>
    </xf>
    <xf numFmtId="164" fontId="12" fillId="20" borderId="25" xfId="0" applyNumberFormat="1" applyFont="1" applyFill="1" applyBorder="1" applyAlignment="1">
      <alignment horizontal="center" vertical="top"/>
    </xf>
    <xf numFmtId="164" fontId="12" fillId="20" borderId="26" xfId="0" applyNumberFormat="1" applyFont="1" applyFill="1" applyBorder="1" applyAlignment="1">
      <alignment horizontal="center" vertical="top"/>
    </xf>
    <xf numFmtId="164" fontId="12" fillId="20" borderId="27" xfId="0" applyNumberFormat="1" applyFont="1" applyFill="1" applyBorder="1" applyAlignment="1">
      <alignment horizontal="center" vertical="top"/>
    </xf>
    <xf numFmtId="164" fontId="12" fillId="20" borderId="28" xfId="0" applyNumberFormat="1" applyFont="1" applyFill="1" applyBorder="1" applyAlignment="1">
      <alignment horizontal="center" vertical="top"/>
    </xf>
    <xf numFmtId="0" fontId="11" fillId="0" borderId="23" xfId="0" applyFont="1" applyBorder="1" applyAlignment="1">
      <alignment horizontal="center" vertical="center" wrapText="1"/>
    </xf>
    <xf numFmtId="164" fontId="11" fillId="6" borderId="57" xfId="0" applyNumberFormat="1" applyFont="1" applyFill="1" applyBorder="1" applyAlignment="1">
      <alignment horizontal="center" vertical="center"/>
    </xf>
    <xf numFmtId="164" fontId="11" fillId="0" borderId="29" xfId="0" applyNumberFormat="1" applyFont="1" applyBorder="1" applyAlignment="1">
      <alignment horizontal="center" vertical="center" wrapText="1"/>
    </xf>
    <xf numFmtId="164" fontId="11" fillId="0" borderId="54" xfId="0" applyNumberFormat="1" applyFont="1" applyBorder="1" applyAlignment="1">
      <alignment horizontal="center" vertical="center" wrapText="1"/>
    </xf>
    <xf numFmtId="164" fontId="12" fillId="20" borderId="31" xfId="0" applyNumberFormat="1" applyFont="1" applyFill="1" applyBorder="1" applyAlignment="1">
      <alignment horizontal="center" vertical="top"/>
    </xf>
    <xf numFmtId="164" fontId="12" fillId="20" borderId="32" xfId="0" applyNumberFormat="1" applyFont="1" applyFill="1" applyBorder="1" applyAlignment="1">
      <alignment horizontal="center" vertical="top"/>
    </xf>
    <xf numFmtId="164" fontId="12" fillId="20" borderId="33" xfId="0" applyNumberFormat="1" applyFont="1" applyFill="1" applyBorder="1" applyAlignment="1">
      <alignment horizontal="center" vertical="top"/>
    </xf>
    <xf numFmtId="164" fontId="11" fillId="10" borderId="29" xfId="0" applyNumberFormat="1" applyFont="1" applyFill="1" applyBorder="1" applyAlignment="1">
      <alignment horizontal="center" vertical="center" wrapText="1"/>
    </xf>
    <xf numFmtId="164" fontId="12" fillId="20" borderId="34" xfId="0" applyNumberFormat="1" applyFont="1" applyFill="1" applyBorder="1" applyAlignment="1">
      <alignment horizontal="center" vertical="top"/>
    </xf>
    <xf numFmtId="164" fontId="11" fillId="0" borderId="57" xfId="0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164" fontId="11" fillId="11" borderId="5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 wrapText="1"/>
    </xf>
    <xf numFmtId="164" fontId="11" fillId="10" borderId="55" xfId="0" applyNumberFormat="1" applyFont="1" applyFill="1" applyBorder="1" applyAlignment="1">
      <alignment horizontal="center" vertical="center" wrapText="1"/>
    </xf>
    <xf numFmtId="164" fontId="11" fillId="10" borderId="51" xfId="0" applyNumberFormat="1" applyFont="1" applyFill="1" applyBorder="1" applyAlignment="1">
      <alignment horizontal="center" vertical="center"/>
    </xf>
    <xf numFmtId="164" fontId="11" fillId="10" borderId="68" xfId="0" applyNumberFormat="1" applyFont="1" applyFill="1" applyBorder="1" applyAlignment="1">
      <alignment horizontal="center" vertical="center"/>
    </xf>
    <xf numFmtId="164" fontId="11" fillId="10" borderId="55" xfId="0" applyNumberFormat="1" applyFont="1" applyFill="1" applyBorder="1" applyAlignment="1">
      <alignment horizontal="center" vertical="center"/>
    </xf>
    <xf numFmtId="164" fontId="11" fillId="10" borderId="65" xfId="0" applyNumberFormat="1" applyFont="1" applyFill="1" applyBorder="1" applyAlignment="1">
      <alignment horizontal="center" vertical="center"/>
    </xf>
    <xf numFmtId="164" fontId="11" fillId="11" borderId="57" xfId="0" applyNumberFormat="1" applyFont="1" applyFill="1" applyBorder="1" applyAlignment="1">
      <alignment horizontal="center" vertical="center"/>
    </xf>
    <xf numFmtId="164" fontId="12" fillId="15" borderId="28" xfId="0" applyNumberFormat="1" applyFont="1" applyFill="1" applyBorder="1" applyAlignment="1">
      <alignment horizontal="center" vertical="top"/>
    </xf>
    <xf numFmtId="164" fontId="12" fillId="15" borderId="31" xfId="0" applyNumberFormat="1" applyFont="1" applyFill="1" applyBorder="1" applyAlignment="1">
      <alignment horizontal="center" vertical="top"/>
    </xf>
    <xf numFmtId="164" fontId="12" fillId="15" borderId="32" xfId="0" applyNumberFormat="1" applyFont="1" applyFill="1" applyBorder="1" applyAlignment="1">
      <alignment horizontal="center" vertical="top"/>
    </xf>
    <xf numFmtId="164" fontId="12" fillId="15" borderId="33" xfId="0" applyNumberFormat="1" applyFont="1" applyFill="1" applyBorder="1" applyAlignment="1">
      <alignment horizontal="center" vertical="top"/>
    </xf>
    <xf numFmtId="164" fontId="12" fillId="15" borderId="37" xfId="0" applyNumberFormat="1" applyFont="1" applyFill="1" applyBorder="1" applyAlignment="1">
      <alignment horizontal="center" vertical="top"/>
    </xf>
    <xf numFmtId="164" fontId="12" fillId="15" borderId="41" xfId="0" applyNumberFormat="1" applyFont="1" applyFill="1" applyBorder="1" applyAlignment="1">
      <alignment horizontal="center" vertical="top"/>
    </xf>
    <xf numFmtId="164" fontId="12" fillId="15" borderId="38" xfId="0" applyNumberFormat="1" applyFont="1" applyFill="1" applyBorder="1" applyAlignment="1">
      <alignment horizontal="center" vertical="top"/>
    </xf>
    <xf numFmtId="164" fontId="11" fillId="6" borderId="53" xfId="0" applyNumberFormat="1" applyFont="1" applyFill="1" applyBorder="1" applyAlignment="1">
      <alignment horizontal="center" vertical="center"/>
    </xf>
    <xf numFmtId="164" fontId="12" fillId="15" borderId="34" xfId="0" applyNumberFormat="1" applyFont="1" applyFill="1" applyBorder="1" applyAlignment="1">
      <alignment horizontal="center" vertical="top"/>
    </xf>
    <xf numFmtId="164" fontId="11" fillId="6" borderId="36" xfId="0" applyNumberFormat="1" applyFont="1" applyFill="1" applyBorder="1" applyAlignment="1">
      <alignment horizontal="center" vertical="center"/>
    </xf>
    <xf numFmtId="164" fontId="11" fillId="6" borderId="58" xfId="0" applyNumberFormat="1" applyFont="1" applyFill="1" applyBorder="1" applyAlignment="1">
      <alignment horizontal="center" vertical="center"/>
    </xf>
    <xf numFmtId="164" fontId="12" fillId="15" borderId="69" xfId="0" applyNumberFormat="1" applyFont="1" applyFill="1" applyBorder="1" applyAlignment="1">
      <alignment horizontal="center" vertical="top"/>
    </xf>
    <xf numFmtId="164" fontId="11" fillId="6" borderId="118" xfId="0" applyNumberFormat="1" applyFont="1" applyFill="1" applyBorder="1" applyAlignment="1">
      <alignment horizontal="center" vertical="center"/>
    </xf>
    <xf numFmtId="164" fontId="12" fillId="15" borderId="103" xfId="0" applyNumberFormat="1" applyFont="1" applyFill="1" applyBorder="1" applyAlignment="1">
      <alignment horizontal="center" vertical="top"/>
    </xf>
    <xf numFmtId="164" fontId="12" fillId="15" borderId="119" xfId="0" applyNumberFormat="1" applyFont="1" applyFill="1" applyBorder="1" applyAlignment="1">
      <alignment horizontal="center" vertical="top"/>
    </xf>
    <xf numFmtId="164" fontId="12" fillId="15" borderId="122" xfId="0" applyNumberFormat="1" applyFont="1" applyFill="1" applyBorder="1" applyAlignment="1">
      <alignment horizontal="center" vertical="top"/>
    </xf>
    <xf numFmtId="164" fontId="12" fillId="15" borderId="52" xfId="0" applyNumberFormat="1" applyFont="1" applyFill="1" applyBorder="1" applyAlignment="1">
      <alignment horizontal="center" vertical="top"/>
    </xf>
    <xf numFmtId="164" fontId="12" fillId="15" borderId="104" xfId="0" applyNumberFormat="1" applyFont="1" applyFill="1" applyBorder="1" applyAlignment="1">
      <alignment horizontal="center" vertical="top"/>
    </xf>
    <xf numFmtId="0" fontId="12" fillId="15" borderId="23" xfId="0" applyFont="1" applyFill="1" applyBorder="1" applyAlignment="1">
      <alignment horizontal="center" vertical="top" wrapText="1"/>
    </xf>
    <xf numFmtId="164" fontId="11" fillId="6" borderId="73" xfId="0" applyNumberFormat="1" applyFont="1" applyFill="1" applyBorder="1" applyAlignment="1">
      <alignment horizontal="center" vertical="center"/>
    </xf>
    <xf numFmtId="164" fontId="11" fillId="6" borderId="66" xfId="0" applyNumberFormat="1" applyFont="1" applyFill="1" applyBorder="1" applyAlignment="1">
      <alignment horizontal="center" vertical="center"/>
    </xf>
    <xf numFmtId="164" fontId="12" fillId="2" borderId="103" xfId="8" applyNumberFormat="1" applyFont="1" applyBorder="1" applyAlignment="1" applyProtection="1">
      <alignment horizontal="center" vertical="center"/>
    </xf>
    <xf numFmtId="164" fontId="12" fillId="2" borderId="52" xfId="8" applyNumberFormat="1" applyFont="1" applyBorder="1" applyAlignment="1" applyProtection="1">
      <alignment horizontal="center" vertical="center"/>
    </xf>
    <xf numFmtId="164" fontId="12" fillId="2" borderId="104" xfId="8" applyNumberFormat="1" applyFont="1" applyBorder="1" applyAlignment="1" applyProtection="1">
      <alignment horizontal="center" vertical="center"/>
    </xf>
    <xf numFmtId="164" fontId="12" fillId="7" borderId="25" xfId="0" applyNumberFormat="1" applyFont="1" applyFill="1" applyBorder="1" applyAlignment="1">
      <alignment horizontal="center" vertical="center"/>
    </xf>
    <xf numFmtId="164" fontId="12" fillId="7" borderId="26" xfId="0" applyNumberFormat="1" applyFont="1" applyFill="1" applyBorder="1" applyAlignment="1">
      <alignment horizontal="center" vertical="center"/>
    </xf>
    <xf numFmtId="164" fontId="12" fillId="7" borderId="27" xfId="0" applyNumberFormat="1" applyFont="1" applyFill="1" applyBorder="1" applyAlignment="1">
      <alignment horizontal="center" vertical="center"/>
    </xf>
    <xf numFmtId="0" fontId="12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1" fillId="0" borderId="25" xfId="0" applyFont="1" applyBorder="1" applyAlignment="1">
      <alignment horizontal="center" vertical="top" wrapText="1"/>
    </xf>
    <xf numFmtId="0" fontId="11" fillId="0" borderId="30" xfId="0" applyFont="1" applyBorder="1" applyAlignment="1">
      <alignment horizontal="center" vertical="top" wrapText="1"/>
    </xf>
    <xf numFmtId="0" fontId="11" fillId="0" borderId="26" xfId="0" applyFont="1" applyBorder="1" applyAlignment="1">
      <alignment vertical="top" wrapText="1"/>
    </xf>
    <xf numFmtId="0" fontId="11" fillId="0" borderId="28" xfId="0" applyFont="1" applyBorder="1" applyAlignment="1">
      <alignment horizontal="center" vertical="center" wrapText="1" indent="1"/>
    </xf>
    <xf numFmtId="164" fontId="11" fillId="0" borderId="25" xfId="0" applyNumberFormat="1" applyFont="1" applyBorder="1" applyAlignment="1">
      <alignment horizontal="center" vertical="top"/>
    </xf>
    <xf numFmtId="164" fontId="11" fillId="0" borderId="26" xfId="0" applyNumberFormat="1" applyFont="1" applyBorder="1" applyAlignment="1">
      <alignment horizontal="center" vertical="top"/>
    </xf>
    <xf numFmtId="164" fontId="11" fillId="0" borderId="27" xfId="0" applyNumberFormat="1" applyFont="1" applyBorder="1" applyAlignment="1">
      <alignment horizontal="center" vertical="top"/>
    </xf>
    <xf numFmtId="0" fontId="12" fillId="0" borderId="0" xfId="0" applyFont="1"/>
    <xf numFmtId="0" fontId="11" fillId="11" borderId="120" xfId="0" applyFont="1" applyFill="1" applyBorder="1" applyAlignment="1">
      <alignment horizontal="center" vertical="center"/>
    </xf>
    <xf numFmtId="164" fontId="11" fillId="0" borderId="81" xfId="0" applyNumberFormat="1" applyFont="1" applyBorder="1" applyAlignment="1">
      <alignment horizontal="center" vertical="top" wrapText="1"/>
    </xf>
    <xf numFmtId="164" fontId="11" fillId="0" borderId="81" xfId="0" applyNumberFormat="1" applyFont="1" applyBorder="1" applyAlignment="1">
      <alignment horizontal="center" vertical="top"/>
    </xf>
    <xf numFmtId="164" fontId="11" fillId="0" borderId="81" xfId="0" applyNumberFormat="1" applyFont="1" applyBorder="1" applyAlignment="1">
      <alignment horizontal="center" wrapText="1"/>
    </xf>
    <xf numFmtId="164" fontId="11" fillId="0" borderId="84" xfId="0" applyNumberFormat="1" applyFont="1" applyBorder="1" applyAlignment="1">
      <alignment horizontal="center" vertical="top" wrapText="1"/>
    </xf>
    <xf numFmtId="164" fontId="12" fillId="14" borderId="119" xfId="0" applyNumberFormat="1" applyFont="1" applyFill="1" applyBorder="1" applyAlignment="1">
      <alignment horizontal="center" vertical="top"/>
    </xf>
    <xf numFmtId="164" fontId="12" fillId="14" borderId="122" xfId="0" applyNumberFormat="1" applyFont="1" applyFill="1" applyBorder="1" applyAlignment="1">
      <alignment horizontal="center" vertical="top"/>
    </xf>
    <xf numFmtId="0" fontId="11" fillId="0" borderId="100" xfId="0" applyFont="1" applyBorder="1" applyAlignment="1">
      <alignment horizontal="center" vertical="center" wrapText="1"/>
    </xf>
    <xf numFmtId="164" fontId="11" fillId="0" borderId="82" xfId="0" applyNumberFormat="1" applyFont="1" applyBorder="1" applyAlignment="1">
      <alignment horizontal="center" vertical="center"/>
    </xf>
    <xf numFmtId="164" fontId="11" fillId="0" borderId="93" xfId="0" applyNumberFormat="1" applyFont="1" applyBorder="1" applyAlignment="1">
      <alignment horizontal="center" vertical="center"/>
    </xf>
    <xf numFmtId="164" fontId="11" fillId="11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 wrapText="1"/>
    </xf>
    <xf numFmtId="164" fontId="11" fillId="10" borderId="9" xfId="0" applyNumberFormat="1" applyFont="1" applyFill="1" applyBorder="1" applyAlignment="1">
      <alignment horizontal="center" vertical="center" wrapText="1"/>
    </xf>
    <xf numFmtId="164" fontId="11" fillId="10" borderId="66" xfId="0" applyNumberFormat="1" applyFont="1" applyFill="1" applyBorder="1" applyAlignment="1">
      <alignment horizontal="center" vertical="center" wrapText="1"/>
    </xf>
    <xf numFmtId="164" fontId="11" fillId="10" borderId="73" xfId="0" applyNumberFormat="1" applyFont="1" applyFill="1" applyBorder="1" applyAlignment="1">
      <alignment horizontal="center" vertical="center"/>
    </xf>
    <xf numFmtId="164" fontId="11" fillId="10" borderId="10" xfId="0" applyNumberFormat="1" applyFont="1" applyFill="1" applyBorder="1" applyAlignment="1">
      <alignment horizontal="center" vertical="center"/>
    </xf>
    <xf numFmtId="164" fontId="11" fillId="10" borderId="66" xfId="0" applyNumberFormat="1" applyFont="1" applyFill="1" applyBorder="1" applyAlignment="1">
      <alignment horizontal="center" vertical="center"/>
    </xf>
    <xf numFmtId="164" fontId="11" fillId="10" borderId="56" xfId="0" applyNumberFormat="1" applyFont="1" applyFill="1" applyBorder="1" applyAlignment="1">
      <alignment horizontal="center" vertical="center"/>
    </xf>
    <xf numFmtId="164" fontId="12" fillId="2" borderId="74" xfId="0" applyNumberFormat="1" applyFont="1" applyFill="1" applyBorder="1" applyAlignment="1">
      <alignment horizontal="center" vertical="top"/>
    </xf>
    <xf numFmtId="164" fontId="12" fillId="2" borderId="77" xfId="0" applyNumberFormat="1" applyFont="1" applyFill="1" applyBorder="1" applyAlignment="1">
      <alignment horizontal="center" vertical="top"/>
    </xf>
    <xf numFmtId="164" fontId="12" fillId="3" borderId="25" xfId="0" applyNumberFormat="1" applyFont="1" applyFill="1" applyBorder="1" applyAlignment="1">
      <alignment horizontal="center" vertical="top"/>
    </xf>
    <xf numFmtId="164" fontId="12" fillId="3" borderId="26" xfId="0" applyNumberFormat="1" applyFont="1" applyFill="1" applyBorder="1" applyAlignment="1">
      <alignment horizontal="center" vertical="top"/>
    </xf>
    <xf numFmtId="164" fontId="12" fillId="3" borderId="27" xfId="0" applyNumberFormat="1" applyFont="1" applyFill="1" applyBorder="1" applyAlignment="1">
      <alignment horizontal="center" vertical="top"/>
    </xf>
    <xf numFmtId="164" fontId="12" fillId="20" borderId="105" xfId="0" applyNumberFormat="1" applyFont="1" applyFill="1" applyBorder="1" applyAlignment="1">
      <alignment horizontal="center"/>
    </xf>
    <xf numFmtId="164" fontId="11" fillId="6" borderId="8" xfId="0" applyNumberFormat="1" applyFont="1" applyFill="1" applyBorder="1" applyAlignment="1">
      <alignment horizontal="center" vertical="center"/>
    </xf>
    <xf numFmtId="49" fontId="12" fillId="7" borderId="70" xfId="0" applyNumberFormat="1" applyFont="1" applyFill="1" applyBorder="1" applyAlignment="1">
      <alignment vertical="top"/>
    </xf>
    <xf numFmtId="49" fontId="12" fillId="3" borderId="88" xfId="0" applyNumberFormat="1" applyFont="1" applyFill="1" applyBorder="1" applyAlignment="1">
      <alignment horizontal="right" vertical="top"/>
    </xf>
    <xf numFmtId="164" fontId="12" fillId="3" borderId="69" xfId="0" applyNumberFormat="1" applyFont="1" applyFill="1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164" fontId="11" fillId="0" borderId="36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/>
    </xf>
    <xf numFmtId="164" fontId="11" fillId="0" borderId="53" xfId="0" applyNumberFormat="1" applyFont="1" applyBorder="1" applyAlignment="1">
      <alignment horizontal="center" vertical="center"/>
    </xf>
    <xf numFmtId="164" fontId="11" fillId="0" borderId="58" xfId="0" applyNumberFormat="1" applyFont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horizontal="center" vertical="top"/>
    </xf>
    <xf numFmtId="164" fontId="11" fillId="10" borderId="111" xfId="0" applyNumberFormat="1" applyFont="1" applyFill="1" applyBorder="1" applyAlignment="1">
      <alignment horizontal="center" vertical="center"/>
    </xf>
    <xf numFmtId="164" fontId="11" fillId="11" borderId="111" xfId="0" applyNumberFormat="1" applyFont="1" applyFill="1" applyBorder="1" applyAlignment="1">
      <alignment horizontal="center" vertical="center"/>
    </xf>
    <xf numFmtId="49" fontId="12" fillId="2" borderId="38" xfId="0" applyNumberFormat="1" applyFont="1" applyFill="1" applyBorder="1" applyAlignment="1">
      <alignment horizontal="center" vertical="top"/>
    </xf>
    <xf numFmtId="49" fontId="12" fillId="12" borderId="38" xfId="0" applyNumberFormat="1" applyFont="1" applyFill="1" applyBorder="1" applyAlignment="1">
      <alignment vertical="top"/>
    </xf>
    <xf numFmtId="49" fontId="12" fillId="2" borderId="38" xfId="0" applyNumberFormat="1" applyFont="1" applyFill="1" applyBorder="1" applyAlignment="1">
      <alignment horizontal="left" vertical="top" wrapText="1"/>
    </xf>
    <xf numFmtId="0" fontId="11" fillId="10" borderId="48" xfId="0" applyFont="1" applyFill="1" applyBorder="1" applyAlignment="1">
      <alignment horizontal="center" vertical="center" wrapText="1"/>
    </xf>
    <xf numFmtId="49" fontId="12" fillId="12" borderId="38" xfId="0" applyNumberFormat="1" applyFont="1" applyFill="1" applyBorder="1" applyAlignment="1">
      <alignment horizontal="center" vertical="top"/>
    </xf>
    <xf numFmtId="0" fontId="11" fillId="10" borderId="46" xfId="0" applyFont="1" applyFill="1" applyBorder="1" applyAlignment="1">
      <alignment horizontal="center" vertical="center" wrapText="1"/>
    </xf>
    <xf numFmtId="0" fontId="11" fillId="10" borderId="113" xfId="0" applyFont="1" applyFill="1" applyBorder="1" applyAlignment="1">
      <alignment horizontal="center" vertical="center" wrapText="1"/>
    </xf>
    <xf numFmtId="164" fontId="11" fillId="11" borderId="36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 wrapText="1"/>
    </xf>
    <xf numFmtId="164" fontId="11" fillId="10" borderId="58" xfId="0" applyNumberFormat="1" applyFont="1" applyFill="1" applyBorder="1" applyAlignment="1">
      <alignment horizontal="center" vertical="center" wrapText="1"/>
    </xf>
    <xf numFmtId="49" fontId="12" fillId="2" borderId="119" xfId="0" applyNumberFormat="1" applyFont="1" applyFill="1" applyBorder="1" applyAlignment="1">
      <alignment vertical="top"/>
    </xf>
    <xf numFmtId="49" fontId="12" fillId="12" borderId="38" xfId="9" applyNumberFormat="1" applyFont="1" applyFill="1" applyBorder="1" applyAlignment="1" applyProtection="1">
      <alignment horizontal="center" vertical="top"/>
    </xf>
    <xf numFmtId="49" fontId="12" fillId="19" borderId="38" xfId="0" applyNumberFormat="1" applyFont="1" applyFill="1" applyBorder="1" applyAlignment="1">
      <alignment horizontal="center" vertical="top"/>
    </xf>
    <xf numFmtId="164" fontId="12" fillId="2" borderId="76" xfId="0" applyNumberFormat="1" applyFont="1" applyFill="1" applyBorder="1" applyAlignment="1">
      <alignment horizontal="center" vertical="top"/>
    </xf>
    <xf numFmtId="164" fontId="12" fillId="2" borderId="49" xfId="0" applyNumberFormat="1" applyFont="1" applyFill="1" applyBorder="1" applyAlignment="1">
      <alignment horizontal="center" vertical="top"/>
    </xf>
    <xf numFmtId="164" fontId="11" fillId="6" borderId="101" xfId="0" applyNumberFormat="1" applyFont="1" applyFill="1" applyBorder="1" applyAlignment="1">
      <alignment horizontal="center" vertical="center"/>
    </xf>
    <xf numFmtId="49" fontId="12" fillId="3" borderId="38" xfId="0" applyNumberFormat="1" applyFont="1" applyFill="1" applyBorder="1" applyAlignment="1">
      <alignment horizontal="left" vertical="top"/>
    </xf>
    <xf numFmtId="164" fontId="11" fillId="6" borderId="128" xfId="0" applyNumberFormat="1" applyFont="1" applyFill="1" applyBorder="1" applyAlignment="1">
      <alignment horizontal="center" vertical="center"/>
    </xf>
    <xf numFmtId="0" fontId="11" fillId="6" borderId="46" xfId="0" applyFont="1" applyFill="1" applyBorder="1" applyAlignment="1">
      <alignment horizontal="center" vertical="center" wrapText="1"/>
    </xf>
    <xf numFmtId="0" fontId="11" fillId="6" borderId="47" xfId="0" applyFont="1" applyFill="1" applyBorder="1" applyAlignment="1">
      <alignment horizontal="center" vertical="center" wrapText="1"/>
    </xf>
    <xf numFmtId="164" fontId="11" fillId="0" borderId="11" xfId="0" applyNumberFormat="1" applyFont="1" applyBorder="1" applyAlignment="1">
      <alignment horizontal="center"/>
    </xf>
    <xf numFmtId="164" fontId="11" fillId="0" borderId="7" xfId="0" applyNumberFormat="1" applyFont="1" applyBorder="1" applyAlignment="1">
      <alignment horizontal="center"/>
    </xf>
    <xf numFmtId="49" fontId="12" fillId="3" borderId="38" xfId="0" applyNumberFormat="1" applyFont="1" applyFill="1" applyBorder="1" applyAlignment="1">
      <alignment horizontal="right" vertical="top"/>
    </xf>
    <xf numFmtId="164" fontId="12" fillId="2" borderId="111" xfId="8" applyNumberFormat="1" applyFont="1" applyBorder="1" applyAlignment="1" applyProtection="1">
      <alignment horizontal="center" vertical="center"/>
    </xf>
    <xf numFmtId="164" fontId="12" fillId="2" borderId="15" xfId="8" applyNumberFormat="1" applyFont="1" applyBorder="1" applyAlignment="1" applyProtection="1">
      <alignment horizontal="center" vertical="center"/>
    </xf>
    <xf numFmtId="164" fontId="12" fillId="2" borderId="112" xfId="8" applyNumberFormat="1" applyFont="1" applyBorder="1" applyAlignment="1" applyProtection="1">
      <alignment horizontal="center" vertical="center"/>
    </xf>
    <xf numFmtId="0" fontId="11" fillId="0" borderId="78" xfId="0" applyFont="1" applyBorder="1" applyAlignment="1" applyProtection="1">
      <alignment horizontal="center" vertical="center" textRotation="90"/>
      <protection locked="0"/>
    </xf>
    <xf numFmtId="0" fontId="11" fillId="0" borderId="78" xfId="0" applyFont="1" applyBorder="1" applyAlignment="1" applyProtection="1">
      <alignment horizontal="center" vertical="center" textRotation="90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12" fillId="20" borderId="38" xfId="0" applyFont="1" applyFill="1" applyBorder="1" applyAlignment="1">
      <alignment horizontal="center" vertical="center" wrapText="1"/>
    </xf>
    <xf numFmtId="164" fontId="11" fillId="0" borderId="61" xfId="0" applyNumberFormat="1" applyFont="1" applyBorder="1" applyAlignment="1">
      <alignment horizontal="center"/>
    </xf>
    <xf numFmtId="164" fontId="12" fillId="20" borderId="94" xfId="0" applyNumberFormat="1" applyFont="1" applyFill="1" applyBorder="1" applyAlignment="1">
      <alignment horizontal="center" vertical="top" wrapText="1"/>
    </xf>
    <xf numFmtId="164" fontId="12" fillId="20" borderId="99" xfId="0" applyNumberFormat="1" applyFont="1" applyFill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 wrapText="1"/>
    </xf>
    <xf numFmtId="164" fontId="11" fillId="0" borderId="48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vertical="top"/>
    </xf>
    <xf numFmtId="164" fontId="12" fillId="0" borderId="100" xfId="0" applyNumberFormat="1" applyFont="1" applyBorder="1" applyAlignment="1">
      <alignment horizontal="center" vertical="top" wrapText="1"/>
    </xf>
    <xf numFmtId="164" fontId="11" fillId="0" borderId="100" xfId="0" applyNumberFormat="1" applyFont="1" applyBorder="1" applyAlignment="1">
      <alignment horizontal="center" wrapText="1"/>
    </xf>
    <xf numFmtId="164" fontId="11" fillId="0" borderId="120" xfId="0" applyNumberFormat="1" applyFont="1" applyBorder="1" applyAlignment="1">
      <alignment horizontal="center" vertical="top" wrapText="1"/>
    </xf>
    <xf numFmtId="164" fontId="12" fillId="20" borderId="62" xfId="0" applyNumberFormat="1" applyFont="1" applyFill="1" applyBorder="1" applyAlignment="1">
      <alignment horizontal="center" vertical="top" wrapText="1"/>
    </xf>
    <xf numFmtId="0" fontId="11" fillId="10" borderId="47" xfId="0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/>
    </xf>
    <xf numFmtId="164" fontId="11" fillId="11" borderId="58" xfId="0" applyNumberFormat="1" applyFont="1" applyFill="1" applyBorder="1" applyAlignment="1">
      <alignment horizontal="center" vertical="center"/>
    </xf>
    <xf numFmtId="0" fontId="11" fillId="0" borderId="120" xfId="0" applyFont="1" applyBorder="1" applyAlignment="1">
      <alignment horizontal="center" vertical="center" wrapText="1"/>
    </xf>
    <xf numFmtId="0" fontId="12" fillId="14" borderId="96" xfId="0" applyFont="1" applyFill="1" applyBorder="1" applyAlignment="1">
      <alignment horizontal="center" vertical="top" wrapText="1"/>
    </xf>
    <xf numFmtId="164" fontId="12" fillId="3" borderId="43" xfId="0" applyNumberFormat="1" applyFont="1" applyFill="1" applyBorder="1" applyAlignment="1">
      <alignment horizontal="center" vertical="center"/>
    </xf>
    <xf numFmtId="164" fontId="12" fillId="3" borderId="44" xfId="0" applyNumberFormat="1" applyFont="1" applyFill="1" applyBorder="1" applyAlignment="1">
      <alignment horizontal="center" vertical="center"/>
    </xf>
    <xf numFmtId="164" fontId="12" fillId="3" borderId="45" xfId="0" applyNumberFormat="1" applyFont="1" applyFill="1" applyBorder="1" applyAlignment="1">
      <alignment horizontal="center" vertical="center"/>
    </xf>
    <xf numFmtId="0" fontId="11" fillId="6" borderId="99" xfId="0" applyFont="1" applyFill="1" applyBorder="1" applyAlignment="1">
      <alignment horizontal="center" vertical="center" wrapText="1"/>
    </xf>
    <xf numFmtId="0" fontId="11" fillId="6" borderId="120" xfId="0" applyFont="1" applyFill="1" applyBorder="1" applyAlignment="1">
      <alignment horizontal="center" vertical="center" wrapText="1"/>
    </xf>
    <xf numFmtId="0" fontId="12" fillId="15" borderId="96" xfId="0" applyFont="1" applyFill="1" applyBorder="1" applyAlignment="1">
      <alignment horizontal="center" vertical="top" wrapText="1"/>
    </xf>
    <xf numFmtId="164" fontId="12" fillId="3" borderId="77" xfId="0" applyNumberFormat="1" applyFont="1" applyFill="1" applyBorder="1" applyAlignment="1">
      <alignment horizontal="center" vertical="center"/>
    </xf>
    <xf numFmtId="164" fontId="12" fillId="3" borderId="49" xfId="0" applyNumberFormat="1" applyFont="1" applyFill="1" applyBorder="1" applyAlignment="1">
      <alignment horizontal="center" vertical="center"/>
    </xf>
    <xf numFmtId="164" fontId="11" fillId="11" borderId="53" xfId="0" applyNumberFormat="1" applyFont="1" applyFill="1" applyBorder="1" applyAlignment="1">
      <alignment horizontal="center" vertical="center"/>
    </xf>
    <xf numFmtId="164" fontId="11" fillId="11" borderId="9" xfId="0" applyNumberFormat="1" applyFont="1" applyFill="1" applyBorder="1" applyAlignment="1">
      <alignment horizontal="center" vertical="center"/>
    </xf>
    <xf numFmtId="164" fontId="11" fillId="11" borderId="66" xfId="0" applyNumberFormat="1" applyFont="1" applyFill="1" applyBorder="1" applyAlignment="1">
      <alignment horizontal="center" vertical="center"/>
    </xf>
    <xf numFmtId="164" fontId="11" fillId="10" borderId="6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/>
    </xf>
    <xf numFmtId="164" fontId="11" fillId="10" borderId="63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 wrapText="1"/>
    </xf>
    <xf numFmtId="164" fontId="11" fillId="10" borderId="29" xfId="0" applyNumberFormat="1" applyFont="1" applyFill="1" applyBorder="1" applyAlignment="1">
      <alignment horizontal="center" vertical="center"/>
    </xf>
    <xf numFmtId="164" fontId="11" fillId="10" borderId="54" xfId="0" applyNumberFormat="1" applyFont="1" applyFill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top"/>
    </xf>
    <xf numFmtId="0" fontId="11" fillId="6" borderId="50" xfId="0" applyFont="1" applyFill="1" applyBorder="1" applyAlignment="1">
      <alignment horizontal="center" vertical="center" wrapText="1"/>
    </xf>
    <xf numFmtId="164" fontId="11" fillId="6" borderId="17" xfId="0" applyNumberFormat="1" applyFont="1" applyFill="1" applyBorder="1" applyAlignment="1">
      <alignment horizontal="center" vertical="center"/>
    </xf>
    <xf numFmtId="164" fontId="11" fillId="6" borderId="54" xfId="0" applyNumberFormat="1" applyFont="1" applyFill="1" applyBorder="1" applyAlignment="1">
      <alignment horizontal="center" vertical="center"/>
    </xf>
    <xf numFmtId="164" fontId="12" fillId="14" borderId="31" xfId="0" applyNumberFormat="1" applyFont="1" applyFill="1" applyBorder="1" applyAlignment="1">
      <alignment horizontal="center" vertical="top"/>
    </xf>
    <xf numFmtId="164" fontId="12" fillId="14" borderId="32" xfId="0" applyNumberFormat="1" applyFont="1" applyFill="1" applyBorder="1" applyAlignment="1">
      <alignment horizontal="center" vertical="top"/>
    </xf>
    <xf numFmtId="164" fontId="12" fillId="14" borderId="33" xfId="0" applyNumberFormat="1" applyFont="1" applyFill="1" applyBorder="1" applyAlignment="1">
      <alignment horizontal="center" vertical="top"/>
    </xf>
    <xf numFmtId="164" fontId="11" fillId="0" borderId="54" xfId="0" applyNumberFormat="1" applyFont="1" applyBorder="1" applyAlignment="1">
      <alignment horizontal="center" vertical="center"/>
    </xf>
    <xf numFmtId="164" fontId="12" fillId="20" borderId="103" xfId="0" applyNumberFormat="1" applyFont="1" applyFill="1" applyBorder="1" applyAlignment="1">
      <alignment horizontal="center" vertical="top"/>
    </xf>
    <xf numFmtId="164" fontId="12" fillId="20" borderId="119" xfId="0" applyNumberFormat="1" applyFont="1" applyFill="1" applyBorder="1" applyAlignment="1">
      <alignment horizontal="center" vertical="top"/>
    </xf>
    <xf numFmtId="164" fontId="12" fillId="20" borderId="104" xfId="0" applyNumberFormat="1" applyFont="1" applyFill="1" applyBorder="1" applyAlignment="1">
      <alignment horizontal="center" vertical="top"/>
    </xf>
    <xf numFmtId="164" fontId="12" fillId="20" borderId="122" xfId="0" applyNumberFormat="1" applyFont="1" applyFill="1" applyBorder="1" applyAlignment="1">
      <alignment horizontal="center" vertical="top"/>
    </xf>
    <xf numFmtId="164" fontId="12" fillId="2" borderId="25" xfId="0" applyNumberFormat="1" applyFont="1" applyFill="1" applyBorder="1" applyAlignment="1">
      <alignment horizontal="center" vertical="center"/>
    </xf>
    <xf numFmtId="164" fontId="12" fillId="2" borderId="26" xfId="0" applyNumberFormat="1" applyFont="1" applyFill="1" applyBorder="1" applyAlignment="1">
      <alignment horizontal="center" vertical="center"/>
    </xf>
    <xf numFmtId="164" fontId="12" fillId="2" borderId="27" xfId="0" applyNumberFormat="1" applyFont="1" applyFill="1" applyBorder="1" applyAlignment="1">
      <alignment horizontal="center" vertical="center"/>
    </xf>
    <xf numFmtId="49" fontId="12" fillId="2" borderId="165" xfId="0" applyNumberFormat="1" applyFont="1" applyFill="1" applyBorder="1" applyAlignment="1">
      <alignment horizontal="center" vertical="top"/>
    </xf>
    <xf numFmtId="49" fontId="12" fillId="16" borderId="165" xfId="0" applyNumberFormat="1" applyFont="1" applyFill="1" applyBorder="1" applyAlignment="1">
      <alignment horizontal="center" vertical="top"/>
    </xf>
    <xf numFmtId="49" fontId="12" fillId="16" borderId="41" xfId="0" applyNumberFormat="1" applyFont="1" applyFill="1" applyBorder="1" applyAlignment="1">
      <alignment horizontal="center" vertical="top"/>
    </xf>
    <xf numFmtId="164" fontId="12" fillId="3" borderId="31" xfId="0" applyNumberFormat="1" applyFont="1" applyFill="1" applyBorder="1" applyAlignment="1">
      <alignment horizontal="center" vertical="center"/>
    </xf>
    <xf numFmtId="164" fontId="12" fillId="3" borderId="32" xfId="0" applyNumberFormat="1" applyFont="1" applyFill="1" applyBorder="1" applyAlignment="1">
      <alignment horizontal="center" vertical="center"/>
    </xf>
    <xf numFmtId="164" fontId="12" fillId="3" borderId="33" xfId="0" applyNumberFormat="1" applyFont="1" applyFill="1" applyBorder="1" applyAlignment="1">
      <alignment horizontal="center" vertical="center"/>
    </xf>
    <xf numFmtId="49" fontId="12" fillId="18" borderId="165" xfId="0" applyNumberFormat="1" applyFont="1" applyFill="1" applyBorder="1" applyAlignment="1">
      <alignment horizontal="center" vertical="top" wrapText="1"/>
    </xf>
    <xf numFmtId="49" fontId="12" fillId="17" borderId="165" xfId="0" applyNumberFormat="1" applyFont="1" applyFill="1" applyBorder="1" applyAlignment="1">
      <alignment vertical="top" wrapText="1"/>
    </xf>
    <xf numFmtId="49" fontId="12" fillId="2" borderId="165" xfId="0" applyNumberFormat="1" applyFont="1" applyFill="1" applyBorder="1" applyAlignment="1">
      <alignment vertical="top"/>
    </xf>
    <xf numFmtId="49" fontId="12" fillId="18" borderId="26" xfId="0" applyNumberFormat="1" applyFont="1" applyFill="1" applyBorder="1" applyAlignment="1">
      <alignment horizontal="center" vertical="top"/>
    </xf>
    <xf numFmtId="0" fontId="12" fillId="14" borderId="70" xfId="0" applyFont="1" applyFill="1" applyBorder="1" applyAlignment="1">
      <alignment horizontal="center" vertical="top" wrapText="1"/>
    </xf>
    <xf numFmtId="0" fontId="11" fillId="6" borderId="13" xfId="0" applyFont="1" applyFill="1" applyBorder="1" applyAlignment="1">
      <alignment horizontal="center" vertical="top" wrapText="1"/>
    </xf>
    <xf numFmtId="0" fontId="11" fillId="6" borderId="161" xfId="0" applyFont="1" applyFill="1" applyBorder="1" applyAlignment="1">
      <alignment horizontal="center" vertical="top" wrapText="1"/>
    </xf>
    <xf numFmtId="0" fontId="12" fillId="6" borderId="0" xfId="0" applyFont="1" applyFill="1" applyAlignment="1">
      <alignment horizontal="right"/>
    </xf>
    <xf numFmtId="164" fontId="11" fillId="10" borderId="82" xfId="0" applyNumberFormat="1" applyFont="1" applyFill="1" applyBorder="1" applyAlignment="1">
      <alignment horizontal="center" vertical="center"/>
    </xf>
    <xf numFmtId="164" fontId="11" fillId="10" borderId="93" xfId="0" applyNumberFormat="1" applyFont="1" applyFill="1" applyBorder="1" applyAlignment="1">
      <alignment horizontal="center" vertical="center"/>
    </xf>
    <xf numFmtId="164" fontId="11" fillId="10" borderId="83" xfId="0" applyNumberFormat="1" applyFont="1" applyFill="1" applyBorder="1" applyAlignment="1">
      <alignment horizontal="center" vertical="center"/>
    </xf>
    <xf numFmtId="164" fontId="11" fillId="10" borderId="101" xfId="0" applyNumberFormat="1" applyFont="1" applyFill="1" applyBorder="1" applyAlignment="1">
      <alignment horizontal="center" vertical="center"/>
    </xf>
    <xf numFmtId="164" fontId="11" fillId="10" borderId="102" xfId="0" applyNumberFormat="1" applyFont="1" applyFill="1" applyBorder="1" applyAlignment="1">
      <alignment horizontal="center" vertical="center"/>
    </xf>
    <xf numFmtId="49" fontId="12" fillId="18" borderId="52" xfId="0" applyNumberFormat="1" applyFont="1" applyFill="1" applyBorder="1" applyAlignment="1">
      <alignment horizontal="center" vertical="top"/>
    </xf>
    <xf numFmtId="49" fontId="12" fillId="18" borderId="38" xfId="0" applyNumberFormat="1" applyFont="1" applyFill="1" applyBorder="1" applyAlignment="1">
      <alignment horizontal="center" vertical="top"/>
    </xf>
    <xf numFmtId="164" fontId="11" fillId="11" borderId="166" xfId="0" applyNumberFormat="1" applyFont="1" applyFill="1" applyBorder="1" applyAlignment="1">
      <alignment horizontal="center" vertical="center"/>
    </xf>
    <xf numFmtId="164" fontId="11" fillId="6" borderId="166" xfId="0" applyNumberFormat="1" applyFont="1" applyFill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/>
    </xf>
    <xf numFmtId="0" fontId="11" fillId="0" borderId="176" xfId="0" applyFont="1" applyBorder="1" applyAlignment="1">
      <alignment horizontal="center" vertical="center" wrapText="1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164" fontId="11" fillId="6" borderId="112" xfId="0" applyNumberFormat="1" applyFont="1" applyFill="1" applyBorder="1" applyAlignment="1">
      <alignment horizontal="center" vertical="center"/>
    </xf>
    <xf numFmtId="164" fontId="11" fillId="21" borderId="157" xfId="0" applyNumberFormat="1" applyFont="1" applyFill="1" applyBorder="1" applyAlignment="1">
      <alignment horizontal="center" vertical="center"/>
    </xf>
    <xf numFmtId="164" fontId="11" fillId="11" borderId="156" xfId="0" applyNumberFormat="1" applyFont="1" applyFill="1" applyBorder="1" applyAlignment="1">
      <alignment horizontal="center" vertical="center"/>
    </xf>
    <xf numFmtId="164" fontId="11" fillId="11" borderId="158" xfId="0" applyNumberFormat="1" applyFont="1" applyFill="1" applyBorder="1" applyAlignment="1">
      <alignment horizontal="center" vertical="center"/>
    </xf>
    <xf numFmtId="164" fontId="11" fillId="11" borderId="157" xfId="0" applyNumberFormat="1" applyFont="1" applyFill="1" applyBorder="1" applyAlignment="1">
      <alignment horizontal="center" vertical="center"/>
    </xf>
    <xf numFmtId="49" fontId="12" fillId="3" borderId="52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164" fontId="11" fillId="6" borderId="111" xfId="0" applyNumberFormat="1" applyFont="1" applyFill="1" applyBorder="1" applyAlignment="1">
      <alignment horizontal="center" vertical="center"/>
    </xf>
    <xf numFmtId="164" fontId="11" fillId="21" borderId="158" xfId="0" applyNumberFormat="1" applyFont="1" applyFill="1" applyBorder="1" applyAlignment="1">
      <alignment horizontal="center" vertical="center"/>
    </xf>
    <xf numFmtId="164" fontId="11" fillId="21" borderId="156" xfId="0" applyNumberFormat="1" applyFont="1" applyFill="1" applyBorder="1" applyAlignment="1">
      <alignment horizontal="center" vertical="center"/>
    </xf>
    <xf numFmtId="0" fontId="11" fillId="6" borderId="113" xfId="0" applyFont="1" applyFill="1" applyBorder="1" applyAlignment="1">
      <alignment horizontal="center" vertical="center" wrapText="1"/>
    </xf>
    <xf numFmtId="0" fontId="11" fillId="21" borderId="160" xfId="0" applyFont="1" applyFill="1" applyBorder="1" applyAlignment="1">
      <alignment horizontal="center" vertical="center" wrapText="1"/>
    </xf>
    <xf numFmtId="164" fontId="11" fillId="6" borderId="15" xfId="0" applyNumberFormat="1" applyFont="1" applyFill="1" applyBorder="1" applyAlignment="1">
      <alignment horizontal="center" vertical="center"/>
    </xf>
    <xf numFmtId="164" fontId="11" fillId="21" borderId="33" xfId="0" applyNumberFormat="1" applyFont="1" applyFill="1" applyBorder="1" applyAlignment="1">
      <alignment horizontal="center" vertical="center"/>
    </xf>
    <xf numFmtId="164" fontId="11" fillId="21" borderId="31" xfId="0" applyNumberFormat="1" applyFont="1" applyFill="1" applyBorder="1" applyAlignment="1">
      <alignment horizontal="center" vertical="center"/>
    </xf>
    <xf numFmtId="164" fontId="11" fillId="21" borderId="32" xfId="0" applyNumberFormat="1" applyFont="1" applyFill="1" applyBorder="1" applyAlignment="1">
      <alignment horizontal="center" vertical="center"/>
    </xf>
    <xf numFmtId="0" fontId="11" fillId="21" borderId="35" xfId="0" applyFont="1" applyFill="1" applyBorder="1" applyAlignment="1">
      <alignment horizontal="center" vertical="center" wrapText="1"/>
    </xf>
    <xf numFmtId="0" fontId="11" fillId="11" borderId="35" xfId="0" applyFont="1" applyFill="1" applyBorder="1" applyAlignment="1">
      <alignment horizontal="center" vertical="center" wrapText="1"/>
    </xf>
    <xf numFmtId="0" fontId="11" fillId="11" borderId="113" xfId="0" applyFont="1" applyFill="1" applyBorder="1" applyAlignment="1">
      <alignment horizontal="center" vertical="center" wrapText="1"/>
    </xf>
    <xf numFmtId="0" fontId="11" fillId="11" borderId="46" xfId="0" applyFont="1" applyFill="1" applyBorder="1" applyAlignment="1">
      <alignment horizontal="center" vertical="center"/>
    </xf>
    <xf numFmtId="49" fontId="12" fillId="7" borderId="103" xfId="0" applyNumberFormat="1" applyFont="1" applyFill="1" applyBorder="1" applyAlignment="1">
      <alignment vertical="top"/>
    </xf>
    <xf numFmtId="0" fontId="12" fillId="20" borderId="88" xfId="0" applyFont="1" applyFill="1" applyBorder="1" applyAlignment="1">
      <alignment horizontal="center" vertical="center" wrapText="1"/>
    </xf>
    <xf numFmtId="0" fontId="12" fillId="20" borderId="40" xfId="0" applyFont="1" applyFill="1" applyBorder="1" applyAlignment="1">
      <alignment horizontal="center" vertical="center" wrapText="1"/>
    </xf>
    <xf numFmtId="164" fontId="11" fillId="0" borderId="115" xfId="0" applyNumberFormat="1" applyFont="1" applyBorder="1" applyAlignment="1">
      <alignment horizontal="center"/>
    </xf>
    <xf numFmtId="164" fontId="11" fillId="0" borderId="147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/>
    </xf>
    <xf numFmtId="164" fontId="11" fillId="0" borderId="12" xfId="0" applyNumberFormat="1" applyFont="1" applyBorder="1" applyAlignment="1">
      <alignment horizontal="center" vertical="top"/>
    </xf>
    <xf numFmtId="164" fontId="12" fillId="20" borderId="116" xfId="0" applyNumberFormat="1" applyFont="1" applyFill="1" applyBorder="1" applyAlignment="1">
      <alignment horizontal="center"/>
    </xf>
    <xf numFmtId="164" fontId="12" fillId="20" borderId="131" xfId="0" applyNumberFormat="1" applyFont="1" applyFill="1" applyBorder="1" applyAlignment="1">
      <alignment horizontal="center"/>
    </xf>
    <xf numFmtId="164" fontId="12" fillId="12" borderId="31" xfId="0" applyNumberFormat="1" applyFont="1" applyFill="1" applyBorder="1" applyAlignment="1">
      <alignment horizontal="center" vertical="center"/>
    </xf>
    <xf numFmtId="164" fontId="12" fillId="12" borderId="32" xfId="0" applyNumberFormat="1" applyFont="1" applyFill="1" applyBorder="1" applyAlignment="1">
      <alignment horizontal="center" vertical="center"/>
    </xf>
    <xf numFmtId="164" fontId="12" fillId="12" borderId="33" xfId="0" applyNumberFormat="1" applyFont="1" applyFill="1" applyBorder="1" applyAlignment="1">
      <alignment horizontal="center" vertical="center"/>
    </xf>
    <xf numFmtId="0" fontId="11" fillId="9" borderId="184" xfId="0" applyFont="1" applyFill="1" applyBorder="1" applyAlignment="1">
      <alignment horizontal="center" vertical="center" textRotation="90" wrapText="1"/>
    </xf>
    <xf numFmtId="0" fontId="11" fillId="0" borderId="184" xfId="0" applyFont="1" applyBorder="1" applyAlignment="1">
      <alignment horizontal="center" vertical="center" textRotation="90" wrapText="1"/>
    </xf>
    <xf numFmtId="164" fontId="11" fillId="6" borderId="156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/>
    </xf>
    <xf numFmtId="164" fontId="11" fillId="6" borderId="158" xfId="0" applyNumberFormat="1" applyFont="1" applyFill="1" applyBorder="1" applyAlignment="1">
      <alignment horizontal="center" vertical="center"/>
    </xf>
    <xf numFmtId="164" fontId="11" fillId="11" borderId="159" xfId="0" applyNumberFormat="1" applyFont="1" applyFill="1" applyBorder="1" applyAlignment="1">
      <alignment horizontal="center" vertical="center"/>
    </xf>
    <xf numFmtId="164" fontId="11" fillId="11" borderId="191" xfId="0" applyNumberFormat="1" applyFont="1" applyFill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/>
    </xf>
    <xf numFmtId="164" fontId="11" fillId="0" borderId="158" xfId="0" applyNumberFormat="1" applyFont="1" applyBorder="1" applyAlignment="1">
      <alignment horizontal="center" vertical="center"/>
    </xf>
    <xf numFmtId="164" fontId="11" fillId="6" borderId="186" xfId="0" applyNumberFormat="1" applyFont="1" applyFill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/>
    </xf>
    <xf numFmtId="164" fontId="11" fillId="0" borderId="192" xfId="0" applyNumberFormat="1" applyFont="1" applyBorder="1" applyAlignment="1">
      <alignment horizontal="center" vertical="center"/>
    </xf>
    <xf numFmtId="0" fontId="11" fillId="0" borderId="180" xfId="0" applyFont="1" applyBorder="1" applyAlignment="1">
      <alignment horizontal="center" vertical="center" wrapText="1"/>
    </xf>
    <xf numFmtId="164" fontId="11" fillId="6" borderId="167" xfId="0" applyNumberFormat="1" applyFont="1" applyFill="1" applyBorder="1" applyAlignment="1">
      <alignment horizontal="center" vertical="center"/>
    </xf>
    <xf numFmtId="164" fontId="11" fillId="6" borderId="168" xfId="0" applyNumberFormat="1" applyFont="1" applyFill="1" applyBorder="1" applyAlignment="1">
      <alignment horizontal="center" vertical="center"/>
    </xf>
    <xf numFmtId="164" fontId="11" fillId="11" borderId="167" xfId="0" applyNumberFormat="1" applyFont="1" applyFill="1" applyBorder="1" applyAlignment="1">
      <alignment horizontal="center" vertical="center"/>
    </xf>
    <xf numFmtId="164" fontId="11" fillId="11" borderId="177" xfId="0" applyNumberFormat="1" applyFont="1" applyFill="1" applyBorder="1" applyAlignment="1">
      <alignment horizontal="center" vertical="center"/>
    </xf>
    <xf numFmtId="164" fontId="11" fillId="11" borderId="168" xfId="0" applyNumberFormat="1" applyFont="1" applyFill="1" applyBorder="1" applyAlignment="1">
      <alignment horizontal="center" vertical="center"/>
    </xf>
    <xf numFmtId="164" fontId="11" fillId="0" borderId="156" xfId="0" applyNumberFormat="1" applyFont="1" applyBorder="1" applyAlignment="1">
      <alignment horizontal="center" vertical="center"/>
    </xf>
    <xf numFmtId="164" fontId="11" fillId="0" borderId="157" xfId="0" applyNumberFormat="1" applyFont="1" applyBorder="1" applyAlignment="1">
      <alignment horizontal="center" vertical="center" wrapText="1"/>
    </xf>
    <xf numFmtId="164" fontId="11" fillId="0" borderId="158" xfId="0" applyNumberFormat="1" applyFont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 wrapText="1"/>
    </xf>
    <xf numFmtId="164" fontId="11" fillId="10" borderId="157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/>
    </xf>
    <xf numFmtId="164" fontId="11" fillId="10" borderId="156" xfId="0" applyNumberFormat="1" applyFont="1" applyFill="1" applyBorder="1" applyAlignment="1">
      <alignment horizontal="center" vertical="center"/>
    </xf>
    <xf numFmtId="164" fontId="11" fillId="10" borderId="158" xfId="0" applyNumberFormat="1" applyFont="1" applyFill="1" applyBorder="1" applyAlignment="1">
      <alignment horizontal="center" vertical="center" wrapText="1"/>
    </xf>
    <xf numFmtId="0" fontId="12" fillId="20" borderId="179" xfId="0" applyFont="1" applyFill="1" applyBorder="1" applyAlignment="1">
      <alignment horizontal="center" vertical="top" wrapText="1"/>
    </xf>
    <xf numFmtId="164" fontId="11" fillId="10" borderId="191" xfId="0" applyNumberFormat="1" applyFont="1" applyFill="1" applyBorder="1" applyAlignment="1">
      <alignment horizontal="center" vertical="center" wrapText="1"/>
    </xf>
    <xf numFmtId="164" fontId="11" fillId="0" borderId="156" xfId="0" applyNumberFormat="1" applyFont="1" applyBorder="1" applyAlignment="1">
      <alignment horizontal="center" vertical="center" wrapText="1"/>
    </xf>
    <xf numFmtId="0" fontId="11" fillId="10" borderId="180" xfId="0" applyFont="1" applyFill="1" applyBorder="1" applyAlignment="1">
      <alignment horizontal="center" vertical="center" wrapText="1"/>
    </xf>
    <xf numFmtId="0" fontId="11" fillId="10" borderId="99" xfId="0" applyFont="1" applyFill="1" applyBorder="1" applyAlignment="1">
      <alignment horizontal="center" vertical="center" wrapText="1"/>
    </xf>
    <xf numFmtId="0" fontId="12" fillId="20" borderId="70" xfId="0" applyFont="1" applyFill="1" applyBorder="1" applyAlignment="1">
      <alignment horizontal="center" vertical="top" wrapText="1"/>
    </xf>
    <xf numFmtId="0" fontId="11" fillId="10" borderId="100" xfId="0" applyFont="1" applyFill="1" applyBorder="1" applyAlignment="1">
      <alignment horizontal="center" vertical="center" wrapText="1"/>
    </xf>
    <xf numFmtId="0" fontId="11" fillId="6" borderId="180" xfId="0" applyFont="1" applyFill="1" applyBorder="1" applyAlignment="1">
      <alignment horizontal="center" vertical="center" wrapText="1"/>
    </xf>
    <xf numFmtId="164" fontId="12" fillId="14" borderId="39" xfId="0" applyNumberFormat="1" applyFont="1" applyFill="1" applyBorder="1" applyAlignment="1">
      <alignment horizontal="center" vertical="top"/>
    </xf>
    <xf numFmtId="164" fontId="12" fillId="14" borderId="88" xfId="0" applyNumberFormat="1" applyFont="1" applyFill="1" applyBorder="1" applyAlignment="1">
      <alignment horizontal="center" vertical="top"/>
    </xf>
    <xf numFmtId="164" fontId="12" fillId="3" borderId="75" xfId="0" applyNumberFormat="1" applyFont="1" applyFill="1" applyBorder="1" applyAlignment="1">
      <alignment horizontal="center" vertical="center"/>
    </xf>
    <xf numFmtId="164" fontId="12" fillId="3" borderId="76" xfId="0" applyNumberFormat="1" applyFont="1" applyFill="1" applyBorder="1" applyAlignment="1">
      <alignment horizontal="center" vertical="center"/>
    </xf>
    <xf numFmtId="164" fontId="12" fillId="14" borderId="30" xfId="0" applyNumberFormat="1" applyFont="1" applyFill="1" applyBorder="1" applyAlignment="1">
      <alignment horizontal="center" vertical="top"/>
    </xf>
    <xf numFmtId="0" fontId="11" fillId="0" borderId="154" xfId="0" applyFont="1" applyBorder="1" applyAlignment="1">
      <alignment horizontal="left"/>
    </xf>
    <xf numFmtId="164" fontId="11" fillId="0" borderId="15" xfId="0" applyNumberFormat="1" applyFont="1" applyBorder="1" applyAlignment="1">
      <alignment horizontal="center" vertical="center" wrapText="1"/>
    </xf>
    <xf numFmtId="164" fontId="11" fillId="0" borderId="112" xfId="0" applyNumberFormat="1" applyFont="1" applyBorder="1" applyAlignment="1">
      <alignment horizontal="center" vertical="center" wrapText="1"/>
    </xf>
    <xf numFmtId="164" fontId="11" fillId="10" borderId="15" xfId="0" applyNumberFormat="1" applyFont="1" applyFill="1" applyBorder="1" applyAlignment="1">
      <alignment horizontal="center" vertical="center"/>
    </xf>
    <xf numFmtId="164" fontId="11" fillId="10" borderId="15" xfId="0" applyNumberFormat="1" applyFont="1" applyFill="1" applyBorder="1" applyAlignment="1">
      <alignment horizontal="center" vertical="center" wrapText="1"/>
    </xf>
    <xf numFmtId="164" fontId="11" fillId="10" borderId="112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 wrapText="1"/>
    </xf>
    <xf numFmtId="164" fontId="11" fillId="10" borderId="17" xfId="0" applyNumberFormat="1" applyFont="1" applyFill="1" applyBorder="1" applyAlignment="1">
      <alignment horizontal="center" vertical="center"/>
    </xf>
    <xf numFmtId="164" fontId="11" fillId="10" borderId="24" xfId="0" applyNumberFormat="1" applyFont="1" applyFill="1" applyBorder="1" applyAlignment="1">
      <alignment horizontal="center" vertical="center"/>
    </xf>
    <xf numFmtId="164" fontId="11" fillId="10" borderId="112" xfId="0" applyNumberFormat="1" applyFont="1" applyFill="1" applyBorder="1" applyAlignment="1">
      <alignment horizontal="center" vertical="center"/>
    </xf>
    <xf numFmtId="164" fontId="11" fillId="10" borderId="111" xfId="0" applyNumberFormat="1" applyFont="1" applyFill="1" applyBorder="1" applyAlignment="1">
      <alignment horizontal="center" vertical="center" wrapText="1"/>
    </xf>
    <xf numFmtId="164" fontId="11" fillId="6" borderId="103" xfId="0" applyNumberFormat="1" applyFont="1" applyFill="1" applyBorder="1" applyAlignment="1">
      <alignment horizontal="center" vertical="center"/>
    </xf>
    <xf numFmtId="164" fontId="11" fillId="11" borderId="103" xfId="0" applyNumberFormat="1" applyFont="1" applyFill="1" applyBorder="1" applyAlignment="1">
      <alignment horizontal="center" vertical="center"/>
    </xf>
    <xf numFmtId="164" fontId="11" fillId="10" borderId="103" xfId="0" applyNumberFormat="1" applyFont="1" applyFill="1" applyBorder="1" applyAlignment="1">
      <alignment horizontal="center" vertical="center"/>
    </xf>
    <xf numFmtId="164" fontId="11" fillId="10" borderId="8" xfId="0" applyNumberFormat="1" applyFont="1" applyFill="1" applyBorder="1" applyAlignment="1">
      <alignment horizontal="center" vertical="center"/>
    </xf>
    <xf numFmtId="164" fontId="11" fillId="10" borderId="58" xfId="0" applyNumberFormat="1" applyFont="1" applyFill="1" applyBorder="1" applyAlignment="1">
      <alignment horizontal="center" vertical="center"/>
    </xf>
    <xf numFmtId="164" fontId="11" fillId="11" borderId="15" xfId="0" applyNumberFormat="1" applyFont="1" applyFill="1" applyBorder="1" applyAlignment="1">
      <alignment horizontal="center" vertical="center"/>
    </xf>
    <xf numFmtId="164" fontId="11" fillId="6" borderId="172" xfId="0" applyNumberFormat="1" applyFont="1" applyFill="1" applyBorder="1" applyAlignment="1">
      <alignment horizontal="center" vertical="center" wrapText="1"/>
    </xf>
    <xf numFmtId="164" fontId="11" fillId="6" borderId="187" xfId="0" applyNumberFormat="1" applyFont="1" applyFill="1" applyBorder="1" applyAlignment="1">
      <alignment horizontal="center" vertical="center" wrapText="1"/>
    </xf>
    <xf numFmtId="164" fontId="11" fillId="11" borderId="186" xfId="0" applyNumberFormat="1" applyFont="1" applyFill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 wrapText="1"/>
    </xf>
    <xf numFmtId="164" fontId="11" fillId="11" borderId="187" xfId="0" applyNumberFormat="1" applyFont="1" applyFill="1" applyBorder="1" applyAlignment="1">
      <alignment horizontal="center" vertical="center"/>
    </xf>
    <xf numFmtId="164" fontId="11" fillId="11" borderId="187" xfId="0" applyNumberFormat="1" applyFont="1" applyFill="1" applyBorder="1" applyAlignment="1">
      <alignment horizontal="center" vertical="center" wrapText="1"/>
    </xf>
    <xf numFmtId="164" fontId="11" fillId="0" borderId="186" xfId="0" applyNumberFormat="1" applyFont="1" applyBorder="1" applyAlignment="1">
      <alignment horizontal="center" vertical="center"/>
    </xf>
    <xf numFmtId="164" fontId="11" fillId="0" borderId="172" xfId="0" applyNumberFormat="1" applyFont="1" applyBorder="1" applyAlignment="1">
      <alignment horizontal="center" vertical="center" wrapText="1"/>
    </xf>
    <xf numFmtId="164" fontId="11" fillId="0" borderId="187" xfId="0" applyNumberFormat="1" applyFont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 wrapText="1"/>
    </xf>
    <xf numFmtId="164" fontId="11" fillId="10" borderId="172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/>
    </xf>
    <xf numFmtId="164" fontId="11" fillId="10" borderId="187" xfId="0" applyNumberFormat="1" applyFont="1" applyFill="1" applyBorder="1" applyAlignment="1">
      <alignment horizontal="center" vertical="center" wrapText="1"/>
    </xf>
    <xf numFmtId="164" fontId="11" fillId="0" borderId="103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 wrapText="1"/>
    </xf>
    <xf numFmtId="164" fontId="11" fillId="0" borderId="104" xfId="0" applyNumberFormat="1" applyFont="1" applyBorder="1" applyAlignment="1">
      <alignment horizontal="center" vertical="center" wrapText="1"/>
    </xf>
    <xf numFmtId="164" fontId="11" fillId="10" borderId="52" xfId="0" applyNumberFormat="1" applyFont="1" applyFill="1" applyBorder="1" applyAlignment="1">
      <alignment horizontal="center" vertical="center" wrapText="1"/>
    </xf>
    <xf numFmtId="164" fontId="11" fillId="10" borderId="104" xfId="0" applyNumberFormat="1" applyFont="1" applyFill="1" applyBorder="1" applyAlignment="1">
      <alignment horizontal="center" vertical="center" wrapText="1"/>
    </xf>
    <xf numFmtId="164" fontId="11" fillId="0" borderId="198" xfId="0" applyNumberFormat="1" applyFont="1" applyBorder="1" applyAlignment="1">
      <alignment horizontal="center"/>
    </xf>
    <xf numFmtId="164" fontId="11" fillId="0" borderId="199" xfId="0" applyNumberFormat="1" applyFont="1" applyBorder="1" applyAlignment="1">
      <alignment horizontal="center"/>
    </xf>
    <xf numFmtId="0" fontId="11" fillId="0" borderId="154" xfId="0" applyFont="1" applyBorder="1"/>
    <xf numFmtId="0" fontId="11" fillId="0" borderId="155" xfId="0" applyFont="1" applyBorder="1"/>
    <xf numFmtId="0" fontId="11" fillId="0" borderId="151" xfId="0" applyFont="1" applyBorder="1"/>
    <xf numFmtId="164" fontId="11" fillId="0" borderId="153" xfId="0" applyNumberFormat="1" applyFont="1" applyBorder="1" applyAlignment="1">
      <alignment wrapText="1"/>
    </xf>
    <xf numFmtId="0" fontId="12" fillId="20" borderId="37" xfId="0" applyFont="1" applyFill="1" applyBorder="1" applyAlignment="1">
      <alignment vertical="center"/>
    </xf>
    <xf numFmtId="0" fontId="11" fillId="0" borderId="149" xfId="0" applyFont="1" applyBorder="1"/>
    <xf numFmtId="0" fontId="11" fillId="0" borderId="150" xfId="0" applyFont="1" applyBorder="1"/>
    <xf numFmtId="0" fontId="12" fillId="20" borderId="95" xfId="0" applyFont="1" applyFill="1" applyBorder="1" applyAlignment="1">
      <alignment horizontal="right" vertical="top"/>
    </xf>
    <xf numFmtId="0" fontId="14" fillId="0" borderId="0" xfId="0" applyFont="1" applyAlignment="1">
      <alignment horizontal="right"/>
    </xf>
    <xf numFmtId="0" fontId="12" fillId="20" borderId="70" xfId="0" applyFont="1" applyFill="1" applyBorder="1" applyAlignment="1">
      <alignment horizontal="center" vertical="center" wrapText="1"/>
    </xf>
    <xf numFmtId="0" fontId="12" fillId="20" borderId="23" xfId="0" applyFont="1" applyFill="1" applyBorder="1" applyAlignment="1">
      <alignment horizontal="center" vertical="center" wrapText="1"/>
    </xf>
    <xf numFmtId="0" fontId="12" fillId="23" borderId="94" xfId="0" applyFont="1" applyFill="1" applyBorder="1" applyAlignment="1">
      <alignment horizontal="left" vertical="top" wrapText="1"/>
    </xf>
    <xf numFmtId="164" fontId="12" fillId="23" borderId="99" xfId="0" applyNumberFormat="1" applyFont="1" applyFill="1" applyBorder="1" applyAlignment="1">
      <alignment horizontal="center" vertical="top" wrapText="1"/>
    </xf>
    <xf numFmtId="0" fontId="11" fillId="0" borderId="128" xfId="0" applyFont="1" applyBorder="1" applyAlignment="1">
      <alignment vertical="top" wrapText="1"/>
    </xf>
    <xf numFmtId="0" fontId="11" fillId="0" borderId="178" xfId="0" applyFont="1" applyBorder="1" applyAlignment="1">
      <alignment vertical="top" wrapText="1"/>
    </xf>
    <xf numFmtId="164" fontId="11" fillId="0" borderId="180" xfId="0" applyNumberFormat="1" applyFont="1" applyBorder="1" applyAlignment="1">
      <alignment horizontal="center" vertical="top" wrapText="1"/>
    </xf>
    <xf numFmtId="0" fontId="12" fillId="24" borderId="70" xfId="0" applyFont="1" applyFill="1" applyBorder="1" applyAlignment="1">
      <alignment horizontal="left" vertical="top" wrapText="1"/>
    </xf>
    <xf numFmtId="164" fontId="12" fillId="24" borderId="23" xfId="0" applyNumberFormat="1" applyFont="1" applyFill="1" applyBorder="1" applyAlignment="1">
      <alignment horizontal="center" vertical="top" wrapText="1"/>
    </xf>
    <xf numFmtId="0" fontId="11" fillId="0" borderId="67" xfId="0" applyFont="1" applyBorder="1" applyAlignment="1">
      <alignment horizontal="left" vertical="top" wrapText="1"/>
    </xf>
    <xf numFmtId="164" fontId="11" fillId="0" borderId="46" xfId="0" applyNumberFormat="1" applyFont="1" applyBorder="1" applyAlignment="1">
      <alignment horizontal="center" vertical="top" wrapText="1"/>
    </xf>
    <xf numFmtId="0" fontId="12" fillId="15" borderId="136" xfId="0" applyFont="1" applyFill="1" applyBorder="1" applyAlignment="1">
      <alignment horizontal="right" vertical="top" wrapText="1"/>
    </xf>
    <xf numFmtId="164" fontId="12" fillId="15" borderId="140" xfId="0" applyNumberFormat="1" applyFont="1" applyFill="1" applyBorder="1" applyAlignment="1">
      <alignment horizontal="center" vertical="top" wrapText="1"/>
    </xf>
    <xf numFmtId="0" fontId="12" fillId="20" borderId="213" xfId="0" applyFont="1" applyFill="1" applyBorder="1" applyAlignment="1">
      <alignment vertical="top" wrapText="1"/>
    </xf>
    <xf numFmtId="164" fontId="12" fillId="20" borderId="214" xfId="0" applyNumberFormat="1" applyFont="1" applyFill="1" applyBorder="1" applyAlignment="1">
      <alignment horizontal="center" vertical="top" wrapText="1"/>
    </xf>
    <xf numFmtId="164" fontId="12" fillId="20" borderId="90" xfId="0" applyNumberFormat="1" applyFont="1" applyFill="1" applyBorder="1" applyAlignment="1">
      <alignment horizontal="center" vertical="top" wrapText="1"/>
    </xf>
    <xf numFmtId="164" fontId="12" fillId="20" borderId="215" xfId="0" applyNumberFormat="1" applyFont="1" applyFill="1" applyBorder="1" applyAlignment="1">
      <alignment horizontal="center" vertical="top" wrapText="1"/>
    </xf>
    <xf numFmtId="164" fontId="12" fillId="20" borderId="100" xfId="0" applyNumberFormat="1" applyFont="1" applyFill="1" applyBorder="1" applyAlignment="1">
      <alignment horizontal="center" vertical="top" wrapText="1"/>
    </xf>
    <xf numFmtId="0" fontId="12" fillId="0" borderId="213" xfId="0" applyFont="1" applyBorder="1" applyAlignment="1">
      <alignment horizontal="left" vertical="top" wrapText="1" indent="1"/>
    </xf>
    <xf numFmtId="164" fontId="11" fillId="0" borderId="214" xfId="0" applyNumberFormat="1" applyFont="1" applyBorder="1" applyAlignment="1">
      <alignment horizontal="center" vertical="top" wrapText="1"/>
    </xf>
    <xf numFmtId="164" fontId="11" fillId="0" borderId="216" xfId="0" applyNumberFormat="1" applyFont="1" applyBorder="1" applyAlignment="1">
      <alignment horizontal="center" vertical="top" wrapText="1"/>
    </xf>
    <xf numFmtId="164" fontId="11" fillId="8" borderId="217" xfId="0" applyNumberFormat="1" applyFont="1" applyFill="1" applyBorder="1" applyAlignment="1">
      <alignment horizontal="center" vertical="top" wrapText="1"/>
    </xf>
    <xf numFmtId="164" fontId="11" fillId="0" borderId="90" xfId="0" applyNumberFormat="1" applyFont="1" applyBorder="1" applyAlignment="1">
      <alignment horizontal="center" vertical="top" wrapText="1"/>
    </xf>
    <xf numFmtId="0" fontId="11" fillId="0" borderId="213" xfId="0" applyFont="1" applyBorder="1" applyAlignment="1">
      <alignment horizontal="left" vertical="top" wrapText="1" indent="2"/>
    </xf>
    <xf numFmtId="164" fontId="11" fillId="0" borderId="218" xfId="0" applyNumberFormat="1" applyFont="1" applyBorder="1" applyAlignment="1">
      <alignment horizontal="center" vertical="top" wrapText="1"/>
    </xf>
    <xf numFmtId="164" fontId="11" fillId="0" borderId="219" xfId="0" applyNumberFormat="1" applyFont="1" applyBorder="1" applyAlignment="1">
      <alignment horizontal="center" vertical="top" wrapText="1"/>
    </xf>
    <xf numFmtId="164" fontId="11" fillId="0" borderId="220" xfId="0" applyNumberFormat="1" applyFont="1" applyBorder="1" applyAlignment="1">
      <alignment horizontal="center" vertical="top" wrapText="1"/>
    </xf>
    <xf numFmtId="0" fontId="12" fillId="0" borderId="208" xfId="0" applyFont="1" applyBorder="1" applyAlignment="1">
      <alignment horizontal="left" vertical="top" wrapText="1" indent="1"/>
    </xf>
    <xf numFmtId="164" fontId="11" fillId="0" borderId="221" xfId="0" applyNumberFormat="1" applyFont="1" applyBorder="1" applyAlignment="1">
      <alignment horizontal="center" vertical="top" wrapText="1"/>
    </xf>
    <xf numFmtId="164" fontId="11" fillId="0" borderId="206" xfId="0" applyNumberFormat="1" applyFont="1" applyBorder="1" applyAlignment="1">
      <alignment horizontal="center" vertical="top" wrapText="1"/>
    </xf>
    <xf numFmtId="164" fontId="11" fillId="8" borderId="222" xfId="0" applyNumberFormat="1" applyFont="1" applyFill="1" applyBorder="1" applyAlignment="1">
      <alignment horizontal="center" vertical="top" wrapText="1"/>
    </xf>
    <xf numFmtId="164" fontId="11" fillId="0" borderId="0" xfId="0" applyNumberFormat="1" applyFont="1" applyAlignment="1">
      <alignment horizontal="center" vertical="top" wrapText="1"/>
    </xf>
    <xf numFmtId="164" fontId="11" fillId="0" borderId="160" xfId="0" applyNumberFormat="1" applyFont="1" applyBorder="1" applyAlignment="1">
      <alignment horizontal="center" vertical="top" wrapText="1"/>
    </xf>
    <xf numFmtId="0" fontId="12" fillId="20" borderId="204" xfId="0" applyFont="1" applyFill="1" applyBorder="1" applyAlignment="1">
      <alignment vertical="top" wrapText="1"/>
    </xf>
    <xf numFmtId="164" fontId="12" fillId="20" borderId="64" xfId="0" applyNumberFormat="1" applyFont="1" applyFill="1" applyBorder="1" applyAlignment="1">
      <alignment horizontal="center" vertical="top" wrapText="1"/>
    </xf>
    <xf numFmtId="164" fontId="12" fillId="20" borderId="223" xfId="0" applyNumberFormat="1" applyFont="1" applyFill="1" applyBorder="1" applyAlignment="1">
      <alignment horizontal="center" vertical="top" wrapText="1"/>
    </xf>
    <xf numFmtId="0" fontId="12" fillId="0" borderId="224" xfId="0" applyFont="1" applyBorder="1" applyAlignment="1">
      <alignment horizontal="left" vertical="top" wrapText="1" indent="1"/>
    </xf>
    <xf numFmtId="164" fontId="12" fillId="0" borderId="225" xfId="0" applyNumberFormat="1" applyFont="1" applyBorder="1" applyAlignment="1">
      <alignment horizontal="center" vertical="top" wrapText="1"/>
    </xf>
    <xf numFmtId="164" fontId="12" fillId="0" borderId="173" xfId="0" applyNumberFormat="1" applyFont="1" applyBorder="1" applyAlignment="1">
      <alignment horizontal="center" vertical="top" wrapText="1"/>
    </xf>
    <xf numFmtId="164" fontId="12" fillId="0" borderId="226" xfId="0" applyNumberFormat="1" applyFont="1" applyBorder="1" applyAlignment="1">
      <alignment horizontal="center" vertical="top" wrapText="1"/>
    </xf>
    <xf numFmtId="164" fontId="12" fillId="0" borderId="220" xfId="0" applyNumberFormat="1" applyFont="1" applyBorder="1" applyAlignment="1">
      <alignment horizontal="center" vertical="top" wrapText="1"/>
    </xf>
    <xf numFmtId="0" fontId="11" fillId="0" borderId="224" xfId="0" applyFont="1" applyBorder="1" applyAlignment="1">
      <alignment horizontal="left" vertical="top" wrapText="1" indent="2"/>
    </xf>
    <xf numFmtId="164" fontId="11" fillId="0" borderId="225" xfId="0" applyNumberFormat="1" applyFont="1" applyBorder="1" applyAlignment="1">
      <alignment horizontal="center" vertical="top" wrapText="1"/>
    </xf>
    <xf numFmtId="164" fontId="11" fillId="0" borderId="227" xfId="0" applyNumberFormat="1" applyFont="1" applyBorder="1" applyAlignment="1">
      <alignment horizontal="center" vertical="top" wrapText="1"/>
    </xf>
    <xf numFmtId="164" fontId="11" fillId="8" borderId="173" xfId="0" applyNumberFormat="1" applyFont="1" applyFill="1" applyBorder="1" applyAlignment="1">
      <alignment horizontal="center" vertical="top" wrapText="1"/>
    </xf>
    <xf numFmtId="164" fontId="11" fillId="0" borderId="226" xfId="0" applyNumberFormat="1" applyFont="1" applyBorder="1" applyAlignment="1">
      <alignment horizontal="center" vertical="top" wrapText="1"/>
    </xf>
    <xf numFmtId="0" fontId="11" fillId="0" borderId="204" xfId="0" applyFont="1" applyBorder="1" applyAlignment="1">
      <alignment horizontal="left" vertical="top" wrapText="1" indent="2"/>
    </xf>
    <xf numFmtId="164" fontId="11" fillId="0" borderId="83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vertical="top"/>
    </xf>
    <xf numFmtId="164" fontId="11" fillId="0" borderId="90" xfId="0" applyNumberFormat="1" applyFont="1" applyBorder="1" applyAlignment="1">
      <alignment horizontal="center" vertical="top"/>
    </xf>
    <xf numFmtId="0" fontId="12" fillId="0" borderId="204" xfId="0" applyFont="1" applyBorder="1" applyAlignment="1">
      <alignment vertical="top" wrapText="1"/>
    </xf>
    <xf numFmtId="164" fontId="12" fillId="0" borderId="81" xfId="0" applyNumberFormat="1" applyFont="1" applyBorder="1" applyAlignment="1">
      <alignment horizontal="center" vertical="top" wrapText="1"/>
    </xf>
    <xf numFmtId="164" fontId="12" fillId="0" borderId="227" xfId="0" applyNumberFormat="1" applyFont="1" applyBorder="1" applyAlignment="1">
      <alignment horizontal="center" vertical="top" wrapText="1"/>
    </xf>
    <xf numFmtId="164" fontId="12" fillId="0" borderId="228" xfId="0" applyNumberFormat="1" applyFont="1" applyBorder="1" applyAlignment="1">
      <alignment horizontal="center" vertical="top" wrapText="1"/>
    </xf>
    <xf numFmtId="164" fontId="12" fillId="0" borderId="90" xfId="0" applyNumberFormat="1" applyFont="1" applyBorder="1" applyAlignment="1">
      <alignment horizontal="center" vertical="top" wrapText="1"/>
    </xf>
    <xf numFmtId="0" fontId="11" fillId="0" borderId="81" xfId="0" applyFont="1" applyBorder="1" applyAlignment="1">
      <alignment horizontal="left" vertical="top" wrapText="1" indent="2"/>
    </xf>
    <xf numFmtId="164" fontId="11" fillId="0" borderId="217" xfId="0" applyNumberFormat="1" applyFont="1" applyBorder="1" applyAlignment="1">
      <alignment horizontal="center" vertical="top" wrapText="1"/>
    </xf>
    <xf numFmtId="164" fontId="11" fillId="0" borderId="83" xfId="0" applyNumberFormat="1" applyFont="1" applyBorder="1" applyAlignment="1">
      <alignment horizontal="center" wrapText="1"/>
    </xf>
    <xf numFmtId="164" fontId="11" fillId="0" borderId="217" xfId="0" applyNumberFormat="1" applyFont="1" applyBorder="1" applyAlignment="1">
      <alignment horizontal="center" wrapText="1"/>
    </xf>
    <xf numFmtId="164" fontId="11" fillId="0" borderId="90" xfId="0" applyNumberFormat="1" applyFont="1" applyBorder="1" applyAlignment="1">
      <alignment horizontal="center" wrapText="1"/>
    </xf>
    <xf numFmtId="0" fontId="11" fillId="0" borderId="225" xfId="0" applyFont="1" applyBorder="1" applyAlignment="1">
      <alignment horizontal="left" vertical="top" wrapText="1" indent="2"/>
    </xf>
    <xf numFmtId="164" fontId="11" fillId="0" borderId="229" xfId="0" applyNumberFormat="1" applyFont="1" applyBorder="1" applyAlignment="1">
      <alignment horizontal="center" vertical="top" wrapText="1"/>
    </xf>
    <xf numFmtId="164" fontId="11" fillId="0" borderId="230" xfId="0" applyNumberFormat="1" applyFont="1" applyBorder="1" applyAlignment="1">
      <alignment horizontal="center" vertical="top" wrapText="1"/>
    </xf>
    <xf numFmtId="0" fontId="11" fillId="0" borderId="84" xfId="0" applyFont="1" applyBorder="1" applyAlignment="1">
      <alignment horizontal="left" vertical="top" wrapText="1" indent="2"/>
    </xf>
    <xf numFmtId="164" fontId="11" fillId="0" borderId="43" xfId="0" applyNumberFormat="1" applyFont="1" applyBorder="1" applyAlignment="1">
      <alignment horizontal="center" vertical="top" wrapText="1"/>
    </xf>
    <xf numFmtId="164" fontId="11" fillId="0" borderId="78" xfId="0" applyNumberFormat="1" applyFont="1" applyBorder="1" applyAlignment="1">
      <alignment horizontal="center" vertical="top" wrapText="1"/>
    </xf>
    <xf numFmtId="164" fontId="11" fillId="0" borderId="231" xfId="0" applyNumberFormat="1" applyFont="1" applyBorder="1" applyAlignment="1">
      <alignment horizontal="center" vertical="top" wrapText="1"/>
    </xf>
    <xf numFmtId="0" fontId="16" fillId="0" borderId="0" xfId="0" applyFont="1"/>
    <xf numFmtId="0" fontId="16" fillId="0" borderId="173" xfId="0" applyFont="1" applyBorder="1" applyAlignment="1">
      <alignment horizontal="center"/>
    </xf>
    <xf numFmtId="0" fontId="16" fillId="0" borderId="173" xfId="0" applyFont="1" applyBorder="1" applyAlignment="1">
      <alignment horizontal="center" vertical="top"/>
    </xf>
    <xf numFmtId="3" fontId="16" fillId="0" borderId="173" xfId="0" applyNumberFormat="1" applyFont="1" applyBorder="1" applyAlignment="1">
      <alignment horizontal="center"/>
    </xf>
    <xf numFmtId="3" fontId="16" fillId="0" borderId="173" xfId="0" applyNumberFormat="1" applyFont="1" applyBorder="1" applyAlignment="1">
      <alignment horizontal="center" vertical="top"/>
    </xf>
    <xf numFmtId="164" fontId="12" fillId="16" borderId="43" xfId="8" applyNumberFormat="1" applyFont="1" applyFill="1" applyBorder="1" applyAlignment="1" applyProtection="1">
      <alignment horizontal="center" vertical="center"/>
    </xf>
    <xf numFmtId="164" fontId="12" fillId="16" borderId="44" xfId="8" applyNumberFormat="1" applyFont="1" applyFill="1" applyBorder="1" applyAlignment="1" applyProtection="1">
      <alignment horizontal="center" vertical="center"/>
    </xf>
    <xf numFmtId="164" fontId="12" fillId="16" borderId="45" xfId="8" applyNumberFormat="1" applyFont="1" applyFill="1" applyBorder="1" applyAlignment="1" applyProtection="1">
      <alignment horizontal="center" vertical="center"/>
    </xf>
    <xf numFmtId="164" fontId="12" fillId="12" borderId="25" xfId="9" applyNumberFormat="1" applyFont="1" applyFill="1" applyBorder="1" applyAlignment="1" applyProtection="1">
      <alignment horizontal="center" vertical="center"/>
    </xf>
    <xf numFmtId="164" fontId="12" fillId="12" borderId="26" xfId="9" applyNumberFormat="1" applyFont="1" applyFill="1" applyBorder="1" applyAlignment="1" applyProtection="1">
      <alignment horizontal="center" vertical="center"/>
    </xf>
    <xf numFmtId="164" fontId="12" fillId="12" borderId="27" xfId="9" applyNumberFormat="1" applyFont="1" applyFill="1" applyBorder="1" applyAlignment="1" applyProtection="1">
      <alignment horizontal="center" vertical="center"/>
    </xf>
    <xf numFmtId="0" fontId="14" fillId="25" borderId="85" xfId="0" applyFont="1" applyFill="1" applyBorder="1" applyAlignment="1">
      <alignment horizontal="center"/>
    </xf>
    <xf numFmtId="0" fontId="14" fillId="25" borderId="86" xfId="0" applyFont="1" applyFill="1" applyBorder="1" applyAlignment="1">
      <alignment horizontal="center"/>
    </xf>
    <xf numFmtId="0" fontId="14" fillId="25" borderId="123" xfId="0" applyFont="1" applyFill="1" applyBorder="1" applyAlignment="1">
      <alignment horizontal="center"/>
    </xf>
    <xf numFmtId="0" fontId="14" fillId="25" borderId="43" xfId="0" applyFont="1" applyFill="1" applyBorder="1" applyAlignment="1">
      <alignment horizontal="center"/>
    </xf>
    <xf numFmtId="0" fontId="14" fillId="25" borderId="44" xfId="0" applyFont="1" applyFill="1" applyBorder="1" applyAlignment="1">
      <alignment horizontal="center"/>
    </xf>
    <xf numFmtId="0" fontId="14" fillId="25" borderId="45" xfId="0" applyFont="1" applyFill="1" applyBorder="1" applyAlignment="1">
      <alignment horizontal="center"/>
    </xf>
    <xf numFmtId="0" fontId="14" fillId="25" borderId="50" xfId="0" applyFont="1" applyFill="1" applyBorder="1" applyAlignment="1">
      <alignment horizontal="center"/>
    </xf>
    <xf numFmtId="0" fontId="14" fillId="25" borderId="97" xfId="0" applyFont="1" applyFill="1" applyBorder="1" applyAlignment="1">
      <alignment horizontal="center"/>
    </xf>
    <xf numFmtId="0" fontId="14" fillId="25" borderId="49" xfId="0" applyFont="1" applyFill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3" xfId="0" applyFont="1" applyBorder="1"/>
    <xf numFmtId="0" fontId="16" fillId="0" borderId="25" xfId="0" applyFont="1" applyBorder="1" applyAlignment="1">
      <alignment horizontal="center"/>
    </xf>
    <xf numFmtId="0" fontId="16" fillId="0" borderId="26" xfId="0" applyFont="1" applyBorder="1" applyAlignment="1">
      <alignment horizontal="center"/>
    </xf>
    <xf numFmtId="0" fontId="16" fillId="0" borderId="27" xfId="0" applyFont="1" applyBorder="1" applyAlignment="1">
      <alignment horizontal="center"/>
    </xf>
    <xf numFmtId="0" fontId="16" fillId="0" borderId="227" xfId="0" applyFont="1" applyBorder="1" applyAlignment="1">
      <alignment horizontal="center"/>
    </xf>
    <xf numFmtId="0" fontId="16" fillId="0" borderId="232" xfId="0" applyFont="1" applyBorder="1" applyAlignment="1">
      <alignment horizontal="center"/>
    </xf>
    <xf numFmtId="0" fontId="16" fillId="0" borderId="227" xfId="0" applyFont="1" applyBorder="1" applyAlignment="1">
      <alignment horizontal="center" vertical="top"/>
    </xf>
    <xf numFmtId="0" fontId="16" fillId="0" borderId="232" xfId="0" applyFont="1" applyBorder="1" applyAlignment="1">
      <alignment horizontal="center" vertical="top"/>
    </xf>
    <xf numFmtId="0" fontId="16" fillId="0" borderId="85" xfId="0" applyFont="1" applyBorder="1" applyAlignment="1">
      <alignment horizontal="center"/>
    </xf>
    <xf numFmtId="0" fontId="16" fillId="0" borderId="86" xfId="0" applyFont="1" applyBorder="1" applyAlignment="1">
      <alignment horizontal="center"/>
    </xf>
    <xf numFmtId="0" fontId="16" fillId="0" borderId="123" xfId="0" applyFont="1" applyBorder="1" applyAlignment="1">
      <alignment horizontal="center"/>
    </xf>
    <xf numFmtId="0" fontId="16" fillId="0" borderId="99" xfId="0" applyFont="1" applyBorder="1" applyAlignment="1">
      <alignment horizontal="center"/>
    </xf>
    <xf numFmtId="0" fontId="16" fillId="0" borderId="220" xfId="0" applyFont="1" applyBorder="1" applyAlignment="1">
      <alignment horizontal="center"/>
    </xf>
    <xf numFmtId="0" fontId="16" fillId="0" borderId="120" xfId="0" applyFont="1" applyBorder="1" applyAlignment="1">
      <alignment horizontal="center"/>
    </xf>
    <xf numFmtId="0" fontId="16" fillId="0" borderId="99" xfId="0" applyFont="1" applyBorder="1"/>
    <xf numFmtId="0" fontId="16" fillId="0" borderId="220" xfId="0" applyFont="1" applyBorder="1"/>
    <xf numFmtId="0" fontId="16" fillId="0" borderId="120" xfId="0" applyFont="1" applyBorder="1"/>
    <xf numFmtId="0" fontId="16" fillId="0" borderId="64" xfId="0" applyFont="1" applyBorder="1" applyAlignment="1">
      <alignment horizontal="center"/>
    </xf>
    <xf numFmtId="0" fontId="16" fillId="0" borderId="62" xfId="0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0" fontId="16" fillId="0" borderId="220" xfId="0" applyFont="1" applyBorder="1" applyAlignment="1">
      <alignment horizontal="center" vertical="top"/>
    </xf>
    <xf numFmtId="0" fontId="16" fillId="0" borderId="220" xfId="0" applyFont="1" applyBorder="1" applyAlignment="1">
      <alignment vertical="top" wrapText="1"/>
    </xf>
    <xf numFmtId="3" fontId="16" fillId="0" borderId="64" xfId="0" applyNumberFormat="1" applyFont="1" applyBorder="1" applyAlignment="1">
      <alignment horizontal="center"/>
    </xf>
    <xf numFmtId="3" fontId="16" fillId="0" borderId="62" xfId="0" applyNumberFormat="1" applyFont="1" applyBorder="1" applyAlignment="1">
      <alignment horizontal="center"/>
    </xf>
    <xf numFmtId="3" fontId="16" fillId="0" borderId="63" xfId="0" applyNumberFormat="1" applyFont="1" applyBorder="1" applyAlignment="1">
      <alignment horizontal="center"/>
    </xf>
    <xf numFmtId="3" fontId="16" fillId="0" borderId="227" xfId="0" applyNumberFormat="1" applyFont="1" applyBorder="1" applyAlignment="1">
      <alignment horizontal="center"/>
    </xf>
    <xf numFmtId="3" fontId="16" fillId="0" borderId="232" xfId="0" applyNumberFormat="1" applyFont="1" applyBorder="1" applyAlignment="1">
      <alignment horizontal="center"/>
    </xf>
    <xf numFmtId="0" fontId="16" fillId="0" borderId="23" xfId="0" applyFont="1" applyBorder="1" applyAlignment="1">
      <alignment horizontal="center" vertical="top"/>
    </xf>
    <xf numFmtId="0" fontId="16" fillId="0" borderId="23" xfId="0" applyFont="1" applyBorder="1" applyAlignment="1">
      <alignment vertical="top" wrapText="1"/>
    </xf>
    <xf numFmtId="0" fontId="16" fillId="0" borderId="25" xfId="0" applyFont="1" applyBorder="1" applyAlignment="1">
      <alignment horizontal="center" vertical="top"/>
    </xf>
    <xf numFmtId="0" fontId="16" fillId="0" borderId="26" xfId="0" applyFont="1" applyBorder="1" applyAlignment="1">
      <alignment horizontal="center" vertical="top"/>
    </xf>
    <xf numFmtId="0" fontId="16" fillId="0" borderId="27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top" wrapText="1"/>
    </xf>
    <xf numFmtId="0" fontId="16" fillId="0" borderId="99" xfId="0" applyFont="1" applyBorder="1" applyAlignment="1">
      <alignment horizontal="center" vertical="top"/>
    </xf>
    <xf numFmtId="0" fontId="16" fillId="0" borderId="99" xfId="0" applyFont="1" applyBorder="1" applyAlignment="1">
      <alignment vertical="top" wrapText="1"/>
    </xf>
    <xf numFmtId="0" fontId="16" fillId="0" borderId="64" xfId="0" applyFont="1" applyBorder="1" applyAlignment="1">
      <alignment horizontal="center" vertical="top"/>
    </xf>
    <xf numFmtId="0" fontId="16" fillId="0" borderId="62" xfId="0" applyFont="1" applyBorder="1" applyAlignment="1">
      <alignment horizontal="center" vertical="top"/>
    </xf>
    <xf numFmtId="0" fontId="16" fillId="0" borderId="63" xfId="0" applyFont="1" applyBorder="1" applyAlignment="1">
      <alignment horizontal="center" vertical="top"/>
    </xf>
    <xf numFmtId="3" fontId="16" fillId="0" borderId="227" xfId="0" applyNumberFormat="1" applyFont="1" applyBorder="1" applyAlignment="1">
      <alignment horizontal="center" vertical="top"/>
    </xf>
    <xf numFmtId="3" fontId="16" fillId="0" borderId="232" xfId="0" applyNumberFormat="1" applyFont="1" applyBorder="1" applyAlignment="1">
      <alignment horizontal="center" vertical="top"/>
    </xf>
    <xf numFmtId="0" fontId="16" fillId="0" borderId="99" xfId="0" applyFont="1" applyBorder="1" applyAlignment="1">
      <alignment horizontal="center" vertical="top" wrapText="1"/>
    </xf>
    <xf numFmtId="0" fontId="16" fillId="0" borderId="220" xfId="0" applyFont="1" applyBorder="1" applyAlignment="1">
      <alignment horizontal="center" vertical="top" wrapText="1"/>
    </xf>
    <xf numFmtId="0" fontId="16" fillId="0" borderId="120" xfId="0" applyFont="1" applyBorder="1" applyAlignment="1">
      <alignment horizontal="center" vertical="top"/>
    </xf>
    <xf numFmtId="0" fontId="16" fillId="0" borderId="99" xfId="0" applyFont="1" applyBorder="1" applyAlignment="1">
      <alignment vertical="top"/>
    </xf>
    <xf numFmtId="0" fontId="16" fillId="0" borderId="220" xfId="0" applyFont="1" applyBorder="1" applyAlignment="1">
      <alignment vertical="top"/>
    </xf>
    <xf numFmtId="0" fontId="16" fillId="0" borderId="120" xfId="0" applyFont="1" applyBorder="1" applyAlignment="1">
      <alignment vertical="top"/>
    </xf>
    <xf numFmtId="0" fontId="16" fillId="0" borderId="85" xfId="0" applyFont="1" applyBorder="1" applyAlignment="1">
      <alignment horizontal="center" vertical="top"/>
    </xf>
    <xf numFmtId="0" fontId="16" fillId="0" borderId="86" xfId="0" applyFont="1" applyBorder="1" applyAlignment="1">
      <alignment horizontal="center" vertical="top"/>
    </xf>
    <xf numFmtId="0" fontId="16" fillId="0" borderId="123" xfId="0" applyFont="1" applyBorder="1" applyAlignment="1">
      <alignment horizontal="center" vertical="top"/>
    </xf>
    <xf numFmtId="0" fontId="16" fillId="0" borderId="120" xfId="0" applyFont="1" applyBorder="1" applyAlignment="1">
      <alignment vertical="top" wrapText="1"/>
    </xf>
    <xf numFmtId="0" fontId="11" fillId="11" borderId="46" xfId="0" applyFont="1" applyFill="1" applyBorder="1" applyAlignment="1">
      <alignment horizontal="center" vertical="center" wrapText="1"/>
    </xf>
    <xf numFmtId="0" fontId="11" fillId="11" borderId="47" xfId="0" applyFont="1" applyFill="1" applyBorder="1" applyAlignment="1">
      <alignment horizontal="center" vertical="center" wrapText="1"/>
    </xf>
    <xf numFmtId="164" fontId="11" fillId="11" borderId="118" xfId="0" applyNumberFormat="1" applyFont="1" applyFill="1" applyBorder="1" applyAlignment="1">
      <alignment horizontal="center" vertical="center"/>
    </xf>
    <xf numFmtId="0" fontId="16" fillId="10" borderId="99" xfId="0" applyFont="1" applyFill="1" applyBorder="1" applyAlignment="1">
      <alignment horizontal="center" vertical="top"/>
    </xf>
    <xf numFmtId="0" fontId="16" fillId="10" borderId="99" xfId="0" applyFont="1" applyFill="1" applyBorder="1" applyAlignment="1">
      <alignment vertical="top" wrapText="1"/>
    </xf>
    <xf numFmtId="0" fontId="16" fillId="10" borderId="64" xfId="0" applyFont="1" applyFill="1" applyBorder="1" applyAlignment="1">
      <alignment horizontal="center" vertical="top"/>
    </xf>
    <xf numFmtId="0" fontId="16" fillId="10" borderId="62" xfId="0" applyFont="1" applyFill="1" applyBorder="1" applyAlignment="1">
      <alignment horizontal="center" vertical="top"/>
    </xf>
    <xf numFmtId="0" fontId="16" fillId="10" borderId="63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horizontal="center" vertical="top"/>
    </xf>
    <xf numFmtId="0" fontId="16" fillId="10" borderId="220" xfId="0" applyFont="1" applyFill="1" applyBorder="1" applyAlignment="1">
      <alignment vertical="top"/>
    </xf>
    <xf numFmtId="0" fontId="16" fillId="10" borderId="227" xfId="0" applyFont="1" applyFill="1" applyBorder="1" applyAlignment="1">
      <alignment horizontal="center" vertical="top"/>
    </xf>
    <xf numFmtId="0" fontId="16" fillId="10" borderId="173" xfId="0" applyFont="1" applyFill="1" applyBorder="1" applyAlignment="1">
      <alignment horizontal="center" vertical="top"/>
    </xf>
    <xf numFmtId="0" fontId="16" fillId="10" borderId="232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horizontal="center" vertical="top"/>
    </xf>
    <xf numFmtId="0" fontId="16" fillId="10" borderId="120" xfId="0" applyFont="1" applyFill="1" applyBorder="1" applyAlignment="1">
      <alignment vertical="top" wrapText="1"/>
    </xf>
    <xf numFmtId="0" fontId="16" fillId="10" borderId="85" xfId="0" applyFont="1" applyFill="1" applyBorder="1" applyAlignment="1">
      <alignment horizontal="center" vertical="top"/>
    </xf>
    <xf numFmtId="0" fontId="16" fillId="10" borderId="86" xfId="0" applyFont="1" applyFill="1" applyBorder="1" applyAlignment="1">
      <alignment horizontal="center" vertical="top"/>
    </xf>
    <xf numFmtId="0" fontId="16" fillId="10" borderId="123" xfId="0" applyFont="1" applyFill="1" applyBorder="1" applyAlignment="1">
      <alignment horizontal="center" vertical="top"/>
    </xf>
    <xf numFmtId="164" fontId="12" fillId="20" borderId="70" xfId="0" applyNumberFormat="1" applyFont="1" applyFill="1" applyBorder="1" applyAlignment="1">
      <alignment horizontal="center" vertical="top"/>
    </xf>
    <xf numFmtId="0" fontId="16" fillId="0" borderId="120" xfId="0" applyFont="1" applyBorder="1" applyAlignment="1">
      <alignment horizontal="center" vertical="top" wrapText="1"/>
    </xf>
    <xf numFmtId="164" fontId="11" fillId="0" borderId="57" xfId="0" applyNumberFormat="1" applyFont="1" applyBorder="1" applyAlignment="1">
      <alignment horizontal="center" vertical="center"/>
    </xf>
    <xf numFmtId="164" fontId="12" fillId="20" borderId="70" xfId="0" applyNumberFormat="1" applyFont="1" applyFill="1" applyBorder="1" applyAlignment="1">
      <alignment horizontal="center" vertical="top" wrapText="1"/>
    </xf>
    <xf numFmtId="164" fontId="12" fillId="20" borderId="26" xfId="0" applyNumberFormat="1" applyFont="1" applyFill="1" applyBorder="1" applyAlignment="1">
      <alignment horizontal="center" vertical="top" wrapText="1"/>
    </xf>
    <xf numFmtId="164" fontId="12" fillId="20" borderId="34" xfId="0" applyNumberFormat="1" applyFont="1" applyFill="1" applyBorder="1" applyAlignment="1">
      <alignment horizontal="center" vertical="top" wrapText="1"/>
    </xf>
    <xf numFmtId="164" fontId="12" fillId="20" borderId="39" xfId="0" applyNumberFormat="1" applyFont="1" applyFill="1" applyBorder="1" applyAlignment="1">
      <alignment horizontal="center" vertical="top"/>
    </xf>
    <xf numFmtId="164" fontId="12" fillId="20" borderId="25" xfId="0" applyNumberFormat="1" applyFont="1" applyFill="1" applyBorder="1" applyAlignment="1">
      <alignment horizontal="center" vertical="top" wrapText="1"/>
    </xf>
    <xf numFmtId="164" fontId="12" fillId="20" borderId="27" xfId="0" applyNumberFormat="1" applyFont="1" applyFill="1" applyBorder="1" applyAlignment="1">
      <alignment horizontal="center" vertical="top" wrapText="1"/>
    </xf>
    <xf numFmtId="0" fontId="12" fillId="20" borderId="96" xfId="0" applyFont="1" applyFill="1" applyBorder="1" applyAlignment="1">
      <alignment horizontal="center" vertical="top" wrapText="1"/>
    </xf>
    <xf numFmtId="164" fontId="11" fillId="0" borderId="119" xfId="0" applyNumberFormat="1" applyFont="1" applyBorder="1" applyAlignment="1">
      <alignment horizontal="center" vertical="center"/>
    </xf>
    <xf numFmtId="164" fontId="11" fillId="0" borderId="52" xfId="0" applyNumberFormat="1" applyFont="1" applyBorder="1" applyAlignment="1">
      <alignment horizontal="center" vertical="center"/>
    </xf>
    <xf numFmtId="164" fontId="11" fillId="0" borderId="104" xfId="0" applyNumberFormat="1" applyFont="1" applyBorder="1" applyAlignment="1">
      <alignment horizontal="center" vertical="center"/>
    </xf>
    <xf numFmtId="164" fontId="11" fillId="10" borderId="52" xfId="0" applyNumberFormat="1" applyFont="1" applyFill="1" applyBorder="1" applyAlignment="1">
      <alignment horizontal="center" vertical="center"/>
    </xf>
    <xf numFmtId="164" fontId="11" fillId="10" borderId="104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/>
    </xf>
    <xf numFmtId="164" fontId="11" fillId="0" borderId="122" xfId="0" applyNumberFormat="1" applyFont="1" applyBorder="1" applyAlignment="1">
      <alignment horizontal="center" vertical="center"/>
    </xf>
    <xf numFmtId="164" fontId="11" fillId="0" borderId="51" xfId="0" applyNumberFormat="1" applyFont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/>
    </xf>
    <xf numFmtId="164" fontId="11" fillId="0" borderId="55" xfId="0" applyNumberFormat="1" applyFont="1" applyBorder="1" applyAlignment="1">
      <alignment horizontal="center" vertical="center"/>
    </xf>
    <xf numFmtId="164" fontId="11" fillId="11" borderId="169" xfId="0" applyNumberFormat="1" applyFont="1" applyFill="1" applyBorder="1" applyAlignment="1">
      <alignment horizontal="center" vertical="center"/>
    </xf>
    <xf numFmtId="164" fontId="11" fillId="10" borderId="170" xfId="0" applyNumberFormat="1" applyFont="1" applyFill="1" applyBorder="1" applyAlignment="1">
      <alignment horizontal="center" vertical="center"/>
    </xf>
    <xf numFmtId="164" fontId="11" fillId="10" borderId="171" xfId="0" applyNumberFormat="1" applyFont="1" applyFill="1" applyBorder="1" applyAlignment="1">
      <alignment horizontal="center" vertical="center"/>
    </xf>
    <xf numFmtId="164" fontId="11" fillId="10" borderId="61" xfId="0" applyNumberFormat="1" applyFont="1" applyFill="1" applyBorder="1" applyAlignment="1">
      <alignment horizontal="center" vertical="center"/>
    </xf>
    <xf numFmtId="164" fontId="11" fillId="6" borderId="51" xfId="0" applyNumberFormat="1" applyFont="1" applyFill="1" applyBorder="1" applyAlignment="1">
      <alignment horizontal="center" vertical="center"/>
    </xf>
    <xf numFmtId="164" fontId="11" fillId="11" borderId="188" xfId="0" applyNumberFormat="1" applyFont="1" applyFill="1" applyBorder="1" applyAlignment="1">
      <alignment horizontal="center" vertical="center"/>
    </xf>
    <xf numFmtId="164" fontId="11" fillId="10" borderId="189" xfId="0" applyNumberFormat="1" applyFont="1" applyFill="1" applyBorder="1" applyAlignment="1">
      <alignment horizontal="center" vertical="center"/>
    </xf>
    <xf numFmtId="164" fontId="11" fillId="10" borderId="190" xfId="0" applyNumberFormat="1" applyFont="1" applyFill="1" applyBorder="1" applyAlignment="1">
      <alignment horizontal="center" vertical="center"/>
    </xf>
    <xf numFmtId="164" fontId="11" fillId="10" borderId="36" xfId="0" applyNumberFormat="1" applyFont="1" applyFill="1" applyBorder="1" applyAlignment="1">
      <alignment horizontal="center" vertical="center"/>
    </xf>
    <xf numFmtId="164" fontId="11" fillId="6" borderId="61" xfId="0" applyNumberFormat="1" applyFont="1" applyFill="1" applyBorder="1" applyAlignment="1">
      <alignment horizontal="center" vertical="center"/>
    </xf>
    <xf numFmtId="164" fontId="11" fillId="6" borderId="55" xfId="0" applyNumberFormat="1" applyFont="1" applyFill="1" applyBorder="1" applyAlignment="1">
      <alignment horizontal="center" vertical="center"/>
    </xf>
    <xf numFmtId="164" fontId="11" fillId="11" borderId="61" xfId="0" applyNumberFormat="1" applyFont="1" applyFill="1" applyBorder="1" applyAlignment="1">
      <alignment horizontal="center" vertical="center"/>
    </xf>
    <xf numFmtId="164" fontId="11" fillId="11" borderId="55" xfId="0" applyNumberFormat="1" applyFont="1" applyFill="1" applyBorder="1" applyAlignment="1">
      <alignment horizontal="center" vertical="center"/>
    </xf>
    <xf numFmtId="164" fontId="11" fillId="11" borderId="10" xfId="0" applyNumberFormat="1" applyFont="1" applyFill="1" applyBorder="1" applyAlignment="1">
      <alignment horizontal="center" vertical="center"/>
    </xf>
    <xf numFmtId="164" fontId="11" fillId="11" borderId="16" xfId="0" applyNumberFormat="1" applyFont="1" applyFill="1" applyBorder="1" applyAlignment="1">
      <alignment horizontal="center" vertical="center"/>
    </xf>
    <xf numFmtId="164" fontId="11" fillId="11" borderId="0" xfId="0" applyNumberFormat="1" applyFont="1" applyFill="1" applyAlignment="1">
      <alignment horizontal="center" vertical="center"/>
    </xf>
    <xf numFmtId="164" fontId="11" fillId="11" borderId="24" xfId="0" applyNumberFormat="1" applyFont="1" applyFill="1" applyBorder="1" applyAlignment="1">
      <alignment horizontal="center" vertical="center"/>
    </xf>
    <xf numFmtId="164" fontId="11" fillId="6" borderId="9" xfId="0" applyNumberFormat="1" applyFont="1" applyFill="1" applyBorder="1" applyAlignment="1">
      <alignment horizontal="center" vertical="center" wrapText="1"/>
    </xf>
    <xf numFmtId="164" fontId="11" fillId="6" borderId="66" xfId="0" applyNumberFormat="1" applyFont="1" applyFill="1" applyBorder="1" applyAlignment="1">
      <alignment horizontal="center" vertical="center" wrapText="1"/>
    </xf>
    <xf numFmtId="164" fontId="11" fillId="11" borderId="9" xfId="0" applyNumberFormat="1" applyFont="1" applyFill="1" applyBorder="1" applyAlignment="1">
      <alignment horizontal="center" vertical="center" wrapText="1"/>
    </xf>
    <xf numFmtId="164" fontId="11" fillId="0" borderId="9" xfId="0" applyNumberFormat="1" applyFont="1" applyBorder="1" applyAlignment="1">
      <alignment horizontal="center" vertical="center"/>
    </xf>
    <xf numFmtId="164" fontId="11" fillId="0" borderId="56" xfId="0" applyNumberFormat="1" applyFont="1" applyBorder="1" applyAlignment="1">
      <alignment horizontal="center" vertical="center"/>
    </xf>
    <xf numFmtId="164" fontId="11" fillId="11" borderId="172" xfId="0" applyNumberFormat="1" applyFont="1" applyFill="1" applyBorder="1" applyAlignment="1">
      <alignment horizontal="center" vertical="center"/>
    </xf>
    <xf numFmtId="164" fontId="11" fillId="6" borderId="8" xfId="0" applyNumberFormat="1" applyFont="1" applyFill="1" applyBorder="1" applyAlignment="1">
      <alignment horizontal="center" vertical="center" wrapText="1"/>
    </xf>
    <xf numFmtId="164" fontId="11" fillId="6" borderId="58" xfId="0" applyNumberFormat="1" applyFont="1" applyFill="1" applyBorder="1" applyAlignment="1">
      <alignment horizontal="center" vertical="center" wrapText="1"/>
    </xf>
    <xf numFmtId="164" fontId="11" fillId="11" borderId="8" xfId="0" applyNumberFormat="1" applyFont="1" applyFill="1" applyBorder="1" applyAlignment="1">
      <alignment horizontal="center" vertical="center" wrapText="1"/>
    </xf>
    <xf numFmtId="164" fontId="11" fillId="11" borderId="58" xfId="0" applyNumberFormat="1" applyFont="1" applyFill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/>
    </xf>
    <xf numFmtId="164" fontId="11" fillId="11" borderId="54" xfId="0" applyNumberFormat="1" applyFont="1" applyFill="1" applyBorder="1" applyAlignment="1">
      <alignment horizontal="center" vertical="center"/>
    </xf>
    <xf numFmtId="164" fontId="11" fillId="11" borderId="112" xfId="0" applyNumberFormat="1" applyFont="1" applyFill="1" applyBorder="1" applyAlignment="1">
      <alignment horizontal="center" vertical="center"/>
    </xf>
    <xf numFmtId="164" fontId="11" fillId="10" borderId="9" xfId="0" applyNumberFormat="1" applyFont="1" applyFill="1" applyBorder="1" applyAlignment="1">
      <alignment horizontal="center" vertical="center"/>
    </xf>
    <xf numFmtId="164" fontId="11" fillId="10" borderId="53" xfId="0" applyNumberFormat="1" applyFont="1" applyFill="1" applyBorder="1" applyAlignment="1">
      <alignment horizontal="center" vertical="center"/>
    </xf>
    <xf numFmtId="164" fontId="11" fillId="0" borderId="31" xfId="0" applyNumberFormat="1" applyFont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/>
    </xf>
    <xf numFmtId="164" fontId="11" fillId="0" borderId="33" xfId="0" applyNumberFormat="1" applyFont="1" applyBorder="1" applyAlignment="1">
      <alignment horizontal="center" vertical="center"/>
    </xf>
    <xf numFmtId="164" fontId="11" fillId="11" borderId="82" xfId="0" applyNumberFormat="1" applyFont="1" applyFill="1" applyBorder="1" applyAlignment="1">
      <alignment horizontal="center" vertical="center"/>
    </xf>
    <xf numFmtId="164" fontId="11" fillId="6" borderId="82" xfId="0" applyNumberFormat="1" applyFont="1" applyFill="1" applyBorder="1" applyAlignment="1">
      <alignment horizontal="center" vertical="center"/>
    </xf>
    <xf numFmtId="164" fontId="11" fillId="0" borderId="61" xfId="0" applyNumberFormat="1" applyFont="1" applyBorder="1" applyAlignment="1">
      <alignment horizontal="center" vertical="center" wrapText="1"/>
    </xf>
    <xf numFmtId="164" fontId="11" fillId="0" borderId="55" xfId="0" applyNumberFormat="1" applyFont="1" applyBorder="1" applyAlignment="1">
      <alignment horizontal="center" vertical="center" wrapText="1"/>
    </xf>
    <xf numFmtId="164" fontId="11" fillId="0" borderId="166" xfId="0" applyNumberFormat="1" applyFont="1" applyBorder="1" applyAlignment="1">
      <alignment horizontal="center" vertical="center"/>
    </xf>
    <xf numFmtId="164" fontId="11" fillId="0" borderId="167" xfId="0" applyNumberFormat="1" applyFont="1" applyBorder="1" applyAlignment="1">
      <alignment horizontal="center" vertical="center" wrapText="1"/>
    </xf>
    <xf numFmtId="164" fontId="11" fillId="0" borderId="168" xfId="0" applyNumberFormat="1" applyFont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 wrapText="1"/>
    </xf>
    <xf numFmtId="164" fontId="11" fillId="10" borderId="167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/>
    </xf>
    <xf numFmtId="164" fontId="11" fillId="10" borderId="166" xfId="0" applyNumberFormat="1" applyFont="1" applyFill="1" applyBorder="1" applyAlignment="1">
      <alignment horizontal="center" vertical="center"/>
    </xf>
    <xf numFmtId="164" fontId="11" fillId="10" borderId="168" xfId="0" applyNumberFormat="1" applyFont="1" applyFill="1" applyBorder="1" applyAlignment="1">
      <alignment horizontal="center" vertical="center" wrapText="1"/>
    </xf>
    <xf numFmtId="164" fontId="11" fillId="0" borderId="177" xfId="0" applyNumberFormat="1" applyFont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 wrapText="1"/>
    </xf>
    <xf numFmtId="164" fontId="11" fillId="10" borderId="173" xfId="0" applyNumberFormat="1" applyFont="1" applyFill="1" applyBorder="1" applyAlignment="1">
      <alignment horizontal="center" vertical="center"/>
    </xf>
    <xf numFmtId="164" fontId="11" fillId="10" borderId="57" xfId="0" applyNumberFormat="1" applyFont="1" applyFill="1" applyBorder="1" applyAlignment="1">
      <alignment horizontal="center" vertical="center"/>
    </xf>
    <xf numFmtId="164" fontId="11" fillId="0" borderId="173" xfId="0" applyNumberFormat="1" applyFont="1" applyBorder="1" applyAlignment="1">
      <alignment horizontal="center" vertical="center"/>
    </xf>
    <xf numFmtId="164" fontId="11" fillId="10" borderId="186" xfId="0" applyNumberFormat="1" applyFont="1" applyFill="1" applyBorder="1" applyAlignment="1">
      <alignment horizontal="center" vertical="center"/>
    </xf>
    <xf numFmtId="164" fontId="11" fillId="6" borderId="106" xfId="0" applyNumberFormat="1" applyFont="1" applyFill="1" applyBorder="1" applyAlignment="1">
      <alignment horizontal="center" vertical="center"/>
    </xf>
    <xf numFmtId="164" fontId="11" fillId="0" borderId="32" xfId="0" applyNumberFormat="1" applyFont="1" applyBorder="1" applyAlignment="1">
      <alignment horizontal="center" vertical="center" wrapText="1"/>
    </xf>
    <xf numFmtId="164" fontId="11" fillId="0" borderId="122" xfId="0" applyNumberFormat="1" applyFont="1" applyBorder="1" applyAlignment="1">
      <alignment horizontal="center" vertical="center" wrapText="1"/>
    </xf>
    <xf numFmtId="164" fontId="11" fillId="11" borderId="106" xfId="0" applyNumberFormat="1" applyFont="1" applyFill="1" applyBorder="1" applyAlignment="1">
      <alignment horizontal="center" vertical="center"/>
    </xf>
    <xf numFmtId="164" fontId="11" fillId="10" borderId="32" xfId="0" applyNumberFormat="1" applyFont="1" applyFill="1" applyBorder="1" applyAlignment="1">
      <alignment horizontal="center" vertical="center" wrapText="1"/>
    </xf>
    <xf numFmtId="164" fontId="11" fillId="10" borderId="122" xfId="0" applyNumberFormat="1" applyFont="1" applyFill="1" applyBorder="1" applyAlignment="1">
      <alignment horizontal="center" vertical="center" wrapText="1"/>
    </xf>
    <xf numFmtId="164" fontId="11" fillId="0" borderId="111" xfId="0" applyNumberFormat="1" applyFont="1" applyBorder="1" applyAlignment="1">
      <alignment horizontal="center" vertical="center" wrapText="1"/>
    </xf>
    <xf numFmtId="164" fontId="11" fillId="0" borderId="17" xfId="0" applyNumberFormat="1" applyFont="1" applyBorder="1" applyAlignment="1">
      <alignment horizontal="center" vertical="center" wrapText="1"/>
    </xf>
    <xf numFmtId="164" fontId="11" fillId="6" borderId="94" xfId="0" applyNumberFormat="1" applyFont="1" applyFill="1" applyBorder="1" applyAlignment="1">
      <alignment horizontal="center" vertical="center"/>
    </xf>
    <xf numFmtId="164" fontId="11" fillId="0" borderId="62" xfId="0" applyNumberFormat="1" applyFont="1" applyBorder="1" applyAlignment="1">
      <alignment horizontal="center" vertical="center" wrapText="1"/>
    </xf>
    <xf numFmtId="164" fontId="11" fillId="0" borderId="80" xfId="0" applyNumberFormat="1" applyFont="1" applyBorder="1" applyAlignment="1">
      <alignment horizontal="center" vertical="center" wrapText="1"/>
    </xf>
    <xf numFmtId="164" fontId="11" fillId="11" borderId="94" xfId="0" applyNumberFormat="1" applyFont="1" applyFill="1" applyBorder="1" applyAlignment="1">
      <alignment horizontal="center" vertical="center"/>
    </xf>
    <xf numFmtId="164" fontId="11" fillId="10" borderId="62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 wrapText="1"/>
    </xf>
    <xf numFmtId="164" fontId="11" fillId="10" borderId="80" xfId="0" applyNumberFormat="1" applyFont="1" applyFill="1" applyBorder="1" applyAlignment="1">
      <alignment horizontal="center" vertical="center"/>
    </xf>
    <xf numFmtId="164" fontId="11" fillId="0" borderId="94" xfId="0" applyNumberFormat="1" applyFont="1" applyBorder="1" applyAlignment="1">
      <alignment horizontal="center" vertical="center" wrapText="1"/>
    </xf>
    <xf numFmtId="164" fontId="11" fillId="0" borderId="119" xfId="0" applyNumberFormat="1" applyFont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/>
    </xf>
    <xf numFmtId="164" fontId="11" fillId="11" borderId="119" xfId="0" applyNumberFormat="1" applyFont="1" applyFill="1" applyBorder="1" applyAlignment="1">
      <alignment horizontal="center" vertical="center"/>
    </xf>
    <xf numFmtId="164" fontId="11" fillId="10" borderId="119" xfId="0" applyNumberFormat="1" applyFont="1" applyFill="1" applyBorder="1" applyAlignment="1">
      <alignment horizontal="center" vertical="center" wrapText="1"/>
    </xf>
    <xf numFmtId="164" fontId="11" fillId="10" borderId="114" xfId="0" applyNumberFormat="1" applyFont="1" applyFill="1" applyBorder="1" applyAlignment="1">
      <alignment horizontal="center" vertical="center" wrapText="1"/>
    </xf>
    <xf numFmtId="164" fontId="11" fillId="0" borderId="103" xfId="0" applyNumberFormat="1" applyFont="1" applyBorder="1" applyAlignment="1">
      <alignment horizontal="center" vertical="center" wrapText="1"/>
    </xf>
    <xf numFmtId="164" fontId="11" fillId="0" borderId="83" xfId="0" applyNumberFormat="1" applyFont="1" applyBorder="1" applyAlignment="1">
      <alignment horizontal="center" vertical="center"/>
    </xf>
    <xf numFmtId="164" fontId="11" fillId="0" borderId="101" xfId="0" applyNumberFormat="1" applyFont="1" applyBorder="1" applyAlignment="1">
      <alignment horizontal="center" vertical="center"/>
    </xf>
    <xf numFmtId="164" fontId="11" fillId="0" borderId="102" xfId="0" applyNumberFormat="1" applyFont="1" applyBorder="1" applyAlignment="1">
      <alignment horizontal="center" vertical="center"/>
    </xf>
    <xf numFmtId="164" fontId="11" fillId="0" borderId="73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 wrapText="1"/>
    </xf>
    <xf numFmtId="164" fontId="11" fillId="0" borderId="66" xfId="0" applyNumberFormat="1" applyFont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 wrapText="1"/>
    </xf>
    <xf numFmtId="164" fontId="11" fillId="10" borderId="36" xfId="0" applyNumberFormat="1" applyFont="1" applyFill="1" applyBorder="1" applyAlignment="1">
      <alignment horizontal="center" vertical="center" wrapText="1"/>
    </xf>
    <xf numFmtId="164" fontId="11" fillId="10" borderId="14" xfId="0" applyNumberFormat="1" applyFont="1" applyFill="1" applyBorder="1" applyAlignment="1">
      <alignment horizontal="center" vertical="center"/>
    </xf>
    <xf numFmtId="164" fontId="11" fillId="11" borderId="83" xfId="0" applyNumberFormat="1" applyFont="1" applyFill="1" applyBorder="1" applyAlignment="1">
      <alignment horizontal="center" vertical="center"/>
    </xf>
    <xf numFmtId="164" fontId="11" fillId="11" borderId="101" xfId="0" applyNumberFormat="1" applyFont="1" applyFill="1" applyBorder="1" applyAlignment="1">
      <alignment horizontal="center" vertical="center"/>
    </xf>
    <xf numFmtId="164" fontId="11" fillId="11" borderId="102" xfId="0" applyNumberFormat="1" applyFont="1" applyFill="1" applyBorder="1" applyAlignment="1">
      <alignment horizontal="center" vertical="center"/>
    </xf>
    <xf numFmtId="164" fontId="11" fillId="11" borderId="29" xfId="0" applyNumberFormat="1" applyFont="1" applyFill="1" applyBorder="1" applyAlignment="1">
      <alignment horizontal="center" vertical="center"/>
    </xf>
    <xf numFmtId="164" fontId="11" fillId="11" borderId="93" xfId="0" applyNumberFormat="1" applyFont="1" applyFill="1" applyBorder="1" applyAlignment="1">
      <alignment horizontal="center" vertical="center"/>
    </xf>
    <xf numFmtId="164" fontId="11" fillId="11" borderId="31" xfId="0" applyNumberFormat="1" applyFont="1" applyFill="1" applyBorder="1" applyAlignment="1">
      <alignment horizontal="center" vertical="center"/>
    </xf>
    <xf numFmtId="164" fontId="11" fillId="11" borderId="32" xfId="0" applyNumberFormat="1" applyFont="1" applyFill="1" applyBorder="1" applyAlignment="1">
      <alignment horizontal="center" vertical="center"/>
    </xf>
    <xf numFmtId="164" fontId="11" fillId="11" borderId="33" xfId="0" applyNumberFormat="1" applyFont="1" applyFill="1" applyBorder="1" applyAlignment="1">
      <alignment horizontal="center" vertical="center"/>
    </xf>
    <xf numFmtId="164" fontId="11" fillId="6" borderId="169" xfId="0" applyNumberFormat="1" applyFont="1" applyFill="1" applyBorder="1" applyAlignment="1">
      <alignment horizontal="center" vertical="center"/>
    </xf>
    <xf numFmtId="164" fontId="11" fillId="6" borderId="170" xfId="0" applyNumberFormat="1" applyFont="1" applyFill="1" applyBorder="1" applyAlignment="1">
      <alignment horizontal="center" vertical="center"/>
    </xf>
    <xf numFmtId="164" fontId="11" fillId="6" borderId="171" xfId="0" applyNumberFormat="1" applyFont="1" applyFill="1" applyBorder="1" applyAlignment="1">
      <alignment horizontal="center" vertical="center"/>
    </xf>
    <xf numFmtId="164" fontId="11" fillId="11" borderId="170" xfId="0" applyNumberFormat="1" applyFont="1" applyFill="1" applyBorder="1" applyAlignment="1">
      <alignment horizontal="center" vertical="center"/>
    </xf>
    <xf numFmtId="164" fontId="11" fillId="11" borderId="171" xfId="0" applyNumberFormat="1" applyFont="1" applyFill="1" applyBorder="1" applyAlignment="1">
      <alignment horizontal="center" vertical="center"/>
    </xf>
    <xf numFmtId="164" fontId="11" fillId="11" borderId="17" xfId="0" applyNumberFormat="1" applyFont="1" applyFill="1" applyBorder="1" applyAlignment="1">
      <alignment horizontal="center" vertical="center"/>
    </xf>
    <xf numFmtId="164" fontId="11" fillId="6" borderId="64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 wrapText="1"/>
    </xf>
    <xf numFmtId="164" fontId="11" fillId="6" borderId="63" xfId="0" applyNumberFormat="1" applyFont="1" applyFill="1" applyBorder="1" applyAlignment="1">
      <alignment horizontal="center" vertical="center"/>
    </xf>
    <xf numFmtId="164" fontId="11" fillId="11" borderId="63" xfId="0" applyNumberFormat="1" applyFont="1" applyFill="1" applyBorder="1" applyAlignment="1">
      <alignment horizontal="center" vertical="center"/>
    </xf>
    <xf numFmtId="164" fontId="11" fillId="6" borderId="62" xfId="0" applyNumberFormat="1" applyFont="1" applyFill="1" applyBorder="1" applyAlignment="1">
      <alignment horizontal="center" vertical="center"/>
    </xf>
    <xf numFmtId="164" fontId="11" fillId="6" borderId="157" xfId="0" applyNumberFormat="1" applyFont="1" applyFill="1" applyBorder="1" applyAlignment="1">
      <alignment horizontal="center" vertical="center" wrapText="1"/>
    </xf>
    <xf numFmtId="164" fontId="11" fillId="6" borderId="85" xfId="0" applyNumberFormat="1" applyFont="1" applyFill="1" applyBorder="1" applyAlignment="1">
      <alignment horizontal="center" vertical="center"/>
    </xf>
    <xf numFmtId="164" fontId="11" fillId="6" borderId="86" xfId="0" applyNumberFormat="1" applyFont="1" applyFill="1" applyBorder="1" applyAlignment="1">
      <alignment horizontal="center" vertical="center" wrapText="1"/>
    </xf>
    <xf numFmtId="164" fontId="11" fillId="6" borderId="123" xfId="0" applyNumberFormat="1" applyFont="1" applyFill="1" applyBorder="1" applyAlignment="1">
      <alignment horizontal="center" vertical="center"/>
    </xf>
    <xf numFmtId="164" fontId="11" fillId="10" borderId="85" xfId="0" applyNumberFormat="1" applyFont="1" applyFill="1" applyBorder="1" applyAlignment="1">
      <alignment horizontal="center" vertical="center"/>
    </xf>
    <xf numFmtId="164" fontId="11" fillId="10" borderId="86" xfId="0" applyNumberFormat="1" applyFont="1" applyFill="1" applyBorder="1" applyAlignment="1">
      <alignment horizontal="center" vertical="center"/>
    </xf>
    <xf numFmtId="164" fontId="11" fillId="11" borderId="123" xfId="0" applyNumberFormat="1" applyFont="1" applyFill="1" applyBorder="1" applyAlignment="1">
      <alignment horizontal="center" vertical="center"/>
    </xf>
    <xf numFmtId="164" fontId="11" fillId="6" borderId="86" xfId="0" applyNumberFormat="1" applyFont="1" applyFill="1" applyBorder="1" applyAlignment="1">
      <alignment horizontal="center" vertical="center"/>
    </xf>
    <xf numFmtId="164" fontId="11" fillId="11" borderId="64" xfId="0" applyNumberFormat="1" applyFont="1" applyFill="1" applyBorder="1" applyAlignment="1">
      <alignment horizontal="center" vertical="center"/>
    </xf>
    <xf numFmtId="164" fontId="11" fillId="11" borderId="62" xfId="0" applyNumberFormat="1" applyFont="1" applyFill="1" applyBorder="1" applyAlignment="1">
      <alignment horizontal="center" vertical="center"/>
    </xf>
    <xf numFmtId="164" fontId="11" fillId="6" borderId="65" xfId="0" applyNumberFormat="1" applyFont="1" applyFill="1" applyBorder="1" applyAlignment="1">
      <alignment horizontal="center" vertical="center"/>
    </xf>
    <xf numFmtId="164" fontId="11" fillId="11" borderId="128" xfId="0" applyNumberFormat="1" applyFont="1" applyFill="1" applyBorder="1" applyAlignment="1">
      <alignment horizontal="center" vertical="center"/>
    </xf>
    <xf numFmtId="164" fontId="11" fillId="21" borderId="125" xfId="0" applyNumberFormat="1" applyFont="1" applyFill="1" applyBorder="1" applyAlignment="1">
      <alignment horizontal="center" vertical="center"/>
    </xf>
    <xf numFmtId="164" fontId="11" fillId="6" borderId="37" xfId="0" applyNumberFormat="1" applyFont="1" applyFill="1" applyBorder="1" applyAlignment="1">
      <alignment horizontal="center" vertical="center"/>
    </xf>
    <xf numFmtId="164" fontId="11" fillId="0" borderId="41" xfId="0" applyNumberFormat="1" applyFont="1" applyBorder="1" applyAlignment="1">
      <alignment horizontal="center" vertical="center" wrapText="1"/>
    </xf>
    <xf numFmtId="164" fontId="11" fillId="0" borderId="38" xfId="0" applyNumberFormat="1" applyFont="1" applyBorder="1" applyAlignment="1">
      <alignment horizontal="center" vertical="center" wrapText="1"/>
    </xf>
    <xf numFmtId="164" fontId="11" fillId="0" borderId="69" xfId="0" applyNumberFormat="1" applyFont="1" applyBorder="1" applyAlignment="1">
      <alignment horizontal="center" vertical="center" wrapText="1"/>
    </xf>
    <xf numFmtId="0" fontId="16" fillId="0" borderId="160" xfId="0" applyFont="1" applyBorder="1" applyAlignment="1">
      <alignment horizontal="center"/>
    </xf>
    <xf numFmtId="0" fontId="16" fillId="0" borderId="160" xfId="0" applyFont="1" applyBorder="1"/>
    <xf numFmtId="0" fontId="16" fillId="0" borderId="156" xfId="0" applyFont="1" applyBorder="1" applyAlignment="1">
      <alignment horizontal="center"/>
    </xf>
    <xf numFmtId="0" fontId="16" fillId="0" borderId="157" xfId="0" applyFont="1" applyBorder="1" applyAlignment="1">
      <alignment horizontal="center"/>
    </xf>
    <xf numFmtId="0" fontId="16" fillId="0" borderId="158" xfId="0" applyFont="1" applyBorder="1" applyAlignment="1">
      <alignment horizontal="center"/>
    </xf>
    <xf numFmtId="3" fontId="16" fillId="0" borderId="85" xfId="0" applyNumberFormat="1" applyFont="1" applyBorder="1" applyAlignment="1">
      <alignment horizontal="center"/>
    </xf>
    <xf numFmtId="3" fontId="16" fillId="0" borderId="86" xfId="0" applyNumberFormat="1" applyFont="1" applyBorder="1" applyAlignment="1">
      <alignment horizontal="center"/>
    </xf>
    <xf numFmtId="3" fontId="16" fillId="0" borderId="123" xfId="0" applyNumberFormat="1" applyFont="1" applyBorder="1" applyAlignment="1">
      <alignment horizontal="center"/>
    </xf>
    <xf numFmtId="0" fontId="11" fillId="23" borderId="46" xfId="0" applyFont="1" applyFill="1" applyBorder="1" applyAlignment="1">
      <alignment horizontal="center" vertical="center" wrapText="1"/>
    </xf>
    <xf numFmtId="164" fontId="11" fillId="26" borderId="51" xfId="0" applyNumberFormat="1" applyFont="1" applyFill="1" applyBorder="1" applyAlignment="1">
      <alignment horizontal="center" vertical="center"/>
    </xf>
    <xf numFmtId="164" fontId="11" fillId="26" borderId="61" xfId="0" applyNumberFormat="1" applyFont="1" applyFill="1" applyBorder="1" applyAlignment="1">
      <alignment horizontal="center" vertical="center"/>
    </xf>
    <xf numFmtId="164" fontId="11" fillId="26" borderId="55" xfId="0" applyNumberFormat="1" applyFont="1" applyFill="1" applyBorder="1" applyAlignment="1">
      <alignment horizontal="center" vertical="center"/>
    </xf>
    <xf numFmtId="164" fontId="11" fillId="26" borderId="73" xfId="0" applyNumberFormat="1" applyFont="1" applyFill="1" applyBorder="1" applyAlignment="1">
      <alignment horizontal="center" vertical="center"/>
    </xf>
    <xf numFmtId="164" fontId="11" fillId="26" borderId="9" xfId="0" applyNumberFormat="1" applyFont="1" applyFill="1" applyBorder="1" applyAlignment="1">
      <alignment horizontal="center" vertical="center"/>
    </xf>
    <xf numFmtId="164" fontId="11" fillId="26" borderId="66" xfId="0" applyNumberFormat="1" applyFont="1" applyFill="1" applyBorder="1" applyAlignment="1">
      <alignment horizontal="center" vertical="center"/>
    </xf>
    <xf numFmtId="164" fontId="11" fillId="23" borderId="9" xfId="0" applyNumberFormat="1" applyFont="1" applyFill="1" applyBorder="1" applyAlignment="1">
      <alignment horizontal="center" vertical="center"/>
    </xf>
    <xf numFmtId="164" fontId="11" fillId="23" borderId="66" xfId="0" applyNumberFormat="1" applyFont="1" applyFill="1" applyBorder="1" applyAlignment="1">
      <alignment horizontal="center" vertical="center"/>
    </xf>
    <xf numFmtId="0" fontId="11" fillId="23" borderId="47" xfId="0" applyFont="1" applyFill="1" applyBorder="1" applyAlignment="1">
      <alignment horizontal="center" vertical="center" wrapText="1"/>
    </xf>
    <xf numFmtId="164" fontId="11" fillId="26" borderId="111" xfId="0" applyNumberFormat="1" applyFont="1" applyFill="1" applyBorder="1" applyAlignment="1">
      <alignment horizontal="center" vertical="center"/>
    </xf>
    <xf numFmtId="164" fontId="11" fillId="26" borderId="8" xfId="0" applyNumberFormat="1" applyFont="1" applyFill="1" applyBorder="1" applyAlignment="1">
      <alignment horizontal="center" vertical="center"/>
    </xf>
    <xf numFmtId="164" fontId="11" fillId="26" borderId="58" xfId="0" applyNumberFormat="1" applyFont="1" applyFill="1" applyBorder="1" applyAlignment="1">
      <alignment horizontal="center" vertical="center"/>
    </xf>
    <xf numFmtId="164" fontId="11" fillId="26" borderId="36" xfId="0" applyNumberFormat="1" applyFont="1" applyFill="1" applyBorder="1" applyAlignment="1">
      <alignment horizontal="center" vertical="center"/>
    </xf>
    <xf numFmtId="164" fontId="11" fillId="26" borderId="53" xfId="0" applyNumberFormat="1" applyFont="1" applyFill="1" applyBorder="1" applyAlignment="1">
      <alignment horizontal="center" vertical="center"/>
    </xf>
    <xf numFmtId="164" fontId="11" fillId="23" borderId="8" xfId="0" applyNumberFormat="1" applyFont="1" applyFill="1" applyBorder="1" applyAlignment="1">
      <alignment horizontal="center" vertical="center"/>
    </xf>
    <xf numFmtId="164" fontId="11" fillId="23" borderId="58" xfId="0" applyNumberFormat="1" applyFont="1" applyFill="1" applyBorder="1" applyAlignment="1">
      <alignment horizontal="center" vertical="center"/>
    </xf>
    <xf numFmtId="0" fontId="12" fillId="27" borderId="23" xfId="0" applyFont="1" applyFill="1" applyBorder="1" applyAlignment="1">
      <alignment horizontal="center" vertical="top" wrapText="1"/>
    </xf>
    <xf numFmtId="164" fontId="12" fillId="27" borderId="106" xfId="0" applyNumberFormat="1" applyFont="1" applyFill="1" applyBorder="1" applyAlignment="1">
      <alignment horizontal="center" vertical="top"/>
    </xf>
    <xf numFmtId="164" fontId="12" fillId="27" borderId="52" xfId="0" applyNumberFormat="1" applyFont="1" applyFill="1" applyBorder="1" applyAlignment="1">
      <alignment horizontal="center" vertical="top"/>
    </xf>
    <xf numFmtId="164" fontId="12" fillId="27" borderId="114" xfId="0" applyNumberFormat="1" applyFont="1" applyFill="1" applyBorder="1" applyAlignment="1">
      <alignment horizontal="center" vertical="top"/>
    </xf>
    <xf numFmtId="164" fontId="12" fillId="27" borderId="104" xfId="0" applyNumberFormat="1" applyFont="1" applyFill="1" applyBorder="1" applyAlignment="1">
      <alignment horizontal="center" vertical="top"/>
    </xf>
    <xf numFmtId="164" fontId="12" fillId="27" borderId="31" xfId="0" applyNumberFormat="1" applyFont="1" applyFill="1" applyBorder="1" applyAlignment="1">
      <alignment horizontal="center" vertical="top"/>
    </xf>
    <xf numFmtId="164" fontId="12" fillId="27" borderId="32" xfId="0" applyNumberFormat="1" applyFont="1" applyFill="1" applyBorder="1" applyAlignment="1">
      <alignment horizontal="center" vertical="top"/>
    </xf>
    <xf numFmtId="164" fontId="12" fillId="27" borderId="33" xfId="0" applyNumberFormat="1" applyFont="1" applyFill="1" applyBorder="1" applyAlignment="1">
      <alignment horizontal="center" vertical="top"/>
    </xf>
    <xf numFmtId="0" fontId="16" fillId="23" borderId="50" xfId="0" applyFont="1" applyFill="1" applyBorder="1" applyAlignment="1">
      <alignment horizontal="center"/>
    </xf>
    <xf numFmtId="0" fontId="16" fillId="23" borderId="50" xfId="0" applyFont="1" applyFill="1" applyBorder="1"/>
    <xf numFmtId="0" fontId="16" fillId="23" borderId="43" xfId="0" applyFont="1" applyFill="1" applyBorder="1" applyAlignment="1">
      <alignment horizontal="center"/>
    </xf>
    <xf numFmtId="0" fontId="16" fillId="23" borderId="44" xfId="0" applyFont="1" applyFill="1" applyBorder="1" applyAlignment="1">
      <alignment horizontal="center"/>
    </xf>
    <xf numFmtId="0" fontId="16" fillId="23" borderId="45" xfId="0" applyFont="1" applyFill="1" applyBorder="1" applyAlignment="1">
      <alignment horizontal="center"/>
    </xf>
    <xf numFmtId="0" fontId="11" fillId="6" borderId="0" xfId="0" applyFont="1" applyFill="1" applyAlignment="1">
      <alignment horizontal="left"/>
    </xf>
    <xf numFmtId="49" fontId="11" fillId="0" borderId="35" xfId="0" applyNumberFormat="1" applyFont="1" applyBorder="1" applyAlignment="1">
      <alignment horizontal="center" vertical="top"/>
    </xf>
    <xf numFmtId="49" fontId="11" fillId="0" borderId="113" xfId="0" applyNumberFormat="1" applyFont="1" applyBorder="1" applyAlignment="1">
      <alignment horizontal="center" vertical="top"/>
    </xf>
    <xf numFmtId="49" fontId="11" fillId="0" borderId="50" xfId="0" applyNumberFormat="1" applyFont="1" applyBorder="1" applyAlignment="1">
      <alignment horizontal="center" vertical="top"/>
    </xf>
    <xf numFmtId="49" fontId="12" fillId="7" borderId="103" xfId="0" applyNumberFormat="1" applyFont="1" applyFill="1" applyBorder="1" applyAlignment="1">
      <alignment horizontal="center" vertical="top" wrapText="1"/>
    </xf>
    <xf numFmtId="49" fontId="12" fillId="7" borderId="111" xfId="0" applyNumberFormat="1" applyFont="1" applyFill="1" applyBorder="1" applyAlignment="1">
      <alignment horizontal="center" vertical="top" wrapText="1"/>
    </xf>
    <xf numFmtId="49" fontId="12" fillId="2" borderId="52" xfId="0" applyNumberFormat="1" applyFont="1" applyFill="1" applyBorder="1" applyAlignment="1">
      <alignment horizontal="center" vertical="top"/>
    </xf>
    <xf numFmtId="49" fontId="12" fillId="2" borderId="15" xfId="0" applyNumberFormat="1" applyFont="1" applyFill="1" applyBorder="1" applyAlignment="1">
      <alignment horizontal="center" vertical="top"/>
    </xf>
    <xf numFmtId="49" fontId="12" fillId="3" borderId="52" xfId="0" applyNumberFormat="1" applyFont="1" applyFill="1" applyBorder="1" applyAlignment="1">
      <alignment horizontal="center" vertical="top"/>
    </xf>
    <xf numFmtId="49" fontId="12" fillId="3" borderId="15" xfId="0" applyNumberFormat="1" applyFont="1" applyFill="1" applyBorder="1" applyAlignment="1">
      <alignment horizontal="center" vertical="top"/>
    </xf>
    <xf numFmtId="49" fontId="12" fillId="0" borderId="52" xfId="0" applyNumberFormat="1" applyFont="1" applyBorder="1" applyAlignment="1">
      <alignment horizontal="center" vertical="top"/>
    </xf>
    <xf numFmtId="49" fontId="12" fillId="0" borderId="15" xfId="0" applyNumberFormat="1" applyFont="1" applyBorder="1" applyAlignment="1">
      <alignment horizontal="center" vertical="top"/>
    </xf>
    <xf numFmtId="0" fontId="11" fillId="0" borderId="52" xfId="10" applyNumberFormat="1" applyFont="1" applyFill="1" applyBorder="1" applyAlignment="1" applyProtection="1">
      <alignment horizontal="left" vertical="top" wrapText="1"/>
    </xf>
    <xf numFmtId="0" fontId="11" fillId="0" borderId="15" xfId="10" applyNumberFormat="1" applyFont="1" applyFill="1" applyBorder="1" applyAlignment="1" applyProtection="1">
      <alignment horizontal="left" vertical="top" wrapText="1"/>
    </xf>
    <xf numFmtId="0" fontId="11" fillId="0" borderId="52" xfId="0" applyFont="1" applyBorder="1" applyAlignment="1">
      <alignment horizontal="center" vertical="top"/>
    </xf>
    <xf numFmtId="0" fontId="11" fillId="0" borderId="15" xfId="0" applyFont="1" applyBorder="1" applyAlignment="1">
      <alignment horizontal="center" vertical="top"/>
    </xf>
    <xf numFmtId="49" fontId="11" fillId="0" borderId="104" xfId="0" applyNumberFormat="1" applyFont="1" applyBorder="1" applyAlignment="1">
      <alignment horizontal="center" vertical="top" textRotation="90" wrapText="1"/>
    </xf>
    <xf numFmtId="49" fontId="11" fillId="0" borderId="112" xfId="0" applyNumberFormat="1" applyFont="1" applyBorder="1" applyAlignment="1">
      <alignment horizontal="center" vertical="top" textRotation="90" wrapText="1"/>
    </xf>
    <xf numFmtId="49" fontId="11" fillId="0" borderId="35" xfId="0" applyNumberFormat="1" applyFont="1" applyBorder="1" applyAlignment="1">
      <alignment horizontal="center" vertical="top" textRotation="90"/>
    </xf>
    <xf numFmtId="49" fontId="11" fillId="0" borderId="113" xfId="0" applyNumberFormat="1" applyFont="1" applyBorder="1" applyAlignment="1">
      <alignment horizontal="center" vertical="top" textRotation="90"/>
    </xf>
    <xf numFmtId="49" fontId="11" fillId="0" borderId="50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/>
    </xf>
    <xf numFmtId="49" fontId="11" fillId="0" borderId="179" xfId="0" applyNumberFormat="1" applyFont="1" applyBorder="1" applyAlignment="1">
      <alignment horizontal="center" vertical="top"/>
    </xf>
    <xf numFmtId="49" fontId="12" fillId="7" borderId="51" xfId="0" applyNumberFormat="1" applyFont="1" applyFill="1" applyBorder="1" applyAlignment="1">
      <alignment vertical="top"/>
    </xf>
    <xf numFmtId="49" fontId="12" fillId="7" borderId="186" xfId="0" applyNumberFormat="1" applyFont="1" applyFill="1" applyBorder="1" applyAlignment="1">
      <alignment vertical="top"/>
    </xf>
    <xf numFmtId="49" fontId="12" fillId="7" borderId="183" xfId="0" applyNumberFormat="1" applyFont="1" applyFill="1" applyBorder="1" applyAlignment="1">
      <alignment vertical="top"/>
    </xf>
    <xf numFmtId="49" fontId="12" fillId="2" borderId="68" xfId="0" applyNumberFormat="1" applyFont="1" applyFill="1" applyBorder="1" applyAlignment="1">
      <alignment horizontal="center" vertical="top"/>
    </xf>
    <xf numFmtId="49" fontId="12" fillId="2" borderId="152" xfId="0" applyNumberFormat="1" applyFont="1" applyFill="1" applyBorder="1" applyAlignment="1">
      <alignment horizontal="center" vertical="top"/>
    </xf>
    <xf numFmtId="49" fontId="12" fillId="2" borderId="175" xfId="0" applyNumberFormat="1" applyFont="1" applyFill="1" applyBorder="1" applyAlignment="1">
      <alignment horizontal="center" vertical="top"/>
    </xf>
    <xf numFmtId="49" fontId="12" fillId="3" borderId="61" xfId="0" applyNumberFormat="1" applyFont="1" applyFill="1" applyBorder="1" applyAlignment="1">
      <alignment horizontal="center" vertical="top"/>
    </xf>
    <xf numFmtId="49" fontId="12" fillId="3" borderId="172" xfId="0" applyNumberFormat="1" applyFont="1" applyFill="1" applyBorder="1" applyAlignment="1">
      <alignment horizontal="center" vertical="top"/>
    </xf>
    <xf numFmtId="49" fontId="12" fillId="3" borderId="184" xfId="0" applyNumberFormat="1" applyFont="1" applyFill="1" applyBorder="1" applyAlignment="1">
      <alignment horizontal="center" vertical="top"/>
    </xf>
    <xf numFmtId="49" fontId="12" fillId="6" borderId="61" xfId="0" applyNumberFormat="1" applyFont="1" applyFill="1" applyBorder="1" applyAlignment="1">
      <alignment horizontal="center" vertical="top"/>
    </xf>
    <xf numFmtId="49" fontId="12" fillId="6" borderId="172" xfId="0" applyNumberFormat="1" applyFont="1" applyFill="1" applyBorder="1" applyAlignment="1">
      <alignment horizontal="center" vertical="top"/>
    </xf>
    <xf numFmtId="49" fontId="12" fillId="6" borderId="184" xfId="0" applyNumberFormat="1" applyFont="1" applyFill="1" applyBorder="1" applyAlignment="1">
      <alignment horizontal="center" vertical="top"/>
    </xf>
    <xf numFmtId="0" fontId="11" fillId="6" borderId="61" xfId="0" applyFont="1" applyFill="1" applyBorder="1" applyAlignment="1">
      <alignment horizontal="left" vertical="top" wrapText="1"/>
    </xf>
    <xf numFmtId="0" fontId="11" fillId="6" borderId="172" xfId="0" applyFont="1" applyFill="1" applyBorder="1" applyAlignment="1">
      <alignment horizontal="left" vertical="top" wrapText="1"/>
    </xf>
    <xf numFmtId="0" fontId="11" fillId="6" borderId="184" xfId="0" applyFont="1" applyFill="1" applyBorder="1" applyAlignment="1">
      <alignment horizontal="left" vertical="top" wrapText="1"/>
    </xf>
    <xf numFmtId="0" fontId="11" fillId="6" borderId="61" xfId="0" applyFont="1" applyFill="1" applyBorder="1" applyAlignment="1">
      <alignment horizontal="center" vertical="top"/>
    </xf>
    <xf numFmtId="0" fontId="11" fillId="6" borderId="172" xfId="0" applyFont="1" applyFill="1" applyBorder="1" applyAlignment="1">
      <alignment horizontal="center" vertical="top"/>
    </xf>
    <xf numFmtId="0" fontId="11" fillId="6" borderId="184" xfId="0" applyFont="1" applyFill="1" applyBorder="1" applyAlignment="1">
      <alignment horizontal="center" vertical="top"/>
    </xf>
    <xf numFmtId="49" fontId="11" fillId="6" borderId="55" xfId="0" applyNumberFormat="1" applyFont="1" applyFill="1" applyBorder="1" applyAlignment="1">
      <alignment horizontal="center" vertical="top" textRotation="90"/>
    </xf>
    <xf numFmtId="49" fontId="11" fillId="6" borderId="187" xfId="0" applyNumberFormat="1" applyFont="1" applyFill="1" applyBorder="1" applyAlignment="1">
      <alignment horizontal="center" vertical="top" textRotation="90"/>
    </xf>
    <xf numFmtId="49" fontId="11" fillId="6" borderId="185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textRotation="90"/>
    </xf>
    <xf numFmtId="49" fontId="11" fillId="6" borderId="180" xfId="0" applyNumberFormat="1" applyFont="1" applyFill="1" applyBorder="1" applyAlignment="1">
      <alignment horizontal="center" vertical="top" textRotation="90"/>
    </xf>
    <xf numFmtId="49" fontId="11" fillId="6" borderId="179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 wrapText="1"/>
    </xf>
    <xf numFmtId="49" fontId="11" fillId="6" borderId="180" xfId="0" applyNumberFormat="1" applyFont="1" applyFill="1" applyBorder="1" applyAlignment="1">
      <alignment horizontal="center" vertical="top" wrapText="1"/>
    </xf>
    <xf numFmtId="49" fontId="11" fillId="6" borderId="179" xfId="0" applyNumberFormat="1" applyFont="1" applyFill="1" applyBorder="1" applyAlignment="1">
      <alignment horizontal="center" vertical="top" wrapText="1"/>
    </xf>
    <xf numFmtId="49" fontId="12" fillId="7" borderId="51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horizontal="center" vertical="top"/>
    </xf>
    <xf numFmtId="49" fontId="12" fillId="7" borderId="183" xfId="0" applyNumberFormat="1" applyFont="1" applyFill="1" applyBorder="1" applyAlignment="1">
      <alignment horizontal="center" vertical="top"/>
    </xf>
    <xf numFmtId="49" fontId="12" fillId="2" borderId="61" xfId="0" applyNumberFormat="1" applyFont="1" applyFill="1" applyBorder="1" applyAlignment="1">
      <alignment horizontal="center" vertical="top"/>
    </xf>
    <xf numFmtId="49" fontId="12" fillId="2" borderId="184" xfId="0" applyNumberFormat="1" applyFont="1" applyFill="1" applyBorder="1" applyAlignment="1">
      <alignment horizontal="center" vertical="top"/>
    </xf>
    <xf numFmtId="49" fontId="12" fillId="19" borderId="61" xfId="0" applyNumberFormat="1" applyFont="1" applyFill="1" applyBorder="1" applyAlignment="1">
      <alignment horizontal="center" vertical="top"/>
    </xf>
    <xf numFmtId="49" fontId="12" fillId="19" borderId="15" xfId="0" applyNumberFormat="1" applyFont="1" applyFill="1" applyBorder="1" applyAlignment="1">
      <alignment horizontal="center" vertical="top"/>
    </xf>
    <xf numFmtId="49" fontId="12" fillId="19" borderId="184" xfId="0" applyNumberFormat="1" applyFont="1" applyFill="1" applyBorder="1" applyAlignment="1">
      <alignment horizontal="center" vertical="top"/>
    </xf>
    <xf numFmtId="49" fontId="12" fillId="0" borderId="115" xfId="0" applyNumberFormat="1" applyFont="1" applyBorder="1" applyAlignment="1">
      <alignment horizontal="center" vertical="top"/>
    </xf>
    <xf numFmtId="49" fontId="12" fillId="0" borderId="24" xfId="0" applyNumberFormat="1" applyFont="1" applyBorder="1" applyAlignment="1">
      <alignment horizontal="center" vertical="top"/>
    </xf>
    <xf numFmtId="49" fontId="12" fillId="0" borderId="193" xfId="0" applyNumberFormat="1" applyFont="1" applyBorder="1" applyAlignment="1">
      <alignment horizontal="center" vertical="top"/>
    </xf>
    <xf numFmtId="0" fontId="11" fillId="0" borderId="61" xfId="10" applyNumberFormat="1" applyFont="1" applyFill="1" applyBorder="1" applyAlignment="1" applyProtection="1">
      <alignment horizontal="left" vertical="top" wrapText="1"/>
    </xf>
    <xf numFmtId="0" fontId="11" fillId="0" borderId="184" xfId="10" applyNumberFormat="1" applyFont="1" applyFill="1" applyBorder="1" applyAlignment="1" applyProtection="1">
      <alignment horizontal="left" vertical="top" wrapText="1"/>
    </xf>
    <xf numFmtId="0" fontId="11" fillId="0" borderId="68" xfId="0" applyFont="1" applyBorder="1" applyAlignment="1">
      <alignment horizontal="center" vertical="top"/>
    </xf>
    <xf numFmtId="0" fontId="11" fillId="0" borderId="17" xfId="0" applyFont="1" applyBorder="1" applyAlignment="1">
      <alignment horizontal="center" vertical="top"/>
    </xf>
    <xf numFmtId="0" fontId="11" fillId="0" borderId="175" xfId="0" applyFont="1" applyBorder="1" applyAlignment="1">
      <alignment horizontal="center" vertical="top"/>
    </xf>
    <xf numFmtId="49" fontId="11" fillId="0" borderId="55" xfId="0" applyNumberFormat="1" applyFont="1" applyBorder="1" applyAlignment="1">
      <alignment horizontal="center" vertical="top" textRotation="90"/>
    </xf>
    <xf numFmtId="49" fontId="11" fillId="0" borderId="112" xfId="0" applyNumberFormat="1" applyFont="1" applyBorder="1" applyAlignment="1">
      <alignment horizontal="center" vertical="top" textRotation="90"/>
    </xf>
    <xf numFmtId="49" fontId="11" fillId="0" borderId="185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 textRotation="90" wrapText="1"/>
    </xf>
    <xf numFmtId="49" fontId="11" fillId="0" borderId="113" xfId="0" applyNumberFormat="1" applyFont="1" applyBorder="1" applyAlignment="1">
      <alignment horizontal="center" vertical="top" textRotation="90" wrapText="1"/>
    </xf>
    <xf numFmtId="49" fontId="11" fillId="0" borderId="179" xfId="0" applyNumberFormat="1" applyFont="1" applyBorder="1" applyAlignment="1">
      <alignment horizontal="center" vertical="top" textRotation="90" wrapText="1"/>
    </xf>
    <xf numFmtId="49" fontId="12" fillId="11" borderId="115" xfId="0" applyNumberFormat="1" applyFont="1" applyFill="1" applyBorder="1" applyAlignment="1">
      <alignment horizontal="center" vertical="top"/>
    </xf>
    <xf numFmtId="49" fontId="12" fillId="11" borderId="193" xfId="0" applyNumberFormat="1" applyFont="1" applyFill="1" applyBorder="1" applyAlignment="1">
      <alignment horizontal="center" vertical="top"/>
    </xf>
    <xf numFmtId="49" fontId="12" fillId="7" borderId="73" xfId="0" applyNumberFormat="1" applyFont="1" applyFill="1" applyBorder="1" applyAlignment="1">
      <alignment vertical="top"/>
    </xf>
    <xf numFmtId="49" fontId="12" fillId="2" borderId="10" xfId="0" applyNumberFormat="1" applyFont="1" applyFill="1" applyBorder="1" applyAlignment="1">
      <alignment horizontal="center" vertical="top"/>
    </xf>
    <xf numFmtId="49" fontId="12" fillId="3" borderId="9" xfId="0" applyNumberFormat="1" applyFont="1" applyFill="1" applyBorder="1" applyAlignment="1">
      <alignment horizontal="center" vertical="top"/>
    </xf>
    <xf numFmtId="49" fontId="12" fillId="0" borderId="61" xfId="0" applyNumberFormat="1" applyFont="1" applyBorder="1" applyAlignment="1">
      <alignment horizontal="center" vertical="top"/>
    </xf>
    <xf numFmtId="49" fontId="12" fillId="0" borderId="9" xfId="0" applyNumberFormat="1" applyFont="1" applyBorder="1" applyAlignment="1">
      <alignment horizontal="center" vertical="top"/>
    </xf>
    <xf numFmtId="49" fontId="12" fillId="0" borderId="172" xfId="0" applyNumberFormat="1" applyFont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/>
    </xf>
    <xf numFmtId="0" fontId="11" fillId="10" borderId="61" xfId="0" applyFont="1" applyFill="1" applyBorder="1" applyAlignment="1">
      <alignment horizontal="center" vertical="top"/>
    </xf>
    <xf numFmtId="0" fontId="11" fillId="10" borderId="8" xfId="0" applyFont="1" applyFill="1" applyBorder="1" applyAlignment="1">
      <alignment horizontal="center" vertical="top"/>
    </xf>
    <xf numFmtId="49" fontId="11" fillId="10" borderId="65" xfId="0" applyNumberFormat="1" applyFont="1" applyFill="1" applyBorder="1" applyAlignment="1">
      <alignment horizontal="center" vertical="top" textRotation="90"/>
    </xf>
    <xf numFmtId="49" fontId="11" fillId="10" borderId="53" xfId="0" applyNumberFormat="1" applyFont="1" applyFill="1" applyBorder="1" applyAlignment="1">
      <alignment horizontal="center" vertical="top" textRotation="90"/>
    </xf>
    <xf numFmtId="0" fontId="11" fillId="0" borderId="75" xfId="0" applyFont="1" applyBorder="1" applyAlignment="1">
      <alignment horizontal="center" vertical="top"/>
    </xf>
    <xf numFmtId="49" fontId="12" fillId="3" borderId="62" xfId="0" applyNumberFormat="1" applyFont="1" applyFill="1" applyBorder="1" applyAlignment="1">
      <alignment horizontal="center" vertical="top"/>
    </xf>
    <xf numFmtId="49" fontId="12" fillId="3" borderId="86" xfId="0" applyNumberFormat="1" applyFont="1" applyFill="1" applyBorder="1" applyAlignment="1">
      <alignment horizontal="center" vertical="top"/>
    </xf>
    <xf numFmtId="0" fontId="11" fillId="0" borderId="61" xfId="0" applyFont="1" applyBorder="1" applyAlignment="1">
      <alignment horizontal="left" vertical="top" wrapText="1"/>
    </xf>
    <xf numFmtId="0" fontId="11" fillId="0" borderId="184" xfId="0" applyFont="1" applyBorder="1" applyAlignment="1">
      <alignment horizontal="left" vertical="top" wrapText="1"/>
    </xf>
    <xf numFmtId="0" fontId="11" fillId="0" borderId="184" xfId="0" applyFont="1" applyBorder="1" applyAlignment="1">
      <alignment horizontal="center" vertical="top"/>
    </xf>
    <xf numFmtId="49" fontId="12" fillId="0" borderId="144" xfId="0" applyNumberFormat="1" applyFont="1" applyBorder="1" applyAlignment="1">
      <alignment horizontal="center" vertical="top"/>
    </xf>
    <xf numFmtId="49" fontId="12" fillId="0" borderId="145" xfId="0" applyNumberFormat="1" applyFont="1" applyBorder="1" applyAlignment="1">
      <alignment horizontal="center" vertical="top"/>
    </xf>
    <xf numFmtId="49" fontId="12" fillId="3" borderId="108" xfId="0" applyNumberFormat="1" applyFont="1" applyFill="1" applyBorder="1" applyAlignment="1">
      <alignment horizontal="center" vertical="top"/>
    </xf>
    <xf numFmtId="0" fontId="11" fillId="0" borderId="61" xfId="0" applyFont="1" applyBorder="1" applyAlignment="1">
      <alignment horizontal="center" vertical="top"/>
    </xf>
    <xf numFmtId="49" fontId="12" fillId="0" borderId="174" xfId="0" applyNumberFormat="1" applyFont="1" applyBorder="1" applyAlignment="1">
      <alignment horizontal="center" vertical="top"/>
    </xf>
    <xf numFmtId="49" fontId="12" fillId="0" borderId="68" xfId="0" applyNumberFormat="1" applyFont="1" applyBorder="1" applyAlignment="1">
      <alignment horizontal="center" vertical="top"/>
    </xf>
    <xf numFmtId="49" fontId="12" fillId="0" borderId="175" xfId="0" applyNumberFormat="1" applyFont="1" applyBorder="1" applyAlignment="1">
      <alignment horizontal="center" vertical="top"/>
    </xf>
    <xf numFmtId="49" fontId="11" fillId="10" borderId="35" xfId="0" applyNumberFormat="1" applyFont="1" applyFill="1" applyBorder="1" applyAlignment="1">
      <alignment horizontal="center" vertical="top"/>
    </xf>
    <xf numFmtId="49" fontId="11" fillId="10" borderId="113" xfId="0" applyNumberFormat="1" applyFont="1" applyFill="1" applyBorder="1" applyAlignment="1">
      <alignment horizontal="center" vertical="top"/>
    </xf>
    <xf numFmtId="49" fontId="11" fillId="10" borderId="50" xfId="0" applyNumberFormat="1" applyFont="1" applyFill="1" applyBorder="1" applyAlignment="1">
      <alignment horizontal="center" vertical="top"/>
    </xf>
    <xf numFmtId="49" fontId="11" fillId="23" borderId="35" xfId="0" applyNumberFormat="1" applyFont="1" applyFill="1" applyBorder="1" applyAlignment="1">
      <alignment horizontal="center" vertical="top"/>
    </xf>
    <xf numFmtId="49" fontId="11" fillId="23" borderId="113" xfId="0" applyNumberFormat="1" applyFont="1" applyFill="1" applyBorder="1" applyAlignment="1">
      <alignment horizontal="center" vertical="top"/>
    </xf>
    <xf numFmtId="49" fontId="11" fillId="23" borderId="50" xfId="0" applyNumberFormat="1" applyFont="1" applyFill="1" applyBorder="1" applyAlignment="1">
      <alignment horizontal="center" vertical="top"/>
    </xf>
    <xf numFmtId="49" fontId="11" fillId="0" borderId="180" xfId="0" applyNumberFormat="1" applyFont="1" applyBorder="1" applyAlignment="1">
      <alignment horizontal="center" vertical="top"/>
    </xf>
    <xf numFmtId="49" fontId="11" fillId="23" borderId="46" xfId="0" applyNumberFormat="1" applyFont="1" applyFill="1" applyBorder="1" applyAlignment="1">
      <alignment horizontal="center" vertical="top" textRotation="90" wrapText="1"/>
    </xf>
    <xf numFmtId="49" fontId="11" fillId="23" borderId="48" xfId="0" applyNumberFormat="1" applyFont="1" applyFill="1" applyBorder="1" applyAlignment="1">
      <alignment horizontal="center" vertical="top" textRotation="90" wrapText="1"/>
    </xf>
    <xf numFmtId="49" fontId="11" fillId="23" borderId="50" xfId="0" applyNumberFormat="1" applyFont="1" applyFill="1" applyBorder="1" applyAlignment="1">
      <alignment horizontal="center" vertical="top" textRotation="90" wrapText="1"/>
    </xf>
    <xf numFmtId="49" fontId="11" fillId="0" borderId="180" xfId="0" applyNumberFormat="1" applyFont="1" applyBorder="1" applyAlignment="1">
      <alignment horizontal="center" vertical="top" textRotation="90" wrapText="1"/>
    </xf>
    <xf numFmtId="49" fontId="11" fillId="0" borderId="47" xfId="0" applyNumberFormat="1" applyFont="1" applyBorder="1" applyAlignment="1">
      <alignment horizontal="center" vertical="top" textRotation="90" wrapText="1"/>
    </xf>
    <xf numFmtId="49" fontId="11" fillId="10" borderId="46" xfId="0" applyNumberFormat="1" applyFont="1" applyFill="1" applyBorder="1" applyAlignment="1">
      <alignment horizontal="center" vertical="top"/>
    </xf>
    <xf numFmtId="49" fontId="11" fillId="10" borderId="48" xfId="0" applyNumberFormat="1" applyFont="1" applyFill="1" applyBorder="1" applyAlignment="1">
      <alignment horizontal="center" vertical="top"/>
    </xf>
    <xf numFmtId="49" fontId="11" fillId="10" borderId="180" xfId="0" applyNumberFormat="1" applyFont="1" applyFill="1" applyBorder="1" applyAlignment="1">
      <alignment horizontal="center" vertical="top"/>
    </xf>
    <xf numFmtId="49" fontId="11" fillId="10" borderId="179" xfId="0" applyNumberFormat="1" applyFont="1" applyFill="1" applyBorder="1" applyAlignment="1">
      <alignment horizontal="center" vertical="top"/>
    </xf>
    <xf numFmtId="49" fontId="11" fillId="10" borderId="35" xfId="0" applyNumberFormat="1" applyFont="1" applyFill="1" applyBorder="1" applyAlignment="1">
      <alignment horizontal="center" vertical="top" textRotation="90"/>
    </xf>
    <xf numFmtId="49" fontId="11" fillId="10" borderId="113" xfId="0" applyNumberFormat="1" applyFont="1" applyFill="1" applyBorder="1" applyAlignment="1">
      <alignment horizontal="center" vertical="top" textRotation="90"/>
    </xf>
    <xf numFmtId="49" fontId="11" fillId="10" borderId="50" xfId="0" applyNumberFormat="1" applyFont="1" applyFill="1" applyBorder="1" applyAlignment="1">
      <alignment horizontal="center" vertical="top" textRotation="90"/>
    </xf>
    <xf numFmtId="0" fontId="12" fillId="13" borderId="88" xfId="0" applyFont="1" applyFill="1" applyBorder="1" applyAlignment="1">
      <alignment horizontal="left" vertical="top" wrapText="1"/>
    </xf>
    <xf numFmtId="0" fontId="12" fillId="13" borderId="39" xfId="0" applyFont="1" applyFill="1" applyBorder="1" applyAlignment="1">
      <alignment horizontal="left" vertical="top" wrapText="1"/>
    </xf>
    <xf numFmtId="0" fontId="12" fillId="13" borderId="97" xfId="0" applyFont="1" applyFill="1" applyBorder="1" applyAlignment="1">
      <alignment horizontal="left" vertical="top" wrapText="1"/>
    </xf>
    <xf numFmtId="0" fontId="12" fillId="13" borderId="49" xfId="0" applyFont="1" applyFill="1" applyBorder="1" applyAlignment="1">
      <alignment horizontal="left" vertical="top" wrapText="1"/>
    </xf>
    <xf numFmtId="49" fontId="11" fillId="0" borderId="104" xfId="0" applyNumberFormat="1" applyFont="1" applyBorder="1" applyAlignment="1">
      <alignment horizontal="center" vertical="top" textRotation="90"/>
    </xf>
    <xf numFmtId="49" fontId="11" fillId="0" borderId="65" xfId="0" applyNumberFormat="1" applyFont="1" applyBorder="1" applyAlignment="1">
      <alignment horizontal="center" vertical="top" textRotation="90"/>
    </xf>
    <xf numFmtId="49" fontId="11" fillId="0" borderId="164" xfId="0" applyNumberFormat="1" applyFont="1" applyBorder="1" applyAlignment="1">
      <alignment horizontal="center" vertical="top" textRotation="90"/>
    </xf>
    <xf numFmtId="49" fontId="11" fillId="0" borderId="35" xfId="0" applyNumberFormat="1" applyFont="1" applyBorder="1" applyAlignment="1">
      <alignment horizontal="center" vertical="top" textRotation="90" wrapText="1"/>
    </xf>
    <xf numFmtId="0" fontId="11" fillId="0" borderId="15" xfId="0" applyFont="1" applyBorder="1" applyAlignment="1">
      <alignment horizontal="left" vertical="top" wrapText="1"/>
    </xf>
    <xf numFmtId="49" fontId="11" fillId="0" borderId="35" xfId="0" applyNumberFormat="1" applyFont="1" applyBorder="1" applyAlignment="1">
      <alignment horizontal="center" vertical="top" wrapText="1"/>
    </xf>
    <xf numFmtId="49" fontId="11" fillId="0" borderId="113" xfId="0" applyNumberFormat="1" applyFont="1" applyBorder="1" applyAlignment="1">
      <alignment horizontal="center" vertical="top" wrapText="1"/>
    </xf>
    <xf numFmtId="49" fontId="11" fillId="0" borderId="50" xfId="0" applyNumberFormat="1" applyFont="1" applyBorder="1" applyAlignment="1">
      <alignment horizontal="center" vertical="top" wrapText="1"/>
    </xf>
    <xf numFmtId="0" fontId="12" fillId="7" borderId="70" xfId="0" applyFont="1" applyFill="1" applyBorder="1" applyAlignment="1">
      <alignment horizontal="left" vertical="top" wrapText="1"/>
    </xf>
    <xf numFmtId="0" fontId="12" fillId="7" borderId="39" xfId="0" applyFont="1" applyFill="1" applyBorder="1" applyAlignment="1">
      <alignment horizontal="left" vertical="top" wrapText="1"/>
    </xf>
    <xf numFmtId="0" fontId="12" fillId="7" borderId="34" xfId="0" applyFont="1" applyFill="1" applyBorder="1" applyAlignment="1">
      <alignment horizontal="left" vertical="top" wrapText="1"/>
    </xf>
    <xf numFmtId="0" fontId="12" fillId="22" borderId="30" xfId="0" applyFont="1" applyFill="1" applyBorder="1" applyAlignment="1">
      <alignment horizontal="left" vertical="top"/>
    </xf>
    <xf numFmtId="0" fontId="12" fillId="22" borderId="39" xfId="0" applyFont="1" applyFill="1" applyBorder="1" applyAlignment="1">
      <alignment horizontal="left" vertical="top"/>
    </xf>
    <xf numFmtId="0" fontId="12" fillId="22" borderId="34" xfId="0" applyFont="1" applyFill="1" applyBorder="1" applyAlignment="1">
      <alignment horizontal="left" vertical="top"/>
    </xf>
    <xf numFmtId="0" fontId="12" fillId="2" borderId="30" xfId="0" applyFont="1" applyFill="1" applyBorder="1" applyAlignment="1">
      <alignment horizontal="left" vertical="top"/>
    </xf>
    <xf numFmtId="0" fontId="12" fillId="2" borderId="39" xfId="0" applyFont="1" applyFill="1" applyBorder="1" applyAlignment="1">
      <alignment horizontal="left" vertical="top"/>
    </xf>
    <xf numFmtId="0" fontId="12" fillId="2" borderId="34" xfId="0" applyFont="1" applyFill="1" applyBorder="1" applyAlignment="1">
      <alignment horizontal="left" vertical="top"/>
    </xf>
    <xf numFmtId="0" fontId="11" fillId="0" borderId="172" xfId="0" applyFont="1" applyBorder="1" applyAlignment="1">
      <alignment horizontal="center" vertical="center"/>
    </xf>
    <xf numFmtId="0" fontId="11" fillId="0" borderId="182" xfId="0" applyFont="1" applyBorder="1" applyAlignment="1">
      <alignment horizontal="center" vertical="center" textRotation="90" wrapText="1"/>
    </xf>
    <xf numFmtId="0" fontId="11" fillId="0" borderId="185" xfId="0" applyFont="1" applyBorder="1" applyAlignment="1">
      <alignment horizontal="center" vertical="center" textRotation="90" wrapText="1"/>
    </xf>
    <xf numFmtId="0" fontId="11" fillId="0" borderId="181" xfId="0" applyFont="1" applyBorder="1" applyAlignment="1">
      <alignment horizontal="center" vertical="center" textRotation="90" wrapText="1"/>
    </xf>
    <xf numFmtId="0" fontId="11" fillId="0" borderId="183" xfId="0" applyFont="1" applyBorder="1" applyAlignment="1">
      <alignment horizontal="center" vertical="center" textRotation="90" wrapText="1"/>
    </xf>
    <xf numFmtId="0" fontId="12" fillId="13" borderId="34" xfId="0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49" fontId="12" fillId="0" borderId="70" xfId="0" applyNumberFormat="1" applyFont="1" applyBorder="1" applyAlignment="1">
      <alignment horizontal="left" vertical="top" wrapText="1"/>
    </xf>
    <xf numFmtId="49" fontId="12" fillId="0" borderId="39" xfId="0" applyNumberFormat="1" applyFont="1" applyBorder="1" applyAlignment="1">
      <alignment horizontal="left" vertical="top" wrapText="1"/>
    </xf>
    <xf numFmtId="49" fontId="12" fillId="0" borderId="34" xfId="0" applyNumberFormat="1" applyFont="1" applyBorder="1" applyAlignment="1">
      <alignment horizontal="left" vertical="top" wrapText="1"/>
    </xf>
    <xf numFmtId="0" fontId="11" fillId="9" borderId="182" xfId="0" applyFont="1" applyFill="1" applyBorder="1" applyAlignment="1">
      <alignment horizontal="center" vertical="center" textRotation="90" wrapText="1"/>
    </xf>
    <xf numFmtId="0" fontId="11" fillId="9" borderId="185" xfId="0" applyFont="1" applyFill="1" applyBorder="1" applyAlignment="1">
      <alignment horizontal="center" vertical="center" textRotation="90" wrapText="1"/>
    </xf>
    <xf numFmtId="49" fontId="12" fillId="7" borderId="36" xfId="0" applyNumberFormat="1" applyFont="1" applyFill="1" applyBorder="1" applyAlignment="1">
      <alignment vertical="top"/>
    </xf>
    <xf numFmtId="49" fontId="12" fillId="2" borderId="14" xfId="0" applyNumberFormat="1" applyFont="1" applyFill="1" applyBorder="1" applyAlignment="1">
      <alignment horizontal="center" vertical="top"/>
    </xf>
    <xf numFmtId="49" fontId="12" fillId="3" borderId="8" xfId="0" applyNumberFormat="1" applyFont="1" applyFill="1" applyBorder="1" applyAlignment="1">
      <alignment horizontal="center" vertical="top"/>
    </xf>
    <xf numFmtId="49" fontId="11" fillId="11" borderId="35" xfId="0" applyNumberFormat="1" applyFont="1" applyFill="1" applyBorder="1" applyAlignment="1">
      <alignment horizontal="center" vertical="top" wrapText="1"/>
    </xf>
    <xf numFmtId="49" fontId="11" fillId="11" borderId="113" xfId="0" applyNumberFormat="1" applyFont="1" applyFill="1" applyBorder="1" applyAlignment="1">
      <alignment horizontal="center" vertical="top" wrapText="1"/>
    </xf>
    <xf numFmtId="49" fontId="11" fillId="11" borderId="50" xfId="0" applyNumberFormat="1" applyFont="1" applyFill="1" applyBorder="1" applyAlignment="1">
      <alignment horizontal="center" vertical="top" wrapText="1"/>
    </xf>
    <xf numFmtId="49" fontId="11" fillId="11" borderId="35" xfId="0" applyNumberFormat="1" applyFont="1" applyFill="1" applyBorder="1" applyAlignment="1">
      <alignment horizontal="center" vertical="top"/>
    </xf>
    <xf numFmtId="49" fontId="11" fillId="11" borderId="50" xfId="0" applyNumberFormat="1" applyFont="1" applyFill="1" applyBorder="1" applyAlignment="1">
      <alignment horizontal="center" vertical="top"/>
    </xf>
    <xf numFmtId="49" fontId="11" fillId="6" borderId="35" xfId="0" applyNumberFormat="1" applyFont="1" applyFill="1" applyBorder="1" applyAlignment="1">
      <alignment horizontal="center" vertical="top" wrapText="1"/>
    </xf>
    <xf numFmtId="49" fontId="11" fillId="6" borderId="113" xfId="0" applyNumberFormat="1" applyFont="1" applyFill="1" applyBorder="1" applyAlignment="1">
      <alignment horizontal="center" vertical="top" wrapText="1"/>
    </xf>
    <xf numFmtId="49" fontId="11" fillId="6" borderId="50" xfId="0" applyNumberFormat="1" applyFont="1" applyFill="1" applyBorder="1" applyAlignment="1">
      <alignment horizontal="center" vertical="top" wrapText="1"/>
    </xf>
    <xf numFmtId="49" fontId="11" fillId="11" borderId="55" xfId="0" applyNumberFormat="1" applyFont="1" applyFill="1" applyBorder="1" applyAlignment="1">
      <alignment horizontal="center" vertical="top" textRotation="90"/>
    </xf>
    <xf numFmtId="49" fontId="11" fillId="11" borderId="185" xfId="0" applyNumberFormat="1" applyFont="1" applyFill="1" applyBorder="1" applyAlignment="1">
      <alignment horizontal="center" vertical="top" textRotation="90"/>
    </xf>
    <xf numFmtId="49" fontId="11" fillId="11" borderId="35" xfId="0" applyNumberFormat="1" applyFont="1" applyFill="1" applyBorder="1" applyAlignment="1">
      <alignment horizontal="center" vertical="top" textRotation="90" wrapText="1"/>
    </xf>
    <xf numFmtId="49" fontId="11" fillId="11" borderId="47" xfId="0" applyNumberFormat="1" applyFont="1" applyFill="1" applyBorder="1" applyAlignment="1">
      <alignment horizontal="center" vertical="top" textRotation="90" wrapText="1"/>
    </xf>
    <xf numFmtId="49" fontId="11" fillId="11" borderId="179" xfId="0" applyNumberFormat="1" applyFont="1" applyFill="1" applyBorder="1" applyAlignment="1">
      <alignment horizontal="center" vertical="top" textRotation="90" wrapText="1"/>
    </xf>
    <xf numFmtId="0" fontId="11" fillId="6" borderId="8" xfId="0" applyFont="1" applyFill="1" applyBorder="1" applyAlignment="1">
      <alignment horizontal="left" vertical="top" wrapText="1"/>
    </xf>
    <xf numFmtId="0" fontId="12" fillId="19" borderId="88" xfId="0" applyFont="1" applyFill="1" applyBorder="1" applyAlignment="1">
      <alignment horizontal="left" vertical="top" wrapText="1"/>
    </xf>
    <xf numFmtId="0" fontId="12" fillId="19" borderId="39" xfId="0" applyFont="1" applyFill="1" applyBorder="1" applyAlignment="1">
      <alignment horizontal="left" vertical="top" wrapText="1"/>
    </xf>
    <xf numFmtId="0" fontId="12" fillId="19" borderId="34" xfId="0" applyFont="1" applyFill="1" applyBorder="1" applyAlignment="1">
      <alignment horizontal="left" vertical="top" wrapText="1"/>
    </xf>
    <xf numFmtId="49" fontId="11" fillId="11" borderId="104" xfId="0" applyNumberFormat="1" applyFont="1" applyFill="1" applyBorder="1" applyAlignment="1">
      <alignment horizontal="center" vertical="top" textRotation="90"/>
    </xf>
    <xf numFmtId="49" fontId="11" fillId="11" borderId="58" xfId="0" applyNumberFormat="1" applyFont="1" applyFill="1" applyBorder="1" applyAlignment="1">
      <alignment horizontal="center" vertical="top" textRotation="90"/>
    </xf>
    <xf numFmtId="0" fontId="11" fillId="11" borderId="61" xfId="0" applyFont="1" applyFill="1" applyBorder="1" applyAlignment="1">
      <alignment horizontal="left" vertical="top" wrapText="1"/>
    </xf>
    <xf numFmtId="0" fontId="11" fillId="11" borderId="172" xfId="0" applyFont="1" applyFill="1" applyBorder="1" applyAlignment="1">
      <alignment horizontal="left" vertical="top" wrapText="1"/>
    </xf>
    <xf numFmtId="0" fontId="11" fillId="11" borderId="184" xfId="0" applyFont="1" applyFill="1" applyBorder="1" applyAlignment="1">
      <alignment horizontal="left" vertical="top" wrapText="1"/>
    </xf>
    <xf numFmtId="49" fontId="11" fillId="11" borderId="46" xfId="0" applyNumberFormat="1" applyFont="1" applyFill="1" applyBorder="1" applyAlignment="1">
      <alignment horizontal="center" vertical="top" textRotation="90" wrapText="1"/>
    </xf>
    <xf numFmtId="0" fontId="12" fillId="18" borderId="39" xfId="0" applyFont="1" applyFill="1" applyBorder="1" applyAlignment="1">
      <alignment horizontal="left" vertical="top" wrapText="1"/>
    </xf>
    <xf numFmtId="0" fontId="12" fillId="18" borderId="97" xfId="0" applyFont="1" applyFill="1" applyBorder="1" applyAlignment="1">
      <alignment horizontal="left" vertical="top" wrapText="1"/>
    </xf>
    <xf numFmtId="0" fontId="12" fillId="18" borderId="49" xfId="0" applyFont="1" applyFill="1" applyBorder="1" applyAlignment="1">
      <alignment horizontal="left" vertical="top" wrapText="1"/>
    </xf>
    <xf numFmtId="49" fontId="12" fillId="16" borderId="114" xfId="8" applyNumberFormat="1" applyFont="1" applyFill="1" applyBorder="1" applyAlignment="1" applyProtection="1">
      <alignment horizontal="right" vertical="center"/>
    </xf>
    <xf numFmtId="49" fontId="12" fillId="16" borderId="117" xfId="8" applyNumberFormat="1" applyFont="1" applyFill="1" applyBorder="1" applyAlignment="1" applyProtection="1">
      <alignment horizontal="right" vertical="center"/>
    </xf>
    <xf numFmtId="49" fontId="12" fillId="19" borderId="52" xfId="0" applyNumberFormat="1" applyFont="1" applyFill="1" applyBorder="1" applyAlignment="1">
      <alignment horizontal="center" vertical="top"/>
    </xf>
    <xf numFmtId="49" fontId="12" fillId="19" borderId="8" xfId="0" applyNumberFormat="1" applyFont="1" applyFill="1" applyBorder="1" applyAlignment="1">
      <alignment horizontal="center" vertical="top"/>
    </xf>
    <xf numFmtId="49" fontId="12" fillId="11" borderId="114" xfId="0" applyNumberFormat="1" applyFont="1" applyFill="1" applyBorder="1" applyAlignment="1">
      <alignment horizontal="center" vertical="top"/>
    </xf>
    <xf numFmtId="49" fontId="12" fillId="11" borderId="18" xfId="0" applyNumberFormat="1" applyFont="1" applyFill="1" applyBorder="1" applyAlignment="1">
      <alignment horizontal="center" vertical="top"/>
    </xf>
    <xf numFmtId="0" fontId="11" fillId="10" borderId="61" xfId="10" applyNumberFormat="1" applyFont="1" applyFill="1" applyBorder="1" applyAlignment="1" applyProtection="1">
      <alignment horizontal="left" vertical="top" wrapText="1"/>
    </xf>
    <xf numFmtId="0" fontId="11" fillId="10" borderId="184" xfId="10" applyNumberFormat="1" applyFont="1" applyFill="1" applyBorder="1" applyAlignment="1" applyProtection="1">
      <alignment horizontal="left" vertical="top" wrapText="1"/>
    </xf>
    <xf numFmtId="0" fontId="11" fillId="11" borderId="68" xfId="0" applyFont="1" applyFill="1" applyBorder="1" applyAlignment="1">
      <alignment horizontal="center" vertical="top"/>
    </xf>
    <xf numFmtId="0" fontId="11" fillId="11" borderId="175" xfId="0" applyFont="1" applyFill="1" applyBorder="1" applyAlignment="1">
      <alignment horizontal="center" vertical="top"/>
    </xf>
    <xf numFmtId="49" fontId="11" fillId="11" borderId="46" xfId="0" applyNumberFormat="1" applyFont="1" applyFill="1" applyBorder="1" applyAlignment="1">
      <alignment horizontal="center" vertical="top"/>
    </xf>
    <xf numFmtId="49" fontId="11" fillId="11" borderId="179" xfId="0" applyNumberFormat="1" applyFont="1" applyFill="1" applyBorder="1" applyAlignment="1">
      <alignment horizontal="center" vertical="top"/>
    </xf>
    <xf numFmtId="49" fontId="12" fillId="7" borderId="111" xfId="0" applyNumberFormat="1" applyFont="1" applyFill="1" applyBorder="1" applyAlignment="1">
      <alignment vertical="top"/>
    </xf>
    <xf numFmtId="49" fontId="12" fillId="2" borderId="17" xfId="0" applyNumberFormat="1" applyFont="1" applyFill="1" applyBorder="1" applyAlignment="1">
      <alignment horizontal="center" vertical="top"/>
    </xf>
    <xf numFmtId="49" fontId="12" fillId="3" borderId="115" xfId="0" applyNumberFormat="1" applyFont="1" applyFill="1" applyBorder="1" applyAlignment="1">
      <alignment horizontal="center" vertical="top"/>
    </xf>
    <xf numFmtId="49" fontId="12" fillId="3" borderId="24" xfId="0" applyNumberFormat="1" applyFont="1" applyFill="1" applyBorder="1" applyAlignment="1">
      <alignment horizontal="center" vertical="top"/>
    </xf>
    <xf numFmtId="49" fontId="12" fillId="3" borderId="193" xfId="0" applyNumberFormat="1" applyFont="1" applyFill="1" applyBorder="1" applyAlignment="1">
      <alignment horizontal="center" vertical="top"/>
    </xf>
    <xf numFmtId="49" fontId="12" fillId="0" borderId="75" xfId="0" applyNumberFormat="1" applyFont="1" applyBorder="1" applyAlignment="1">
      <alignment horizontal="center" vertical="top"/>
    </xf>
    <xf numFmtId="0" fontId="11" fillId="0" borderId="52" xfId="0" applyFont="1" applyBorder="1" applyAlignment="1">
      <alignment horizontal="left" vertical="top" wrapText="1"/>
    </xf>
    <xf numFmtId="49" fontId="12" fillId="2" borderId="115" xfId="0" applyNumberFormat="1" applyFont="1" applyFill="1" applyBorder="1" applyAlignment="1">
      <alignment horizontal="center" vertical="top"/>
    </xf>
    <xf numFmtId="49" fontId="12" fillId="2" borderId="18" xfId="0" applyNumberFormat="1" applyFont="1" applyFill="1" applyBorder="1" applyAlignment="1">
      <alignment horizontal="center" vertical="top"/>
    </xf>
    <xf numFmtId="0" fontId="11" fillId="10" borderId="61" xfId="0" applyFont="1" applyFill="1" applyBorder="1" applyAlignment="1">
      <alignment horizontal="center" vertical="top" wrapText="1"/>
    </xf>
    <xf numFmtId="0" fontId="11" fillId="10" borderId="172" xfId="0" applyFont="1" applyFill="1" applyBorder="1" applyAlignment="1">
      <alignment horizontal="center" vertical="top" wrapText="1"/>
    </xf>
    <xf numFmtId="0" fontId="11" fillId="10" borderId="8" xfId="0" applyFont="1" applyFill="1" applyBorder="1" applyAlignment="1">
      <alignment horizontal="center" vertical="top" wrapText="1"/>
    </xf>
    <xf numFmtId="49" fontId="12" fillId="17" borderId="39" xfId="0" applyNumberFormat="1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 wrapText="1"/>
    </xf>
    <xf numFmtId="49" fontId="11" fillId="6" borderId="35" xfId="0" applyNumberFormat="1" applyFont="1" applyFill="1" applyBorder="1" applyAlignment="1">
      <alignment horizontal="center" vertical="top"/>
    </xf>
    <xf numFmtId="49" fontId="11" fillId="6" borderId="113" xfId="0" applyNumberFormat="1" applyFont="1" applyFill="1" applyBorder="1" applyAlignment="1">
      <alignment horizontal="center" vertical="top"/>
    </xf>
    <xf numFmtId="49" fontId="11" fillId="6" borderId="50" xfId="0" applyNumberFormat="1" applyFont="1" applyFill="1" applyBorder="1" applyAlignment="1">
      <alignment horizontal="center" vertical="top"/>
    </xf>
    <xf numFmtId="49" fontId="12" fillId="7" borderId="36" xfId="0" applyNumberFormat="1" applyFont="1" applyFill="1" applyBorder="1" applyAlignment="1">
      <alignment horizontal="center" vertical="top"/>
    </xf>
    <xf numFmtId="49" fontId="12" fillId="3" borderId="157" xfId="0" applyNumberFormat="1" applyFont="1" applyFill="1" applyBorder="1" applyAlignment="1">
      <alignment horizontal="center" vertical="top"/>
    </xf>
    <xf numFmtId="49" fontId="12" fillId="10" borderId="68" xfId="0" applyNumberFormat="1" applyFont="1" applyFill="1" applyBorder="1" applyAlignment="1">
      <alignment horizontal="center" vertical="top"/>
    </xf>
    <xf numFmtId="49" fontId="12" fillId="10" borderId="14" xfId="0" applyNumberFormat="1" applyFont="1" applyFill="1" applyBorder="1" applyAlignment="1">
      <alignment horizontal="center" vertical="top"/>
    </xf>
    <xf numFmtId="0" fontId="11" fillId="0" borderId="126" xfId="10" applyNumberFormat="1" applyFont="1" applyFill="1" applyBorder="1" applyAlignment="1" applyProtection="1">
      <alignment horizontal="left" vertical="top" wrapText="1"/>
    </xf>
    <xf numFmtId="0" fontId="11" fillId="0" borderId="195" xfId="10" applyNumberFormat="1" applyFont="1" applyFill="1" applyBorder="1" applyAlignment="1" applyProtection="1">
      <alignment horizontal="left" vertical="top" wrapText="1"/>
    </xf>
    <xf numFmtId="0" fontId="11" fillId="0" borderId="146" xfId="10" applyNumberFormat="1" applyFont="1" applyFill="1" applyBorder="1" applyAlignment="1" applyProtection="1">
      <alignment horizontal="left" vertical="top" wrapText="1"/>
    </xf>
    <xf numFmtId="0" fontId="11" fillId="0" borderId="194" xfId="10" applyNumberFormat="1" applyFont="1" applyFill="1" applyBorder="1" applyAlignment="1" applyProtection="1">
      <alignment horizontal="left" vertical="top" wrapText="1"/>
    </xf>
    <xf numFmtId="0" fontId="11" fillId="10" borderId="126" xfId="10" applyNumberFormat="1" applyFont="1" applyFill="1" applyBorder="1" applyAlignment="1" applyProtection="1">
      <alignment horizontal="left" vertical="top" wrapText="1"/>
    </xf>
    <xf numFmtId="0" fontId="11" fillId="10" borderId="195" xfId="10" applyNumberFormat="1" applyFont="1" applyFill="1" applyBorder="1" applyAlignment="1" applyProtection="1">
      <alignment horizontal="left" vertical="top" wrapText="1"/>
    </xf>
    <xf numFmtId="49" fontId="12" fillId="2" borderId="193" xfId="0" applyNumberFormat="1" applyFont="1" applyFill="1" applyBorder="1" applyAlignment="1">
      <alignment horizontal="center" vertical="top"/>
    </xf>
    <xf numFmtId="49" fontId="12" fillId="2" borderId="24" xfId="0" applyNumberFormat="1" applyFont="1" applyFill="1" applyBorder="1" applyAlignment="1">
      <alignment horizontal="center" vertical="top"/>
    </xf>
    <xf numFmtId="49" fontId="12" fillId="3" borderId="29" xfId="0" applyNumberFormat="1" applyFont="1" applyFill="1" applyBorder="1" applyAlignment="1">
      <alignment horizontal="center" vertical="top"/>
    </xf>
    <xf numFmtId="49" fontId="11" fillId="10" borderId="104" xfId="0" applyNumberFormat="1" applyFont="1" applyFill="1" applyBorder="1" applyAlignment="1">
      <alignment horizontal="center" vertical="top" textRotation="90" wrapText="1"/>
    </xf>
    <xf numFmtId="49" fontId="11" fillId="10" borderId="112" xfId="0" applyNumberFormat="1" applyFont="1" applyFill="1" applyBorder="1" applyAlignment="1">
      <alignment horizontal="center" vertical="top" textRotation="90" wrapText="1"/>
    </xf>
    <xf numFmtId="49" fontId="11" fillId="10" borderId="46" xfId="0" applyNumberFormat="1" applyFont="1" applyFill="1" applyBorder="1" applyAlignment="1">
      <alignment horizontal="center" vertical="top" textRotation="90"/>
    </xf>
    <xf numFmtId="49" fontId="11" fillId="10" borderId="48" xfId="0" applyNumberFormat="1" applyFont="1" applyFill="1" applyBorder="1" applyAlignment="1">
      <alignment horizontal="center" vertical="top" textRotation="90"/>
    </xf>
    <xf numFmtId="49" fontId="11" fillId="10" borderId="180" xfId="0" applyNumberFormat="1" applyFont="1" applyFill="1" applyBorder="1" applyAlignment="1">
      <alignment horizontal="center" vertical="top" textRotation="90"/>
    </xf>
    <xf numFmtId="49" fontId="11" fillId="10" borderId="179" xfId="0" applyNumberFormat="1" applyFont="1" applyFill="1" applyBorder="1" applyAlignment="1">
      <alignment horizontal="center" vertical="top" textRotation="90"/>
    </xf>
    <xf numFmtId="49" fontId="12" fillId="7" borderId="74" xfId="0" applyNumberFormat="1" applyFont="1" applyFill="1" applyBorder="1" applyAlignment="1">
      <alignment horizontal="center" vertical="top" wrapText="1"/>
    </xf>
    <xf numFmtId="49" fontId="12" fillId="2" borderId="75" xfId="0" applyNumberFormat="1" applyFont="1" applyFill="1" applyBorder="1" applyAlignment="1">
      <alignment horizontal="center" vertical="top"/>
    </xf>
    <xf numFmtId="49" fontId="12" fillId="3" borderId="75" xfId="0" applyNumberFormat="1" applyFont="1" applyFill="1" applyBorder="1" applyAlignment="1">
      <alignment horizontal="center" vertical="top"/>
    </xf>
    <xf numFmtId="0" fontId="11" fillId="10" borderId="52" xfId="0" applyFont="1" applyFill="1" applyBorder="1" applyAlignment="1">
      <alignment horizontal="center" vertical="top"/>
    </xf>
    <xf numFmtId="0" fontId="11" fillId="10" borderId="15" xfId="0" applyFont="1" applyFill="1" applyBorder="1" applyAlignment="1">
      <alignment horizontal="center" vertical="top"/>
    </xf>
    <xf numFmtId="0" fontId="11" fillId="10" borderId="52" xfId="10" applyNumberFormat="1" applyFont="1" applyFill="1" applyBorder="1" applyAlignment="1" applyProtection="1">
      <alignment horizontal="left" vertical="top" wrapText="1"/>
    </xf>
    <xf numFmtId="0" fontId="11" fillId="10" borderId="15" xfId="10" applyNumberFormat="1" applyFont="1" applyFill="1" applyBorder="1" applyAlignment="1" applyProtection="1">
      <alignment horizontal="left" vertical="top" wrapText="1"/>
    </xf>
    <xf numFmtId="0" fontId="11" fillId="10" borderId="75" xfId="10" applyNumberFormat="1" applyFont="1" applyFill="1" applyBorder="1" applyAlignment="1" applyProtection="1">
      <alignment horizontal="left" vertical="top" wrapText="1"/>
    </xf>
    <xf numFmtId="0" fontId="11" fillId="10" borderId="75" xfId="0" applyFont="1" applyFill="1" applyBorder="1" applyAlignment="1">
      <alignment horizontal="center" vertical="top"/>
    </xf>
    <xf numFmtId="49" fontId="11" fillId="10" borderId="76" xfId="0" applyNumberFormat="1" applyFont="1" applyFill="1" applyBorder="1" applyAlignment="1">
      <alignment horizontal="center" vertical="top" textRotation="90" wrapText="1"/>
    </xf>
    <xf numFmtId="0" fontId="11" fillId="10" borderId="9" xfId="0" applyFont="1" applyFill="1" applyBorder="1" applyAlignment="1">
      <alignment horizontal="center" vertical="top"/>
    </xf>
    <xf numFmtId="0" fontId="11" fillId="10" borderId="172" xfId="0" applyFont="1" applyFill="1" applyBorder="1" applyAlignment="1">
      <alignment horizontal="center" vertical="top"/>
    </xf>
    <xf numFmtId="0" fontId="11" fillId="10" borderId="184" xfId="0" applyFont="1" applyFill="1" applyBorder="1" applyAlignment="1">
      <alignment horizontal="center" vertical="top"/>
    </xf>
    <xf numFmtId="0" fontId="11" fillId="0" borderId="75" xfId="10" applyNumberFormat="1" applyFont="1" applyFill="1" applyBorder="1" applyAlignment="1" applyProtection="1">
      <alignment horizontal="left" vertical="top" wrapText="1"/>
    </xf>
    <xf numFmtId="49" fontId="12" fillId="3" borderId="121" xfId="0" applyNumberFormat="1" applyFont="1" applyFill="1" applyBorder="1" applyAlignment="1">
      <alignment horizontal="right" vertical="center"/>
    </xf>
    <xf numFmtId="49" fontId="12" fillId="3" borderId="114" xfId="0" applyNumberFormat="1" applyFont="1" applyFill="1" applyBorder="1" applyAlignment="1">
      <alignment horizontal="right" vertical="center"/>
    </xf>
    <xf numFmtId="49" fontId="12" fillId="19" borderId="87" xfId="0" applyNumberFormat="1" applyFont="1" applyFill="1" applyBorder="1" applyAlignment="1">
      <alignment horizontal="left" vertical="top"/>
    </xf>
    <xf numFmtId="49" fontId="12" fillId="19" borderId="69" xfId="0" applyNumberFormat="1" applyFont="1" applyFill="1" applyBorder="1" applyAlignment="1">
      <alignment horizontal="left" vertical="top"/>
    </xf>
    <xf numFmtId="49" fontId="11" fillId="6" borderId="58" xfId="0" applyNumberFormat="1" applyFont="1" applyFill="1" applyBorder="1" applyAlignment="1">
      <alignment horizontal="center" vertical="top" textRotation="90"/>
    </xf>
    <xf numFmtId="49" fontId="11" fillId="6" borderId="46" xfId="0" applyNumberFormat="1" applyFont="1" applyFill="1" applyBorder="1" applyAlignment="1">
      <alignment horizontal="center" vertical="top"/>
    </xf>
    <xf numFmtId="49" fontId="11" fillId="6" borderId="179" xfId="0" applyNumberFormat="1" applyFont="1" applyFill="1" applyBorder="1" applyAlignment="1">
      <alignment horizontal="center" vertical="top"/>
    </xf>
    <xf numFmtId="49" fontId="12" fillId="13" borderId="88" xfId="0" applyNumberFormat="1" applyFont="1" applyFill="1" applyBorder="1" applyAlignment="1">
      <alignment horizontal="left" vertical="top"/>
    </xf>
    <xf numFmtId="49" fontId="12" fillId="13" borderId="39" xfId="0" applyNumberFormat="1" applyFont="1" applyFill="1" applyBorder="1" applyAlignment="1">
      <alignment horizontal="left" vertical="top"/>
    </xf>
    <xf numFmtId="49" fontId="12" fillId="13" borderId="34" xfId="0" applyNumberFormat="1" applyFont="1" applyFill="1" applyBorder="1" applyAlignment="1">
      <alignment horizontal="left" vertical="top"/>
    </xf>
    <xf numFmtId="49" fontId="11" fillId="0" borderId="46" xfId="0" applyNumberFormat="1" applyFont="1" applyBorder="1" applyAlignment="1">
      <alignment horizontal="center" vertical="top" textRotation="90"/>
    </xf>
    <xf numFmtId="49" fontId="11" fillId="0" borderId="179" xfId="0" applyNumberFormat="1" applyFont="1" applyBorder="1" applyAlignment="1">
      <alignment horizontal="center" vertical="top" textRotation="90"/>
    </xf>
    <xf numFmtId="49" fontId="11" fillId="6" borderId="112" xfId="0" applyNumberFormat="1" applyFont="1" applyFill="1" applyBorder="1" applyAlignment="1">
      <alignment horizontal="center" vertical="top" textRotation="90"/>
    </xf>
    <xf numFmtId="49" fontId="11" fillId="6" borderId="76" xfId="0" applyNumberFormat="1" applyFont="1" applyFill="1" applyBorder="1" applyAlignment="1">
      <alignment horizontal="center" vertical="top" textRotation="90"/>
    </xf>
    <xf numFmtId="49" fontId="11" fillId="6" borderId="113" xfId="0" applyNumberFormat="1" applyFont="1" applyFill="1" applyBorder="1" applyAlignment="1">
      <alignment horizontal="center" vertical="top" textRotation="90"/>
    </xf>
    <xf numFmtId="49" fontId="11" fillId="6" borderId="50" xfId="0" applyNumberFormat="1" applyFont="1" applyFill="1" applyBorder="1" applyAlignment="1">
      <alignment horizontal="center" vertical="top" textRotation="90"/>
    </xf>
    <xf numFmtId="49" fontId="11" fillId="0" borderId="76" xfId="0" applyNumberFormat="1" applyFont="1" applyBorder="1" applyAlignment="1">
      <alignment horizontal="center" vertical="top" textRotation="90" wrapText="1"/>
    </xf>
    <xf numFmtId="0" fontId="11" fillId="0" borderId="141" xfId="0" applyFont="1" applyBorder="1" applyAlignment="1">
      <alignment horizontal="left" vertical="top" wrapText="1"/>
    </xf>
    <xf numFmtId="0" fontId="11" fillId="0" borderId="163" xfId="0" applyFont="1" applyBorder="1" applyAlignment="1">
      <alignment horizontal="left" vertical="top" wrapText="1"/>
    </xf>
    <xf numFmtId="0" fontId="11" fillId="10" borderId="61" xfId="0" applyFont="1" applyFill="1" applyBorder="1" applyAlignment="1">
      <alignment horizontal="left" vertical="top" wrapText="1"/>
    </xf>
    <xf numFmtId="0" fontId="11" fillId="10" borderId="172" xfId="0" applyFont="1" applyFill="1" applyBorder="1" applyAlignment="1">
      <alignment horizontal="left" vertical="top" wrapText="1"/>
    </xf>
    <xf numFmtId="0" fontId="11" fillId="10" borderId="8" xfId="0" applyFont="1" applyFill="1" applyBorder="1" applyAlignment="1">
      <alignment horizontal="left" vertical="top" wrapText="1"/>
    </xf>
    <xf numFmtId="49" fontId="12" fillId="12" borderId="61" xfId="0" applyNumberFormat="1" applyFont="1" applyFill="1" applyBorder="1" applyAlignment="1">
      <alignment horizontal="center" vertical="top"/>
    </xf>
    <xf numFmtId="49" fontId="12" fillId="12" borderId="172" xfId="0" applyNumberFormat="1" applyFont="1" applyFill="1" applyBorder="1" applyAlignment="1">
      <alignment horizontal="center" vertical="top"/>
    </xf>
    <xf numFmtId="49" fontId="12" fillId="12" borderId="8" xfId="0" applyNumberFormat="1" applyFont="1" applyFill="1" applyBorder="1" applyAlignment="1">
      <alignment horizontal="center" vertical="top"/>
    </xf>
    <xf numFmtId="49" fontId="12" fillId="3" borderId="88" xfId="0" applyNumberFormat="1" applyFont="1" applyFill="1" applyBorder="1" applyAlignment="1">
      <alignment horizontal="right" vertical="top" wrapText="1"/>
    </xf>
    <xf numFmtId="49" fontId="12" fillId="3" borderId="39" xfId="0" applyNumberFormat="1" applyFont="1" applyFill="1" applyBorder="1" applyAlignment="1">
      <alignment horizontal="right" vertical="top" wrapText="1"/>
    </xf>
    <xf numFmtId="49" fontId="12" fillId="6" borderId="8" xfId="0" applyNumberFormat="1" applyFont="1" applyFill="1" applyBorder="1" applyAlignment="1">
      <alignment horizontal="center" vertical="top"/>
    </xf>
    <xf numFmtId="0" fontId="11" fillId="6" borderId="6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horizontal="center" vertical="top" wrapText="1"/>
    </xf>
    <xf numFmtId="49" fontId="12" fillId="17" borderId="88" xfId="0" applyNumberFormat="1" applyFont="1" applyFill="1" applyBorder="1" applyAlignment="1">
      <alignment horizontal="left" vertical="top"/>
    </xf>
    <xf numFmtId="49" fontId="12" fillId="17" borderId="39" xfId="0" applyNumberFormat="1" applyFont="1" applyFill="1" applyBorder="1" applyAlignment="1">
      <alignment horizontal="left" vertical="top"/>
    </xf>
    <xf numFmtId="49" fontId="12" fillId="17" borderId="97" xfId="0" applyNumberFormat="1" applyFont="1" applyFill="1" applyBorder="1" applyAlignment="1">
      <alignment horizontal="left" vertical="top"/>
    </xf>
    <xf numFmtId="49" fontId="12" fillId="17" borderId="49" xfId="0" applyNumberFormat="1" applyFont="1" applyFill="1" applyBorder="1" applyAlignment="1">
      <alignment horizontal="left" vertical="top"/>
    </xf>
    <xf numFmtId="49" fontId="11" fillId="11" borderId="47" xfId="0" applyNumberFormat="1" applyFont="1" applyFill="1" applyBorder="1" applyAlignment="1">
      <alignment horizontal="center" vertical="top"/>
    </xf>
    <xf numFmtId="49" fontId="12" fillId="6" borderId="15" xfId="0" applyNumberFormat="1" applyFont="1" applyFill="1" applyBorder="1" applyAlignment="1">
      <alignment horizontal="center" vertical="top"/>
    </xf>
    <xf numFmtId="49" fontId="12" fillId="6" borderId="75" xfId="0" applyNumberFormat="1" applyFont="1" applyFill="1" applyBorder="1" applyAlignment="1">
      <alignment horizontal="center" vertical="top"/>
    </xf>
    <xf numFmtId="49" fontId="12" fillId="2" borderId="39" xfId="0" applyNumberFormat="1" applyFont="1" applyFill="1" applyBorder="1" applyAlignment="1">
      <alignment horizontal="right" vertical="center"/>
    </xf>
    <xf numFmtId="49" fontId="12" fillId="2" borderId="34" xfId="0" applyNumberFormat="1" applyFont="1" applyFill="1" applyBorder="1" applyAlignment="1">
      <alignment horizontal="right" vertical="center"/>
    </xf>
    <xf numFmtId="49" fontId="12" fillId="12" borderId="88" xfId="9" applyNumberFormat="1" applyFont="1" applyFill="1" applyBorder="1" applyAlignment="1" applyProtection="1">
      <alignment horizontal="right" vertical="center"/>
    </xf>
    <xf numFmtId="49" fontId="12" fillId="12" borderId="39" xfId="9" applyNumberFormat="1" applyFont="1" applyFill="1" applyBorder="1" applyAlignment="1" applyProtection="1">
      <alignment horizontal="right" vertical="center"/>
    </xf>
    <xf numFmtId="49" fontId="11" fillId="6" borderId="47" xfId="0" applyNumberFormat="1" applyFont="1" applyFill="1" applyBorder="1" applyAlignment="1">
      <alignment horizontal="center" vertical="top" textRotation="90"/>
    </xf>
    <xf numFmtId="49" fontId="11" fillId="6" borderId="47" xfId="0" applyNumberFormat="1" applyFont="1" applyFill="1" applyBorder="1" applyAlignment="1">
      <alignment horizontal="center" vertical="top"/>
    </xf>
    <xf numFmtId="49" fontId="11" fillId="10" borderId="55" xfId="0" applyNumberFormat="1" applyFont="1" applyFill="1" applyBorder="1" applyAlignment="1">
      <alignment horizontal="center" vertical="top" textRotation="90"/>
    </xf>
    <xf numFmtId="49" fontId="11" fillId="10" borderId="187" xfId="0" applyNumberFormat="1" applyFont="1" applyFill="1" applyBorder="1" applyAlignment="1">
      <alignment horizontal="center" vertical="top" textRotation="90"/>
    </xf>
    <xf numFmtId="49" fontId="11" fillId="10" borderId="58" xfId="0" applyNumberFormat="1" applyFont="1" applyFill="1" applyBorder="1" applyAlignment="1">
      <alignment horizontal="center" vertical="top" textRotation="90"/>
    </xf>
    <xf numFmtId="49" fontId="11" fillId="10" borderId="47" xfId="0" applyNumberFormat="1" applyFont="1" applyFill="1" applyBorder="1" applyAlignment="1">
      <alignment horizontal="center" vertical="top" textRotation="90"/>
    </xf>
    <xf numFmtId="0" fontId="11" fillId="6" borderId="184" xfId="0" applyFont="1" applyFill="1" applyBorder="1" applyAlignment="1">
      <alignment horizontal="center" vertical="top" wrapText="1"/>
    </xf>
    <xf numFmtId="164" fontId="12" fillId="7" borderId="70" xfId="0" applyNumberFormat="1" applyFont="1" applyFill="1" applyBorder="1" applyAlignment="1">
      <alignment horizontal="right" vertical="center"/>
    </xf>
    <xf numFmtId="164" fontId="12" fillId="7" borderId="39" xfId="0" applyNumberFormat="1" applyFont="1" applyFill="1" applyBorder="1" applyAlignment="1">
      <alignment horizontal="right" vertical="center"/>
    </xf>
    <xf numFmtId="49" fontId="11" fillId="0" borderId="50" xfId="0" applyNumberFormat="1" applyFont="1" applyBorder="1" applyAlignment="1">
      <alignment horizontal="center" vertical="top" textRotation="90" wrapText="1"/>
    </xf>
    <xf numFmtId="49" fontId="12" fillId="7" borderId="74" xfId="0" applyNumberFormat="1" applyFont="1" applyFill="1" applyBorder="1" applyAlignment="1">
      <alignment horizontal="center" vertical="top"/>
    </xf>
    <xf numFmtId="49" fontId="12" fillId="6" borderId="61" xfId="0" applyNumberFormat="1" applyFont="1" applyFill="1" applyBorder="1" applyAlignment="1">
      <alignment horizontal="center" vertical="top" wrapText="1"/>
    </xf>
    <xf numFmtId="49" fontId="12" fillId="6" borderId="172" xfId="0" applyNumberFormat="1" applyFont="1" applyFill="1" applyBorder="1" applyAlignment="1">
      <alignment horizontal="center" vertical="top" wrapText="1"/>
    </xf>
    <xf numFmtId="49" fontId="12" fillId="6" borderId="184" xfId="0" applyNumberFormat="1" applyFont="1" applyFill="1" applyBorder="1" applyAlignment="1">
      <alignment horizontal="center" vertical="top" wrapText="1"/>
    </xf>
    <xf numFmtId="49" fontId="12" fillId="2" borderId="88" xfId="8" applyNumberFormat="1" applyFont="1" applyBorder="1" applyAlignment="1" applyProtection="1">
      <alignment horizontal="right" vertical="center"/>
    </xf>
    <xf numFmtId="49" fontId="12" fillId="2" borderId="39" xfId="8" applyNumberFormat="1" applyFont="1" applyBorder="1" applyAlignment="1" applyProtection="1">
      <alignment horizontal="right" vertical="center"/>
    </xf>
    <xf numFmtId="49" fontId="12" fillId="2" borderId="34" xfId="8" applyNumberFormat="1" applyFont="1" applyBorder="1" applyAlignment="1" applyProtection="1">
      <alignment horizontal="right" vertical="center"/>
    </xf>
    <xf numFmtId="49" fontId="12" fillId="3" borderId="88" xfId="0" applyNumberFormat="1" applyFont="1" applyFill="1" applyBorder="1" applyAlignment="1">
      <alignment horizontal="right" vertical="center"/>
    </xf>
    <xf numFmtId="49" fontId="12" fillId="3" borderId="39" xfId="0" applyNumberFormat="1" applyFont="1" applyFill="1" applyBorder="1" applyAlignment="1">
      <alignment horizontal="right" vertical="center"/>
    </xf>
    <xf numFmtId="49" fontId="11" fillId="6" borderId="35" xfId="0" applyNumberFormat="1" applyFont="1" applyFill="1" applyBorder="1" applyAlignment="1">
      <alignment horizontal="center" vertical="top" textRotation="90"/>
    </xf>
    <xf numFmtId="0" fontId="12" fillId="19" borderId="87" xfId="0" applyFont="1" applyFill="1" applyBorder="1" applyAlignment="1">
      <alignment horizontal="left" vertical="top"/>
    </xf>
    <xf numFmtId="0" fontId="12" fillId="19" borderId="69" xfId="0" applyFont="1" applyFill="1" applyBorder="1" applyAlignment="1">
      <alignment horizontal="left" vertical="top"/>
    </xf>
    <xf numFmtId="0" fontId="11" fillId="10" borderId="9" xfId="0" applyFont="1" applyFill="1" applyBorder="1" applyAlignment="1">
      <alignment horizontal="left" vertical="top" wrapText="1"/>
    </xf>
    <xf numFmtId="0" fontId="11" fillId="10" borderId="184" xfId="0" applyFont="1" applyFill="1" applyBorder="1" applyAlignment="1">
      <alignment horizontal="left" vertical="top" wrapText="1"/>
    </xf>
    <xf numFmtId="49" fontId="11" fillId="10" borderId="55" xfId="0" applyNumberFormat="1" applyFont="1" applyFill="1" applyBorder="1" applyAlignment="1">
      <alignment horizontal="center" vertical="top" textRotation="90" wrapText="1"/>
    </xf>
    <xf numFmtId="49" fontId="11" fillId="10" borderId="66" xfId="0" applyNumberFormat="1" applyFont="1" applyFill="1" applyBorder="1" applyAlignment="1">
      <alignment horizontal="center" vertical="top" textRotation="90" wrapText="1"/>
    </xf>
    <xf numFmtId="49" fontId="11" fillId="10" borderId="187" xfId="0" applyNumberFormat="1" applyFont="1" applyFill="1" applyBorder="1" applyAlignment="1">
      <alignment horizontal="center" vertical="top" textRotation="90" wrapText="1"/>
    </xf>
    <xf numFmtId="49" fontId="11" fillId="10" borderId="185" xfId="0" applyNumberFormat="1" applyFont="1" applyFill="1" applyBorder="1" applyAlignment="1">
      <alignment horizontal="center" vertical="top" textRotation="90" wrapText="1"/>
    </xf>
    <xf numFmtId="49" fontId="12" fillId="0" borderId="61" xfId="0" applyNumberFormat="1" applyFont="1" applyBorder="1" applyAlignment="1">
      <alignment horizontal="center" vertical="top" wrapText="1"/>
    </xf>
    <xf numFmtId="49" fontId="12" fillId="0" borderId="172" xfId="0" applyNumberFormat="1" applyFont="1" applyBorder="1" applyAlignment="1">
      <alignment horizontal="center" vertical="top" wrapText="1"/>
    </xf>
    <xf numFmtId="49" fontId="12" fillId="0" borderId="8" xfId="0" applyNumberFormat="1" applyFont="1" applyBorder="1" applyAlignment="1">
      <alignment horizontal="center" vertical="top" wrapText="1"/>
    </xf>
    <xf numFmtId="49" fontId="12" fillId="3" borderId="40" xfId="0" applyNumberFormat="1" applyFont="1" applyFill="1" applyBorder="1" applyAlignment="1">
      <alignment horizontal="right" vertical="center"/>
    </xf>
    <xf numFmtId="49" fontId="12" fillId="3" borderId="69" xfId="0" applyNumberFormat="1" applyFont="1" applyFill="1" applyBorder="1" applyAlignment="1">
      <alignment horizontal="right" vertical="center"/>
    </xf>
    <xf numFmtId="0" fontId="11" fillId="0" borderId="61" xfId="0" applyFont="1" applyBorder="1" applyAlignment="1">
      <alignment horizontal="center" vertical="top" wrapText="1"/>
    </xf>
    <xf numFmtId="0" fontId="11" fillId="0" borderId="184" xfId="0" applyFont="1" applyBorder="1" applyAlignment="1">
      <alignment horizontal="center" vertical="top" wrapText="1"/>
    </xf>
    <xf numFmtId="49" fontId="12" fillId="2" borderId="172" xfId="0" applyNumberFormat="1" applyFont="1" applyFill="1" applyBorder="1" applyAlignment="1">
      <alignment horizontal="center" vertical="top"/>
    </xf>
    <xf numFmtId="49" fontId="11" fillId="0" borderId="187" xfId="0" applyNumberFormat="1" applyFont="1" applyBorder="1" applyAlignment="1">
      <alignment horizontal="center" vertical="top" textRotation="90"/>
    </xf>
    <xf numFmtId="49" fontId="11" fillId="0" borderId="58" xfId="0" applyNumberFormat="1" applyFont="1" applyBorder="1" applyAlignment="1">
      <alignment horizontal="center" vertical="top" textRotation="90"/>
    </xf>
    <xf numFmtId="0" fontId="11" fillId="0" borderId="172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center" vertical="top" wrapText="1"/>
    </xf>
    <xf numFmtId="0" fontId="12" fillId="3" borderId="42" xfId="0" applyFont="1" applyFill="1" applyBorder="1" applyAlignment="1">
      <alignment horizontal="right" vertical="center"/>
    </xf>
    <xf numFmtId="0" fontId="12" fillId="3" borderId="39" xfId="0" applyFont="1" applyFill="1" applyBorder="1" applyAlignment="1">
      <alignment horizontal="right" vertical="center"/>
    </xf>
    <xf numFmtId="49" fontId="11" fillId="0" borderId="180" xfId="0" applyNumberFormat="1" applyFont="1" applyBorder="1" applyAlignment="1">
      <alignment horizontal="center" vertical="top" textRotation="90"/>
    </xf>
    <xf numFmtId="0" fontId="11" fillId="0" borderId="172" xfId="0" applyFont="1" applyBorder="1" applyAlignment="1">
      <alignment horizontal="left" vertical="top" wrapText="1"/>
    </xf>
    <xf numFmtId="49" fontId="11" fillId="0" borderId="67" xfId="0" applyNumberFormat="1" applyFont="1" applyBorder="1" applyAlignment="1">
      <alignment horizontal="center" vertical="top" wrapText="1"/>
    </xf>
    <xf numFmtId="49" fontId="11" fillId="0" borderId="178" xfId="0" applyNumberFormat="1" applyFont="1" applyBorder="1" applyAlignment="1">
      <alignment horizontal="center" vertical="top" wrapText="1"/>
    </xf>
    <xf numFmtId="49" fontId="11" fillId="0" borderId="118" xfId="0" applyNumberFormat="1" applyFont="1" applyBorder="1" applyAlignment="1">
      <alignment horizontal="center" vertical="top" wrapText="1"/>
    </xf>
    <xf numFmtId="49" fontId="11" fillId="0" borderId="179" xfId="0" applyNumberFormat="1" applyFont="1" applyBorder="1" applyAlignment="1">
      <alignment horizontal="center" vertical="top" wrapText="1"/>
    </xf>
    <xf numFmtId="49" fontId="12" fillId="12" borderId="88" xfId="0" applyNumberFormat="1" applyFont="1" applyFill="1" applyBorder="1" applyAlignment="1">
      <alignment horizontal="left" vertical="top"/>
    </xf>
    <xf numFmtId="49" fontId="12" fillId="12" borderId="39" xfId="0" applyNumberFormat="1" applyFont="1" applyFill="1" applyBorder="1" applyAlignment="1">
      <alignment horizontal="left" vertical="top"/>
    </xf>
    <xf numFmtId="49" fontId="12" fillId="12" borderId="97" xfId="0" applyNumberFormat="1" applyFont="1" applyFill="1" applyBorder="1" applyAlignment="1">
      <alignment horizontal="left" vertical="top"/>
    </xf>
    <xf numFmtId="49" fontId="12" fillId="12" borderId="49" xfId="0" applyNumberFormat="1" applyFont="1" applyFill="1" applyBorder="1" applyAlignment="1">
      <alignment horizontal="left" vertical="top"/>
    </xf>
    <xf numFmtId="49" fontId="12" fillId="0" borderId="8" xfId="0" applyNumberFormat="1" applyFont="1" applyBorder="1" applyAlignment="1">
      <alignment horizontal="center" vertical="top"/>
    </xf>
    <xf numFmtId="49" fontId="11" fillId="23" borderId="55" xfId="0" applyNumberFormat="1" applyFont="1" applyFill="1" applyBorder="1" applyAlignment="1">
      <alignment horizontal="center" vertical="top" textRotation="90"/>
    </xf>
    <xf numFmtId="49" fontId="11" fillId="23" borderId="187" xfId="0" applyNumberFormat="1" applyFont="1" applyFill="1" applyBorder="1" applyAlignment="1">
      <alignment horizontal="center" vertical="top" textRotation="90"/>
    </xf>
    <xf numFmtId="49" fontId="11" fillId="23" borderId="58" xfId="0" applyNumberFormat="1" applyFont="1" applyFill="1" applyBorder="1" applyAlignment="1">
      <alignment horizontal="center" vertical="top" textRotation="90"/>
    </xf>
    <xf numFmtId="49" fontId="12" fillId="2" borderId="8" xfId="0" applyNumberFormat="1" applyFont="1" applyFill="1" applyBorder="1" applyAlignment="1">
      <alignment horizontal="center" vertical="top"/>
    </xf>
    <xf numFmtId="49" fontId="12" fillId="0" borderId="184" xfId="0" applyNumberFormat="1" applyFont="1" applyBorder="1" applyAlignment="1">
      <alignment horizontal="center" vertical="top" wrapText="1"/>
    </xf>
    <xf numFmtId="49" fontId="12" fillId="23" borderId="61" xfId="0" applyNumberFormat="1" applyFont="1" applyFill="1" applyBorder="1" applyAlignment="1">
      <alignment horizontal="center" vertical="top"/>
    </xf>
    <xf numFmtId="49" fontId="12" fillId="23" borderId="172" xfId="0" applyNumberFormat="1" applyFont="1" applyFill="1" applyBorder="1" applyAlignment="1">
      <alignment horizontal="center" vertical="top"/>
    </xf>
    <xf numFmtId="49" fontId="12" fillId="23" borderId="8" xfId="0" applyNumberFormat="1" applyFont="1" applyFill="1" applyBorder="1" applyAlignment="1">
      <alignment horizontal="center" vertical="top"/>
    </xf>
    <xf numFmtId="0" fontId="11" fillId="23" borderId="61" xfId="0" applyFont="1" applyFill="1" applyBorder="1" applyAlignment="1">
      <alignment horizontal="left" vertical="top" wrapText="1"/>
    </xf>
    <xf numFmtId="0" fontId="11" fillId="23" borderId="172" xfId="0" applyFont="1" applyFill="1" applyBorder="1" applyAlignment="1">
      <alignment horizontal="left" vertical="top" wrapText="1"/>
    </xf>
    <xf numFmtId="0" fontId="11" fillId="23" borderId="8" xfId="0" applyFont="1" applyFill="1" applyBorder="1" applyAlignment="1">
      <alignment horizontal="left" vertical="top" wrapText="1"/>
    </xf>
    <xf numFmtId="0" fontId="11" fillId="23" borderId="61" xfId="0" applyFont="1" applyFill="1" applyBorder="1" applyAlignment="1">
      <alignment horizontal="center" vertical="top" wrapText="1"/>
    </xf>
    <xf numFmtId="0" fontId="11" fillId="23" borderId="172" xfId="0" applyFont="1" applyFill="1" applyBorder="1" applyAlignment="1">
      <alignment horizontal="center" vertical="top" wrapText="1"/>
    </xf>
    <xf numFmtId="0" fontId="11" fillId="23" borderId="8" xfId="0" applyFont="1" applyFill="1" applyBorder="1" applyAlignment="1">
      <alignment horizontal="center" vertical="top" wrapText="1"/>
    </xf>
    <xf numFmtId="0" fontId="11" fillId="0" borderId="138" xfId="0" applyFont="1" applyBorder="1" applyAlignment="1">
      <alignment horizontal="center" vertical="center" textRotation="90" wrapText="1"/>
    </xf>
    <xf numFmtId="0" fontId="11" fillId="0" borderId="139" xfId="0" applyFont="1" applyBorder="1" applyAlignment="1">
      <alignment horizontal="center" vertical="center" textRotation="90" wrapText="1"/>
    </xf>
    <xf numFmtId="0" fontId="11" fillId="0" borderId="140" xfId="0" applyFont="1" applyBorder="1" applyAlignment="1">
      <alignment horizontal="center" vertical="center" textRotation="90" wrapText="1"/>
    </xf>
    <xf numFmtId="0" fontId="12" fillId="9" borderId="124" xfId="0" applyFont="1" applyFill="1" applyBorder="1" applyAlignment="1">
      <alignment horizontal="center" vertical="top" wrapText="1"/>
    </xf>
    <xf numFmtId="0" fontId="12" fillId="9" borderId="71" xfId="0" applyFont="1" applyFill="1" applyBorder="1" applyAlignment="1">
      <alignment horizontal="center" vertical="top" wrapText="1"/>
    </xf>
    <xf numFmtId="0" fontId="12" fillId="9" borderId="72" xfId="0" applyFont="1" applyFill="1" applyBorder="1" applyAlignment="1">
      <alignment horizontal="center" vertical="top" wrapText="1"/>
    </xf>
    <xf numFmtId="0" fontId="12" fillId="10" borderId="124" xfId="0" applyFont="1" applyFill="1" applyBorder="1" applyAlignment="1">
      <alignment horizontal="center" vertical="top" wrapText="1"/>
    </xf>
    <xf numFmtId="0" fontId="12" fillId="10" borderId="71" xfId="0" applyFont="1" applyFill="1" applyBorder="1" applyAlignment="1">
      <alignment horizontal="center" vertical="top" wrapText="1"/>
    </xf>
    <xf numFmtId="0" fontId="12" fillId="10" borderId="72" xfId="0" applyFont="1" applyFill="1" applyBorder="1" applyAlignment="1">
      <alignment horizontal="center" vertical="top" wrapText="1"/>
    </xf>
    <xf numFmtId="0" fontId="12" fillId="3" borderId="34" xfId="0" applyFont="1" applyFill="1" applyBorder="1" applyAlignment="1">
      <alignment horizontal="right" vertical="center"/>
    </xf>
    <xf numFmtId="0" fontId="11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49" fontId="11" fillId="0" borderId="66" xfId="0" applyNumberFormat="1" applyFont="1" applyBorder="1" applyAlignment="1">
      <alignment horizontal="center" vertical="top" textRotation="90"/>
    </xf>
    <xf numFmtId="49" fontId="11" fillId="0" borderId="106" xfId="0" applyNumberFormat="1" applyFont="1" applyBorder="1" applyAlignment="1">
      <alignment horizontal="center" vertical="top"/>
    </xf>
    <xf numFmtId="49" fontId="11" fillId="0" borderId="57" xfId="0" applyNumberFormat="1" applyFont="1" applyBorder="1" applyAlignment="1">
      <alignment horizontal="center" vertical="top"/>
    </xf>
    <xf numFmtId="0" fontId="11" fillId="0" borderId="35" xfId="0" applyFont="1" applyBorder="1" applyAlignment="1">
      <alignment horizontal="center" vertical="center" textRotation="90" wrapText="1"/>
    </xf>
    <xf numFmtId="0" fontId="11" fillId="0" borderId="113" xfId="0" applyFont="1" applyBorder="1" applyAlignment="1">
      <alignment horizontal="center" vertical="center" textRotation="90" wrapText="1"/>
    </xf>
    <xf numFmtId="0" fontId="11" fillId="0" borderId="50" xfId="0" applyFont="1" applyBorder="1" applyAlignment="1">
      <alignment horizontal="center" vertical="center" textRotation="90" wrapText="1"/>
    </xf>
    <xf numFmtId="0" fontId="12" fillId="12" borderId="88" xfId="0" applyFont="1" applyFill="1" applyBorder="1" applyAlignment="1">
      <alignment horizontal="left" vertical="top" wrapText="1"/>
    </xf>
    <xf numFmtId="0" fontId="12" fillId="12" borderId="39" xfId="0" applyFont="1" applyFill="1" applyBorder="1" applyAlignment="1">
      <alignment horizontal="left" vertical="top" wrapText="1"/>
    </xf>
    <xf numFmtId="0" fontId="12" fillId="12" borderId="34" xfId="0" applyFont="1" applyFill="1" applyBorder="1" applyAlignment="1">
      <alignment horizontal="left" vertical="top" wrapText="1"/>
    </xf>
    <xf numFmtId="0" fontId="12" fillId="6" borderId="0" xfId="0" applyFont="1" applyFill="1" applyAlignment="1">
      <alignment horizontal="right"/>
    </xf>
    <xf numFmtId="0" fontId="11" fillId="6" borderId="0" xfId="0" applyFont="1" applyFill="1" applyAlignment="1">
      <alignment horizontal="center" vertical="top" wrapText="1"/>
    </xf>
    <xf numFmtId="0" fontId="12" fillId="6" borderId="0" xfId="0" applyFont="1" applyFill="1" applyAlignment="1">
      <alignment horizontal="center" vertical="top" wrapText="1"/>
    </xf>
    <xf numFmtId="0" fontId="11" fillId="7" borderId="107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4" xfId="0" applyFont="1" applyFill="1" applyBorder="1" applyAlignment="1" applyProtection="1">
      <alignment horizontal="center" vertical="center" textRotation="90" wrapText="1"/>
      <protection locked="0"/>
    </xf>
    <xf numFmtId="0" fontId="11" fillId="7" borderId="136" xfId="0" applyFont="1" applyFill="1" applyBorder="1" applyAlignment="1" applyProtection="1">
      <alignment horizontal="center" vertical="center" textRotation="90" wrapText="1"/>
      <protection locked="0"/>
    </xf>
    <xf numFmtId="0" fontId="11" fillId="2" borderId="133" xfId="0" applyFont="1" applyFill="1" applyBorder="1" applyAlignment="1">
      <alignment horizontal="center" vertical="center" textRotation="90" wrapText="1"/>
    </xf>
    <xf numFmtId="0" fontId="11" fillId="2" borderId="132" xfId="0" applyFont="1" applyFill="1" applyBorder="1" applyAlignment="1">
      <alignment horizontal="center" vertical="center" textRotation="90" wrapText="1"/>
    </xf>
    <xf numFmtId="0" fontId="11" fillId="2" borderId="137" xfId="0" applyFont="1" applyFill="1" applyBorder="1" applyAlignment="1">
      <alignment horizontal="center" vertical="center" textRotation="90" wrapText="1"/>
    </xf>
    <xf numFmtId="0" fontId="11" fillId="3" borderId="129" xfId="0" applyFont="1" applyFill="1" applyBorder="1" applyAlignment="1">
      <alignment horizontal="center" vertical="center" textRotation="90" wrapText="1"/>
    </xf>
    <xf numFmtId="0" fontId="11" fillId="3" borderId="89" xfId="0" applyFont="1" applyFill="1" applyBorder="1" applyAlignment="1">
      <alignment horizontal="center" vertical="center" textRotation="90" wrapText="1"/>
    </xf>
    <xf numFmtId="0" fontId="11" fillId="3" borderId="109" xfId="0" applyFont="1" applyFill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textRotation="90" wrapText="1"/>
    </xf>
    <xf numFmtId="0" fontId="11" fillId="0" borderId="89" xfId="0" applyFont="1" applyBorder="1" applyAlignment="1">
      <alignment horizontal="center" vertical="center" textRotation="90" wrapText="1"/>
    </xf>
    <xf numFmtId="0" fontId="11" fillId="0" borderId="109" xfId="0" applyFont="1" applyBorder="1" applyAlignment="1">
      <alignment horizontal="center" vertical="center" textRotation="90" wrapText="1"/>
    </xf>
    <xf numFmtId="0" fontId="11" fillId="0" borderId="129" xfId="0" applyFont="1" applyBorder="1" applyAlignment="1">
      <alignment horizontal="center" vertical="center" wrapText="1"/>
    </xf>
    <xf numFmtId="0" fontId="11" fillId="0" borderId="89" xfId="0" applyFont="1" applyBorder="1" applyAlignment="1">
      <alignment horizontal="center" vertical="center" wrapText="1"/>
    </xf>
    <xf numFmtId="0" fontId="11" fillId="0" borderId="109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top" wrapText="1"/>
    </xf>
    <xf numFmtId="0" fontId="12" fillId="0" borderId="141" xfId="0" applyFont="1" applyBorder="1" applyAlignment="1">
      <alignment horizontal="center" vertical="top" wrapText="1"/>
    </xf>
    <xf numFmtId="0" fontId="12" fillId="0" borderId="65" xfId="0" applyFont="1" applyBorder="1" applyAlignment="1">
      <alignment horizontal="center" vertical="top" wrapText="1"/>
    </xf>
    <xf numFmtId="0" fontId="12" fillId="0" borderId="124" xfId="0" applyFont="1" applyBorder="1" applyAlignment="1">
      <alignment horizontal="center" vertical="top" wrapText="1"/>
    </xf>
    <xf numFmtId="0" fontId="12" fillId="0" borderId="71" xfId="0" applyFont="1" applyBorder="1" applyAlignment="1">
      <alignment horizontal="center" vertical="top" wrapText="1"/>
    </xf>
    <xf numFmtId="0" fontId="12" fillId="0" borderId="72" xfId="0" applyFont="1" applyBorder="1" applyAlignment="1">
      <alignment horizontal="center" vertical="top" wrapText="1"/>
    </xf>
    <xf numFmtId="0" fontId="11" fillId="0" borderId="130" xfId="0" applyFont="1" applyBorder="1" applyAlignment="1">
      <alignment horizontal="center" vertical="center" textRotation="90" wrapText="1"/>
    </xf>
    <xf numFmtId="0" fontId="11" fillId="0" borderId="135" xfId="0" applyFont="1" applyBorder="1" applyAlignment="1">
      <alignment horizontal="center" vertical="center" textRotation="90" wrapText="1"/>
    </xf>
    <xf numFmtId="0" fontId="11" fillId="0" borderId="110" xfId="0" applyFont="1" applyBorder="1" applyAlignment="1">
      <alignment horizontal="center" vertical="center" textRotation="90" wrapText="1"/>
    </xf>
    <xf numFmtId="0" fontId="12" fillId="10" borderId="0" xfId="0" applyFont="1" applyFill="1" applyAlignment="1">
      <alignment horizontal="right"/>
    </xf>
    <xf numFmtId="0" fontId="11" fillId="9" borderId="181" xfId="0" applyFont="1" applyFill="1" applyBorder="1" applyAlignment="1">
      <alignment horizontal="center" vertical="center" textRotation="90" wrapText="1"/>
    </xf>
    <xf numFmtId="0" fontId="11" fillId="9" borderId="183" xfId="0" applyFont="1" applyFill="1" applyBorder="1" applyAlignment="1">
      <alignment horizontal="center" vertical="center" textRotation="90" wrapText="1"/>
    </xf>
    <xf numFmtId="0" fontId="11" fillId="9" borderId="172" xfId="0" applyFont="1" applyFill="1" applyBorder="1" applyAlignment="1">
      <alignment horizontal="center" vertical="center"/>
    </xf>
    <xf numFmtId="49" fontId="11" fillId="0" borderId="142" xfId="0" applyNumberFormat="1" applyFont="1" applyBorder="1" applyAlignment="1">
      <alignment horizontal="center" vertical="top" textRotation="90" wrapText="1"/>
    </xf>
    <xf numFmtId="49" fontId="11" fillId="0" borderId="143" xfId="0" applyNumberFormat="1" applyFont="1" applyBorder="1" applyAlignment="1">
      <alignment horizontal="center" vertical="top" textRotation="90" wrapText="1"/>
    </xf>
    <xf numFmtId="49" fontId="11" fillId="0" borderId="140" xfId="0" applyNumberFormat="1" applyFont="1" applyBorder="1" applyAlignment="1">
      <alignment horizontal="center" vertical="top" textRotation="90" wrapText="1"/>
    </xf>
    <xf numFmtId="49" fontId="11" fillId="0" borderId="142" xfId="0" applyNumberFormat="1" applyFont="1" applyBorder="1" applyAlignment="1">
      <alignment horizontal="center" vertical="top" wrapText="1"/>
    </xf>
    <xf numFmtId="49" fontId="11" fillId="0" borderId="143" xfId="0" applyNumberFormat="1" applyFont="1" applyBorder="1" applyAlignment="1">
      <alignment horizontal="center" vertical="top" wrapText="1"/>
    </xf>
    <xf numFmtId="49" fontId="11" fillId="0" borderId="140" xfId="0" applyNumberFormat="1" applyFont="1" applyBorder="1" applyAlignment="1">
      <alignment horizontal="center" vertical="top" wrapText="1"/>
    </xf>
    <xf numFmtId="49" fontId="11" fillId="0" borderId="48" xfId="0" applyNumberFormat="1" applyFont="1" applyBorder="1" applyAlignment="1">
      <alignment horizontal="center" vertical="top" textRotation="90"/>
    </xf>
    <xf numFmtId="49" fontId="12" fillId="2" borderId="9" xfId="0" applyNumberFormat="1" applyFont="1" applyFill="1" applyBorder="1" applyAlignment="1">
      <alignment horizontal="center" vertical="top"/>
    </xf>
    <xf numFmtId="49" fontId="11" fillId="0" borderId="142" xfId="0" applyNumberFormat="1" applyFont="1" applyBorder="1" applyAlignment="1">
      <alignment horizontal="center" vertical="top" textRotation="90"/>
    </xf>
    <xf numFmtId="49" fontId="11" fillId="0" borderId="143" xfId="0" applyNumberFormat="1" applyFont="1" applyBorder="1" applyAlignment="1">
      <alignment horizontal="center" vertical="top" textRotation="90"/>
    </xf>
    <xf numFmtId="49" fontId="11" fillId="0" borderId="140" xfId="0" applyNumberFormat="1" applyFont="1" applyBorder="1" applyAlignment="1">
      <alignment horizontal="center" vertical="top" textRotation="90"/>
    </xf>
    <xf numFmtId="49" fontId="11" fillId="10" borderId="46" xfId="0" applyNumberFormat="1" applyFont="1" applyFill="1" applyBorder="1" applyAlignment="1">
      <alignment horizontal="center" vertical="top" textRotation="90" wrapText="1"/>
    </xf>
    <xf numFmtId="49" fontId="11" fillId="10" borderId="179" xfId="0" applyNumberFormat="1" applyFont="1" applyFill="1" applyBorder="1" applyAlignment="1">
      <alignment horizontal="center" vertical="top" textRotation="90" wrapText="1"/>
    </xf>
    <xf numFmtId="0" fontId="11" fillId="0" borderId="8" xfId="0" applyFont="1" applyBorder="1" applyAlignment="1">
      <alignment horizontal="center" vertical="top"/>
    </xf>
    <xf numFmtId="49" fontId="12" fillId="0" borderId="14" xfId="0" applyNumberFormat="1" applyFont="1" applyBorder="1" applyAlignment="1">
      <alignment horizontal="center" vertical="top"/>
    </xf>
    <xf numFmtId="0" fontId="11" fillId="6" borderId="13" xfId="0" applyFont="1" applyFill="1" applyBorder="1" applyAlignment="1">
      <alignment horizontal="center" vertical="top" wrapText="1"/>
    </xf>
    <xf numFmtId="0" fontId="11" fillId="11" borderId="119" xfId="0" applyFont="1" applyFill="1" applyBorder="1" applyAlignment="1">
      <alignment horizontal="center" vertical="top"/>
    </xf>
    <xf numFmtId="0" fontId="11" fillId="11" borderId="14" xfId="0" applyFont="1" applyFill="1" applyBorder="1" applyAlignment="1">
      <alignment horizontal="center" vertical="top"/>
    </xf>
    <xf numFmtId="49" fontId="12" fillId="10" borderId="61" xfId="0" applyNumberFormat="1" applyFont="1" applyFill="1" applyBorder="1" applyAlignment="1">
      <alignment horizontal="center" vertical="top"/>
    </xf>
    <xf numFmtId="49" fontId="12" fillId="10" borderId="172" xfId="0" applyNumberFormat="1" applyFont="1" applyFill="1" applyBorder="1" applyAlignment="1">
      <alignment horizontal="center" vertical="top"/>
    </xf>
    <xf numFmtId="49" fontId="12" fillId="10" borderId="8" xfId="0" applyNumberFormat="1" applyFont="1" applyFill="1" applyBorder="1" applyAlignment="1">
      <alignment horizontal="center" vertical="top"/>
    </xf>
    <xf numFmtId="0" fontId="12" fillId="12" borderId="88" xfId="0" applyFont="1" applyFill="1" applyBorder="1" applyAlignment="1">
      <alignment horizontal="right" vertical="center" wrapText="1"/>
    </xf>
    <xf numFmtId="0" fontId="12" fillId="12" borderId="39" xfId="0" applyFont="1" applyFill="1" applyBorder="1" applyAlignment="1">
      <alignment horizontal="right" vertical="center" wrapText="1"/>
    </xf>
    <xf numFmtId="0" fontId="12" fillId="12" borderId="34" xfId="0" applyFont="1" applyFill="1" applyBorder="1" applyAlignment="1">
      <alignment horizontal="right" vertical="center" wrapText="1"/>
    </xf>
    <xf numFmtId="49" fontId="12" fillId="2" borderId="88" xfId="0" applyNumberFormat="1" applyFont="1" applyFill="1" applyBorder="1" applyAlignment="1">
      <alignment horizontal="right" vertical="center"/>
    </xf>
    <xf numFmtId="49" fontId="12" fillId="19" borderId="88" xfId="0" applyNumberFormat="1" applyFont="1" applyFill="1" applyBorder="1" applyAlignment="1">
      <alignment horizontal="left" vertical="top"/>
    </xf>
    <xf numFmtId="49" fontId="12" fillId="19" borderId="39" xfId="0" applyNumberFormat="1" applyFont="1" applyFill="1" applyBorder="1" applyAlignment="1">
      <alignment horizontal="left" vertical="top"/>
    </xf>
    <xf numFmtId="49" fontId="12" fillId="19" borderId="97" xfId="0" applyNumberFormat="1" applyFont="1" applyFill="1" applyBorder="1" applyAlignment="1">
      <alignment horizontal="left" vertical="top"/>
    </xf>
    <xf numFmtId="49" fontId="12" fillId="19" borderId="49" xfId="0" applyNumberFormat="1" applyFont="1" applyFill="1" applyBorder="1" applyAlignment="1">
      <alignment horizontal="left" vertical="top"/>
    </xf>
    <xf numFmtId="49" fontId="11" fillId="0" borderId="53" xfId="0" applyNumberFormat="1" applyFont="1" applyBorder="1" applyAlignment="1">
      <alignment horizontal="center" vertical="top" textRotation="90"/>
    </xf>
    <xf numFmtId="49" fontId="12" fillId="13" borderId="97" xfId="0" applyNumberFormat="1" applyFont="1" applyFill="1" applyBorder="1" applyAlignment="1">
      <alignment horizontal="left" vertical="top"/>
    </xf>
    <xf numFmtId="49" fontId="12" fillId="13" borderId="49" xfId="0" applyNumberFormat="1" applyFont="1" applyFill="1" applyBorder="1" applyAlignment="1">
      <alignment horizontal="left" vertical="top"/>
    </xf>
    <xf numFmtId="0" fontId="11" fillId="6" borderId="161" xfId="0" applyFont="1" applyFill="1" applyBorder="1" applyAlignment="1">
      <alignment horizontal="center" vertical="top" wrapText="1"/>
    </xf>
    <xf numFmtId="49" fontId="12" fillId="6" borderId="8" xfId="0" applyNumberFormat="1" applyFont="1" applyFill="1" applyBorder="1" applyAlignment="1">
      <alignment horizontal="center" vertical="top" wrapText="1"/>
    </xf>
    <xf numFmtId="0" fontId="11" fillId="6" borderId="172" xfId="0" applyFont="1" applyFill="1" applyBorder="1" applyAlignment="1">
      <alignment horizontal="center" vertical="top" wrapText="1"/>
    </xf>
    <xf numFmtId="49" fontId="12" fillId="7" borderId="103" xfId="0" applyNumberFormat="1" applyFont="1" applyFill="1" applyBorder="1" applyAlignment="1">
      <alignment horizontal="center" vertical="top"/>
    </xf>
    <xf numFmtId="49" fontId="12" fillId="3" borderId="114" xfId="0" applyNumberFormat="1" applyFont="1" applyFill="1" applyBorder="1" applyAlignment="1">
      <alignment horizontal="center" vertical="top"/>
    </xf>
    <xf numFmtId="49" fontId="12" fillId="3" borderId="98" xfId="0" applyNumberFormat="1" applyFont="1" applyFill="1" applyBorder="1" applyAlignment="1">
      <alignment horizontal="center" vertical="top"/>
    </xf>
    <xf numFmtId="49" fontId="12" fillId="6" borderId="32" xfId="0" applyNumberFormat="1" applyFont="1" applyFill="1" applyBorder="1" applyAlignment="1">
      <alignment horizontal="center" vertical="top"/>
    </xf>
    <xf numFmtId="49" fontId="12" fillId="6" borderId="44" xfId="0" applyNumberFormat="1" applyFont="1" applyFill="1" applyBorder="1" applyAlignment="1">
      <alignment horizontal="center" vertical="top"/>
    </xf>
    <xf numFmtId="0" fontId="11" fillId="6" borderId="32" xfId="0" applyFont="1" applyFill="1" applyBorder="1" applyAlignment="1">
      <alignment horizontal="left" vertical="top" wrapText="1"/>
    </xf>
    <xf numFmtId="0" fontId="11" fillId="6" borderId="44" xfId="0" applyFont="1" applyFill="1" applyBorder="1" applyAlignment="1">
      <alignment horizontal="left" vertical="top" wrapText="1"/>
    </xf>
    <xf numFmtId="0" fontId="11" fillId="6" borderId="32" xfId="0" applyFont="1" applyFill="1" applyBorder="1" applyAlignment="1">
      <alignment horizontal="center" vertical="top"/>
    </xf>
    <xf numFmtId="0" fontId="11" fillId="6" borderId="44" xfId="0" applyFont="1" applyFill="1" applyBorder="1" applyAlignment="1">
      <alignment horizontal="center" vertical="top"/>
    </xf>
    <xf numFmtId="49" fontId="11" fillId="6" borderId="33" xfId="0" applyNumberFormat="1" applyFont="1" applyFill="1" applyBorder="1" applyAlignment="1">
      <alignment horizontal="center" vertical="top" textRotation="90"/>
    </xf>
    <xf numFmtId="49" fontId="11" fillId="6" borderId="45" xfId="0" applyNumberFormat="1" applyFont="1" applyFill="1" applyBorder="1" applyAlignment="1">
      <alignment horizontal="center" vertical="top" textRotation="90"/>
    </xf>
    <xf numFmtId="49" fontId="11" fillId="6" borderId="93" xfId="0" applyNumberFormat="1" applyFont="1" applyFill="1" applyBorder="1" applyAlignment="1">
      <alignment horizontal="center" vertical="top" textRotation="90"/>
    </xf>
    <xf numFmtId="49" fontId="11" fillId="6" borderId="106" xfId="0" applyNumberFormat="1" applyFont="1" applyFill="1" applyBorder="1" applyAlignment="1">
      <alignment horizontal="center" vertical="top"/>
    </xf>
    <xf numFmtId="49" fontId="11" fillId="6" borderId="57" xfId="0" applyNumberFormat="1" applyFont="1" applyFill="1" applyBorder="1" applyAlignment="1">
      <alignment horizontal="center" vertical="top"/>
    </xf>
    <xf numFmtId="49" fontId="12" fillId="6" borderId="29" xfId="0" applyNumberFormat="1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center" vertical="top"/>
    </xf>
    <xf numFmtId="0" fontId="11" fillId="6" borderId="29" xfId="0" applyFont="1" applyFill="1" applyBorder="1" applyAlignment="1">
      <alignment horizontal="left" vertical="top" wrapText="1"/>
    </xf>
    <xf numFmtId="49" fontId="12" fillId="2" borderId="114" xfId="0" applyNumberFormat="1" applyFont="1" applyFill="1" applyBorder="1" applyAlignment="1">
      <alignment horizontal="right" vertical="center"/>
    </xf>
    <xf numFmtId="49" fontId="12" fillId="2" borderId="117" xfId="0" applyNumberFormat="1" applyFont="1" applyFill="1" applyBorder="1" applyAlignment="1">
      <alignment horizontal="right" vertical="center"/>
    </xf>
    <xf numFmtId="49" fontId="12" fillId="7" borderId="103" xfId="0" applyNumberFormat="1" applyFont="1" applyFill="1" applyBorder="1" applyAlignment="1">
      <alignment vertical="top"/>
    </xf>
    <xf numFmtId="0" fontId="11" fillId="0" borderId="97" xfId="0" applyFont="1" applyBorder="1" applyAlignment="1">
      <alignment horizontal="left" vertical="top" wrapText="1"/>
    </xf>
    <xf numFmtId="49" fontId="12" fillId="2" borderId="98" xfId="0" applyNumberFormat="1" applyFont="1" applyFill="1" applyBorder="1" applyAlignment="1">
      <alignment horizontal="center" vertical="top"/>
    </xf>
    <xf numFmtId="49" fontId="12" fillId="3" borderId="34" xfId="0" applyNumberFormat="1" applyFont="1" applyFill="1" applyBorder="1" applyAlignment="1">
      <alignment horizontal="right" vertical="center"/>
    </xf>
    <xf numFmtId="49" fontId="12" fillId="0" borderId="77" xfId="0" applyNumberFormat="1" applyFont="1" applyBorder="1" applyAlignment="1">
      <alignment horizontal="center" vertical="top"/>
    </xf>
    <xf numFmtId="0" fontId="11" fillId="0" borderId="61" xfId="0" applyFont="1" applyBorder="1" applyAlignment="1">
      <alignment horizontal="center" vertical="top" textRotation="90"/>
    </xf>
    <xf numFmtId="0" fontId="11" fillId="0" borderId="75" xfId="0" applyFont="1" applyBorder="1" applyAlignment="1">
      <alignment horizontal="center" vertical="top" textRotation="90"/>
    </xf>
    <xf numFmtId="49" fontId="12" fillId="13" borderId="24" xfId="0" applyNumberFormat="1" applyFont="1" applyFill="1" applyBorder="1" applyAlignment="1">
      <alignment horizontal="left" vertical="top"/>
    </xf>
    <xf numFmtId="49" fontId="12" fillId="13" borderId="0" xfId="0" applyNumberFormat="1" applyFont="1" applyFill="1" applyAlignment="1">
      <alignment horizontal="left" vertical="top"/>
    </xf>
    <xf numFmtId="49" fontId="12" fillId="13" borderId="54" xfId="0" applyNumberFormat="1" applyFont="1" applyFill="1" applyBorder="1" applyAlignment="1">
      <alignment horizontal="left" vertical="top"/>
    </xf>
    <xf numFmtId="49" fontId="12" fillId="2" borderId="114" xfId="8" applyNumberFormat="1" applyFont="1" applyBorder="1" applyAlignment="1" applyProtection="1">
      <alignment horizontal="right" vertical="center"/>
    </xf>
    <xf numFmtId="49" fontId="12" fillId="2" borderId="117" xfId="8" applyNumberFormat="1" applyFont="1" applyBorder="1" applyAlignment="1" applyProtection="1">
      <alignment horizontal="right" vertical="center"/>
    </xf>
    <xf numFmtId="49" fontId="12" fillId="2" borderId="122" xfId="8" applyNumberFormat="1" applyFont="1" applyBorder="1" applyAlignment="1" applyProtection="1">
      <alignment horizontal="right" vertical="center"/>
    </xf>
    <xf numFmtId="49" fontId="12" fillId="18" borderId="30" xfId="0" applyNumberFormat="1" applyFont="1" applyFill="1" applyBorder="1" applyAlignment="1">
      <alignment horizontal="left" vertical="top"/>
    </xf>
    <xf numFmtId="49" fontId="12" fillId="18" borderId="39" xfId="0" applyNumberFormat="1" applyFont="1" applyFill="1" applyBorder="1" applyAlignment="1">
      <alignment horizontal="left" vertical="top"/>
    </xf>
    <xf numFmtId="49" fontId="12" fillId="18" borderId="34" xfId="0" applyNumberFormat="1" applyFont="1" applyFill="1" applyBorder="1" applyAlignment="1">
      <alignment horizontal="left" vertical="top"/>
    </xf>
    <xf numFmtId="49" fontId="11" fillId="0" borderId="49" xfId="0" applyNumberFormat="1" applyFont="1" applyBorder="1" applyAlignment="1">
      <alignment horizontal="center" vertical="top" textRotation="90"/>
    </xf>
    <xf numFmtId="49" fontId="12" fillId="2" borderId="88" xfId="0" applyNumberFormat="1" applyFont="1" applyFill="1" applyBorder="1" applyAlignment="1">
      <alignment horizontal="right" vertical="center" wrapText="1"/>
    </xf>
    <xf numFmtId="49" fontId="12" fillId="2" borderId="39" xfId="0" applyNumberFormat="1" applyFont="1" applyFill="1" applyBorder="1" applyAlignment="1">
      <alignment horizontal="right" vertical="center" wrapText="1"/>
    </xf>
    <xf numFmtId="49" fontId="12" fillId="2" borderId="34" xfId="0" applyNumberFormat="1" applyFont="1" applyFill="1" applyBorder="1" applyAlignment="1">
      <alignment horizontal="right" vertical="center" wrapText="1"/>
    </xf>
    <xf numFmtId="0" fontId="11" fillId="6" borderId="15" xfId="0" applyFont="1" applyFill="1" applyBorder="1" applyAlignment="1">
      <alignment horizontal="left" vertical="top" wrapText="1"/>
    </xf>
    <xf numFmtId="0" fontId="11" fillId="6" borderId="75" xfId="0" applyFont="1" applyFill="1" applyBorder="1" applyAlignment="1">
      <alignment horizontal="left" vertical="top" wrapText="1"/>
    </xf>
    <xf numFmtId="49" fontId="12" fillId="17" borderId="34" xfId="0" applyNumberFormat="1" applyFont="1" applyFill="1" applyBorder="1" applyAlignment="1">
      <alignment horizontal="left" vertical="top"/>
    </xf>
    <xf numFmtId="49" fontId="11" fillId="11" borderId="46" xfId="0" applyNumberFormat="1" applyFont="1" applyFill="1" applyBorder="1" applyAlignment="1">
      <alignment horizontal="center" vertical="top" wrapText="1"/>
    </xf>
    <xf numFmtId="49" fontId="11" fillId="11" borderId="180" xfId="0" applyNumberFormat="1" applyFont="1" applyFill="1" applyBorder="1" applyAlignment="1">
      <alignment horizontal="center" vertical="top" wrapText="1"/>
    </xf>
    <xf numFmtId="49" fontId="11" fillId="11" borderId="179" xfId="0" applyNumberFormat="1" applyFont="1" applyFill="1" applyBorder="1" applyAlignment="1">
      <alignment horizontal="center" vertical="top" wrapText="1"/>
    </xf>
    <xf numFmtId="49" fontId="12" fillId="2" borderId="88" xfId="0" applyNumberFormat="1" applyFont="1" applyFill="1" applyBorder="1" applyAlignment="1">
      <alignment horizontal="right" vertical="top" wrapText="1"/>
    </xf>
    <xf numFmtId="49" fontId="12" fillId="2" borderId="39" xfId="0" applyNumberFormat="1" applyFont="1" applyFill="1" applyBorder="1" applyAlignment="1">
      <alignment horizontal="right" vertical="top" wrapText="1"/>
    </xf>
    <xf numFmtId="49" fontId="12" fillId="2" borderId="34" xfId="0" applyNumberFormat="1" applyFont="1" applyFill="1" applyBorder="1" applyAlignment="1">
      <alignment horizontal="right" vertical="top" wrapText="1"/>
    </xf>
    <xf numFmtId="49" fontId="11" fillId="6" borderId="67" xfId="0" applyNumberFormat="1" applyFont="1" applyFill="1" applyBorder="1" applyAlignment="1">
      <alignment horizontal="center" vertical="top"/>
    </xf>
    <xf numFmtId="0" fontId="12" fillId="13" borderId="117" xfId="0" applyFont="1" applyFill="1" applyBorder="1" applyAlignment="1">
      <alignment horizontal="left" vertical="top" wrapText="1"/>
    </xf>
    <xf numFmtId="0" fontId="12" fillId="13" borderId="122" xfId="0" applyFont="1" applyFill="1" applyBorder="1" applyAlignment="1">
      <alignment horizontal="left" vertical="top" wrapText="1"/>
    </xf>
    <xf numFmtId="0" fontId="11" fillId="6" borderId="15" xfId="0" applyFont="1" applyFill="1" applyBorder="1" applyAlignment="1">
      <alignment horizontal="center" vertical="top" wrapText="1"/>
    </xf>
    <xf numFmtId="0" fontId="11" fillId="6" borderId="75" xfId="0" applyFont="1" applyFill="1" applyBorder="1" applyAlignment="1">
      <alignment horizontal="center" vertical="top" wrapText="1"/>
    </xf>
    <xf numFmtId="0" fontId="11" fillId="11" borderId="61" xfId="0" applyFont="1" applyFill="1" applyBorder="1" applyAlignment="1">
      <alignment horizontal="center" vertical="top"/>
    </xf>
    <xf numFmtId="0" fontId="11" fillId="11" borderId="172" xfId="0" applyFont="1" applyFill="1" applyBorder="1" applyAlignment="1">
      <alignment horizontal="center" vertical="top"/>
    </xf>
    <xf numFmtId="0" fontId="11" fillId="11" borderId="184" xfId="0" applyFont="1" applyFill="1" applyBorder="1" applyAlignment="1">
      <alignment horizontal="center" vertical="top"/>
    </xf>
    <xf numFmtId="49" fontId="11" fillId="11" borderId="55" xfId="0" applyNumberFormat="1" applyFont="1" applyFill="1" applyBorder="1" applyAlignment="1">
      <alignment horizontal="center" vertical="top" textRotation="90" wrapText="1"/>
    </xf>
    <xf numFmtId="49" fontId="11" fillId="11" borderId="187" xfId="0" applyNumberFormat="1" applyFont="1" applyFill="1" applyBorder="1" applyAlignment="1">
      <alignment horizontal="center" vertical="top" textRotation="90" wrapText="1"/>
    </xf>
    <xf numFmtId="49" fontId="11" fillId="11" borderId="185" xfId="0" applyNumberFormat="1" applyFont="1" applyFill="1" applyBorder="1" applyAlignment="1">
      <alignment horizontal="center" vertical="top" textRotation="90" wrapText="1"/>
    </xf>
    <xf numFmtId="49" fontId="11" fillId="11" borderId="46" xfId="0" applyNumberFormat="1" applyFont="1" applyFill="1" applyBorder="1" applyAlignment="1">
      <alignment horizontal="center" vertical="top" textRotation="90"/>
    </xf>
    <xf numFmtId="49" fontId="11" fillId="11" borderId="180" xfId="0" applyNumberFormat="1" applyFont="1" applyFill="1" applyBorder="1" applyAlignment="1">
      <alignment horizontal="center" vertical="top" textRotation="90"/>
    </xf>
    <xf numFmtId="49" fontId="11" fillId="11" borderId="179" xfId="0" applyNumberFormat="1" applyFont="1" applyFill="1" applyBorder="1" applyAlignment="1">
      <alignment horizontal="center" vertical="top" textRotation="90"/>
    </xf>
    <xf numFmtId="0" fontId="11" fillId="0" borderId="148" xfId="10" applyNumberFormat="1" applyFont="1" applyFill="1" applyBorder="1" applyAlignment="1" applyProtection="1">
      <alignment horizontal="left" vertical="top" wrapText="1"/>
    </xf>
    <xf numFmtId="0" fontId="11" fillId="0" borderId="197" xfId="10" applyNumberFormat="1" applyFont="1" applyFill="1" applyBorder="1" applyAlignment="1" applyProtection="1">
      <alignment horizontal="left" vertical="top" wrapText="1"/>
    </xf>
    <xf numFmtId="0" fontId="12" fillId="18" borderId="88" xfId="0" applyFont="1" applyFill="1" applyBorder="1" applyAlignment="1">
      <alignment horizontal="left" vertical="top" wrapText="1"/>
    </xf>
    <xf numFmtId="49" fontId="11" fillId="10" borderId="58" xfId="0" applyNumberFormat="1" applyFont="1" applyFill="1" applyBorder="1" applyAlignment="1">
      <alignment horizontal="center" vertical="top" textRotation="90" wrapText="1"/>
    </xf>
    <xf numFmtId="49" fontId="11" fillId="10" borderId="180" xfId="0" applyNumberFormat="1" applyFont="1" applyFill="1" applyBorder="1" applyAlignment="1">
      <alignment horizontal="center" vertical="top" textRotation="90" wrapText="1"/>
    </xf>
    <xf numFmtId="49" fontId="11" fillId="10" borderId="35" xfId="0" applyNumberFormat="1" applyFont="1" applyFill="1" applyBorder="1" applyAlignment="1">
      <alignment horizontal="center" vertical="top" wrapText="1"/>
    </xf>
    <xf numFmtId="49" fontId="11" fillId="10" borderId="113" xfId="0" applyNumberFormat="1" applyFont="1" applyFill="1" applyBorder="1" applyAlignment="1">
      <alignment horizontal="center" vertical="top" wrapText="1"/>
    </xf>
    <xf numFmtId="49" fontId="11" fillId="10" borderId="50" xfId="0" applyNumberFormat="1" applyFont="1" applyFill="1" applyBorder="1" applyAlignment="1">
      <alignment horizontal="center" vertical="top" wrapText="1"/>
    </xf>
    <xf numFmtId="49" fontId="11" fillId="0" borderId="54" xfId="0" applyNumberFormat="1" applyFont="1" applyBorder="1" applyAlignment="1">
      <alignment horizontal="center" vertical="top" textRotation="90"/>
    </xf>
    <xf numFmtId="49" fontId="11" fillId="0" borderId="46" xfId="0" applyNumberFormat="1" applyFont="1" applyBorder="1" applyAlignment="1">
      <alignment horizontal="center" vertical="top" wrapText="1"/>
    </xf>
    <xf numFmtId="49" fontId="11" fillId="0" borderId="180" xfId="0" applyNumberFormat="1" applyFont="1" applyBorder="1" applyAlignment="1">
      <alignment horizontal="center" vertical="top" wrapText="1"/>
    </xf>
    <xf numFmtId="49" fontId="12" fillId="2" borderId="127" xfId="0" applyNumberFormat="1" applyFont="1" applyFill="1" applyBorder="1" applyAlignment="1">
      <alignment horizontal="center" vertical="top"/>
    </xf>
    <xf numFmtId="49" fontId="12" fillId="2" borderId="29" xfId="0" applyNumberFormat="1" applyFont="1" applyFill="1" applyBorder="1" applyAlignment="1">
      <alignment horizontal="center" vertical="top"/>
    </xf>
    <xf numFmtId="49" fontId="12" fillId="2" borderId="196" xfId="0" applyNumberFormat="1" applyFont="1" applyFill="1" applyBorder="1" applyAlignment="1">
      <alignment horizontal="center" vertical="top"/>
    </xf>
    <xf numFmtId="49" fontId="12" fillId="0" borderId="17" xfId="0" applyNumberFormat="1" applyFont="1" applyBorder="1" applyAlignment="1">
      <alignment horizontal="center" vertical="top"/>
    </xf>
    <xf numFmtId="49" fontId="12" fillId="7" borderId="67" xfId="0" applyNumberFormat="1" applyFont="1" applyFill="1" applyBorder="1" applyAlignment="1">
      <alignment horizontal="center" vertical="top"/>
    </xf>
    <xf numFmtId="49" fontId="12" fillId="7" borderId="57" xfId="0" applyNumberFormat="1" applyFont="1" applyFill="1" applyBorder="1" applyAlignment="1">
      <alignment horizontal="center" vertical="top"/>
    </xf>
    <xf numFmtId="49" fontId="12" fillId="7" borderId="162" xfId="0" applyNumberFormat="1" applyFont="1" applyFill="1" applyBorder="1" applyAlignment="1">
      <alignment horizontal="center" vertical="top"/>
    </xf>
    <xf numFmtId="0" fontId="15" fillId="0" borderId="117" xfId="0" applyFont="1" applyBorder="1" applyAlignment="1">
      <alignment horizontal="left"/>
    </xf>
    <xf numFmtId="49" fontId="11" fillId="10" borderId="48" xfId="0" applyNumberFormat="1" applyFont="1" applyFill="1" applyBorder="1" applyAlignment="1">
      <alignment horizontal="center" vertical="top" textRotation="90" wrapText="1"/>
    </xf>
    <xf numFmtId="49" fontId="11" fillId="10" borderId="50" xfId="0" applyNumberFormat="1" applyFont="1" applyFill="1" applyBorder="1" applyAlignment="1">
      <alignment horizontal="center" vertical="top" textRotation="90" wrapText="1"/>
    </xf>
    <xf numFmtId="0" fontId="14" fillId="0" borderId="0" xfId="0" applyFont="1" applyAlignment="1" applyProtection="1">
      <alignment horizontal="right"/>
      <protection locked="0"/>
    </xf>
    <xf numFmtId="0" fontId="12" fillId="0" borderId="94" xfId="0" applyFont="1" applyBorder="1" applyAlignment="1" applyProtection="1">
      <alignment horizontal="center" vertical="top" wrapText="1"/>
      <protection locked="0"/>
    </xf>
    <xf numFmtId="0" fontId="12" fillId="0" borderId="79" xfId="0" applyFont="1" applyBorder="1" applyAlignment="1" applyProtection="1">
      <alignment horizontal="center" vertical="top" wrapText="1"/>
      <protection locked="0"/>
    </xf>
    <xf numFmtId="0" fontId="12" fillId="0" borderId="80" xfId="0" applyFont="1" applyBorder="1" applyAlignment="1" applyProtection="1">
      <alignment horizontal="center" vertical="top" wrapText="1"/>
      <protection locked="0"/>
    </xf>
    <xf numFmtId="0" fontId="11" fillId="0" borderId="91" xfId="0" applyFont="1" applyBorder="1" applyAlignment="1" applyProtection="1">
      <alignment horizontal="center" vertical="center"/>
      <protection locked="0"/>
    </xf>
    <xf numFmtId="0" fontId="11" fillId="0" borderId="92" xfId="0" applyFont="1" applyBorder="1" applyAlignment="1" applyProtection="1">
      <alignment horizontal="center" vertical="center"/>
      <protection locked="0"/>
    </xf>
    <xf numFmtId="0" fontId="11" fillId="0" borderId="60" xfId="0" applyFont="1" applyBorder="1" applyAlignment="1" applyProtection="1">
      <alignment horizontal="center" vertical="center" textRotation="90" wrapText="1"/>
      <protection locked="0"/>
    </xf>
    <xf numFmtId="0" fontId="11" fillId="0" borderId="45" xfId="0" applyFont="1" applyBorder="1" applyAlignment="1" applyProtection="1">
      <alignment horizontal="center" vertical="center" textRotation="90" wrapText="1"/>
      <protection locked="0"/>
    </xf>
    <xf numFmtId="0" fontId="12" fillId="0" borderId="94" xfId="0" applyFont="1" applyBorder="1" applyAlignment="1" applyProtection="1">
      <alignment horizontal="center" vertical="top"/>
      <protection locked="0"/>
    </xf>
    <xf numFmtId="0" fontId="12" fillId="0" borderId="79" xfId="0" applyFont="1" applyBorder="1" applyAlignment="1" applyProtection="1">
      <alignment horizontal="center" vertical="top"/>
      <protection locked="0"/>
    </xf>
    <xf numFmtId="0" fontId="12" fillId="0" borderId="80" xfId="0" applyFont="1" applyBorder="1" applyAlignment="1" applyProtection="1">
      <alignment horizontal="center" vertical="top"/>
      <protection locked="0"/>
    </xf>
    <xf numFmtId="0" fontId="11" fillId="0" borderId="59" xfId="0" applyFont="1" applyBorder="1" applyAlignment="1" applyProtection="1">
      <alignment horizontal="center" vertical="center" textRotation="90" wrapText="1"/>
      <protection locked="0"/>
    </xf>
    <xf numFmtId="0" fontId="11" fillId="0" borderId="43" xfId="0" applyFont="1" applyBorder="1" applyAlignment="1" applyProtection="1">
      <alignment horizontal="center" vertical="center" textRotation="90" wrapText="1"/>
      <protection locked="0"/>
    </xf>
    <xf numFmtId="0" fontId="12" fillId="20" borderId="70" xfId="0" applyFont="1" applyFill="1" applyBorder="1" applyAlignment="1">
      <alignment horizontal="right" vertical="top"/>
    </xf>
    <xf numFmtId="0" fontId="12" fillId="20" borderId="39" xfId="0" applyFont="1" applyFill="1" applyBorder="1" applyAlignment="1">
      <alignment horizontal="right" vertical="top"/>
    </xf>
    <xf numFmtId="0" fontId="12" fillId="20" borderId="34" xfId="0" applyFont="1" applyFill="1" applyBorder="1" applyAlignment="1">
      <alignment horizontal="right" vertical="top"/>
    </xf>
    <xf numFmtId="0" fontId="11" fillId="0" borderId="59" xfId="0" applyFont="1" applyBorder="1" applyAlignment="1" applyProtection="1">
      <alignment horizontal="center" vertical="center" textRotation="90"/>
      <protection locked="0"/>
    </xf>
    <xf numFmtId="0" fontId="11" fillId="0" borderId="43" xfId="0" applyFont="1" applyBorder="1" applyAlignment="1" applyProtection="1">
      <alignment horizontal="center" vertical="center" textRotation="90"/>
      <protection locked="0"/>
    </xf>
    <xf numFmtId="0" fontId="11" fillId="0" borderId="31" xfId="0" applyFont="1" applyBorder="1" applyAlignment="1" applyProtection="1">
      <alignment horizontal="center" vertical="center" textRotation="90"/>
      <protection locked="0"/>
    </xf>
    <xf numFmtId="0" fontId="11" fillId="0" borderId="82" xfId="0" applyFont="1" applyBorder="1" applyAlignment="1" applyProtection="1">
      <alignment horizontal="center" vertical="center" textRotation="90"/>
      <protection locked="0"/>
    </xf>
    <xf numFmtId="0" fontId="11" fillId="0" borderId="32" xfId="0" applyFont="1" applyBorder="1" applyAlignment="1" applyProtection="1">
      <alignment horizontal="center" vertical="center" textRotation="90"/>
      <protection locked="0"/>
    </xf>
    <xf numFmtId="0" fontId="11" fillId="0" borderId="29" xfId="0" applyFont="1" applyBorder="1" applyAlignment="1" applyProtection="1">
      <alignment horizontal="center" vertical="center" textRotation="90"/>
      <protection locked="0"/>
    </xf>
    <xf numFmtId="0" fontId="11" fillId="0" borderId="44" xfId="0" applyFont="1" applyBorder="1" applyAlignment="1" applyProtection="1">
      <alignment horizontal="center" vertical="center" textRotation="90"/>
      <protection locked="0"/>
    </xf>
    <xf numFmtId="0" fontId="11" fillId="0" borderId="33" xfId="0" applyFont="1" applyBorder="1" applyAlignment="1" applyProtection="1">
      <alignment horizontal="center" vertical="center" textRotation="90"/>
      <protection locked="0"/>
    </xf>
    <xf numFmtId="0" fontId="11" fillId="0" borderId="93" xfId="0" applyFont="1" applyBorder="1" applyAlignment="1" applyProtection="1">
      <alignment horizontal="center" vertical="center" textRotation="90"/>
      <protection locked="0"/>
    </xf>
    <xf numFmtId="0" fontId="11" fillId="0" borderId="45" xfId="0" applyFont="1" applyBorder="1" applyAlignment="1" applyProtection="1">
      <alignment horizontal="center" vertical="center" textRotation="90"/>
      <protection locked="0"/>
    </xf>
    <xf numFmtId="0" fontId="12" fillId="8" borderId="200" xfId="0" applyFont="1" applyFill="1" applyBorder="1" applyAlignment="1" applyProtection="1">
      <alignment horizontal="center" vertical="center" wrapText="1"/>
      <protection locked="0"/>
    </xf>
    <xf numFmtId="0" fontId="12" fillId="8" borderId="203" xfId="0" applyFont="1" applyFill="1" applyBorder="1" applyAlignment="1" applyProtection="1">
      <alignment horizontal="center" vertical="center" wrapText="1"/>
      <protection locked="0"/>
    </xf>
    <xf numFmtId="0" fontId="12" fillId="8" borderId="208" xfId="0" applyFont="1" applyFill="1" applyBorder="1" applyAlignment="1" applyProtection="1">
      <alignment horizontal="center" vertical="center" wrapText="1"/>
      <protection locked="0"/>
    </xf>
    <xf numFmtId="0" fontId="12" fillId="8" borderId="200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8" xfId="0" applyFont="1" applyFill="1" applyBorder="1" applyAlignment="1" applyProtection="1">
      <alignment horizontal="center" vertical="center" textRotation="90" wrapText="1"/>
      <protection locked="0"/>
    </xf>
    <xf numFmtId="0" fontId="12" fillId="8" borderId="201" xfId="0" applyFont="1" applyFill="1" applyBorder="1" applyAlignment="1" applyProtection="1">
      <alignment horizontal="center" vertical="center" wrapText="1"/>
      <protection locked="0"/>
    </xf>
    <xf numFmtId="0" fontId="12" fillId="8" borderId="202" xfId="0" applyFont="1" applyFill="1" applyBorder="1" applyAlignment="1" applyProtection="1">
      <alignment horizontal="center" vertical="center" wrapText="1"/>
      <protection locked="0"/>
    </xf>
    <xf numFmtId="0" fontId="12" fillId="8" borderId="204" xfId="0" applyFont="1" applyFill="1" applyBorder="1" applyAlignment="1" applyProtection="1">
      <alignment horizontal="center" vertical="center" wrapText="1"/>
      <protection locked="0"/>
    </xf>
    <xf numFmtId="0" fontId="12" fillId="8" borderId="90" xfId="0" applyFont="1" applyFill="1" applyBorder="1" applyAlignment="1" applyProtection="1">
      <alignment horizontal="center" vertical="center" wrapText="1"/>
      <protection locked="0"/>
    </xf>
    <xf numFmtId="0" fontId="12" fillId="8" borderId="35" xfId="0" applyFont="1" applyFill="1" applyBorder="1" applyAlignment="1" applyProtection="1">
      <alignment horizontal="center" vertical="center" textRotation="90" wrapText="1"/>
      <protection locked="0"/>
    </xf>
    <xf numFmtId="0" fontId="12" fillId="8" borderId="113" xfId="0" applyFont="1" applyFill="1" applyBorder="1" applyAlignment="1" applyProtection="1">
      <alignment horizontal="center" vertical="center" textRotation="90" wrapText="1"/>
      <protection locked="0"/>
    </xf>
    <xf numFmtId="0" fontId="12" fillId="8" borderId="212" xfId="0" applyFont="1" applyFill="1" applyBorder="1" applyAlignment="1" applyProtection="1">
      <alignment horizontal="center" vertical="center" textRotation="90" wrapText="1"/>
      <protection locked="0"/>
    </xf>
    <xf numFmtId="0" fontId="14" fillId="8" borderId="205" xfId="0" applyFont="1" applyFill="1" applyBorder="1" applyAlignment="1" applyProtection="1">
      <alignment horizontal="center" vertical="top" wrapText="1"/>
      <protection locked="0"/>
    </xf>
    <xf numFmtId="0" fontId="14" fillId="8" borderId="206" xfId="0" applyFont="1" applyFill="1" applyBorder="1" applyAlignment="1" applyProtection="1">
      <alignment horizontal="center" vertical="top" wrapText="1"/>
      <protection locked="0"/>
    </xf>
    <xf numFmtId="0" fontId="14" fillId="8" borderId="209" xfId="0" applyFont="1" applyFill="1" applyBorder="1" applyAlignment="1" applyProtection="1">
      <alignment horizontal="center" vertical="top" wrapText="1"/>
      <protection locked="0"/>
    </xf>
    <xf numFmtId="0" fontId="14" fillId="8" borderId="157" xfId="0" applyFont="1" applyFill="1" applyBorder="1" applyAlignment="1" applyProtection="1">
      <alignment horizontal="center" vertical="top" wrapText="1"/>
      <protection locked="0"/>
    </xf>
    <xf numFmtId="0" fontId="14" fillId="8" borderId="29" xfId="0" applyFont="1" applyFill="1" applyBorder="1" applyAlignment="1" applyProtection="1">
      <alignment horizontal="center" vertical="top" wrapText="1"/>
      <protection locked="0"/>
    </xf>
    <xf numFmtId="0" fontId="14" fillId="8" borderId="210" xfId="0" applyFont="1" applyFill="1" applyBorder="1" applyAlignment="1" applyProtection="1">
      <alignment horizontal="center" vertical="top" wrapText="1"/>
      <protection locked="0"/>
    </xf>
    <xf numFmtId="0" fontId="14" fillId="8" borderId="191" xfId="0" applyFont="1" applyFill="1" applyBorder="1" applyAlignment="1" applyProtection="1">
      <alignment horizontal="center" vertical="top" wrapText="1"/>
      <protection locked="0"/>
    </xf>
    <xf numFmtId="0" fontId="14" fillId="8" borderId="207" xfId="0" applyFont="1" applyFill="1" applyBorder="1" applyAlignment="1" applyProtection="1">
      <alignment horizontal="center" vertical="top" wrapText="1"/>
      <protection locked="0"/>
    </xf>
    <xf numFmtId="0" fontId="14" fillId="8" borderId="211" xfId="0" applyFont="1" applyFill="1" applyBorder="1" applyAlignment="1" applyProtection="1">
      <alignment horizontal="center" vertical="top" wrapText="1"/>
      <protection locked="0"/>
    </xf>
    <xf numFmtId="0" fontId="14" fillId="20" borderId="57" xfId="0" applyFont="1" applyFill="1" applyBorder="1" applyAlignment="1">
      <alignment horizontal="left"/>
    </xf>
    <xf numFmtId="0" fontId="14" fillId="20" borderId="0" xfId="0" applyFont="1" applyFill="1" applyAlignment="1">
      <alignment horizontal="left"/>
    </xf>
    <xf numFmtId="0" fontId="14" fillId="20" borderId="54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14" fillId="25" borderId="99" xfId="0" applyFont="1" applyFill="1" applyBorder="1" applyAlignment="1">
      <alignment horizontal="center" vertical="top"/>
    </xf>
    <xf numFmtId="0" fontId="14" fillId="25" borderId="120" xfId="0" applyFont="1" applyFill="1" applyBorder="1" applyAlignment="1">
      <alignment horizontal="center" vertical="top"/>
    </xf>
    <xf numFmtId="0" fontId="14" fillId="25" borderId="79" xfId="0" applyFont="1" applyFill="1" applyBorder="1" applyAlignment="1">
      <alignment horizontal="center" vertical="top"/>
    </xf>
    <xf numFmtId="0" fontId="14" fillId="25" borderId="231" xfId="0" applyFont="1" applyFill="1" applyBorder="1" applyAlignment="1">
      <alignment horizontal="center" vertical="top"/>
    </xf>
    <xf numFmtId="0" fontId="14" fillId="25" borderId="64" xfId="0" applyFont="1" applyFill="1" applyBorder="1" applyAlignment="1">
      <alignment horizontal="center"/>
    </xf>
    <xf numFmtId="0" fontId="14" fillId="25" borderId="62" xfId="0" applyFont="1" applyFill="1" applyBorder="1" applyAlignment="1">
      <alignment horizontal="center"/>
    </xf>
    <xf numFmtId="0" fontId="14" fillId="25" borderId="63" xfId="0" applyFont="1" applyFill="1" applyBorder="1" applyAlignment="1">
      <alignment horizontal="center"/>
    </xf>
    <xf numFmtId="0" fontId="14" fillId="25" borderId="80" xfId="0" applyFont="1" applyFill="1" applyBorder="1" applyAlignment="1">
      <alignment horizontal="center" vertical="top" wrapText="1"/>
    </xf>
    <xf numFmtId="0" fontId="14" fillId="25" borderId="233" xfId="0" applyFont="1" applyFill="1" applyBorder="1" applyAlignment="1">
      <alignment horizontal="center" vertical="top" wrapText="1"/>
    </xf>
  </cellXfs>
  <cellStyles count="28">
    <cellStyle name="1 antraštė" xfId="1" builtinId="16" customBuiltin="1"/>
    <cellStyle name="2 antraštė" xfId="2" builtinId="17" customBuiltin="1"/>
    <cellStyle name="20% – paryškinimas 3 2" xfId="3" xr:uid="{00000000-0005-0000-0000-000002000000}"/>
    <cellStyle name="20% – paryškinimas 5 2" xfId="4" xr:uid="{00000000-0005-0000-0000-000003000000}"/>
    <cellStyle name="3 antraštė" xfId="5" builtinId="18" customBuiltin="1"/>
    <cellStyle name="4 antraštė" xfId="6" builtinId="19" customBuiltin="1"/>
    <cellStyle name="Aiškinamasis tekstas" xfId="7" builtinId="53" customBuiltin="1"/>
    <cellStyle name="Excel_BuiltIn_20% – paryškinimas 3" xfId="8" xr:uid="{00000000-0005-0000-0000-000007000000}"/>
    <cellStyle name="Excel_BuiltIn_20% – paryškinimas 5" xfId="9" xr:uid="{00000000-0005-0000-0000-000008000000}"/>
    <cellStyle name="Excel_BuiltIn_Pastaba" xfId="10" xr:uid="{00000000-0005-0000-0000-000009000000}"/>
    <cellStyle name="Explanatory Text" xfId="11" xr:uid="{00000000-0005-0000-0000-00000A000000}"/>
    <cellStyle name="Geras" xfId="12" builtinId="26" customBuiltin="1"/>
    <cellStyle name="Good 1" xfId="13" xr:uid="{00000000-0005-0000-0000-00000C000000}"/>
    <cellStyle name="Heading 1 1" xfId="14" xr:uid="{00000000-0005-0000-0000-00000D000000}"/>
    <cellStyle name="Heading 2 1" xfId="15" xr:uid="{00000000-0005-0000-0000-00000E000000}"/>
    <cellStyle name="Heading 3" xfId="16" xr:uid="{00000000-0005-0000-0000-00000F000000}"/>
    <cellStyle name="Heading 4" xfId="17" xr:uid="{00000000-0005-0000-0000-000010000000}"/>
    <cellStyle name="Įprastas" xfId="0" builtinId="0"/>
    <cellStyle name="Įspėjimo tekstas" xfId="18" builtinId="11" customBuiltin="1"/>
    <cellStyle name="Išvestis" xfId="19" builtinId="21" customBuiltin="1"/>
    <cellStyle name="Output" xfId="20" xr:uid="{00000000-0005-0000-0000-000014000000}"/>
    <cellStyle name="Paprastas_Lapas1" xfId="21" xr:uid="{00000000-0005-0000-0000-000015000000}"/>
    <cellStyle name="Pastaba 2" xfId="22" xr:uid="{00000000-0005-0000-0000-000016000000}"/>
    <cellStyle name="Pavadinimas" xfId="23" builtinId="15" customBuiltin="1"/>
    <cellStyle name="Suma" xfId="24" builtinId="25" customBuiltin="1"/>
    <cellStyle name="Title" xfId="25" xr:uid="{00000000-0005-0000-0000-000019000000}"/>
    <cellStyle name="Total" xfId="26" xr:uid="{00000000-0005-0000-0000-00001A000000}"/>
    <cellStyle name="Warning Text" xfId="27" xr:uid="{00000000-0005-0000-0000-00001B000000}"/>
  </cellStyles>
  <dxfs count="0"/>
  <tableStyles count="0" defaultTableStyle="TableStyleMedium2" defaultPivotStyle="PivotStyleLight16"/>
  <colors>
    <mruColors>
      <color rgb="FFCCFFCC"/>
      <color rgb="FFCCFFFF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letra_AS\Documents\2024%20SVP\01%20programa%20(2024%20m.%20poreikis).xlsx" TargetMode="External"/><Relationship Id="rId1" Type="http://schemas.openxmlformats.org/officeDocument/2006/relationships/externalLinkPath" Target="/Users/Pletra_AS/Documents/2024%20SVP/01%20programa%20(2024%20m.%20poreiki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01 Programa"/>
      <sheetName val="01 Išlaidų suvestinė"/>
      <sheetName val="01 Šaltiniai"/>
      <sheetName val="01 Bendros lėšos"/>
    </sheetNames>
    <sheetDataSet>
      <sheetData sheetId="0"/>
      <sheetData sheetId="1"/>
      <sheetData sheetId="2">
        <row r="4">
          <cell r="B4">
            <v>17280.8</v>
          </cell>
        </row>
        <row r="10">
          <cell r="B10">
            <v>0</v>
          </cell>
          <cell r="C10">
            <v>0</v>
          </cell>
          <cell r="D10">
            <v>0</v>
          </cell>
          <cell r="E10">
            <v>0</v>
          </cell>
        </row>
        <row r="15">
          <cell r="C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378"/>
  <sheetViews>
    <sheetView tabSelected="1" zoomScale="80" zoomScaleNormal="80" zoomScaleSheetLayoutView="80" workbookViewId="0">
      <pane ySplit="17" topLeftCell="A48" activePane="bottomLeft" state="frozen"/>
      <selection pane="bottomLeft" activeCell="Z54" sqref="Z54"/>
    </sheetView>
  </sheetViews>
  <sheetFormatPr defaultRowHeight="12.75" x14ac:dyDescent="0.2"/>
  <cols>
    <col min="1" max="1" width="3.28515625" style="29" customWidth="1"/>
    <col min="2" max="2" width="3.7109375" style="30" customWidth="1"/>
    <col min="3" max="3" width="3.140625" style="30" customWidth="1"/>
    <col min="4" max="4" width="3.42578125" style="30" customWidth="1"/>
    <col min="5" max="5" width="27.85546875" style="30" customWidth="1"/>
    <col min="6" max="6" width="5" style="30" customWidth="1"/>
    <col min="7" max="7" width="7.28515625" style="30" customWidth="1"/>
    <col min="8" max="8" width="6.140625" style="30" customWidth="1"/>
    <col min="9" max="9" width="5.28515625" style="30" customWidth="1"/>
    <col min="10" max="10" width="10.85546875" style="30" customWidth="1"/>
    <col min="11" max="11" width="8.5703125" style="30" customWidth="1"/>
    <col min="12" max="12" width="10.28515625" style="30" customWidth="1"/>
    <col min="13" max="13" width="9" style="30" customWidth="1"/>
    <col min="14" max="14" width="8.85546875" style="30" customWidth="1"/>
    <col min="15" max="15" width="9.42578125" style="30" customWidth="1"/>
    <col min="16" max="17" width="9.5703125" style="30" customWidth="1"/>
    <col min="18" max="19" width="9.42578125" style="30" customWidth="1"/>
    <col min="20" max="20" width="9.28515625" style="30" customWidth="1"/>
    <col min="21" max="22" width="9.42578125" style="30" customWidth="1"/>
    <col min="23" max="23" width="8.85546875" style="30" customWidth="1"/>
    <col min="24" max="24" width="9.42578125" style="30" customWidth="1"/>
    <col min="25" max="25" width="9.140625" style="30" customWidth="1"/>
    <col min="26" max="26" width="9.28515625" style="30" customWidth="1"/>
    <col min="27" max="27" width="9.7109375" style="30" customWidth="1"/>
    <col min="28" max="41" width="9" style="30" hidden="1" customWidth="1"/>
    <col min="42" max="16384" width="9.140625" style="29"/>
  </cols>
  <sheetData>
    <row r="1" spans="1:27" ht="0.75" customHeight="1" x14ac:dyDescent="0.2">
      <c r="B1" s="1099" t="s">
        <v>0</v>
      </c>
      <c r="C1" s="1099"/>
      <c r="D1" s="1099"/>
      <c r="E1" s="1099"/>
      <c r="F1" s="1099"/>
      <c r="G1" s="1099"/>
      <c r="H1" s="1099"/>
      <c r="I1" s="1099"/>
      <c r="J1" s="1099"/>
      <c r="K1" s="1099"/>
      <c r="L1" s="1099"/>
      <c r="M1" s="1099"/>
      <c r="N1" s="1099"/>
      <c r="O1" s="1099"/>
      <c r="P1" s="1099"/>
      <c r="Q1" s="1099"/>
      <c r="R1" s="1099"/>
      <c r="S1" s="1099"/>
      <c r="T1" s="1099"/>
      <c r="U1" s="1099"/>
      <c r="V1" s="1099"/>
      <c r="W1" s="1099"/>
      <c r="X1" s="1099"/>
      <c r="Y1" s="1099"/>
      <c r="Z1" s="1099"/>
      <c r="AA1" s="1099"/>
    </row>
    <row r="2" spans="1:27" ht="12.75" customHeight="1" x14ac:dyDescent="0.2"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V2" s="729" t="s">
        <v>166</v>
      </c>
      <c r="W2" s="729"/>
      <c r="X2" s="729"/>
      <c r="Y2" s="729"/>
      <c r="Z2" s="729"/>
      <c r="AA2" s="729"/>
    </row>
    <row r="3" spans="1:27" ht="12.75" customHeight="1" x14ac:dyDescent="0.2"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  <c r="N3" s="263"/>
      <c r="O3" s="263"/>
      <c r="P3" s="263"/>
      <c r="Q3" s="263"/>
      <c r="R3" s="263"/>
      <c r="S3" s="263"/>
      <c r="T3" s="263"/>
      <c r="V3" s="729" t="s">
        <v>196</v>
      </c>
      <c r="W3" s="729"/>
      <c r="X3" s="729"/>
      <c r="Y3" s="729"/>
      <c r="Z3" s="729"/>
      <c r="AA3" s="729"/>
    </row>
    <row r="4" spans="1:27" ht="12.75" customHeight="1" x14ac:dyDescent="0.2">
      <c r="B4" s="263"/>
      <c r="C4" s="263"/>
      <c r="D4" s="263"/>
      <c r="E4" s="263"/>
      <c r="F4" s="263"/>
      <c r="G4" s="263"/>
      <c r="H4" s="263"/>
      <c r="I4" s="263"/>
      <c r="J4" s="263"/>
      <c r="K4" s="263"/>
      <c r="L4" s="263"/>
      <c r="M4" s="263"/>
      <c r="N4" s="263"/>
      <c r="O4" s="263"/>
      <c r="P4" s="263"/>
      <c r="Q4" s="263"/>
      <c r="R4" s="263"/>
      <c r="S4" s="263"/>
      <c r="T4" s="263"/>
      <c r="V4" s="729" t="s">
        <v>259</v>
      </c>
      <c r="W4" s="729"/>
      <c r="X4" s="729"/>
      <c r="Y4" s="729"/>
      <c r="Z4" s="729"/>
      <c r="AA4" s="729"/>
    </row>
    <row r="5" spans="1:27" ht="12.75" customHeight="1" x14ac:dyDescent="0.2">
      <c r="B5" s="263"/>
      <c r="C5" s="263"/>
      <c r="D5" s="263"/>
      <c r="E5" s="263"/>
      <c r="F5" s="263"/>
      <c r="G5" s="263"/>
      <c r="H5" s="263"/>
      <c r="I5" s="263"/>
      <c r="J5" s="263"/>
      <c r="K5" s="263"/>
      <c r="L5" s="263"/>
      <c r="M5" s="263"/>
      <c r="N5" s="263"/>
      <c r="O5" s="263"/>
      <c r="P5" s="263"/>
      <c r="Q5" s="263"/>
      <c r="R5" s="263"/>
      <c r="S5" s="263"/>
      <c r="T5" s="263"/>
      <c r="V5" s="729" t="s">
        <v>260</v>
      </c>
      <c r="W5" s="729"/>
      <c r="X5" s="729"/>
      <c r="Y5" s="729"/>
      <c r="Z5" s="729"/>
      <c r="AA5" s="729"/>
    </row>
    <row r="6" spans="1:27" ht="12.75" customHeight="1" x14ac:dyDescent="0.2"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  <c r="M6" s="263"/>
      <c r="N6" s="263"/>
      <c r="O6" s="263"/>
      <c r="P6" s="263"/>
      <c r="Q6" s="263"/>
      <c r="R6" s="263"/>
      <c r="S6" s="263"/>
      <c r="T6" s="263"/>
      <c r="V6" s="729" t="s">
        <v>425</v>
      </c>
      <c r="W6" s="729"/>
      <c r="X6" s="729"/>
      <c r="Y6" s="729"/>
      <c r="Z6" s="729"/>
      <c r="AA6" s="729"/>
    </row>
    <row r="7" spans="1:27" ht="12.75" customHeight="1" x14ac:dyDescent="0.2"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V7" s="729" t="s">
        <v>426</v>
      </c>
      <c r="W7" s="729"/>
      <c r="X7" s="729"/>
      <c r="Y7" s="729"/>
      <c r="Z7" s="729"/>
      <c r="AA7" s="729"/>
    </row>
    <row r="8" spans="1:27" ht="12.75" customHeight="1" x14ac:dyDescent="0.2"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T8" s="263"/>
      <c r="V8" s="729" t="s">
        <v>429</v>
      </c>
      <c r="W8" s="729"/>
      <c r="X8" s="729"/>
      <c r="Y8" s="729"/>
      <c r="Z8" s="729"/>
      <c r="AA8" s="729"/>
    </row>
    <row r="9" spans="1:27" ht="12.75" customHeight="1" x14ac:dyDescent="0.2"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  <c r="V9" s="729" t="s">
        <v>432</v>
      </c>
      <c r="W9" s="729"/>
      <c r="X9" s="729"/>
      <c r="Y9" s="729"/>
      <c r="Z9" s="729"/>
      <c r="AA9" s="729"/>
    </row>
    <row r="10" spans="1:27" ht="12.75" customHeight="1" x14ac:dyDescent="0.2"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3"/>
      <c r="R10" s="263"/>
      <c r="S10" s="263"/>
      <c r="T10" s="263"/>
      <c r="V10" s="729" t="s">
        <v>433</v>
      </c>
      <c r="W10" s="729"/>
      <c r="X10" s="729"/>
      <c r="Y10" s="729"/>
      <c r="Z10" s="729"/>
      <c r="AA10" s="729"/>
    </row>
    <row r="11" spans="1:27" ht="12" customHeight="1" x14ac:dyDescent="0.2">
      <c r="B11" s="1100" t="s">
        <v>197</v>
      </c>
      <c r="C11" s="1100"/>
      <c r="D11" s="1100"/>
      <c r="E11" s="1100"/>
      <c r="F11" s="1100"/>
      <c r="G11" s="1100"/>
      <c r="H11" s="1100"/>
      <c r="I11" s="1100"/>
      <c r="J11" s="1100"/>
      <c r="K11" s="1100"/>
      <c r="L11" s="1100"/>
      <c r="M11" s="1100"/>
      <c r="N11" s="1100"/>
      <c r="O11" s="1100"/>
      <c r="P11" s="1100"/>
      <c r="Q11" s="1100"/>
      <c r="R11" s="1100"/>
      <c r="S11" s="1100"/>
      <c r="T11" s="1100"/>
      <c r="U11" s="1100"/>
      <c r="V11" s="1100"/>
      <c r="W11" s="1100"/>
      <c r="X11" s="1100"/>
      <c r="Y11" s="1100"/>
      <c r="Z11" s="1100"/>
      <c r="AA11" s="1100"/>
    </row>
    <row r="12" spans="1:27" ht="12.75" customHeight="1" x14ac:dyDescent="0.2">
      <c r="B12" s="1101" t="s">
        <v>195</v>
      </c>
      <c r="C12" s="1101"/>
      <c r="D12" s="1101"/>
      <c r="E12" s="1101"/>
      <c r="F12" s="1101"/>
      <c r="G12" s="1101"/>
      <c r="H12" s="1101"/>
      <c r="I12" s="1101"/>
      <c r="J12" s="1101"/>
      <c r="K12" s="1101"/>
      <c r="L12" s="1101"/>
      <c r="M12" s="1101"/>
      <c r="N12" s="1101"/>
      <c r="O12" s="1101"/>
      <c r="P12" s="1101"/>
      <c r="Q12" s="1101"/>
      <c r="R12" s="1101"/>
      <c r="S12" s="1101"/>
      <c r="T12" s="1101"/>
      <c r="U12" s="1101"/>
      <c r="V12" s="1101"/>
      <c r="W12" s="1101"/>
      <c r="X12" s="1101"/>
      <c r="Y12" s="1101"/>
      <c r="Z12" s="1101"/>
      <c r="AA12" s="1101"/>
    </row>
    <row r="13" spans="1:27" ht="12.75" customHeight="1" x14ac:dyDescent="0.2">
      <c r="B13" s="1100" t="s">
        <v>253</v>
      </c>
      <c r="C13" s="1100"/>
      <c r="D13" s="1100"/>
      <c r="E13" s="1100"/>
      <c r="F13" s="1100"/>
      <c r="G13" s="1100"/>
      <c r="H13" s="1100"/>
      <c r="I13" s="1100"/>
      <c r="J13" s="1100"/>
      <c r="K13" s="1100"/>
      <c r="L13" s="1100"/>
      <c r="M13" s="1100"/>
      <c r="N13" s="1100"/>
      <c r="O13" s="1100"/>
      <c r="P13" s="1100"/>
      <c r="Q13" s="1100"/>
      <c r="R13" s="1100"/>
      <c r="S13" s="1100"/>
      <c r="T13" s="1100"/>
      <c r="U13" s="1100"/>
      <c r="V13" s="1100"/>
      <c r="W13" s="1100"/>
      <c r="X13" s="1100"/>
      <c r="Y13" s="1100"/>
      <c r="Z13" s="1100"/>
      <c r="AA13" s="1100"/>
    </row>
    <row r="14" spans="1:27" ht="16.5" customHeight="1" thickBot="1" x14ac:dyDescent="0.25"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1126" t="s">
        <v>126</v>
      </c>
      <c r="Z14" s="1126"/>
      <c r="AA14" s="1126"/>
    </row>
    <row r="15" spans="1:27" ht="21.75" customHeight="1" thickBot="1" x14ac:dyDescent="0.25">
      <c r="A15" s="1102" t="s">
        <v>1</v>
      </c>
      <c r="B15" s="1105" t="s">
        <v>2</v>
      </c>
      <c r="C15" s="1108" t="s">
        <v>3</v>
      </c>
      <c r="D15" s="1111" t="s">
        <v>4</v>
      </c>
      <c r="E15" s="1114" t="s">
        <v>5</v>
      </c>
      <c r="F15" s="1111" t="s">
        <v>6</v>
      </c>
      <c r="G15" s="1123" t="s">
        <v>7</v>
      </c>
      <c r="H15" s="1078" t="s">
        <v>8</v>
      </c>
      <c r="I15" s="1078" t="s">
        <v>9</v>
      </c>
      <c r="J15" s="1093" t="s">
        <v>198</v>
      </c>
      <c r="K15" s="1078" t="s">
        <v>10</v>
      </c>
      <c r="L15" s="1081" t="s">
        <v>199</v>
      </c>
      <c r="M15" s="1082"/>
      <c r="N15" s="1082"/>
      <c r="O15" s="1083"/>
      <c r="P15" s="1084" t="s">
        <v>200</v>
      </c>
      <c r="Q15" s="1085"/>
      <c r="R15" s="1085"/>
      <c r="S15" s="1086"/>
      <c r="T15" s="1117" t="s">
        <v>201</v>
      </c>
      <c r="U15" s="1118"/>
      <c r="V15" s="1118"/>
      <c r="W15" s="1119"/>
      <c r="X15" s="1120" t="s">
        <v>202</v>
      </c>
      <c r="Y15" s="1121"/>
      <c r="Z15" s="1121"/>
      <c r="AA15" s="1122"/>
    </row>
    <row r="16" spans="1:27" ht="13.15" customHeight="1" thickBot="1" x14ac:dyDescent="0.25">
      <c r="A16" s="1103"/>
      <c r="B16" s="1106"/>
      <c r="C16" s="1109"/>
      <c r="D16" s="1112"/>
      <c r="E16" s="1115"/>
      <c r="F16" s="1112"/>
      <c r="G16" s="1124"/>
      <c r="H16" s="1079"/>
      <c r="I16" s="1079"/>
      <c r="J16" s="1094"/>
      <c r="K16" s="1079"/>
      <c r="L16" s="1127" t="s">
        <v>11</v>
      </c>
      <c r="M16" s="1129" t="s">
        <v>12</v>
      </c>
      <c r="N16" s="1129"/>
      <c r="O16" s="877" t="s">
        <v>113</v>
      </c>
      <c r="P16" s="1127" t="s">
        <v>11</v>
      </c>
      <c r="Q16" s="1129" t="s">
        <v>12</v>
      </c>
      <c r="R16" s="1129"/>
      <c r="S16" s="877" t="s">
        <v>113</v>
      </c>
      <c r="T16" s="870" t="s">
        <v>11</v>
      </c>
      <c r="U16" s="867" t="s">
        <v>12</v>
      </c>
      <c r="V16" s="867"/>
      <c r="W16" s="868" t="s">
        <v>113</v>
      </c>
      <c r="X16" s="870" t="s">
        <v>11</v>
      </c>
      <c r="Y16" s="867" t="s">
        <v>12</v>
      </c>
      <c r="Z16" s="867"/>
      <c r="AA16" s="868" t="s">
        <v>113</v>
      </c>
    </row>
    <row r="17" spans="1:41" ht="127.5" customHeight="1" thickBot="1" x14ac:dyDescent="0.25">
      <c r="A17" s="1104"/>
      <c r="B17" s="1107"/>
      <c r="C17" s="1110"/>
      <c r="D17" s="1113"/>
      <c r="E17" s="1116"/>
      <c r="F17" s="1113"/>
      <c r="G17" s="1125"/>
      <c r="H17" s="1080"/>
      <c r="I17" s="1080"/>
      <c r="J17" s="1095"/>
      <c r="K17" s="1080"/>
      <c r="L17" s="1128"/>
      <c r="M17" s="309" t="s">
        <v>11</v>
      </c>
      <c r="N17" s="309" t="s">
        <v>87</v>
      </c>
      <c r="O17" s="878"/>
      <c r="P17" s="1128"/>
      <c r="Q17" s="309" t="s">
        <v>11</v>
      </c>
      <c r="R17" s="309" t="s">
        <v>87</v>
      </c>
      <c r="S17" s="878"/>
      <c r="T17" s="871"/>
      <c r="U17" s="310" t="s">
        <v>11</v>
      </c>
      <c r="V17" s="310" t="s">
        <v>87</v>
      </c>
      <c r="W17" s="869"/>
      <c r="X17" s="871"/>
      <c r="Y17" s="310" t="s">
        <v>11</v>
      </c>
      <c r="Z17" s="310" t="s">
        <v>87</v>
      </c>
      <c r="AA17" s="869"/>
    </row>
    <row r="18" spans="1:41" ht="21" customHeight="1" thickBot="1" x14ac:dyDescent="0.25">
      <c r="A18" s="874" t="s">
        <v>13</v>
      </c>
      <c r="B18" s="875"/>
      <c r="C18" s="875"/>
      <c r="D18" s="875"/>
      <c r="E18" s="875"/>
      <c r="F18" s="875"/>
      <c r="G18" s="875"/>
      <c r="H18" s="875"/>
      <c r="I18" s="875"/>
      <c r="J18" s="875"/>
      <c r="K18" s="875"/>
      <c r="L18" s="875"/>
      <c r="M18" s="875"/>
      <c r="N18" s="875"/>
      <c r="O18" s="875"/>
      <c r="P18" s="875"/>
      <c r="Q18" s="875"/>
      <c r="R18" s="875"/>
      <c r="S18" s="875"/>
      <c r="T18" s="875"/>
      <c r="U18" s="875"/>
      <c r="V18" s="875"/>
      <c r="W18" s="875"/>
      <c r="X18" s="875"/>
      <c r="Y18" s="875"/>
      <c r="Z18" s="875"/>
      <c r="AA18" s="876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</row>
    <row r="19" spans="1:41" ht="20.25" customHeight="1" thickBot="1" x14ac:dyDescent="0.25">
      <c r="A19" s="858" t="s">
        <v>14</v>
      </c>
      <c r="B19" s="859"/>
      <c r="C19" s="859"/>
      <c r="D19" s="859"/>
      <c r="E19" s="859"/>
      <c r="F19" s="859"/>
      <c r="G19" s="859"/>
      <c r="H19" s="859"/>
      <c r="I19" s="859"/>
      <c r="J19" s="859"/>
      <c r="K19" s="859"/>
      <c r="L19" s="859"/>
      <c r="M19" s="859"/>
      <c r="N19" s="859"/>
      <c r="O19" s="859"/>
      <c r="P19" s="859"/>
      <c r="Q19" s="859"/>
      <c r="R19" s="859"/>
      <c r="S19" s="859"/>
      <c r="T19" s="859"/>
      <c r="U19" s="859"/>
      <c r="V19" s="859"/>
      <c r="W19" s="859"/>
      <c r="X19" s="859"/>
      <c r="Y19" s="859"/>
      <c r="Z19" s="859"/>
      <c r="AA19" s="860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</row>
    <row r="20" spans="1:41" ht="19.5" customHeight="1" thickBot="1" x14ac:dyDescent="0.25">
      <c r="A20" s="28" t="s">
        <v>15</v>
      </c>
      <c r="B20" s="250" t="s">
        <v>16</v>
      </c>
      <c r="C20" s="864" t="s">
        <v>17</v>
      </c>
      <c r="D20" s="865"/>
      <c r="E20" s="865"/>
      <c r="F20" s="865"/>
      <c r="G20" s="865"/>
      <c r="H20" s="865"/>
      <c r="I20" s="865"/>
      <c r="J20" s="865"/>
      <c r="K20" s="865"/>
      <c r="L20" s="865"/>
      <c r="M20" s="865"/>
      <c r="N20" s="865"/>
      <c r="O20" s="865"/>
      <c r="P20" s="865"/>
      <c r="Q20" s="865"/>
      <c r="R20" s="865"/>
      <c r="S20" s="865"/>
      <c r="T20" s="865"/>
      <c r="U20" s="865"/>
      <c r="V20" s="865"/>
      <c r="W20" s="865"/>
      <c r="X20" s="865"/>
      <c r="Y20" s="865"/>
      <c r="Z20" s="865"/>
      <c r="AA20" s="866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</row>
    <row r="21" spans="1:41" ht="19.5" customHeight="1" thickBot="1" x14ac:dyDescent="0.25">
      <c r="A21" s="162" t="s">
        <v>15</v>
      </c>
      <c r="B21" s="251" t="s">
        <v>16</v>
      </c>
      <c r="C21" s="861" t="s">
        <v>175</v>
      </c>
      <c r="D21" s="862"/>
      <c r="E21" s="862"/>
      <c r="F21" s="862"/>
      <c r="G21" s="862"/>
      <c r="H21" s="862"/>
      <c r="I21" s="862"/>
      <c r="J21" s="862"/>
      <c r="K21" s="862"/>
      <c r="L21" s="862"/>
      <c r="M21" s="862"/>
      <c r="N21" s="862"/>
      <c r="O21" s="862"/>
      <c r="P21" s="862"/>
      <c r="Q21" s="862"/>
      <c r="R21" s="862"/>
      <c r="S21" s="862"/>
      <c r="T21" s="862"/>
      <c r="U21" s="862"/>
      <c r="V21" s="862"/>
      <c r="W21" s="862"/>
      <c r="X21" s="862"/>
      <c r="Y21" s="862"/>
      <c r="Z21" s="862"/>
      <c r="AA21" s="863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</row>
    <row r="22" spans="1:41" ht="21" customHeight="1" thickBot="1" x14ac:dyDescent="0.25">
      <c r="A22" s="28" t="s">
        <v>15</v>
      </c>
      <c r="B22" s="252" t="s">
        <v>16</v>
      </c>
      <c r="C22" s="177" t="s">
        <v>16</v>
      </c>
      <c r="D22" s="846" t="s">
        <v>18</v>
      </c>
      <c r="E22" s="847"/>
      <c r="F22" s="847"/>
      <c r="G22" s="847"/>
      <c r="H22" s="847"/>
      <c r="I22" s="847"/>
      <c r="J22" s="847"/>
      <c r="K22" s="847"/>
      <c r="L22" s="847"/>
      <c r="M22" s="847"/>
      <c r="N22" s="847"/>
      <c r="O22" s="847"/>
      <c r="P22" s="847"/>
      <c r="Q22" s="847"/>
      <c r="R22" s="847"/>
      <c r="S22" s="847"/>
      <c r="T22" s="847"/>
      <c r="U22" s="847"/>
      <c r="V22" s="847"/>
      <c r="W22" s="847"/>
      <c r="X22" s="847"/>
      <c r="Y22" s="847"/>
      <c r="Z22" s="847"/>
      <c r="AA22" s="872"/>
      <c r="AB22" s="31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</row>
    <row r="23" spans="1:41" ht="33.75" customHeight="1" thickBot="1" x14ac:dyDescent="0.25">
      <c r="A23" s="752" t="s">
        <v>15</v>
      </c>
      <c r="B23" s="755" t="s">
        <v>16</v>
      </c>
      <c r="C23" s="758" t="s">
        <v>16</v>
      </c>
      <c r="D23" s="806" t="s">
        <v>16</v>
      </c>
      <c r="E23" s="817" t="s">
        <v>229</v>
      </c>
      <c r="F23" s="1044" t="s">
        <v>215</v>
      </c>
      <c r="G23" s="795" t="s">
        <v>19</v>
      </c>
      <c r="H23" s="980" t="s">
        <v>20</v>
      </c>
      <c r="I23" s="730" t="s">
        <v>37</v>
      </c>
      <c r="J23" s="730" t="s">
        <v>222</v>
      </c>
      <c r="K23" s="61" t="s">
        <v>21</v>
      </c>
      <c r="L23" s="359">
        <f>SUM(M23,O23)</f>
        <v>151.5</v>
      </c>
      <c r="M23" s="560">
        <v>151.5</v>
      </c>
      <c r="N23" s="561">
        <v>0</v>
      </c>
      <c r="O23" s="562">
        <v>0</v>
      </c>
      <c r="P23" s="360">
        <f>SUM(Q23,S23)</f>
        <v>215</v>
      </c>
      <c r="Q23" s="563">
        <v>215</v>
      </c>
      <c r="R23" s="563">
        <v>0</v>
      </c>
      <c r="S23" s="564">
        <v>0</v>
      </c>
      <c r="T23" s="361">
        <f>U23+W23</f>
        <v>215</v>
      </c>
      <c r="U23" s="565">
        <v>215</v>
      </c>
      <c r="V23" s="563">
        <v>0</v>
      </c>
      <c r="W23" s="564">
        <v>0</v>
      </c>
      <c r="X23" s="359">
        <f>Y23+AA23</f>
        <v>215</v>
      </c>
      <c r="Y23" s="561">
        <v>215</v>
      </c>
      <c r="Z23" s="561">
        <v>0</v>
      </c>
      <c r="AA23" s="566">
        <v>0</v>
      </c>
      <c r="AB23" s="31"/>
      <c r="AC23" s="31"/>
      <c r="AD23" s="31"/>
      <c r="AE23" s="31"/>
      <c r="AF23" s="31"/>
      <c r="AG23" s="31"/>
      <c r="AH23" s="31"/>
      <c r="AI23" s="31"/>
      <c r="AJ23" s="31"/>
      <c r="AK23" s="31"/>
      <c r="AL23" s="31"/>
      <c r="AM23" s="31"/>
      <c r="AN23" s="31"/>
      <c r="AO23" s="31"/>
    </row>
    <row r="24" spans="1:41" ht="30.75" customHeight="1" thickBot="1" x14ac:dyDescent="0.25">
      <c r="A24" s="879"/>
      <c r="B24" s="880"/>
      <c r="C24" s="881"/>
      <c r="D24" s="1063"/>
      <c r="E24" s="873"/>
      <c r="F24" s="1050"/>
      <c r="G24" s="1048"/>
      <c r="H24" s="981"/>
      <c r="I24" s="732"/>
      <c r="J24" s="732"/>
      <c r="K24" s="47" t="s">
        <v>11</v>
      </c>
      <c r="L24" s="52">
        <f>SUM(L23)</f>
        <v>151.5</v>
      </c>
      <c r="M24" s="41">
        <f>SUM(M23:M23)</f>
        <v>151.5</v>
      </c>
      <c r="N24" s="41">
        <f>SUM(N23)</f>
        <v>0</v>
      </c>
      <c r="O24" s="54">
        <f>SUM(O23)</f>
        <v>0</v>
      </c>
      <c r="P24" s="52">
        <f>SUM(P23)</f>
        <v>215</v>
      </c>
      <c r="Q24" s="41">
        <f>SUM(Q23:Q23)</f>
        <v>215</v>
      </c>
      <c r="R24" s="41">
        <v>0</v>
      </c>
      <c r="S24" s="344">
        <v>0</v>
      </c>
      <c r="T24" s="48">
        <f>SUM(T23)</f>
        <v>215</v>
      </c>
      <c r="U24" s="49">
        <f t="shared" ref="U24:AA24" si="0">SUM(U23)</f>
        <v>215</v>
      </c>
      <c r="V24" s="49">
        <f t="shared" si="0"/>
        <v>0</v>
      </c>
      <c r="W24" s="50">
        <f t="shared" si="0"/>
        <v>0</v>
      </c>
      <c r="X24" s="48">
        <f t="shared" si="0"/>
        <v>215</v>
      </c>
      <c r="Y24" s="49">
        <f t="shared" si="0"/>
        <v>215</v>
      </c>
      <c r="Z24" s="49">
        <f t="shared" si="0"/>
        <v>0</v>
      </c>
      <c r="AA24" s="50">
        <f t="shared" si="0"/>
        <v>0</v>
      </c>
      <c r="AB24" s="31"/>
      <c r="AC24" s="31"/>
      <c r="AD24" s="3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</row>
    <row r="25" spans="1:41" ht="23.25" customHeight="1" thickBot="1" x14ac:dyDescent="0.25">
      <c r="A25" s="28" t="s">
        <v>15</v>
      </c>
      <c r="B25" s="4" t="s">
        <v>16</v>
      </c>
      <c r="C25" s="5" t="s">
        <v>16</v>
      </c>
      <c r="D25" s="163"/>
      <c r="E25" s="1051" t="s">
        <v>203</v>
      </c>
      <c r="F25" s="1051"/>
      <c r="G25" s="1051"/>
      <c r="H25" s="1051"/>
      <c r="I25" s="1051"/>
      <c r="J25" s="1052"/>
      <c r="K25" s="1087"/>
      <c r="L25" s="6">
        <f t="shared" ref="L25:R25" si="1">L24</f>
        <v>151.5</v>
      </c>
      <c r="M25" s="7">
        <f t="shared" si="1"/>
        <v>151.5</v>
      </c>
      <c r="N25" s="7">
        <f t="shared" si="1"/>
        <v>0</v>
      </c>
      <c r="O25" s="164">
        <f t="shared" si="1"/>
        <v>0</v>
      </c>
      <c r="P25" s="21">
        <f t="shared" si="1"/>
        <v>215</v>
      </c>
      <c r="Q25" s="7">
        <f t="shared" si="1"/>
        <v>215</v>
      </c>
      <c r="R25" s="7">
        <f t="shared" si="1"/>
        <v>0</v>
      </c>
      <c r="S25" s="164">
        <v>0</v>
      </c>
      <c r="T25" s="27">
        <f>T24</f>
        <v>215</v>
      </c>
      <c r="U25" s="224">
        <f>U24</f>
        <v>215</v>
      </c>
      <c r="V25" s="345">
        <v>0</v>
      </c>
      <c r="W25" s="346">
        <v>0</v>
      </c>
      <c r="X25" s="27">
        <f>X24</f>
        <v>215</v>
      </c>
      <c r="Y25" s="345">
        <f>Y24</f>
        <v>215</v>
      </c>
      <c r="Z25" s="345">
        <v>0</v>
      </c>
      <c r="AA25" s="346">
        <v>0</v>
      </c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</row>
    <row r="26" spans="1:41" ht="23.25" customHeight="1" thickBot="1" x14ac:dyDescent="0.25">
      <c r="A26" s="28" t="s">
        <v>15</v>
      </c>
      <c r="B26" s="4" t="s">
        <v>16</v>
      </c>
      <c r="C26" s="5" t="s">
        <v>22</v>
      </c>
      <c r="D26" s="1096" t="s">
        <v>140</v>
      </c>
      <c r="E26" s="1097"/>
      <c r="F26" s="1097"/>
      <c r="G26" s="1097"/>
      <c r="H26" s="1097"/>
      <c r="I26" s="1097"/>
      <c r="J26" s="1097"/>
      <c r="K26" s="1097"/>
      <c r="L26" s="1097"/>
      <c r="M26" s="1097"/>
      <c r="N26" s="1097"/>
      <c r="O26" s="1097"/>
      <c r="P26" s="1097"/>
      <c r="Q26" s="1097"/>
      <c r="R26" s="1097"/>
      <c r="S26" s="1097"/>
      <c r="T26" s="1097"/>
      <c r="U26" s="1097"/>
      <c r="V26" s="1097"/>
      <c r="W26" s="1097"/>
      <c r="X26" s="1097"/>
      <c r="Y26" s="1097"/>
      <c r="Z26" s="1097"/>
      <c r="AA26" s="1098"/>
    </row>
    <row r="27" spans="1:41" ht="20.25" customHeight="1" x14ac:dyDescent="0.2">
      <c r="A27" s="752" t="s">
        <v>15</v>
      </c>
      <c r="B27" s="755" t="s">
        <v>16</v>
      </c>
      <c r="C27" s="758" t="s">
        <v>22</v>
      </c>
      <c r="D27" s="806" t="s">
        <v>16</v>
      </c>
      <c r="E27" s="817" t="s">
        <v>230</v>
      </c>
      <c r="F27" s="1044" t="s">
        <v>215</v>
      </c>
      <c r="G27" s="795" t="s">
        <v>141</v>
      </c>
      <c r="H27" s="747" t="s">
        <v>27</v>
      </c>
      <c r="I27" s="730" t="s">
        <v>254</v>
      </c>
      <c r="J27" s="730" t="s">
        <v>216</v>
      </c>
      <c r="K27" s="68" t="s">
        <v>41</v>
      </c>
      <c r="L27" s="567">
        <f>M27+O27</f>
        <v>619.70000000000005</v>
      </c>
      <c r="M27" s="568">
        <v>619.70000000000005</v>
      </c>
      <c r="N27" s="568">
        <v>593.20000000000005</v>
      </c>
      <c r="O27" s="569">
        <v>0</v>
      </c>
      <c r="P27" s="570">
        <f>SUM(Q27,S27)</f>
        <v>835.8</v>
      </c>
      <c r="Q27" s="571">
        <v>835.8</v>
      </c>
      <c r="R27" s="571">
        <v>804.9</v>
      </c>
      <c r="S27" s="572">
        <v>0</v>
      </c>
      <c r="T27" s="95">
        <f>U27+W27</f>
        <v>821.8</v>
      </c>
      <c r="U27" s="573">
        <v>821.8</v>
      </c>
      <c r="V27" s="573">
        <v>790.9</v>
      </c>
      <c r="W27" s="97">
        <v>0</v>
      </c>
      <c r="X27" s="574">
        <f>+Y27+AA27</f>
        <v>904.4</v>
      </c>
      <c r="Y27" s="568">
        <v>904.4</v>
      </c>
      <c r="Z27" s="568">
        <v>870</v>
      </c>
      <c r="AA27" s="569">
        <v>0</v>
      </c>
    </row>
    <row r="28" spans="1:41" ht="19.5" customHeight="1" x14ac:dyDescent="0.2">
      <c r="A28" s="803"/>
      <c r="B28" s="804"/>
      <c r="C28" s="805"/>
      <c r="D28" s="807"/>
      <c r="E28" s="1088"/>
      <c r="F28" s="1089"/>
      <c r="G28" s="1090"/>
      <c r="H28" s="748"/>
      <c r="I28" s="731"/>
      <c r="J28" s="731"/>
      <c r="K28" s="55" t="s">
        <v>43</v>
      </c>
      <c r="L28" s="75">
        <f>M28+O28</f>
        <v>28</v>
      </c>
      <c r="M28" s="57">
        <v>28</v>
      </c>
      <c r="N28" s="57">
        <v>27.6</v>
      </c>
      <c r="O28" s="58">
        <v>0</v>
      </c>
      <c r="P28" s="172">
        <f>Q28+S28</f>
        <v>36.700000000000003</v>
      </c>
      <c r="Q28" s="351">
        <v>36.700000000000003</v>
      </c>
      <c r="R28" s="351">
        <v>35.4</v>
      </c>
      <c r="S28" s="234">
        <v>0</v>
      </c>
      <c r="T28" s="171">
        <f>U28+W28</f>
        <v>40.299999999999997</v>
      </c>
      <c r="U28" s="351">
        <v>40.299999999999997</v>
      </c>
      <c r="V28" s="351">
        <v>38.9</v>
      </c>
      <c r="W28" s="357">
        <v>0</v>
      </c>
      <c r="X28" s="284">
        <f>Y28+AA28</f>
        <v>44.3</v>
      </c>
      <c r="Y28" s="57">
        <v>44.3</v>
      </c>
      <c r="Z28" s="57">
        <v>42.8</v>
      </c>
      <c r="AA28" s="58">
        <v>0</v>
      </c>
    </row>
    <row r="29" spans="1:41" ht="20.25" customHeight="1" thickBot="1" x14ac:dyDescent="0.25">
      <c r="A29" s="753"/>
      <c r="B29" s="756"/>
      <c r="C29" s="759"/>
      <c r="D29" s="808"/>
      <c r="E29" s="1054"/>
      <c r="F29" s="1049"/>
      <c r="G29" s="1047"/>
      <c r="H29" s="748"/>
      <c r="I29" s="731"/>
      <c r="J29" s="731"/>
      <c r="K29" s="62" t="s">
        <v>24</v>
      </c>
      <c r="L29" s="166">
        <f>+M29+O29</f>
        <v>61.2</v>
      </c>
      <c r="M29" s="45">
        <v>61.2</v>
      </c>
      <c r="N29" s="45">
        <v>34.299999999999997</v>
      </c>
      <c r="O29" s="167">
        <v>0</v>
      </c>
      <c r="P29" s="575">
        <f>Q29+S29</f>
        <v>49.8</v>
      </c>
      <c r="Q29" s="576">
        <v>49.8</v>
      </c>
      <c r="R29" s="576">
        <v>22.7</v>
      </c>
      <c r="S29" s="577">
        <v>0</v>
      </c>
      <c r="T29" s="578">
        <f>+U29+W29</f>
        <v>66.3</v>
      </c>
      <c r="U29" s="362">
        <v>66.3</v>
      </c>
      <c r="V29" s="362">
        <v>33.200000000000003</v>
      </c>
      <c r="W29" s="363">
        <v>0</v>
      </c>
      <c r="X29" s="109">
        <f>+Y29+AA29</f>
        <v>72.3</v>
      </c>
      <c r="Y29" s="45">
        <v>72.3</v>
      </c>
      <c r="Z29" s="45">
        <v>36.5</v>
      </c>
      <c r="AA29" s="167">
        <v>0</v>
      </c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</row>
    <row r="30" spans="1:41" ht="22.5" customHeight="1" thickBot="1" x14ac:dyDescent="0.25">
      <c r="A30" s="754"/>
      <c r="B30" s="757"/>
      <c r="C30" s="760"/>
      <c r="D30" s="809"/>
      <c r="E30" s="818"/>
      <c r="F30" s="1045"/>
      <c r="G30" s="797"/>
      <c r="H30" s="749"/>
      <c r="I30" s="732"/>
      <c r="J30" s="732"/>
      <c r="K30" s="47" t="s">
        <v>11</v>
      </c>
      <c r="L30" s="48">
        <f>SUM(L27:L29)</f>
        <v>708.90000000000009</v>
      </c>
      <c r="M30" s="49">
        <f>SUM(M27:M29)</f>
        <v>708.90000000000009</v>
      </c>
      <c r="N30" s="49">
        <f>SUM(N27:N29)</f>
        <v>655.1</v>
      </c>
      <c r="O30" s="53">
        <f>SUM(O27:O29)</f>
        <v>0</v>
      </c>
      <c r="P30" s="48">
        <f t="shared" ref="P30:AA30" si="2">SUM(P27:P29)</f>
        <v>922.3</v>
      </c>
      <c r="Q30" s="49">
        <f t="shared" si="2"/>
        <v>922.3</v>
      </c>
      <c r="R30" s="49">
        <f t="shared" si="2"/>
        <v>863</v>
      </c>
      <c r="S30" s="50">
        <f t="shared" si="2"/>
        <v>0</v>
      </c>
      <c r="T30" s="48">
        <f t="shared" si="2"/>
        <v>928.39999999999986</v>
      </c>
      <c r="U30" s="49">
        <f t="shared" si="2"/>
        <v>928.39999999999986</v>
      </c>
      <c r="V30" s="49">
        <f t="shared" si="2"/>
        <v>863</v>
      </c>
      <c r="W30" s="50">
        <f t="shared" si="2"/>
        <v>0</v>
      </c>
      <c r="X30" s="48">
        <f t="shared" si="2"/>
        <v>1020.9999999999999</v>
      </c>
      <c r="Y30" s="49">
        <f t="shared" si="2"/>
        <v>1020.9999999999999</v>
      </c>
      <c r="Z30" s="49">
        <f t="shared" si="2"/>
        <v>949.3</v>
      </c>
      <c r="AA30" s="50">
        <f t="shared" si="2"/>
        <v>0</v>
      </c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</row>
    <row r="31" spans="1:41" ht="19.5" customHeight="1" x14ac:dyDescent="0.2">
      <c r="A31" s="752" t="s">
        <v>15</v>
      </c>
      <c r="B31" s="782" t="s">
        <v>16</v>
      </c>
      <c r="C31" s="758" t="s">
        <v>22</v>
      </c>
      <c r="D31" s="806" t="s">
        <v>15</v>
      </c>
      <c r="E31" s="817" t="s">
        <v>130</v>
      </c>
      <c r="F31" s="1044" t="s">
        <v>215</v>
      </c>
      <c r="G31" s="795" t="s">
        <v>141</v>
      </c>
      <c r="H31" s="747" t="s">
        <v>27</v>
      </c>
      <c r="I31" s="1091" t="s">
        <v>254</v>
      </c>
      <c r="J31" s="730" t="s">
        <v>216</v>
      </c>
      <c r="K31" s="68" t="s">
        <v>21</v>
      </c>
      <c r="L31" s="574">
        <f>M31+O31</f>
        <v>259.7</v>
      </c>
      <c r="M31" s="579">
        <v>259.7</v>
      </c>
      <c r="N31" s="579">
        <v>237.9</v>
      </c>
      <c r="O31" s="580">
        <v>0</v>
      </c>
      <c r="P31" s="92">
        <f>SUM(Q31,S31)</f>
        <v>334.7</v>
      </c>
      <c r="Q31" s="581">
        <v>334.7</v>
      </c>
      <c r="R31" s="581">
        <v>310.60000000000002</v>
      </c>
      <c r="S31" s="582">
        <v>0</v>
      </c>
      <c r="T31" s="583">
        <f>+U31</f>
        <v>381</v>
      </c>
      <c r="U31" s="227">
        <v>381</v>
      </c>
      <c r="V31" s="227">
        <v>353.1</v>
      </c>
      <c r="W31" s="584">
        <v>0</v>
      </c>
      <c r="X31" s="574">
        <f>+Y31+AA31</f>
        <v>418.9</v>
      </c>
      <c r="Y31" s="568">
        <v>418.9</v>
      </c>
      <c r="Z31" s="568">
        <v>388.4</v>
      </c>
      <c r="AA31" s="569">
        <v>0</v>
      </c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</row>
    <row r="32" spans="1:41" ht="20.25" customHeight="1" x14ac:dyDescent="0.2">
      <c r="A32" s="753"/>
      <c r="B32" s="1046"/>
      <c r="C32" s="759"/>
      <c r="D32" s="808"/>
      <c r="E32" s="1054"/>
      <c r="F32" s="1049"/>
      <c r="G32" s="1047"/>
      <c r="H32" s="748"/>
      <c r="I32" s="1092"/>
      <c r="J32" s="731"/>
      <c r="K32" s="62" t="s">
        <v>115</v>
      </c>
      <c r="L32" s="82">
        <f>M32+O32</f>
        <v>10.1</v>
      </c>
      <c r="M32" s="289">
        <v>8.5</v>
      </c>
      <c r="N32" s="289">
        <v>0</v>
      </c>
      <c r="O32" s="277">
        <v>1.6</v>
      </c>
      <c r="P32" s="180">
        <f>SUM(Q32,S32)</f>
        <v>12.3</v>
      </c>
      <c r="Q32" s="214">
        <v>12.3</v>
      </c>
      <c r="R32" s="214">
        <v>0</v>
      </c>
      <c r="S32" s="226">
        <v>0</v>
      </c>
      <c r="T32" s="585">
        <f>+U32</f>
        <v>13.2</v>
      </c>
      <c r="U32" s="364">
        <v>13.2</v>
      </c>
      <c r="V32" s="364">
        <v>0</v>
      </c>
      <c r="W32" s="586">
        <v>0</v>
      </c>
      <c r="X32" s="284">
        <f>+Y32</f>
        <v>13.9</v>
      </c>
      <c r="Y32" s="57">
        <v>13.9</v>
      </c>
      <c r="Z32" s="57">
        <v>0</v>
      </c>
      <c r="AA32" s="58">
        <v>0</v>
      </c>
      <c r="AB32" s="31"/>
      <c r="AC32" s="31"/>
      <c r="AD32" s="3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</row>
    <row r="33" spans="1:43" ht="19.5" customHeight="1" thickBot="1" x14ac:dyDescent="0.25">
      <c r="A33" s="879"/>
      <c r="B33" s="1067"/>
      <c r="C33" s="881"/>
      <c r="D33" s="1063"/>
      <c r="E33" s="873"/>
      <c r="F33" s="1050"/>
      <c r="G33" s="1048"/>
      <c r="H33" s="748"/>
      <c r="I33" s="1092"/>
      <c r="J33" s="731"/>
      <c r="K33" s="216" t="s">
        <v>33</v>
      </c>
      <c r="L33" s="311">
        <f>M33+O33</f>
        <v>0</v>
      </c>
      <c r="M33" s="312">
        <v>0</v>
      </c>
      <c r="N33" s="312">
        <v>0</v>
      </c>
      <c r="O33" s="313">
        <v>0</v>
      </c>
      <c r="P33" s="279">
        <f>Q33+S33</f>
        <v>0</v>
      </c>
      <c r="Q33" s="281">
        <v>0</v>
      </c>
      <c r="R33" s="281">
        <v>0</v>
      </c>
      <c r="S33" s="280">
        <v>0</v>
      </c>
      <c r="T33" s="314">
        <f>U33+W33</f>
        <v>0</v>
      </c>
      <c r="U33" s="281">
        <v>0</v>
      </c>
      <c r="V33" s="281">
        <v>0</v>
      </c>
      <c r="W33" s="315">
        <v>0</v>
      </c>
      <c r="X33" s="311">
        <f>Y33+AA33</f>
        <v>0</v>
      </c>
      <c r="Y33" s="316">
        <v>0</v>
      </c>
      <c r="Z33" s="316">
        <v>0</v>
      </c>
      <c r="AA33" s="317">
        <v>0</v>
      </c>
      <c r="AB33" s="31"/>
      <c r="AC33" s="31"/>
      <c r="AD33" s="3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</row>
    <row r="34" spans="1:43" ht="24" customHeight="1" thickBot="1" x14ac:dyDescent="0.25">
      <c r="A34" s="754"/>
      <c r="B34" s="783"/>
      <c r="C34" s="760"/>
      <c r="D34" s="809"/>
      <c r="E34" s="818"/>
      <c r="F34" s="1045"/>
      <c r="G34" s="797"/>
      <c r="H34" s="749"/>
      <c r="I34" s="732"/>
      <c r="J34" s="732"/>
      <c r="K34" s="217" t="s">
        <v>11</v>
      </c>
      <c r="L34" s="48">
        <f>SUM(L31:L33)</f>
        <v>269.8</v>
      </c>
      <c r="M34" s="49">
        <f t="shared" ref="M34:AA34" si="3">SUM(M31:M33)</f>
        <v>268.2</v>
      </c>
      <c r="N34" s="49">
        <f t="shared" si="3"/>
        <v>237.9</v>
      </c>
      <c r="O34" s="50">
        <f t="shared" si="3"/>
        <v>1.6</v>
      </c>
      <c r="P34" s="48">
        <f t="shared" si="3"/>
        <v>347</v>
      </c>
      <c r="Q34" s="49">
        <f t="shared" si="3"/>
        <v>347</v>
      </c>
      <c r="R34" s="49">
        <f t="shared" si="3"/>
        <v>310.60000000000002</v>
      </c>
      <c r="S34" s="50">
        <f t="shared" si="3"/>
        <v>0</v>
      </c>
      <c r="T34" s="48">
        <f t="shared" si="3"/>
        <v>394.2</v>
      </c>
      <c r="U34" s="49">
        <f t="shared" si="3"/>
        <v>394.2</v>
      </c>
      <c r="V34" s="49">
        <f t="shared" si="3"/>
        <v>353.1</v>
      </c>
      <c r="W34" s="50">
        <f t="shared" si="3"/>
        <v>0</v>
      </c>
      <c r="X34" s="48">
        <f t="shared" si="3"/>
        <v>432.79999999999995</v>
      </c>
      <c r="Y34" s="49">
        <f t="shared" si="3"/>
        <v>432.79999999999995</v>
      </c>
      <c r="Z34" s="49">
        <f t="shared" si="3"/>
        <v>388.4</v>
      </c>
      <c r="AA34" s="50">
        <f t="shared" si="3"/>
        <v>0</v>
      </c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</row>
    <row r="35" spans="1:43" ht="20.25" customHeight="1" thickBot="1" x14ac:dyDescent="0.25">
      <c r="A35" s="752" t="s">
        <v>15</v>
      </c>
      <c r="B35" s="782" t="s">
        <v>16</v>
      </c>
      <c r="C35" s="758" t="s">
        <v>22</v>
      </c>
      <c r="D35" s="1039" t="s">
        <v>28</v>
      </c>
      <c r="E35" s="817" t="s">
        <v>176</v>
      </c>
      <c r="F35" s="1044" t="s">
        <v>215</v>
      </c>
      <c r="G35" s="795" t="s">
        <v>132</v>
      </c>
      <c r="H35" s="1130" t="s">
        <v>210</v>
      </c>
      <c r="I35" s="1133" t="s">
        <v>254</v>
      </c>
      <c r="J35" s="855" t="s">
        <v>216</v>
      </c>
      <c r="K35" s="165" t="s">
        <v>41</v>
      </c>
      <c r="L35" s="119">
        <f>+M35</f>
        <v>829.2</v>
      </c>
      <c r="M35" s="587">
        <v>829.2</v>
      </c>
      <c r="N35" s="587">
        <v>0</v>
      </c>
      <c r="O35" s="588">
        <v>0</v>
      </c>
      <c r="P35" s="147">
        <f>SUM(Q35,S35)</f>
        <v>801</v>
      </c>
      <c r="Q35" s="589">
        <v>801</v>
      </c>
      <c r="R35" s="227">
        <v>0</v>
      </c>
      <c r="S35" s="228">
        <v>0</v>
      </c>
      <c r="T35" s="151">
        <f>+U35</f>
        <v>1000</v>
      </c>
      <c r="U35" s="149">
        <v>1000</v>
      </c>
      <c r="V35" s="149">
        <v>0</v>
      </c>
      <c r="W35" s="150">
        <v>0</v>
      </c>
      <c r="X35" s="119">
        <f>+Y35+AA35</f>
        <v>1000</v>
      </c>
      <c r="Y35" s="590">
        <v>1000</v>
      </c>
      <c r="Z35" s="590">
        <v>0</v>
      </c>
      <c r="AA35" s="591">
        <v>0</v>
      </c>
      <c r="AB35" s="29" t="s">
        <v>29</v>
      </c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</row>
    <row r="36" spans="1:43" ht="19.5" customHeight="1" thickBot="1" x14ac:dyDescent="0.25">
      <c r="A36" s="753"/>
      <c r="B36" s="1046"/>
      <c r="C36" s="759"/>
      <c r="D36" s="1040"/>
      <c r="E36" s="1054"/>
      <c r="F36" s="1049"/>
      <c r="G36" s="1047"/>
      <c r="H36" s="1131"/>
      <c r="I36" s="1134"/>
      <c r="J36" s="856"/>
      <c r="K36" s="321" t="s">
        <v>21</v>
      </c>
      <c r="L36" s="318">
        <f>M36+O36</f>
        <v>180.6</v>
      </c>
      <c r="M36" s="365">
        <v>180.6</v>
      </c>
      <c r="N36" s="365">
        <v>177.2</v>
      </c>
      <c r="O36" s="366">
        <v>0</v>
      </c>
      <c r="P36" s="367">
        <f>SUM(Q36,S36)</f>
        <v>113.5</v>
      </c>
      <c r="Q36" s="368">
        <v>113.5</v>
      </c>
      <c r="R36" s="592">
        <v>109.6</v>
      </c>
      <c r="S36" s="369">
        <v>0</v>
      </c>
      <c r="T36" s="367">
        <f>U36+W36</f>
        <v>140.9</v>
      </c>
      <c r="U36" s="368">
        <v>140.9</v>
      </c>
      <c r="V36" s="368">
        <v>132.19999999999999</v>
      </c>
      <c r="W36" s="370">
        <v>0</v>
      </c>
      <c r="X36" s="318">
        <f>+Y36+AA36</f>
        <v>154.9</v>
      </c>
      <c r="Y36" s="319">
        <v>154.9</v>
      </c>
      <c r="Z36" s="319">
        <v>145.4</v>
      </c>
      <c r="AA36" s="320">
        <v>0</v>
      </c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</row>
    <row r="37" spans="1:43" ht="18.75" customHeight="1" thickBot="1" x14ac:dyDescent="0.25">
      <c r="A37" s="753"/>
      <c r="B37" s="1046"/>
      <c r="C37" s="759"/>
      <c r="D37" s="1040"/>
      <c r="E37" s="1054"/>
      <c r="F37" s="1049"/>
      <c r="G37" s="1047"/>
      <c r="H37" s="1131"/>
      <c r="I37" s="1134"/>
      <c r="J37" s="856"/>
      <c r="K37" s="62" t="s">
        <v>115</v>
      </c>
      <c r="L37" s="109">
        <f>M37+O37</f>
        <v>76</v>
      </c>
      <c r="M37" s="593">
        <v>76</v>
      </c>
      <c r="N37" s="593">
        <v>54.8</v>
      </c>
      <c r="O37" s="594">
        <v>0</v>
      </c>
      <c r="P37" s="180">
        <f>SUM(Q37,S37)</f>
        <v>85.7</v>
      </c>
      <c r="Q37" s="595">
        <v>85.7</v>
      </c>
      <c r="R37" s="214">
        <v>61.9</v>
      </c>
      <c r="S37" s="215">
        <v>0</v>
      </c>
      <c r="T37" s="180">
        <f>U37+W37</f>
        <v>90</v>
      </c>
      <c r="U37" s="595">
        <v>90</v>
      </c>
      <c r="V37" s="595">
        <v>65</v>
      </c>
      <c r="W37" s="596">
        <v>0</v>
      </c>
      <c r="X37" s="109">
        <f>+Y37+AA37</f>
        <v>94.5</v>
      </c>
      <c r="Y37" s="45">
        <v>94.5</v>
      </c>
      <c r="Z37" s="45">
        <v>68.3</v>
      </c>
      <c r="AA37" s="168">
        <v>0</v>
      </c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</row>
    <row r="38" spans="1:43" ht="22.5" customHeight="1" thickBot="1" x14ac:dyDescent="0.25">
      <c r="A38" s="754"/>
      <c r="B38" s="783"/>
      <c r="C38" s="760"/>
      <c r="D38" s="1068"/>
      <c r="E38" s="818"/>
      <c r="F38" s="1045"/>
      <c r="G38" s="797"/>
      <c r="H38" s="1132"/>
      <c r="I38" s="1135"/>
      <c r="J38" s="857"/>
      <c r="K38" s="260" t="s">
        <v>11</v>
      </c>
      <c r="L38" s="48">
        <f>L37+L36+L35</f>
        <v>1085.8000000000002</v>
      </c>
      <c r="M38" s="49">
        <f t="shared" ref="M38:AA38" si="4">M37+M36+M35</f>
        <v>1085.8000000000002</v>
      </c>
      <c r="N38" s="49">
        <f t="shared" si="4"/>
        <v>232</v>
      </c>
      <c r="O38" s="50">
        <f t="shared" si="4"/>
        <v>0</v>
      </c>
      <c r="P38" s="48">
        <f t="shared" si="4"/>
        <v>1000.2</v>
      </c>
      <c r="Q38" s="49">
        <f t="shared" si="4"/>
        <v>1000.2</v>
      </c>
      <c r="R38" s="49">
        <f t="shared" si="4"/>
        <v>171.5</v>
      </c>
      <c r="S38" s="50">
        <f t="shared" si="4"/>
        <v>0</v>
      </c>
      <c r="T38" s="48">
        <f t="shared" si="4"/>
        <v>1230.9000000000001</v>
      </c>
      <c r="U38" s="49">
        <f t="shared" si="4"/>
        <v>1230.9000000000001</v>
      </c>
      <c r="V38" s="49">
        <f t="shared" si="4"/>
        <v>197.2</v>
      </c>
      <c r="W38" s="50">
        <f t="shared" si="4"/>
        <v>0</v>
      </c>
      <c r="X38" s="48">
        <f t="shared" si="4"/>
        <v>1249.4000000000001</v>
      </c>
      <c r="Y38" s="49">
        <f t="shared" si="4"/>
        <v>1249.4000000000001</v>
      </c>
      <c r="Z38" s="49">
        <f t="shared" si="4"/>
        <v>213.7</v>
      </c>
      <c r="AA38" s="50">
        <f t="shared" si="4"/>
        <v>0</v>
      </c>
      <c r="AB38" s="29" t="s">
        <v>31</v>
      </c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</row>
    <row r="39" spans="1:43" ht="18" customHeight="1" thickBot="1" x14ac:dyDescent="0.25">
      <c r="A39" s="752" t="s">
        <v>15</v>
      </c>
      <c r="B39" s="782" t="s">
        <v>16</v>
      </c>
      <c r="C39" s="758" t="s">
        <v>22</v>
      </c>
      <c r="D39" s="806" t="s">
        <v>35</v>
      </c>
      <c r="E39" s="817" t="s">
        <v>142</v>
      </c>
      <c r="F39" s="1044" t="s">
        <v>215</v>
      </c>
      <c r="G39" s="795" t="s">
        <v>132</v>
      </c>
      <c r="H39" s="1138" t="s">
        <v>27</v>
      </c>
      <c r="I39" s="730" t="s">
        <v>254</v>
      </c>
      <c r="J39" s="730" t="s">
        <v>216</v>
      </c>
      <c r="K39" s="165" t="s">
        <v>21</v>
      </c>
      <c r="L39" s="119">
        <f>+M39</f>
        <v>54.2</v>
      </c>
      <c r="M39" s="60">
        <v>54.2</v>
      </c>
      <c r="N39" s="60">
        <v>46</v>
      </c>
      <c r="O39" s="120">
        <v>0</v>
      </c>
      <c r="P39" s="147">
        <f>SUM(Q39,S39)</f>
        <v>52</v>
      </c>
      <c r="Q39" s="227">
        <v>52</v>
      </c>
      <c r="R39" s="227">
        <v>41.8</v>
      </c>
      <c r="S39" s="228">
        <v>0</v>
      </c>
      <c r="T39" s="147">
        <f>+U39</f>
        <v>68.8</v>
      </c>
      <c r="U39" s="227">
        <v>68.8</v>
      </c>
      <c r="V39" s="227">
        <v>57.2</v>
      </c>
      <c r="W39" s="228">
        <v>0</v>
      </c>
      <c r="X39" s="119">
        <f>+Y39+AA39</f>
        <v>75.5</v>
      </c>
      <c r="Y39" s="590">
        <v>75.5</v>
      </c>
      <c r="Z39" s="590">
        <v>62.9</v>
      </c>
      <c r="AA39" s="597">
        <v>0</v>
      </c>
      <c r="AB39" s="29" t="s">
        <v>36</v>
      </c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</row>
    <row r="40" spans="1:43" ht="21" customHeight="1" thickBot="1" x14ac:dyDescent="0.25">
      <c r="A40" s="753"/>
      <c r="B40" s="1046"/>
      <c r="C40" s="759"/>
      <c r="D40" s="808"/>
      <c r="E40" s="1054"/>
      <c r="F40" s="1049"/>
      <c r="G40" s="1047"/>
      <c r="H40" s="1139"/>
      <c r="I40" s="731"/>
      <c r="J40" s="731"/>
      <c r="K40" s="62" t="s">
        <v>115</v>
      </c>
      <c r="L40" s="109">
        <f>+M40</f>
        <v>13.2</v>
      </c>
      <c r="M40" s="161">
        <v>13.2</v>
      </c>
      <c r="N40" s="161">
        <v>7.5</v>
      </c>
      <c r="O40" s="110">
        <v>0</v>
      </c>
      <c r="P40" s="180">
        <f>SUM(Q40,S40)</f>
        <v>13.9</v>
      </c>
      <c r="Q40" s="214">
        <v>13.9</v>
      </c>
      <c r="R40" s="214">
        <v>8.9</v>
      </c>
      <c r="S40" s="226">
        <v>0</v>
      </c>
      <c r="T40" s="180">
        <f>+U40</f>
        <v>14.6</v>
      </c>
      <c r="U40" s="214">
        <v>14.6</v>
      </c>
      <c r="V40" s="214">
        <v>9.4</v>
      </c>
      <c r="W40" s="215">
        <v>0</v>
      </c>
      <c r="X40" s="109">
        <f>+Y40+AA40</f>
        <v>15.3</v>
      </c>
      <c r="Y40" s="45">
        <v>15.3</v>
      </c>
      <c r="Z40" s="45">
        <v>9.8000000000000007</v>
      </c>
      <c r="AA40" s="167">
        <v>0</v>
      </c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</row>
    <row r="41" spans="1:43" ht="24.75" customHeight="1" thickBot="1" x14ac:dyDescent="0.25">
      <c r="A41" s="754"/>
      <c r="B41" s="783"/>
      <c r="C41" s="760"/>
      <c r="D41" s="809"/>
      <c r="E41" s="818"/>
      <c r="F41" s="1045"/>
      <c r="G41" s="797"/>
      <c r="H41" s="1140"/>
      <c r="I41" s="732"/>
      <c r="J41" s="732"/>
      <c r="K41" s="47" t="s">
        <v>11</v>
      </c>
      <c r="L41" s="52">
        <f>SUM(L39:L40)</f>
        <v>67.400000000000006</v>
      </c>
      <c r="M41" s="40">
        <f>SUM(M39:M40)</f>
        <v>67.400000000000006</v>
      </c>
      <c r="N41" s="40">
        <f>SUM(N39:N40)</f>
        <v>53.5</v>
      </c>
      <c r="O41" s="53">
        <f>SUM(O39:O40)</f>
        <v>0</v>
      </c>
      <c r="P41" s="51">
        <f>P39+P40</f>
        <v>65.900000000000006</v>
      </c>
      <c r="Q41" s="41">
        <f>Q39+Q40</f>
        <v>65.900000000000006</v>
      </c>
      <c r="R41" s="41">
        <f>R39+R40</f>
        <v>50.699999999999996</v>
      </c>
      <c r="S41" s="343">
        <f>S39+S40</f>
        <v>0</v>
      </c>
      <c r="T41" s="48">
        <f>SUM(T39:T40)</f>
        <v>83.399999999999991</v>
      </c>
      <c r="U41" s="49">
        <f t="shared" ref="U41:AA41" si="5">SUM(U39:U40)</f>
        <v>83.399999999999991</v>
      </c>
      <c r="V41" s="49">
        <f t="shared" si="5"/>
        <v>66.600000000000009</v>
      </c>
      <c r="W41" s="50">
        <f t="shared" si="5"/>
        <v>0</v>
      </c>
      <c r="X41" s="48">
        <f t="shared" si="5"/>
        <v>90.8</v>
      </c>
      <c r="Y41" s="49">
        <f t="shared" si="5"/>
        <v>90.8</v>
      </c>
      <c r="Z41" s="49">
        <f t="shared" si="5"/>
        <v>72.7</v>
      </c>
      <c r="AA41" s="50">
        <f t="shared" si="5"/>
        <v>0</v>
      </c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</row>
    <row r="42" spans="1:43" ht="19.5" customHeight="1" x14ac:dyDescent="0.2">
      <c r="A42" s="752" t="s">
        <v>15</v>
      </c>
      <c r="B42" s="782" t="s">
        <v>16</v>
      </c>
      <c r="C42" s="758" t="s">
        <v>22</v>
      </c>
      <c r="D42" s="806" t="s">
        <v>37</v>
      </c>
      <c r="E42" s="817" t="s">
        <v>38</v>
      </c>
      <c r="F42" s="1044" t="s">
        <v>215</v>
      </c>
      <c r="G42" s="795" t="s">
        <v>132</v>
      </c>
      <c r="H42" s="980" t="s">
        <v>27</v>
      </c>
      <c r="I42" s="730" t="s">
        <v>254</v>
      </c>
      <c r="J42" s="730" t="s">
        <v>216</v>
      </c>
      <c r="K42" s="165" t="s">
        <v>21</v>
      </c>
      <c r="L42" s="119">
        <f>+M42</f>
        <v>409.2</v>
      </c>
      <c r="M42" s="60">
        <v>409.2</v>
      </c>
      <c r="N42" s="60">
        <v>399.3</v>
      </c>
      <c r="O42" s="120">
        <v>0</v>
      </c>
      <c r="P42" s="147">
        <f>SUM(Q42,S42)</f>
        <v>417.1</v>
      </c>
      <c r="Q42" s="227">
        <v>417.1</v>
      </c>
      <c r="R42" s="227">
        <v>406</v>
      </c>
      <c r="S42" s="228">
        <v>0</v>
      </c>
      <c r="T42" s="147">
        <f>+U42</f>
        <v>470.5</v>
      </c>
      <c r="U42" s="227">
        <v>470.5</v>
      </c>
      <c r="V42" s="227">
        <v>458</v>
      </c>
      <c r="W42" s="228">
        <v>0</v>
      </c>
      <c r="X42" s="119">
        <f>+Y42+AA42</f>
        <v>517.4</v>
      </c>
      <c r="Y42" s="590">
        <v>517.4</v>
      </c>
      <c r="Z42" s="590">
        <v>503.8</v>
      </c>
      <c r="AA42" s="597">
        <v>0</v>
      </c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</row>
    <row r="43" spans="1:43" ht="17.25" customHeight="1" x14ac:dyDescent="0.2">
      <c r="A43" s="803"/>
      <c r="B43" s="1137"/>
      <c r="C43" s="805"/>
      <c r="D43" s="807"/>
      <c r="E43" s="1088"/>
      <c r="F43" s="1089"/>
      <c r="G43" s="1090"/>
      <c r="H43" s="1136"/>
      <c r="I43" s="731"/>
      <c r="J43" s="731"/>
      <c r="K43" s="55" t="s">
        <v>30</v>
      </c>
      <c r="L43" s="272">
        <f>M43+O43</f>
        <v>0</v>
      </c>
      <c r="M43" s="322">
        <v>0</v>
      </c>
      <c r="N43" s="322">
        <v>0</v>
      </c>
      <c r="O43" s="323">
        <v>0</v>
      </c>
      <c r="P43" s="271">
        <f>Q43+S43</f>
        <v>0</v>
      </c>
      <c r="Q43" s="324">
        <v>0</v>
      </c>
      <c r="R43" s="324">
        <v>0</v>
      </c>
      <c r="S43" s="325">
        <v>0</v>
      </c>
      <c r="T43" s="271">
        <f>U43+W43</f>
        <v>0</v>
      </c>
      <c r="U43" s="324">
        <v>0</v>
      </c>
      <c r="V43" s="324">
        <v>0</v>
      </c>
      <c r="W43" s="326">
        <v>0</v>
      </c>
      <c r="X43" s="272">
        <f>Y43+AA43</f>
        <v>0</v>
      </c>
      <c r="Y43" s="273">
        <v>0</v>
      </c>
      <c r="Z43" s="57">
        <v>0</v>
      </c>
      <c r="AA43" s="58">
        <v>0</v>
      </c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Q43" s="42"/>
    </row>
    <row r="44" spans="1:43" ht="20.25" customHeight="1" thickBot="1" x14ac:dyDescent="0.25">
      <c r="A44" s="753"/>
      <c r="B44" s="1046"/>
      <c r="C44" s="759"/>
      <c r="D44" s="808"/>
      <c r="E44" s="1054"/>
      <c r="F44" s="1049"/>
      <c r="G44" s="1047"/>
      <c r="H44" s="1136"/>
      <c r="I44" s="731"/>
      <c r="J44" s="731"/>
      <c r="K44" s="62" t="s">
        <v>115</v>
      </c>
      <c r="L44" s="284">
        <f>M44+O44</f>
        <v>75.199999999999989</v>
      </c>
      <c r="M44" s="289">
        <v>68.099999999999994</v>
      </c>
      <c r="N44" s="289">
        <v>47.1</v>
      </c>
      <c r="O44" s="277">
        <v>7.1</v>
      </c>
      <c r="P44" s="172">
        <f>SUM(Q44,S44)</f>
        <v>83.2</v>
      </c>
      <c r="Q44" s="364">
        <v>83.2</v>
      </c>
      <c r="R44" s="364">
        <v>66.3</v>
      </c>
      <c r="S44" s="598">
        <v>0</v>
      </c>
      <c r="T44" s="172">
        <f>+U44</f>
        <v>87.3</v>
      </c>
      <c r="U44" s="364">
        <v>87.3</v>
      </c>
      <c r="V44" s="364">
        <v>69.7</v>
      </c>
      <c r="W44" s="599">
        <v>0</v>
      </c>
      <c r="X44" s="284">
        <f>+Y44+AA44</f>
        <v>91.7</v>
      </c>
      <c r="Y44" s="57">
        <v>91.7</v>
      </c>
      <c r="Z44" s="45">
        <v>73.2</v>
      </c>
      <c r="AA44" s="167">
        <v>0</v>
      </c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Q44" s="42"/>
    </row>
    <row r="45" spans="1:43" ht="20.25" customHeight="1" thickBot="1" x14ac:dyDescent="0.25">
      <c r="A45" s="754"/>
      <c r="B45" s="783"/>
      <c r="C45" s="760"/>
      <c r="D45" s="809"/>
      <c r="E45" s="818"/>
      <c r="F45" s="1045"/>
      <c r="G45" s="797"/>
      <c r="H45" s="749"/>
      <c r="I45" s="732"/>
      <c r="J45" s="732"/>
      <c r="K45" s="47" t="s">
        <v>11</v>
      </c>
      <c r="L45" s="48">
        <f>SUM(L42:L44)</f>
        <v>484.4</v>
      </c>
      <c r="M45" s="49">
        <f t="shared" ref="M45:AA45" si="6">SUM(M42:M44)</f>
        <v>477.29999999999995</v>
      </c>
      <c r="N45" s="49">
        <f t="shared" si="6"/>
        <v>446.40000000000003</v>
      </c>
      <c r="O45" s="50">
        <f t="shared" si="6"/>
        <v>7.1</v>
      </c>
      <c r="P45" s="48">
        <f t="shared" si="6"/>
        <v>500.3</v>
      </c>
      <c r="Q45" s="49">
        <f t="shared" si="6"/>
        <v>500.3</v>
      </c>
      <c r="R45" s="49">
        <f t="shared" si="6"/>
        <v>472.3</v>
      </c>
      <c r="S45" s="50">
        <f t="shared" si="6"/>
        <v>0</v>
      </c>
      <c r="T45" s="48">
        <f t="shared" si="6"/>
        <v>557.79999999999995</v>
      </c>
      <c r="U45" s="49">
        <f t="shared" si="6"/>
        <v>557.79999999999995</v>
      </c>
      <c r="V45" s="49">
        <f t="shared" si="6"/>
        <v>527.70000000000005</v>
      </c>
      <c r="W45" s="50">
        <f t="shared" si="6"/>
        <v>0</v>
      </c>
      <c r="X45" s="48">
        <f t="shared" si="6"/>
        <v>609.1</v>
      </c>
      <c r="Y45" s="49">
        <f t="shared" si="6"/>
        <v>609.1</v>
      </c>
      <c r="Z45" s="49">
        <f t="shared" si="6"/>
        <v>577</v>
      </c>
      <c r="AA45" s="50">
        <f t="shared" si="6"/>
        <v>0</v>
      </c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Q45" s="42"/>
    </row>
    <row r="46" spans="1:43" ht="19.5" customHeight="1" x14ac:dyDescent="0.2">
      <c r="A46" s="752" t="s">
        <v>15</v>
      </c>
      <c r="B46" s="782" t="s">
        <v>16</v>
      </c>
      <c r="C46" s="758" t="s">
        <v>22</v>
      </c>
      <c r="D46" s="806" t="s">
        <v>48</v>
      </c>
      <c r="E46" s="817" t="s">
        <v>131</v>
      </c>
      <c r="F46" s="1044" t="s">
        <v>215</v>
      </c>
      <c r="G46" s="795" t="s">
        <v>49</v>
      </c>
      <c r="H46" s="980" t="s">
        <v>27</v>
      </c>
      <c r="I46" s="730" t="s">
        <v>254</v>
      </c>
      <c r="J46" s="730" t="s">
        <v>218</v>
      </c>
      <c r="K46" s="68" t="s">
        <v>21</v>
      </c>
      <c r="L46" s="574">
        <f>M46+O46</f>
        <v>276.39999999999998</v>
      </c>
      <c r="M46" s="579">
        <v>276.39999999999998</v>
      </c>
      <c r="N46" s="579">
        <v>256.2</v>
      </c>
      <c r="O46" s="580">
        <v>0</v>
      </c>
      <c r="P46" s="92">
        <f>SUM(Q46,S46)</f>
        <v>306.3</v>
      </c>
      <c r="Q46" s="581">
        <v>306.3</v>
      </c>
      <c r="R46" s="581">
        <v>284.5</v>
      </c>
      <c r="S46" s="582">
        <v>0</v>
      </c>
      <c r="T46" s="92">
        <f>+U46</f>
        <v>338.4</v>
      </c>
      <c r="U46" s="581">
        <v>338.4</v>
      </c>
      <c r="V46" s="581">
        <v>310.7</v>
      </c>
      <c r="W46" s="582">
        <v>0</v>
      </c>
      <c r="X46" s="574">
        <f>+Y46+AA46</f>
        <v>372</v>
      </c>
      <c r="Y46" s="568">
        <v>372</v>
      </c>
      <c r="Z46" s="568">
        <v>341.7</v>
      </c>
      <c r="AA46" s="569">
        <v>0</v>
      </c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</row>
    <row r="47" spans="1:43" ht="20.25" customHeight="1" thickBot="1" x14ac:dyDescent="0.25">
      <c r="A47" s="753"/>
      <c r="B47" s="1046"/>
      <c r="C47" s="759"/>
      <c r="D47" s="808"/>
      <c r="E47" s="1054"/>
      <c r="F47" s="1049"/>
      <c r="G47" s="1047"/>
      <c r="H47" s="1136"/>
      <c r="I47" s="731"/>
      <c r="J47" s="731"/>
      <c r="K47" s="62" t="s">
        <v>41</v>
      </c>
      <c r="L47" s="284">
        <f>M47+O47</f>
        <v>0</v>
      </c>
      <c r="M47" s="161">
        <v>0</v>
      </c>
      <c r="N47" s="161">
        <v>0</v>
      </c>
      <c r="O47" s="110">
        <v>0</v>
      </c>
      <c r="P47" s="180">
        <f>SUM(Q47,S47)</f>
        <v>57</v>
      </c>
      <c r="Q47" s="214">
        <v>57</v>
      </c>
      <c r="R47" s="214">
        <v>56.2</v>
      </c>
      <c r="S47" s="226">
        <v>0</v>
      </c>
      <c r="T47" s="172">
        <f>+U47</f>
        <v>0</v>
      </c>
      <c r="U47" s="214">
        <v>0</v>
      </c>
      <c r="V47" s="214">
        <v>0</v>
      </c>
      <c r="W47" s="215">
        <v>0</v>
      </c>
      <c r="X47" s="109">
        <f>+Y47+AA47</f>
        <v>0</v>
      </c>
      <c r="Y47" s="45">
        <v>0</v>
      </c>
      <c r="Z47" s="45">
        <v>0</v>
      </c>
      <c r="AA47" s="167">
        <v>0</v>
      </c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</row>
    <row r="48" spans="1:43" ht="20.25" customHeight="1" thickBot="1" x14ac:dyDescent="0.25">
      <c r="A48" s="879"/>
      <c r="B48" s="1067"/>
      <c r="C48" s="881"/>
      <c r="D48" s="1063"/>
      <c r="E48" s="873"/>
      <c r="F48" s="1050"/>
      <c r="G48" s="1048"/>
      <c r="H48" s="749"/>
      <c r="I48" s="732"/>
      <c r="J48" s="732"/>
      <c r="K48" s="47" t="s">
        <v>11</v>
      </c>
      <c r="L48" s="63">
        <f>SUM(L46:L47)</f>
        <v>276.39999999999998</v>
      </c>
      <c r="M48" s="64">
        <f>SUM(M46:M47)</f>
        <v>276.39999999999998</v>
      </c>
      <c r="N48" s="65">
        <f>SUM(N46:N47)</f>
        <v>256.2</v>
      </c>
      <c r="O48" s="66">
        <f>SUM(O46:O47)</f>
        <v>0</v>
      </c>
      <c r="P48" s="63">
        <f>P46+P47</f>
        <v>363.3</v>
      </c>
      <c r="Q48" s="65">
        <f>Q46+Q47</f>
        <v>363.3</v>
      </c>
      <c r="R48" s="65">
        <f>R46+R47</f>
        <v>340.7</v>
      </c>
      <c r="S48" s="65">
        <f>S46+S47</f>
        <v>0</v>
      </c>
      <c r="T48" s="48">
        <f>SUM(T46:T47)</f>
        <v>338.4</v>
      </c>
      <c r="U48" s="49">
        <f t="shared" ref="U48:AA48" si="7">SUM(U46:U47)</f>
        <v>338.4</v>
      </c>
      <c r="V48" s="49">
        <f t="shared" si="7"/>
        <v>310.7</v>
      </c>
      <c r="W48" s="50">
        <f t="shared" si="7"/>
        <v>0</v>
      </c>
      <c r="X48" s="48">
        <f t="shared" si="7"/>
        <v>372</v>
      </c>
      <c r="Y48" s="49">
        <f t="shared" si="7"/>
        <v>372</v>
      </c>
      <c r="Z48" s="49">
        <f t="shared" si="7"/>
        <v>341.7</v>
      </c>
      <c r="AA48" s="50">
        <f t="shared" si="7"/>
        <v>0</v>
      </c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</row>
    <row r="49" spans="1:41" ht="20.25" customHeight="1" x14ac:dyDescent="0.2">
      <c r="A49" s="752" t="s">
        <v>15</v>
      </c>
      <c r="B49" s="782" t="s">
        <v>16</v>
      </c>
      <c r="C49" s="758" t="s">
        <v>22</v>
      </c>
      <c r="D49" s="1148" t="s">
        <v>148</v>
      </c>
      <c r="E49" s="989" t="s">
        <v>149</v>
      </c>
      <c r="F49" s="929" t="s">
        <v>215</v>
      </c>
      <c r="G49" s="1013" t="s">
        <v>132</v>
      </c>
      <c r="H49" s="1141" t="s">
        <v>210</v>
      </c>
      <c r="I49" s="827" t="s">
        <v>254</v>
      </c>
      <c r="J49" s="827" t="s">
        <v>216</v>
      </c>
      <c r="K49" s="178" t="s">
        <v>41</v>
      </c>
      <c r="L49" s="92">
        <f>+M49</f>
        <v>168</v>
      </c>
      <c r="M49" s="581">
        <v>168</v>
      </c>
      <c r="N49" s="581">
        <v>164.9</v>
      </c>
      <c r="O49" s="582">
        <v>0</v>
      </c>
      <c r="P49" s="92">
        <f>SUM(Q49,S49)</f>
        <v>196.6</v>
      </c>
      <c r="Q49" s="581">
        <v>196.6</v>
      </c>
      <c r="R49" s="581">
        <v>147.5</v>
      </c>
      <c r="S49" s="582">
        <v>0</v>
      </c>
      <c r="T49" s="147">
        <f>+U49</f>
        <v>200</v>
      </c>
      <c r="U49" s="227">
        <v>200</v>
      </c>
      <c r="V49" s="227">
        <v>194.5</v>
      </c>
      <c r="W49" s="228">
        <v>0</v>
      </c>
      <c r="X49" s="147">
        <f>+Y49+AA49</f>
        <v>200</v>
      </c>
      <c r="Y49" s="600">
        <v>200</v>
      </c>
      <c r="Z49" s="600">
        <v>194.5</v>
      </c>
      <c r="AA49" s="153">
        <v>0</v>
      </c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</row>
    <row r="50" spans="1:41" ht="20.25" customHeight="1" thickBot="1" x14ac:dyDescent="0.25">
      <c r="A50" s="753"/>
      <c r="B50" s="1046"/>
      <c r="C50" s="759"/>
      <c r="D50" s="1149"/>
      <c r="E50" s="990"/>
      <c r="F50" s="930"/>
      <c r="G50" s="1014"/>
      <c r="H50" s="1246"/>
      <c r="I50" s="828"/>
      <c r="J50" s="828"/>
      <c r="K50" s="213" t="s">
        <v>115</v>
      </c>
      <c r="L50" s="172">
        <f>M50+O50</f>
        <v>7.2</v>
      </c>
      <c r="M50" s="214">
        <v>7.2</v>
      </c>
      <c r="N50" s="214">
        <v>0</v>
      </c>
      <c r="O50" s="215">
        <v>0</v>
      </c>
      <c r="P50" s="180">
        <f>SUM(Q50,S50)</f>
        <v>5.0999999999999996</v>
      </c>
      <c r="Q50" s="214">
        <v>5.0999999999999996</v>
      </c>
      <c r="R50" s="214">
        <v>0</v>
      </c>
      <c r="S50" s="226">
        <v>0</v>
      </c>
      <c r="T50" s="172">
        <f>+U50</f>
        <v>10.6</v>
      </c>
      <c r="U50" s="214">
        <v>10.6</v>
      </c>
      <c r="V50" s="214">
        <v>0</v>
      </c>
      <c r="W50" s="215">
        <v>0</v>
      </c>
      <c r="X50" s="180">
        <f>+Y50+AA50</f>
        <v>11.1</v>
      </c>
      <c r="Y50" s="362">
        <v>11.1</v>
      </c>
      <c r="Z50" s="362">
        <v>0</v>
      </c>
      <c r="AA50" s="363">
        <v>0</v>
      </c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</row>
    <row r="51" spans="1:41" ht="20.25" customHeight="1" thickBot="1" x14ac:dyDescent="0.25">
      <c r="A51" s="879"/>
      <c r="B51" s="1067"/>
      <c r="C51" s="881"/>
      <c r="D51" s="1150"/>
      <c r="E51" s="991"/>
      <c r="F51" s="931"/>
      <c r="G51" s="1015"/>
      <c r="H51" s="1247"/>
      <c r="I51" s="829"/>
      <c r="J51" s="829"/>
      <c r="K51" s="47" t="s">
        <v>11</v>
      </c>
      <c r="L51" s="63">
        <f>SUM(L49:L50)</f>
        <v>175.2</v>
      </c>
      <c r="M51" s="64">
        <f>SUM(M49:M50)</f>
        <v>175.2</v>
      </c>
      <c r="N51" s="65">
        <f>SUM(N49:N50)</f>
        <v>164.9</v>
      </c>
      <c r="O51" s="66">
        <f>SUM(O49:O50)</f>
        <v>0</v>
      </c>
      <c r="P51" s="63">
        <f>P49+P50</f>
        <v>201.7</v>
      </c>
      <c r="Q51" s="65">
        <f>Q49+Q50</f>
        <v>201.7</v>
      </c>
      <c r="R51" s="65">
        <f>R49+R50</f>
        <v>147.5</v>
      </c>
      <c r="S51" s="65">
        <f>S49+S50</f>
        <v>0</v>
      </c>
      <c r="T51" s="48">
        <f>SUM(T49:T50)</f>
        <v>210.6</v>
      </c>
      <c r="U51" s="49">
        <f t="shared" ref="U51:AA51" si="8">SUM(U49:U50)</f>
        <v>210.6</v>
      </c>
      <c r="V51" s="49">
        <f t="shared" si="8"/>
        <v>194.5</v>
      </c>
      <c r="W51" s="50">
        <f t="shared" si="8"/>
        <v>0</v>
      </c>
      <c r="X51" s="48">
        <f t="shared" si="8"/>
        <v>211.1</v>
      </c>
      <c r="Y51" s="49">
        <f t="shared" si="8"/>
        <v>211.1</v>
      </c>
      <c r="Z51" s="49">
        <f t="shared" si="8"/>
        <v>194.5</v>
      </c>
      <c r="AA51" s="50">
        <f t="shared" si="8"/>
        <v>0</v>
      </c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</row>
    <row r="52" spans="1:41" ht="18.75" customHeight="1" x14ac:dyDescent="0.2">
      <c r="A52" s="752" t="s">
        <v>15</v>
      </c>
      <c r="B52" s="782" t="s">
        <v>16</v>
      </c>
      <c r="C52" s="758" t="s">
        <v>22</v>
      </c>
      <c r="D52" s="1069" t="s">
        <v>50</v>
      </c>
      <c r="E52" s="1072" t="s">
        <v>430</v>
      </c>
      <c r="F52" s="1075" t="s">
        <v>219</v>
      </c>
      <c r="G52" s="1064" t="s">
        <v>132</v>
      </c>
      <c r="H52" s="834" t="s">
        <v>210</v>
      </c>
      <c r="I52" s="830" t="s">
        <v>254</v>
      </c>
      <c r="J52" s="830" t="s">
        <v>216</v>
      </c>
      <c r="K52" s="699" t="s">
        <v>30</v>
      </c>
      <c r="L52" s="700">
        <f>+M52</f>
        <v>0</v>
      </c>
      <c r="M52" s="701">
        <v>0</v>
      </c>
      <c r="N52" s="701">
        <v>0</v>
      </c>
      <c r="O52" s="702">
        <v>0</v>
      </c>
      <c r="P52" s="700">
        <f>SUM(Q52,S52)</f>
        <v>22.1</v>
      </c>
      <c r="Q52" s="701">
        <v>22.1</v>
      </c>
      <c r="R52" s="701">
        <v>18.5</v>
      </c>
      <c r="S52" s="702">
        <v>0</v>
      </c>
      <c r="T52" s="703">
        <f>+U52</f>
        <v>44.2</v>
      </c>
      <c r="U52" s="704">
        <v>44.2</v>
      </c>
      <c r="V52" s="704">
        <v>37</v>
      </c>
      <c r="W52" s="705">
        <v>0</v>
      </c>
      <c r="X52" s="703">
        <f>+Y52+AA52</f>
        <v>44.2</v>
      </c>
      <c r="Y52" s="706">
        <v>44.2</v>
      </c>
      <c r="Z52" s="706">
        <v>37</v>
      </c>
      <c r="AA52" s="707">
        <v>0</v>
      </c>
      <c r="AB52" s="29" t="s">
        <v>39</v>
      </c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</row>
    <row r="53" spans="1:41" ht="19.5" customHeight="1" thickBot="1" x14ac:dyDescent="0.25">
      <c r="A53" s="753"/>
      <c r="B53" s="1046"/>
      <c r="C53" s="759"/>
      <c r="D53" s="1070"/>
      <c r="E53" s="1073"/>
      <c r="F53" s="1076"/>
      <c r="G53" s="1065"/>
      <c r="H53" s="835"/>
      <c r="I53" s="831"/>
      <c r="J53" s="831"/>
      <c r="K53" s="708" t="s">
        <v>24</v>
      </c>
      <c r="L53" s="709">
        <f>M53+O53</f>
        <v>0</v>
      </c>
      <c r="M53" s="710">
        <v>0</v>
      </c>
      <c r="N53" s="710">
        <v>0</v>
      </c>
      <c r="O53" s="711">
        <v>0</v>
      </c>
      <c r="P53" s="712">
        <f>SUM(Q53,S53)</f>
        <v>23.9</v>
      </c>
      <c r="Q53" s="710">
        <v>23.9</v>
      </c>
      <c r="R53" s="710">
        <v>20.9</v>
      </c>
      <c r="S53" s="713">
        <v>0</v>
      </c>
      <c r="T53" s="709">
        <f>+U53</f>
        <v>52.6</v>
      </c>
      <c r="U53" s="710">
        <v>52.6</v>
      </c>
      <c r="V53" s="710">
        <v>46</v>
      </c>
      <c r="W53" s="711">
        <v>0</v>
      </c>
      <c r="X53" s="712">
        <f>+Y53+AA53</f>
        <v>57.9</v>
      </c>
      <c r="Y53" s="714">
        <v>57.9</v>
      </c>
      <c r="Z53" s="714">
        <v>50.64</v>
      </c>
      <c r="AA53" s="715">
        <v>0</v>
      </c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</row>
    <row r="54" spans="1:41" ht="23.25" customHeight="1" thickBot="1" x14ac:dyDescent="0.25">
      <c r="A54" s="879"/>
      <c r="B54" s="1067"/>
      <c r="C54" s="881"/>
      <c r="D54" s="1071"/>
      <c r="E54" s="1074"/>
      <c r="F54" s="1077"/>
      <c r="G54" s="1066"/>
      <c r="H54" s="836"/>
      <c r="I54" s="832"/>
      <c r="J54" s="832"/>
      <c r="K54" s="716" t="s">
        <v>11</v>
      </c>
      <c r="L54" s="717">
        <f>SUM(L52:L53)</f>
        <v>0</v>
      </c>
      <c r="M54" s="718">
        <f>SUM(M52:M53)</f>
        <v>0</v>
      </c>
      <c r="N54" s="719">
        <f>SUM(N52:N53)</f>
        <v>0</v>
      </c>
      <c r="O54" s="720">
        <f>SUM(O52:O53)</f>
        <v>0</v>
      </c>
      <c r="P54" s="717">
        <f>P52+P53</f>
        <v>46</v>
      </c>
      <c r="Q54" s="719">
        <f>Q52+Q53</f>
        <v>46</v>
      </c>
      <c r="R54" s="719">
        <f>R52+R53</f>
        <v>39.4</v>
      </c>
      <c r="S54" s="719">
        <f>S52+S53</f>
        <v>0</v>
      </c>
      <c r="T54" s="721">
        <f>SUM(T52:T53)</f>
        <v>96.800000000000011</v>
      </c>
      <c r="U54" s="722">
        <f t="shared" ref="U54:AA54" si="9">SUM(U52:U53)</f>
        <v>96.800000000000011</v>
      </c>
      <c r="V54" s="722">
        <f t="shared" si="9"/>
        <v>83</v>
      </c>
      <c r="W54" s="723">
        <f t="shared" si="9"/>
        <v>0</v>
      </c>
      <c r="X54" s="721">
        <f t="shared" si="9"/>
        <v>102.1</v>
      </c>
      <c r="Y54" s="722">
        <f t="shared" si="9"/>
        <v>102.1</v>
      </c>
      <c r="Z54" s="722">
        <f t="shared" si="9"/>
        <v>87.64</v>
      </c>
      <c r="AA54" s="723">
        <f t="shared" si="9"/>
        <v>0</v>
      </c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</row>
    <row r="55" spans="1:41" ht="25.5" customHeight="1" thickBot="1" x14ac:dyDescent="0.25">
      <c r="A55" s="28" t="s">
        <v>15</v>
      </c>
      <c r="B55" s="4" t="s">
        <v>16</v>
      </c>
      <c r="C55" s="5" t="s">
        <v>22</v>
      </c>
      <c r="D55" s="163"/>
      <c r="E55" s="1051" t="s">
        <v>203</v>
      </c>
      <c r="F55" s="1051"/>
      <c r="G55" s="1051"/>
      <c r="H55" s="1051"/>
      <c r="I55" s="1051"/>
      <c r="J55" s="1052"/>
      <c r="K55" s="1052"/>
      <c r="L55" s="8">
        <f>L30+L34+L38+L41+L54+L45+L48+L51</f>
        <v>3067.9</v>
      </c>
      <c r="M55" s="9">
        <f t="shared" ref="M55:AA55" si="10">M30+M34+M38+M41+M54+M45+M48+M51</f>
        <v>3059.2000000000003</v>
      </c>
      <c r="N55" s="9">
        <f t="shared" si="10"/>
        <v>2046.0000000000002</v>
      </c>
      <c r="O55" s="10">
        <f t="shared" si="10"/>
        <v>8.6999999999999993</v>
      </c>
      <c r="P55" s="8">
        <f t="shared" si="10"/>
        <v>3446.7000000000003</v>
      </c>
      <c r="Q55" s="9">
        <f t="shared" si="10"/>
        <v>3446.7000000000003</v>
      </c>
      <c r="R55" s="9">
        <f t="shared" si="10"/>
        <v>2395.6999999999998</v>
      </c>
      <c r="S55" s="10">
        <f t="shared" si="10"/>
        <v>0</v>
      </c>
      <c r="T55" s="8">
        <f t="shared" si="10"/>
        <v>3840.5</v>
      </c>
      <c r="U55" s="9">
        <f t="shared" si="10"/>
        <v>3840.5</v>
      </c>
      <c r="V55" s="9">
        <f t="shared" si="10"/>
        <v>2595.7999999999997</v>
      </c>
      <c r="W55" s="10">
        <f t="shared" si="10"/>
        <v>0</v>
      </c>
      <c r="X55" s="8">
        <f t="shared" si="10"/>
        <v>4088.2999999999997</v>
      </c>
      <c r="Y55" s="9">
        <f t="shared" si="10"/>
        <v>4088.2999999999997</v>
      </c>
      <c r="Z55" s="9">
        <f t="shared" si="10"/>
        <v>2824.9399999999996</v>
      </c>
      <c r="AA55" s="10">
        <f t="shared" si="10"/>
        <v>0</v>
      </c>
    </row>
    <row r="56" spans="1:41" ht="25.5" customHeight="1" thickBot="1" x14ac:dyDescent="0.25">
      <c r="A56" s="28" t="s">
        <v>15</v>
      </c>
      <c r="B56" s="4" t="s">
        <v>16</v>
      </c>
      <c r="C56" s="5" t="s">
        <v>25</v>
      </c>
      <c r="D56" s="1059" t="s">
        <v>139</v>
      </c>
      <c r="E56" s="1060"/>
      <c r="F56" s="1060"/>
      <c r="G56" s="1060"/>
      <c r="H56" s="1060"/>
      <c r="I56" s="1060"/>
      <c r="J56" s="1060"/>
      <c r="K56" s="1060"/>
      <c r="L56" s="1061"/>
      <c r="M56" s="1061"/>
      <c r="N56" s="1061"/>
      <c r="O56" s="1061"/>
      <c r="P56" s="1061"/>
      <c r="Q56" s="1061"/>
      <c r="R56" s="1061"/>
      <c r="S56" s="1061"/>
      <c r="T56" s="1061"/>
      <c r="U56" s="1061"/>
      <c r="V56" s="1061"/>
      <c r="W56" s="1061"/>
      <c r="X56" s="1061"/>
      <c r="Y56" s="1061"/>
      <c r="Z56" s="1061"/>
      <c r="AA56" s="1062"/>
    </row>
    <row r="57" spans="1:41" ht="21.75" customHeight="1" x14ac:dyDescent="0.2">
      <c r="A57" s="752" t="s">
        <v>15</v>
      </c>
      <c r="B57" s="782" t="s">
        <v>16</v>
      </c>
      <c r="C57" s="758" t="s">
        <v>25</v>
      </c>
      <c r="D57" s="806" t="s">
        <v>16</v>
      </c>
      <c r="E57" s="817" t="s">
        <v>231</v>
      </c>
      <c r="F57" s="1044" t="s">
        <v>215</v>
      </c>
      <c r="G57" s="795" t="s">
        <v>19</v>
      </c>
      <c r="H57" s="980" t="s">
        <v>20</v>
      </c>
      <c r="I57" s="730" t="s">
        <v>37</v>
      </c>
      <c r="J57" s="730" t="s">
        <v>217</v>
      </c>
      <c r="K57" s="68" t="s">
        <v>40</v>
      </c>
      <c r="L57" s="567">
        <f>M57+O57</f>
        <v>1058.0999999999999</v>
      </c>
      <c r="M57" s="568">
        <v>1058.0999999999999</v>
      </c>
      <c r="N57" s="568">
        <v>0</v>
      </c>
      <c r="O57" s="569">
        <v>0</v>
      </c>
      <c r="P57" s="92">
        <f>SUM(Q57,S57)</f>
        <v>970</v>
      </c>
      <c r="Q57" s="573">
        <v>970</v>
      </c>
      <c r="R57" s="573">
        <v>0</v>
      </c>
      <c r="S57" s="97">
        <v>0</v>
      </c>
      <c r="T57" s="95">
        <f>U57+W57</f>
        <v>1200</v>
      </c>
      <c r="U57" s="573">
        <v>1200</v>
      </c>
      <c r="V57" s="573">
        <v>0</v>
      </c>
      <c r="W57" s="97">
        <v>0</v>
      </c>
      <c r="X57" s="574">
        <f>Y57+AA57</f>
        <v>1200</v>
      </c>
      <c r="Y57" s="568">
        <v>1200</v>
      </c>
      <c r="Z57" s="568">
        <v>0</v>
      </c>
      <c r="AA57" s="569">
        <v>0</v>
      </c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</row>
    <row r="58" spans="1:41" ht="22.5" customHeight="1" thickBot="1" x14ac:dyDescent="0.25">
      <c r="A58" s="753"/>
      <c r="B58" s="1046"/>
      <c r="C58" s="759"/>
      <c r="D58" s="808"/>
      <c r="E58" s="1054"/>
      <c r="F58" s="1049"/>
      <c r="G58" s="1047"/>
      <c r="H58" s="1053"/>
      <c r="I58" s="731"/>
      <c r="J58" s="731"/>
      <c r="K58" s="62" t="s">
        <v>21</v>
      </c>
      <c r="L58" s="166">
        <f>M58+O58</f>
        <v>203</v>
      </c>
      <c r="M58" s="45">
        <v>203</v>
      </c>
      <c r="N58" s="45">
        <v>0</v>
      </c>
      <c r="O58" s="167">
        <v>0</v>
      </c>
      <c r="P58" s="180">
        <f>SUM(Q58,S58)</f>
        <v>214</v>
      </c>
      <c r="Q58" s="362">
        <v>214</v>
      </c>
      <c r="R58" s="362">
        <v>0</v>
      </c>
      <c r="S58" s="601">
        <v>0</v>
      </c>
      <c r="T58" s="578">
        <f>U58+W58</f>
        <v>214</v>
      </c>
      <c r="U58" s="362">
        <v>214</v>
      </c>
      <c r="V58" s="362">
        <v>0</v>
      </c>
      <c r="W58" s="363">
        <v>0</v>
      </c>
      <c r="X58" s="109">
        <f>Y58+AA58</f>
        <v>214</v>
      </c>
      <c r="Y58" s="45">
        <v>214</v>
      </c>
      <c r="Z58" s="45">
        <v>0</v>
      </c>
      <c r="AA58" s="167">
        <v>0</v>
      </c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</row>
    <row r="59" spans="1:41" ht="26.25" customHeight="1" thickBot="1" x14ac:dyDescent="0.25">
      <c r="A59" s="754"/>
      <c r="B59" s="783"/>
      <c r="C59" s="760"/>
      <c r="D59" s="809"/>
      <c r="E59" s="818"/>
      <c r="F59" s="1045"/>
      <c r="G59" s="797"/>
      <c r="H59" s="981"/>
      <c r="I59" s="732"/>
      <c r="J59" s="732"/>
      <c r="K59" s="47" t="s">
        <v>11</v>
      </c>
      <c r="L59" s="48">
        <f>SUM(L57:L58)</f>
        <v>1261.0999999999999</v>
      </c>
      <c r="M59" s="49">
        <f>SUM(M57:M58)</f>
        <v>1261.0999999999999</v>
      </c>
      <c r="N59" s="49">
        <f>SUM(N57:N58)</f>
        <v>0</v>
      </c>
      <c r="O59" s="50">
        <f>SUM(O57:O58)</f>
        <v>0</v>
      </c>
      <c r="P59" s="48">
        <f t="shared" ref="P59:AA59" si="11">SUM(P57:P58)</f>
        <v>1184</v>
      </c>
      <c r="Q59" s="49">
        <f t="shared" si="11"/>
        <v>1184</v>
      </c>
      <c r="R59" s="49">
        <f t="shared" si="11"/>
        <v>0</v>
      </c>
      <c r="S59" s="347">
        <f t="shared" si="11"/>
        <v>0</v>
      </c>
      <c r="T59" s="48">
        <f t="shared" si="11"/>
        <v>1414</v>
      </c>
      <c r="U59" s="49">
        <f t="shared" si="11"/>
        <v>1414</v>
      </c>
      <c r="V59" s="49">
        <f t="shared" si="11"/>
        <v>0</v>
      </c>
      <c r="W59" s="50">
        <f t="shared" si="11"/>
        <v>0</v>
      </c>
      <c r="X59" s="48">
        <f t="shared" si="11"/>
        <v>1414</v>
      </c>
      <c r="Y59" s="49">
        <f t="shared" si="11"/>
        <v>1414</v>
      </c>
      <c r="Z59" s="49">
        <f t="shared" si="11"/>
        <v>0</v>
      </c>
      <c r="AA59" s="50">
        <f t="shared" si="11"/>
        <v>0</v>
      </c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</row>
    <row r="60" spans="1:41" ht="30.75" customHeight="1" thickBot="1" x14ac:dyDescent="0.25">
      <c r="A60" s="752" t="s">
        <v>15</v>
      </c>
      <c r="B60" s="782" t="s">
        <v>16</v>
      </c>
      <c r="C60" s="758" t="s">
        <v>25</v>
      </c>
      <c r="D60" s="806" t="s">
        <v>22</v>
      </c>
      <c r="E60" s="817" t="s">
        <v>232</v>
      </c>
      <c r="F60" s="1044" t="s">
        <v>215</v>
      </c>
      <c r="G60" s="795" t="s">
        <v>19</v>
      </c>
      <c r="H60" s="980" t="s">
        <v>20</v>
      </c>
      <c r="I60" s="730" t="s">
        <v>37</v>
      </c>
      <c r="J60" s="730" t="s">
        <v>217</v>
      </c>
      <c r="K60" s="55" t="s">
        <v>40</v>
      </c>
      <c r="L60" s="602">
        <f>M60+O60</f>
        <v>57.1</v>
      </c>
      <c r="M60" s="603">
        <v>57.1</v>
      </c>
      <c r="N60" s="603">
        <v>56.2</v>
      </c>
      <c r="O60" s="604">
        <v>0</v>
      </c>
      <c r="P60" s="605">
        <f>SUM(Q60,S60)</f>
        <v>60</v>
      </c>
      <c r="Q60" s="233">
        <v>60</v>
      </c>
      <c r="R60" s="233">
        <v>59.1</v>
      </c>
      <c r="S60" s="265">
        <v>0</v>
      </c>
      <c r="T60" s="264">
        <f>U60+W60</f>
        <v>77</v>
      </c>
      <c r="U60" s="233">
        <v>77</v>
      </c>
      <c r="V60" s="233">
        <v>75.900000000000006</v>
      </c>
      <c r="W60" s="265">
        <v>0</v>
      </c>
      <c r="X60" s="606">
        <f>Y60+AA60</f>
        <v>77</v>
      </c>
      <c r="Y60" s="69">
        <v>77</v>
      </c>
      <c r="Z60" s="69">
        <v>75.900000000000006</v>
      </c>
      <c r="AA60" s="146">
        <v>0</v>
      </c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</row>
    <row r="61" spans="1:41" ht="38.25" customHeight="1" thickBot="1" x14ac:dyDescent="0.25">
      <c r="A61" s="754"/>
      <c r="B61" s="783"/>
      <c r="C61" s="760"/>
      <c r="D61" s="809"/>
      <c r="E61" s="818"/>
      <c r="F61" s="1045"/>
      <c r="G61" s="797"/>
      <c r="H61" s="981"/>
      <c r="I61" s="732"/>
      <c r="J61" s="732"/>
      <c r="K61" s="47" t="s">
        <v>11</v>
      </c>
      <c r="L61" s="48">
        <f>SUM(L60:L60)</f>
        <v>57.1</v>
      </c>
      <c r="M61" s="49">
        <f>SUM(M60:M60)</f>
        <v>57.1</v>
      </c>
      <c r="N61" s="49">
        <f>SUM(N60:N60)</f>
        <v>56.2</v>
      </c>
      <c r="O61" s="50">
        <f>SUM(O60:O60)</f>
        <v>0</v>
      </c>
      <c r="P61" s="48">
        <f t="shared" ref="P61:AA61" si="12">SUM(P60:P60)</f>
        <v>60</v>
      </c>
      <c r="Q61" s="49">
        <f t="shared" si="12"/>
        <v>60</v>
      </c>
      <c r="R61" s="49">
        <f t="shared" si="12"/>
        <v>59.1</v>
      </c>
      <c r="S61" s="347">
        <f t="shared" si="12"/>
        <v>0</v>
      </c>
      <c r="T61" s="48">
        <f t="shared" si="12"/>
        <v>77</v>
      </c>
      <c r="U61" s="49">
        <f t="shared" si="12"/>
        <v>77</v>
      </c>
      <c r="V61" s="49">
        <f t="shared" si="12"/>
        <v>75.900000000000006</v>
      </c>
      <c r="W61" s="50">
        <f t="shared" si="12"/>
        <v>0</v>
      </c>
      <c r="X61" s="48">
        <f t="shared" si="12"/>
        <v>77</v>
      </c>
      <c r="Y61" s="49">
        <f t="shared" si="12"/>
        <v>77</v>
      </c>
      <c r="Z61" s="49">
        <f t="shared" si="12"/>
        <v>75.900000000000006</v>
      </c>
      <c r="AA61" s="50">
        <f t="shared" si="12"/>
        <v>0</v>
      </c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</row>
    <row r="62" spans="1:41" ht="21" customHeight="1" x14ac:dyDescent="0.2">
      <c r="A62" s="752" t="s">
        <v>15</v>
      </c>
      <c r="B62" s="755" t="s">
        <v>16</v>
      </c>
      <c r="C62" s="758" t="s">
        <v>25</v>
      </c>
      <c r="D62" s="1039" t="s">
        <v>25</v>
      </c>
      <c r="E62" s="817" t="s">
        <v>143</v>
      </c>
      <c r="F62" s="1044" t="s">
        <v>215</v>
      </c>
      <c r="G62" s="795" t="s">
        <v>19</v>
      </c>
      <c r="H62" s="798" t="s">
        <v>211</v>
      </c>
      <c r="I62" s="1055" t="s">
        <v>255</v>
      </c>
      <c r="J62" s="855" t="s">
        <v>217</v>
      </c>
      <c r="K62" s="68" t="s">
        <v>41</v>
      </c>
      <c r="L62" s="567">
        <f>M62+O62</f>
        <v>284.60000000000002</v>
      </c>
      <c r="M62" s="607">
        <v>284.60000000000002</v>
      </c>
      <c r="N62" s="607">
        <v>0</v>
      </c>
      <c r="O62" s="608">
        <v>0</v>
      </c>
      <c r="P62" s="92">
        <f>SUM(Q62,S62)</f>
        <v>300</v>
      </c>
      <c r="Q62" s="93">
        <v>300</v>
      </c>
      <c r="R62" s="573">
        <v>0</v>
      </c>
      <c r="S62" s="97">
        <v>0</v>
      </c>
      <c r="T62" s="151">
        <f>U62+W62</f>
        <v>320</v>
      </c>
      <c r="U62" s="149">
        <v>320</v>
      </c>
      <c r="V62" s="149">
        <v>0</v>
      </c>
      <c r="W62" s="150">
        <v>0</v>
      </c>
      <c r="X62" s="119">
        <f>Y62+AA62</f>
        <v>320</v>
      </c>
      <c r="Y62" s="590">
        <v>320</v>
      </c>
      <c r="Z62" s="590">
        <v>0</v>
      </c>
      <c r="AA62" s="591">
        <v>0</v>
      </c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</row>
    <row r="63" spans="1:41" ht="16.5" customHeight="1" x14ac:dyDescent="0.2">
      <c r="A63" s="753"/>
      <c r="B63" s="756"/>
      <c r="C63" s="759"/>
      <c r="D63" s="1040"/>
      <c r="E63" s="1054"/>
      <c r="F63" s="1049"/>
      <c r="G63" s="1047"/>
      <c r="H63" s="837"/>
      <c r="I63" s="1056"/>
      <c r="J63" s="856"/>
      <c r="K63" s="321" t="s">
        <v>21</v>
      </c>
      <c r="L63" s="371">
        <f>M63+O63</f>
        <v>628.4</v>
      </c>
      <c r="M63" s="372">
        <v>628.4</v>
      </c>
      <c r="N63" s="372">
        <v>514.1</v>
      </c>
      <c r="O63" s="373">
        <v>0</v>
      </c>
      <c r="P63" s="367">
        <f>SUM(Q63,S63)</f>
        <v>649.70000000000005</v>
      </c>
      <c r="Q63" s="374">
        <v>649.70000000000005</v>
      </c>
      <c r="R63" s="375">
        <v>540</v>
      </c>
      <c r="S63" s="376">
        <v>0</v>
      </c>
      <c r="T63" s="151">
        <f>U63+W63</f>
        <v>720.1</v>
      </c>
      <c r="U63" s="374">
        <v>720.1</v>
      </c>
      <c r="V63" s="374">
        <v>603.4</v>
      </c>
      <c r="W63" s="377">
        <v>0</v>
      </c>
      <c r="X63" s="318">
        <f>Y63+AA63</f>
        <v>754.3</v>
      </c>
      <c r="Y63" s="319">
        <v>754.3</v>
      </c>
      <c r="Z63" s="319">
        <v>632.1</v>
      </c>
      <c r="AA63" s="320">
        <v>0</v>
      </c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</row>
    <row r="64" spans="1:41" ht="18" customHeight="1" x14ac:dyDescent="0.2">
      <c r="A64" s="753"/>
      <c r="B64" s="756"/>
      <c r="C64" s="759"/>
      <c r="D64" s="1040"/>
      <c r="E64" s="1054"/>
      <c r="F64" s="1049"/>
      <c r="G64" s="1047"/>
      <c r="H64" s="837"/>
      <c r="I64" s="1056"/>
      <c r="J64" s="856"/>
      <c r="K64" s="274" t="s">
        <v>115</v>
      </c>
      <c r="L64" s="609">
        <f>M64+O64</f>
        <v>463.2</v>
      </c>
      <c r="M64" s="610">
        <v>456</v>
      </c>
      <c r="N64" s="610">
        <v>300.8</v>
      </c>
      <c r="O64" s="611">
        <v>7.2</v>
      </c>
      <c r="P64" s="271">
        <f>SUM(Q64,S64)</f>
        <v>465</v>
      </c>
      <c r="Q64" s="612">
        <v>465</v>
      </c>
      <c r="R64" s="613">
        <v>330.6</v>
      </c>
      <c r="S64" s="614">
        <v>0</v>
      </c>
      <c r="T64" s="615">
        <f>U64+W64</f>
        <v>508.5</v>
      </c>
      <c r="U64" s="612">
        <v>508.5</v>
      </c>
      <c r="V64" s="612">
        <v>347.1</v>
      </c>
      <c r="W64" s="616">
        <v>0</v>
      </c>
      <c r="X64" s="272">
        <f>Y64+AA64</f>
        <v>533.1</v>
      </c>
      <c r="Y64" s="273">
        <v>533.1</v>
      </c>
      <c r="Z64" s="273">
        <v>363.6</v>
      </c>
      <c r="AA64" s="617">
        <v>0</v>
      </c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</row>
    <row r="65" spans="1:41" ht="18" customHeight="1" x14ac:dyDescent="0.2">
      <c r="A65" s="879"/>
      <c r="B65" s="880"/>
      <c r="C65" s="881"/>
      <c r="D65" s="1041"/>
      <c r="E65" s="873"/>
      <c r="F65" s="1050"/>
      <c r="G65" s="1048"/>
      <c r="H65" s="838"/>
      <c r="I65" s="1057"/>
      <c r="J65" s="856"/>
      <c r="K65" s="55" t="s">
        <v>43</v>
      </c>
      <c r="L65" s="552">
        <f>M65+O65</f>
        <v>15.5</v>
      </c>
      <c r="M65" s="618">
        <v>15.5</v>
      </c>
      <c r="N65" s="618">
        <v>15.3</v>
      </c>
      <c r="O65" s="84">
        <v>0</v>
      </c>
      <c r="P65" s="99">
        <f>Q65+S65</f>
        <v>32</v>
      </c>
      <c r="Q65" s="619">
        <v>32</v>
      </c>
      <c r="R65" s="620">
        <v>31.5</v>
      </c>
      <c r="S65" s="234">
        <v>0</v>
      </c>
      <c r="T65" s="621">
        <f>U65+W65</f>
        <v>0</v>
      </c>
      <c r="U65" s="619">
        <v>0</v>
      </c>
      <c r="V65" s="619">
        <v>0</v>
      </c>
      <c r="W65" s="232">
        <v>0</v>
      </c>
      <c r="X65" s="82">
        <f>Y65+AA65</f>
        <v>0</v>
      </c>
      <c r="Y65" s="622">
        <v>0</v>
      </c>
      <c r="Z65" s="622">
        <v>0</v>
      </c>
      <c r="AA65" s="242">
        <v>0</v>
      </c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</row>
    <row r="66" spans="1:41" ht="18" customHeight="1" thickBot="1" x14ac:dyDescent="0.25">
      <c r="A66" s="879"/>
      <c r="B66" s="880"/>
      <c r="C66" s="881"/>
      <c r="D66" s="1041"/>
      <c r="E66" s="873"/>
      <c r="F66" s="1050"/>
      <c r="G66" s="1048"/>
      <c r="H66" s="838"/>
      <c r="I66" s="1057"/>
      <c r="J66" s="856"/>
      <c r="K66" s="216" t="s">
        <v>33</v>
      </c>
      <c r="L66" s="327">
        <f>M66+O66</f>
        <v>0</v>
      </c>
      <c r="M66" s="328">
        <v>0</v>
      </c>
      <c r="N66" s="328">
        <v>0</v>
      </c>
      <c r="O66" s="329">
        <v>0</v>
      </c>
      <c r="P66" s="279">
        <f>Q66+S66</f>
        <v>0</v>
      </c>
      <c r="Q66" s="330">
        <v>0</v>
      </c>
      <c r="R66" s="331">
        <v>0</v>
      </c>
      <c r="S66" s="332">
        <v>0</v>
      </c>
      <c r="T66" s="333">
        <f>U66+W66</f>
        <v>0</v>
      </c>
      <c r="U66" s="330">
        <v>0</v>
      </c>
      <c r="V66" s="330">
        <v>0</v>
      </c>
      <c r="W66" s="334">
        <v>0</v>
      </c>
      <c r="X66" s="311">
        <f>Y66+AA66</f>
        <v>0</v>
      </c>
      <c r="Y66" s="316">
        <v>0</v>
      </c>
      <c r="Z66" s="316">
        <v>0</v>
      </c>
      <c r="AA66" s="317">
        <v>0</v>
      </c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</row>
    <row r="67" spans="1:41" ht="23.25" customHeight="1" thickBot="1" x14ac:dyDescent="0.25">
      <c r="A67" s="879"/>
      <c r="B67" s="880"/>
      <c r="C67" s="881"/>
      <c r="D67" s="1041"/>
      <c r="E67" s="873"/>
      <c r="F67" s="1050"/>
      <c r="G67" s="1048"/>
      <c r="H67" s="800"/>
      <c r="I67" s="1058"/>
      <c r="J67" s="857"/>
      <c r="K67" s="217" t="s">
        <v>11</v>
      </c>
      <c r="L67" s="48">
        <f>SUM(L62:L66)</f>
        <v>1391.7</v>
      </c>
      <c r="M67" s="49">
        <f t="shared" ref="M67:AA67" si="13">SUM(M62:M66)</f>
        <v>1384.5</v>
      </c>
      <c r="N67" s="49">
        <f t="shared" si="13"/>
        <v>830.2</v>
      </c>
      <c r="O67" s="50">
        <f t="shared" si="13"/>
        <v>7.2</v>
      </c>
      <c r="P67" s="48">
        <f t="shared" si="13"/>
        <v>1446.7</v>
      </c>
      <c r="Q67" s="49">
        <f t="shared" si="13"/>
        <v>1446.7</v>
      </c>
      <c r="R67" s="49">
        <f t="shared" si="13"/>
        <v>902.1</v>
      </c>
      <c r="S67" s="50">
        <f t="shared" si="13"/>
        <v>0</v>
      </c>
      <c r="T67" s="48">
        <f t="shared" si="13"/>
        <v>1548.6</v>
      </c>
      <c r="U67" s="49">
        <f t="shared" si="13"/>
        <v>1548.6</v>
      </c>
      <c r="V67" s="49">
        <f t="shared" si="13"/>
        <v>950.5</v>
      </c>
      <c r="W67" s="50">
        <f t="shared" si="13"/>
        <v>0</v>
      </c>
      <c r="X67" s="48">
        <f t="shared" si="13"/>
        <v>1607.4</v>
      </c>
      <c r="Y67" s="49">
        <f t="shared" si="13"/>
        <v>1607.4</v>
      </c>
      <c r="Z67" s="49">
        <f t="shared" si="13"/>
        <v>995.7</v>
      </c>
      <c r="AA67" s="50">
        <f t="shared" si="13"/>
        <v>0</v>
      </c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</row>
    <row r="68" spans="1:41" ht="24" customHeight="1" thickBot="1" x14ac:dyDescent="0.25">
      <c r="A68" s="28" t="s">
        <v>15</v>
      </c>
      <c r="B68" s="4" t="s">
        <v>16</v>
      </c>
      <c r="C68" s="5" t="s">
        <v>25</v>
      </c>
      <c r="D68" s="1042" t="s">
        <v>203</v>
      </c>
      <c r="E68" s="1042"/>
      <c r="F68" s="1042"/>
      <c r="G68" s="1042"/>
      <c r="H68" s="1042"/>
      <c r="I68" s="1042"/>
      <c r="J68" s="1028"/>
      <c r="K68" s="1043"/>
      <c r="L68" s="218">
        <f>L59+L61+L67</f>
        <v>2709.8999999999996</v>
      </c>
      <c r="M68" s="219">
        <f t="shared" ref="M68:AA68" si="14">M59+M61+M67</f>
        <v>2702.7</v>
      </c>
      <c r="N68" s="219">
        <f t="shared" si="14"/>
        <v>886.40000000000009</v>
      </c>
      <c r="O68" s="220">
        <f t="shared" si="14"/>
        <v>7.2</v>
      </c>
      <c r="P68" s="218">
        <f t="shared" si="14"/>
        <v>2690.7</v>
      </c>
      <c r="Q68" s="219">
        <f t="shared" si="14"/>
        <v>2690.7</v>
      </c>
      <c r="R68" s="219">
        <f t="shared" si="14"/>
        <v>961.2</v>
      </c>
      <c r="S68" s="220">
        <f t="shared" si="14"/>
        <v>0</v>
      </c>
      <c r="T68" s="218">
        <f t="shared" si="14"/>
        <v>3039.6</v>
      </c>
      <c r="U68" s="219">
        <f t="shared" si="14"/>
        <v>3039.6</v>
      </c>
      <c r="V68" s="219">
        <f t="shared" si="14"/>
        <v>1026.4000000000001</v>
      </c>
      <c r="W68" s="220">
        <f t="shared" si="14"/>
        <v>0</v>
      </c>
      <c r="X68" s="218">
        <f t="shared" si="14"/>
        <v>3098.4</v>
      </c>
      <c r="Y68" s="219">
        <f t="shared" si="14"/>
        <v>3098.4</v>
      </c>
      <c r="Z68" s="219">
        <f t="shared" si="14"/>
        <v>1071.6000000000001</v>
      </c>
      <c r="AA68" s="220">
        <f t="shared" si="14"/>
        <v>0</v>
      </c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</row>
    <row r="69" spans="1:41" ht="25.5" customHeight="1" thickBot="1" x14ac:dyDescent="0.25">
      <c r="A69" s="28" t="s">
        <v>15</v>
      </c>
      <c r="B69" s="4" t="s">
        <v>16</v>
      </c>
      <c r="C69" s="5" t="s">
        <v>15</v>
      </c>
      <c r="D69" s="1031" t="s">
        <v>106</v>
      </c>
      <c r="E69" s="1031"/>
      <c r="F69" s="1031"/>
      <c r="G69" s="1031"/>
      <c r="H69" s="1031"/>
      <c r="I69" s="1031"/>
      <c r="J69" s="1031"/>
      <c r="K69" s="1031"/>
      <c r="L69" s="1031"/>
      <c r="M69" s="1031"/>
      <c r="N69" s="1031"/>
      <c r="O69" s="1031"/>
      <c r="P69" s="1031"/>
      <c r="Q69" s="1031"/>
      <c r="R69" s="1031"/>
      <c r="S69" s="1031"/>
      <c r="T69" s="1031"/>
      <c r="U69" s="1031"/>
      <c r="V69" s="1031"/>
      <c r="W69" s="1031"/>
      <c r="X69" s="1031"/>
      <c r="Y69" s="1031"/>
      <c r="Z69" s="1031"/>
      <c r="AA69" s="1032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</row>
    <row r="70" spans="1:41" ht="20.25" customHeight="1" x14ac:dyDescent="0.2">
      <c r="A70" s="752" t="s">
        <v>15</v>
      </c>
      <c r="B70" s="755" t="s">
        <v>16</v>
      </c>
      <c r="C70" s="758" t="s">
        <v>15</v>
      </c>
      <c r="D70" s="806" t="s">
        <v>16</v>
      </c>
      <c r="E70" s="989" t="s">
        <v>233</v>
      </c>
      <c r="F70" s="810" t="s">
        <v>215</v>
      </c>
      <c r="G70" s="1035" t="s">
        <v>144</v>
      </c>
      <c r="H70" s="952" t="s">
        <v>20</v>
      </c>
      <c r="I70" s="839" t="s">
        <v>37</v>
      </c>
      <c r="J70" s="827" t="s">
        <v>221</v>
      </c>
      <c r="K70" s="178" t="s">
        <v>21</v>
      </c>
      <c r="L70" s="95">
        <f>M70+O70</f>
        <v>73.3</v>
      </c>
      <c r="M70" s="93">
        <v>73.3</v>
      </c>
      <c r="N70" s="93">
        <v>0</v>
      </c>
      <c r="O70" s="94">
        <v>0</v>
      </c>
      <c r="P70" s="92">
        <f>SUM(Q70,S70)</f>
        <v>96</v>
      </c>
      <c r="Q70" s="93">
        <v>96</v>
      </c>
      <c r="R70" s="573">
        <v>0</v>
      </c>
      <c r="S70" s="97">
        <v>0</v>
      </c>
      <c r="T70" s="95">
        <f>U70+W70</f>
        <v>96</v>
      </c>
      <c r="U70" s="93">
        <v>96</v>
      </c>
      <c r="V70" s="93">
        <v>0</v>
      </c>
      <c r="W70" s="94">
        <v>0</v>
      </c>
      <c r="X70" s="92">
        <f>Y70+AA70</f>
        <v>96</v>
      </c>
      <c r="Y70" s="573">
        <v>96</v>
      </c>
      <c r="Z70" s="573">
        <v>0</v>
      </c>
      <c r="AA70" s="98">
        <v>0</v>
      </c>
    </row>
    <row r="71" spans="1:41" ht="20.25" customHeight="1" x14ac:dyDescent="0.2">
      <c r="A71" s="803"/>
      <c r="B71" s="804"/>
      <c r="C71" s="805"/>
      <c r="D71" s="807"/>
      <c r="E71" s="1033"/>
      <c r="F71" s="966"/>
      <c r="G71" s="1036"/>
      <c r="H71" s="953"/>
      <c r="I71" s="840"/>
      <c r="J71" s="828"/>
      <c r="K71" s="179" t="s">
        <v>421</v>
      </c>
      <c r="L71" s="151">
        <f>M71+O71</f>
        <v>0</v>
      </c>
      <c r="M71" s="352">
        <v>0</v>
      </c>
      <c r="N71" s="352">
        <v>0</v>
      </c>
      <c r="O71" s="353">
        <v>0</v>
      </c>
      <c r="P71" s="147">
        <f>Q71+S71</f>
        <v>0</v>
      </c>
      <c r="Q71" s="352">
        <v>0</v>
      </c>
      <c r="R71" s="351">
        <v>0</v>
      </c>
      <c r="S71" s="357">
        <v>0</v>
      </c>
      <c r="T71" s="171">
        <f>U71+W71</f>
        <v>0</v>
      </c>
      <c r="U71" s="352">
        <v>0</v>
      </c>
      <c r="V71" s="352">
        <v>0</v>
      </c>
      <c r="W71" s="353">
        <v>0</v>
      </c>
      <c r="X71" s="172">
        <f>Y71+AA71</f>
        <v>0</v>
      </c>
      <c r="Y71" s="351">
        <v>0</v>
      </c>
      <c r="Z71" s="351">
        <v>0</v>
      </c>
      <c r="AA71" s="234">
        <v>0</v>
      </c>
    </row>
    <row r="72" spans="1:41" ht="26.25" customHeight="1" thickBot="1" x14ac:dyDescent="0.25">
      <c r="A72" s="753"/>
      <c r="B72" s="756"/>
      <c r="C72" s="759"/>
      <c r="D72" s="808"/>
      <c r="E72" s="990"/>
      <c r="F72" s="967"/>
      <c r="G72" s="1037"/>
      <c r="H72" s="954"/>
      <c r="I72" s="841"/>
      <c r="J72" s="828"/>
      <c r="K72" s="213" t="s">
        <v>41</v>
      </c>
      <c r="L72" s="623">
        <f>M72+O72</f>
        <v>144.80000000000001</v>
      </c>
      <c r="M72" s="181">
        <v>144.80000000000001</v>
      </c>
      <c r="N72" s="181">
        <v>2.8</v>
      </c>
      <c r="O72" s="182">
        <v>0</v>
      </c>
      <c r="P72" s="367">
        <f>Q72+S72</f>
        <v>136.9</v>
      </c>
      <c r="Q72" s="181">
        <v>136.9</v>
      </c>
      <c r="R72" s="362">
        <v>2.7</v>
      </c>
      <c r="S72" s="363">
        <v>0</v>
      </c>
      <c r="T72" s="578">
        <f>U72+W72</f>
        <v>153</v>
      </c>
      <c r="U72" s="181">
        <v>153</v>
      </c>
      <c r="V72" s="181">
        <v>3</v>
      </c>
      <c r="W72" s="182">
        <v>0</v>
      </c>
      <c r="X72" s="578">
        <f>Y72+AA72</f>
        <v>153</v>
      </c>
      <c r="Y72" s="362">
        <v>153</v>
      </c>
      <c r="Z72" s="362">
        <v>3</v>
      </c>
      <c r="AA72" s="601">
        <v>0</v>
      </c>
    </row>
    <row r="73" spans="1:41" ht="26.25" customHeight="1" thickBot="1" x14ac:dyDescent="0.25">
      <c r="A73" s="754"/>
      <c r="B73" s="757"/>
      <c r="C73" s="760"/>
      <c r="D73" s="809"/>
      <c r="E73" s="1034"/>
      <c r="F73" s="968"/>
      <c r="G73" s="1038"/>
      <c r="H73" s="955"/>
      <c r="I73" s="842"/>
      <c r="J73" s="829"/>
      <c r="K73" s="47" t="s">
        <v>11</v>
      </c>
      <c r="L73" s="52">
        <f>SUM(L70:L72)</f>
        <v>218.10000000000002</v>
      </c>
      <c r="M73" s="40">
        <f>SUM(M70:M72)</f>
        <v>218.10000000000002</v>
      </c>
      <c r="N73" s="40">
        <f>SUM(N70:N72)</f>
        <v>2.8</v>
      </c>
      <c r="O73" s="53">
        <f>SUM(O70:O72)</f>
        <v>0</v>
      </c>
      <c r="P73" s="52">
        <f t="shared" ref="P73:AA73" si="15">SUM(P70:P72)</f>
        <v>232.9</v>
      </c>
      <c r="Q73" s="40">
        <f t="shared" si="15"/>
        <v>232.9</v>
      </c>
      <c r="R73" s="40">
        <f t="shared" si="15"/>
        <v>2.7</v>
      </c>
      <c r="S73" s="53">
        <f t="shared" si="15"/>
        <v>0</v>
      </c>
      <c r="T73" s="52">
        <f t="shared" si="15"/>
        <v>249</v>
      </c>
      <c r="U73" s="40">
        <f t="shared" si="15"/>
        <v>249</v>
      </c>
      <c r="V73" s="40">
        <f t="shared" si="15"/>
        <v>3</v>
      </c>
      <c r="W73" s="53">
        <f t="shared" si="15"/>
        <v>0</v>
      </c>
      <c r="X73" s="52">
        <f t="shared" si="15"/>
        <v>249</v>
      </c>
      <c r="Y73" s="40">
        <f t="shared" si="15"/>
        <v>249</v>
      </c>
      <c r="Z73" s="40">
        <f t="shared" si="15"/>
        <v>3</v>
      </c>
      <c r="AA73" s="53">
        <f t="shared" si="15"/>
        <v>0</v>
      </c>
    </row>
    <row r="74" spans="1:41" ht="20.25" customHeight="1" x14ac:dyDescent="0.2">
      <c r="A74" s="733" t="s">
        <v>15</v>
      </c>
      <c r="B74" s="735" t="s">
        <v>16</v>
      </c>
      <c r="C74" s="737" t="s">
        <v>15</v>
      </c>
      <c r="D74" s="739" t="s">
        <v>22</v>
      </c>
      <c r="E74" s="961" t="s">
        <v>190</v>
      </c>
      <c r="F74" s="959" t="s">
        <v>219</v>
      </c>
      <c r="G74" s="950" t="s">
        <v>42</v>
      </c>
      <c r="H74" s="843" t="s">
        <v>20</v>
      </c>
      <c r="I74" s="839" t="s">
        <v>37</v>
      </c>
      <c r="J74" s="827" t="s">
        <v>217</v>
      </c>
      <c r="K74" s="339" t="s">
        <v>24</v>
      </c>
      <c r="L74" s="229">
        <f>M74+O74</f>
        <v>24.3</v>
      </c>
      <c r="M74" s="230">
        <v>24.3</v>
      </c>
      <c r="N74" s="230">
        <v>0</v>
      </c>
      <c r="O74" s="231">
        <v>0</v>
      </c>
      <c r="P74" s="229">
        <f>Q74+S74</f>
        <v>37</v>
      </c>
      <c r="Q74" s="230">
        <v>37</v>
      </c>
      <c r="R74" s="230">
        <v>0</v>
      </c>
      <c r="S74" s="231">
        <v>0</v>
      </c>
      <c r="T74" s="229">
        <f>U74+W74</f>
        <v>37</v>
      </c>
      <c r="U74" s="230">
        <v>37</v>
      </c>
      <c r="V74" s="230">
        <v>0</v>
      </c>
      <c r="W74" s="231">
        <v>0</v>
      </c>
      <c r="X74" s="229">
        <f>Y74+AA74</f>
        <v>37</v>
      </c>
      <c r="Y74" s="230">
        <v>37</v>
      </c>
      <c r="Z74" s="230">
        <v>0</v>
      </c>
      <c r="AA74" s="231">
        <v>0</v>
      </c>
    </row>
    <row r="75" spans="1:41" ht="24" customHeight="1" thickBot="1" x14ac:dyDescent="0.25">
      <c r="A75" s="734"/>
      <c r="B75" s="736"/>
      <c r="C75" s="738"/>
      <c r="D75" s="740"/>
      <c r="E75" s="962"/>
      <c r="F75" s="960"/>
      <c r="G75" s="951"/>
      <c r="H75" s="844"/>
      <c r="I75" s="841"/>
      <c r="J75" s="828"/>
      <c r="K75" s="179" t="s">
        <v>41</v>
      </c>
      <c r="L75" s="171">
        <f>M75+O75</f>
        <v>64.8</v>
      </c>
      <c r="M75" s="352">
        <v>64.8</v>
      </c>
      <c r="N75" s="352">
        <v>1.7</v>
      </c>
      <c r="O75" s="353">
        <v>0</v>
      </c>
      <c r="P75" s="171">
        <f>SUM(Q75,S75)</f>
        <v>70.7</v>
      </c>
      <c r="Q75" s="351">
        <v>70.7</v>
      </c>
      <c r="R75" s="352">
        <v>2</v>
      </c>
      <c r="S75" s="353">
        <v>0</v>
      </c>
      <c r="T75" s="171">
        <f>U75+W75</f>
        <v>80.400000000000006</v>
      </c>
      <c r="U75" s="352">
        <v>80.400000000000006</v>
      </c>
      <c r="V75" s="352">
        <v>2.4</v>
      </c>
      <c r="W75" s="353">
        <v>0</v>
      </c>
      <c r="X75" s="171">
        <f>Y75+AA75</f>
        <v>80.400000000000006</v>
      </c>
      <c r="Y75" s="352">
        <v>80.400000000000006</v>
      </c>
      <c r="Z75" s="352">
        <v>2.4</v>
      </c>
      <c r="AA75" s="353">
        <v>0</v>
      </c>
    </row>
    <row r="76" spans="1:41" ht="24" customHeight="1" thickBot="1" x14ac:dyDescent="0.25">
      <c r="A76" s="956"/>
      <c r="B76" s="957"/>
      <c r="C76" s="958"/>
      <c r="D76" s="925"/>
      <c r="E76" s="963"/>
      <c r="F76" s="964"/>
      <c r="G76" s="965"/>
      <c r="H76" s="845"/>
      <c r="I76" s="842"/>
      <c r="J76" s="829"/>
      <c r="K76" s="76" t="s">
        <v>11</v>
      </c>
      <c r="L76" s="77">
        <f>SUM(L75+L74)</f>
        <v>89.1</v>
      </c>
      <c r="M76" s="78">
        <f t="shared" ref="M76:AA76" si="16">SUM(M75+M74)</f>
        <v>89.1</v>
      </c>
      <c r="N76" s="78">
        <f t="shared" si="16"/>
        <v>1.7</v>
      </c>
      <c r="O76" s="79">
        <f t="shared" si="16"/>
        <v>0</v>
      </c>
      <c r="P76" s="77">
        <f t="shared" si="16"/>
        <v>107.7</v>
      </c>
      <c r="Q76" s="78">
        <f t="shared" si="16"/>
        <v>107.7</v>
      </c>
      <c r="R76" s="78">
        <f t="shared" si="16"/>
        <v>2</v>
      </c>
      <c r="S76" s="79">
        <f t="shared" si="16"/>
        <v>0</v>
      </c>
      <c r="T76" s="77">
        <f t="shared" si="16"/>
        <v>117.4</v>
      </c>
      <c r="U76" s="78">
        <f t="shared" si="16"/>
        <v>117.4</v>
      </c>
      <c r="V76" s="78">
        <f t="shared" si="16"/>
        <v>2.4</v>
      </c>
      <c r="W76" s="79">
        <f t="shared" si="16"/>
        <v>0</v>
      </c>
      <c r="X76" s="77">
        <f t="shared" si="16"/>
        <v>117.4</v>
      </c>
      <c r="Y76" s="78">
        <f t="shared" si="16"/>
        <v>117.4</v>
      </c>
      <c r="Z76" s="78">
        <f t="shared" si="16"/>
        <v>2.4</v>
      </c>
      <c r="AA76" s="79">
        <f t="shared" si="16"/>
        <v>0</v>
      </c>
    </row>
    <row r="77" spans="1:41" ht="19.5" customHeight="1" x14ac:dyDescent="0.2">
      <c r="A77" s="733" t="s">
        <v>15</v>
      </c>
      <c r="B77" s="735" t="s">
        <v>16</v>
      </c>
      <c r="C77" s="737" t="s">
        <v>15</v>
      </c>
      <c r="D77" s="739" t="s">
        <v>15</v>
      </c>
      <c r="E77" s="741" t="s">
        <v>133</v>
      </c>
      <c r="F77" s="743" t="s">
        <v>219</v>
      </c>
      <c r="G77" s="745" t="s">
        <v>132</v>
      </c>
      <c r="H77" s="747" t="s">
        <v>20</v>
      </c>
      <c r="I77" s="750" t="s">
        <v>37</v>
      </c>
      <c r="J77" s="730" t="s">
        <v>216</v>
      </c>
      <c r="K77" s="71" t="s">
        <v>24</v>
      </c>
      <c r="L77" s="72">
        <f>M77+O77</f>
        <v>0</v>
      </c>
      <c r="M77" s="73">
        <v>0</v>
      </c>
      <c r="N77" s="73">
        <v>0</v>
      </c>
      <c r="O77" s="74">
        <v>0</v>
      </c>
      <c r="P77" s="229">
        <f>Q77+S77</f>
        <v>0</v>
      </c>
      <c r="Q77" s="230">
        <v>0</v>
      </c>
      <c r="R77" s="230">
        <v>0</v>
      </c>
      <c r="S77" s="231">
        <v>0</v>
      </c>
      <c r="T77" s="229">
        <f>U77+W77</f>
        <v>0</v>
      </c>
      <c r="U77" s="230">
        <v>0</v>
      </c>
      <c r="V77" s="230">
        <v>0</v>
      </c>
      <c r="W77" s="231">
        <v>0</v>
      </c>
      <c r="X77" s="72">
        <f>Y77+AA77</f>
        <v>0</v>
      </c>
      <c r="Y77" s="73">
        <v>0</v>
      </c>
      <c r="Z77" s="73">
        <v>0</v>
      </c>
      <c r="AA77" s="74">
        <v>0</v>
      </c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1" ht="22.5" customHeight="1" thickBot="1" x14ac:dyDescent="0.25">
      <c r="A78" s="734"/>
      <c r="B78" s="736"/>
      <c r="C78" s="738"/>
      <c r="D78" s="740"/>
      <c r="E78" s="742"/>
      <c r="F78" s="744"/>
      <c r="G78" s="746"/>
      <c r="H78" s="748"/>
      <c r="I78" s="833"/>
      <c r="J78" s="731"/>
      <c r="K78" s="55" t="s">
        <v>30</v>
      </c>
      <c r="L78" s="75">
        <f>M78+O78</f>
        <v>10.4</v>
      </c>
      <c r="M78" s="349">
        <v>10.4</v>
      </c>
      <c r="N78" s="349">
        <v>0</v>
      </c>
      <c r="O78" s="350">
        <v>0</v>
      </c>
      <c r="P78" s="171">
        <f>SUM(Q78,S78)</f>
        <v>0</v>
      </c>
      <c r="Q78" s="351">
        <v>0</v>
      </c>
      <c r="R78" s="352">
        <v>0</v>
      </c>
      <c r="S78" s="353">
        <v>0</v>
      </c>
      <c r="T78" s="171">
        <f>U78+W78</f>
        <v>0</v>
      </c>
      <c r="U78" s="352">
        <v>0</v>
      </c>
      <c r="V78" s="352">
        <v>0</v>
      </c>
      <c r="W78" s="353">
        <v>0</v>
      </c>
      <c r="X78" s="75">
        <v>0</v>
      </c>
      <c r="Y78" s="349">
        <v>0</v>
      </c>
      <c r="Z78" s="349">
        <v>0</v>
      </c>
      <c r="AA78" s="350">
        <v>0</v>
      </c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1" ht="30" customHeight="1" thickBot="1" x14ac:dyDescent="0.25">
      <c r="A79" s="956"/>
      <c r="B79" s="957"/>
      <c r="C79" s="958"/>
      <c r="D79" s="925"/>
      <c r="E79" s="969"/>
      <c r="F79" s="814"/>
      <c r="G79" s="986"/>
      <c r="H79" s="749"/>
      <c r="I79" s="751"/>
      <c r="J79" s="732"/>
      <c r="K79" s="76" t="s">
        <v>11</v>
      </c>
      <c r="L79" s="77">
        <f>SUM(L78+L77)</f>
        <v>10.4</v>
      </c>
      <c r="M79" s="78">
        <f t="shared" ref="M79:AA79" si="17">SUM(M78+M77)</f>
        <v>10.4</v>
      </c>
      <c r="N79" s="78">
        <f t="shared" si="17"/>
        <v>0</v>
      </c>
      <c r="O79" s="79">
        <f t="shared" si="17"/>
        <v>0</v>
      </c>
      <c r="P79" s="77">
        <f t="shared" si="17"/>
        <v>0</v>
      </c>
      <c r="Q79" s="78">
        <f t="shared" si="17"/>
        <v>0</v>
      </c>
      <c r="R79" s="78">
        <f t="shared" si="17"/>
        <v>0</v>
      </c>
      <c r="S79" s="79">
        <f t="shared" si="17"/>
        <v>0</v>
      </c>
      <c r="T79" s="77">
        <f t="shared" si="17"/>
        <v>0</v>
      </c>
      <c r="U79" s="78">
        <f t="shared" si="17"/>
        <v>0</v>
      </c>
      <c r="V79" s="78">
        <f t="shared" si="17"/>
        <v>0</v>
      </c>
      <c r="W79" s="79">
        <f t="shared" si="17"/>
        <v>0</v>
      </c>
      <c r="X79" s="77">
        <f t="shared" si="17"/>
        <v>0</v>
      </c>
      <c r="Y79" s="78">
        <f t="shared" si="17"/>
        <v>0</v>
      </c>
      <c r="Z79" s="78">
        <f t="shared" si="17"/>
        <v>0</v>
      </c>
      <c r="AA79" s="79">
        <f t="shared" si="17"/>
        <v>0</v>
      </c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27.75" customHeight="1" thickBot="1" x14ac:dyDescent="0.25">
      <c r="A80" s="733" t="s">
        <v>15</v>
      </c>
      <c r="B80" s="735" t="s">
        <v>16</v>
      </c>
      <c r="C80" s="737" t="s">
        <v>15</v>
      </c>
      <c r="D80" s="739" t="s">
        <v>28</v>
      </c>
      <c r="E80" s="741" t="s">
        <v>189</v>
      </c>
      <c r="F80" s="743" t="s">
        <v>219</v>
      </c>
      <c r="G80" s="745" t="s">
        <v>23</v>
      </c>
      <c r="H80" s="747" t="s">
        <v>20</v>
      </c>
      <c r="I80" s="750" t="s">
        <v>37</v>
      </c>
      <c r="J80" s="730" t="s">
        <v>217</v>
      </c>
      <c r="K80" s="55" t="s">
        <v>30</v>
      </c>
      <c r="L80" s="145">
        <f>M80+O80</f>
        <v>0</v>
      </c>
      <c r="M80" s="69">
        <v>0</v>
      </c>
      <c r="N80" s="69">
        <v>0</v>
      </c>
      <c r="O80" s="146">
        <v>0</v>
      </c>
      <c r="P80" s="145">
        <f>Q80+S80</f>
        <v>0</v>
      </c>
      <c r="Q80" s="69">
        <v>0</v>
      </c>
      <c r="R80" s="69">
        <v>0</v>
      </c>
      <c r="S80" s="146">
        <v>0</v>
      </c>
      <c r="T80" s="264">
        <f>U80+W80</f>
        <v>0</v>
      </c>
      <c r="U80" s="233">
        <v>0</v>
      </c>
      <c r="V80" s="233">
        <v>0</v>
      </c>
      <c r="W80" s="265">
        <v>0</v>
      </c>
      <c r="X80" s="145">
        <f>Y80+AA80</f>
        <v>0</v>
      </c>
      <c r="Y80" s="69">
        <v>0</v>
      </c>
      <c r="Z80" s="69">
        <v>0</v>
      </c>
      <c r="AA80" s="146">
        <v>0</v>
      </c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1" ht="34.5" customHeight="1" thickBot="1" x14ac:dyDescent="0.25">
      <c r="A81" s="734"/>
      <c r="B81" s="736"/>
      <c r="C81" s="738"/>
      <c r="D81" s="740"/>
      <c r="E81" s="742"/>
      <c r="F81" s="744"/>
      <c r="G81" s="746"/>
      <c r="H81" s="749"/>
      <c r="I81" s="751"/>
      <c r="J81" s="732"/>
      <c r="K81" s="76" t="s">
        <v>11</v>
      </c>
      <c r="L81" s="77">
        <f>SUM(L80)</f>
        <v>0</v>
      </c>
      <c r="M81" s="78">
        <f t="shared" ref="M81:AA81" si="18">SUM(M80)</f>
        <v>0</v>
      </c>
      <c r="N81" s="78">
        <f t="shared" si="18"/>
        <v>0</v>
      </c>
      <c r="O81" s="79">
        <f t="shared" si="18"/>
        <v>0</v>
      </c>
      <c r="P81" s="77">
        <f t="shared" si="18"/>
        <v>0</v>
      </c>
      <c r="Q81" s="78">
        <f t="shared" si="18"/>
        <v>0</v>
      </c>
      <c r="R81" s="78">
        <f t="shared" si="18"/>
        <v>0</v>
      </c>
      <c r="S81" s="79">
        <f t="shared" si="18"/>
        <v>0</v>
      </c>
      <c r="T81" s="77">
        <f t="shared" si="18"/>
        <v>0</v>
      </c>
      <c r="U81" s="78">
        <f t="shared" si="18"/>
        <v>0</v>
      </c>
      <c r="V81" s="78">
        <f t="shared" si="18"/>
        <v>0</v>
      </c>
      <c r="W81" s="79">
        <f t="shared" si="18"/>
        <v>0</v>
      </c>
      <c r="X81" s="77">
        <f t="shared" si="18"/>
        <v>0</v>
      </c>
      <c r="Y81" s="78">
        <f t="shared" si="18"/>
        <v>0</v>
      </c>
      <c r="Z81" s="78">
        <f t="shared" si="18"/>
        <v>0</v>
      </c>
      <c r="AA81" s="79">
        <f t="shared" si="18"/>
        <v>0</v>
      </c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1" ht="20.25" customHeight="1" x14ac:dyDescent="0.2">
      <c r="A82" s="733" t="s">
        <v>15</v>
      </c>
      <c r="B82" s="735" t="s">
        <v>16</v>
      </c>
      <c r="C82" s="737" t="s">
        <v>15</v>
      </c>
      <c r="D82" s="739" t="s">
        <v>47</v>
      </c>
      <c r="E82" s="961" t="s">
        <v>191</v>
      </c>
      <c r="F82" s="959" t="s">
        <v>215</v>
      </c>
      <c r="G82" s="950" t="s">
        <v>26</v>
      </c>
      <c r="H82" s="843" t="s">
        <v>20</v>
      </c>
      <c r="I82" s="839" t="s">
        <v>37</v>
      </c>
      <c r="J82" s="827" t="s">
        <v>216</v>
      </c>
      <c r="K82" s="339" t="s">
        <v>24</v>
      </c>
      <c r="L82" s="229">
        <f>M82+O82</f>
        <v>12.4</v>
      </c>
      <c r="M82" s="230">
        <v>12.4</v>
      </c>
      <c r="N82" s="230">
        <v>0</v>
      </c>
      <c r="O82" s="231">
        <v>0</v>
      </c>
      <c r="P82" s="229">
        <f>Q82+S82</f>
        <v>5</v>
      </c>
      <c r="Q82" s="230">
        <v>5</v>
      </c>
      <c r="R82" s="230">
        <v>0</v>
      </c>
      <c r="S82" s="231">
        <v>0</v>
      </c>
      <c r="T82" s="229">
        <f>U82+W82</f>
        <v>20</v>
      </c>
      <c r="U82" s="230">
        <v>20</v>
      </c>
      <c r="V82" s="230">
        <v>0</v>
      </c>
      <c r="W82" s="231">
        <v>0</v>
      </c>
      <c r="X82" s="229">
        <f>Y82+AA82</f>
        <v>20</v>
      </c>
      <c r="Y82" s="230">
        <v>20</v>
      </c>
      <c r="Z82" s="230">
        <v>0</v>
      </c>
      <c r="AA82" s="231">
        <v>0</v>
      </c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1" ht="20.25" customHeight="1" x14ac:dyDescent="0.2">
      <c r="A83" s="734"/>
      <c r="B83" s="736"/>
      <c r="C83" s="738"/>
      <c r="D83" s="740"/>
      <c r="E83" s="962"/>
      <c r="F83" s="960"/>
      <c r="G83" s="951"/>
      <c r="H83" s="844"/>
      <c r="I83" s="828"/>
      <c r="J83" s="828"/>
      <c r="K83" s="341" t="s">
        <v>30</v>
      </c>
      <c r="L83" s="266">
        <f>M83+O83</f>
        <v>0</v>
      </c>
      <c r="M83" s="267">
        <v>0</v>
      </c>
      <c r="N83" s="267">
        <v>0</v>
      </c>
      <c r="O83" s="268">
        <v>0</v>
      </c>
      <c r="P83" s="266">
        <f>Q83+S83</f>
        <v>0</v>
      </c>
      <c r="Q83" s="267">
        <v>0</v>
      </c>
      <c r="R83" s="267">
        <v>0</v>
      </c>
      <c r="S83" s="268">
        <v>0</v>
      </c>
      <c r="T83" s="266">
        <f>U83+W83</f>
        <v>0</v>
      </c>
      <c r="U83" s="267">
        <v>0</v>
      </c>
      <c r="V83" s="267">
        <v>0</v>
      </c>
      <c r="W83" s="268">
        <v>0</v>
      </c>
      <c r="X83" s="266">
        <f>Y83+AA83</f>
        <v>0</v>
      </c>
      <c r="Y83" s="267">
        <v>0</v>
      </c>
      <c r="Z83" s="267">
        <v>0</v>
      </c>
      <c r="AA83" s="268">
        <v>0</v>
      </c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</row>
    <row r="84" spans="1:41" ht="20.25" customHeight="1" thickBot="1" x14ac:dyDescent="0.25">
      <c r="A84" s="734"/>
      <c r="B84" s="736"/>
      <c r="C84" s="738"/>
      <c r="D84" s="740"/>
      <c r="E84" s="962"/>
      <c r="F84" s="960"/>
      <c r="G84" s="951"/>
      <c r="H84" s="844"/>
      <c r="I84" s="828"/>
      <c r="J84" s="828"/>
      <c r="K84" s="179" t="s">
        <v>43</v>
      </c>
      <c r="L84" s="264">
        <f>M84+O84</f>
        <v>0</v>
      </c>
      <c r="M84" s="233">
        <v>0</v>
      </c>
      <c r="N84" s="233">
        <v>0</v>
      </c>
      <c r="O84" s="265">
        <v>0</v>
      </c>
      <c r="P84" s="264">
        <f>Q84+S84</f>
        <v>0</v>
      </c>
      <c r="Q84" s="233">
        <v>0</v>
      </c>
      <c r="R84" s="233">
        <v>0</v>
      </c>
      <c r="S84" s="265">
        <v>0</v>
      </c>
      <c r="T84" s="264">
        <f>U84+W84</f>
        <v>0</v>
      </c>
      <c r="U84" s="233">
        <v>0</v>
      </c>
      <c r="V84" s="233">
        <v>0</v>
      </c>
      <c r="W84" s="265">
        <v>0</v>
      </c>
      <c r="X84" s="264">
        <f>Y84+AA84</f>
        <v>0</v>
      </c>
      <c r="Y84" s="233">
        <v>0</v>
      </c>
      <c r="Z84" s="233">
        <v>0</v>
      </c>
      <c r="AA84" s="265">
        <v>0</v>
      </c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pans="1:41" ht="24" customHeight="1" thickBot="1" x14ac:dyDescent="0.25">
      <c r="A85" s="734"/>
      <c r="B85" s="736"/>
      <c r="C85" s="738"/>
      <c r="D85" s="740"/>
      <c r="E85" s="962"/>
      <c r="F85" s="960"/>
      <c r="G85" s="951"/>
      <c r="H85" s="845"/>
      <c r="I85" s="842"/>
      <c r="J85" s="829"/>
      <c r="K85" s="340" t="s">
        <v>11</v>
      </c>
      <c r="L85" s="77">
        <f>SUM(L82:L84)</f>
        <v>12.4</v>
      </c>
      <c r="M85" s="78">
        <f t="shared" ref="M85:AA85" si="19">SUM(M82:M84)</f>
        <v>12.4</v>
      </c>
      <c r="N85" s="78">
        <f t="shared" si="19"/>
        <v>0</v>
      </c>
      <c r="O85" s="79">
        <f t="shared" si="19"/>
        <v>0</v>
      </c>
      <c r="P85" s="77">
        <f t="shared" si="19"/>
        <v>5</v>
      </c>
      <c r="Q85" s="78">
        <f t="shared" si="19"/>
        <v>5</v>
      </c>
      <c r="R85" s="78">
        <f t="shared" si="19"/>
        <v>0</v>
      </c>
      <c r="S85" s="79">
        <f t="shared" si="19"/>
        <v>0</v>
      </c>
      <c r="T85" s="77">
        <f t="shared" si="19"/>
        <v>20</v>
      </c>
      <c r="U85" s="78">
        <f t="shared" si="19"/>
        <v>20</v>
      </c>
      <c r="V85" s="78">
        <f t="shared" si="19"/>
        <v>0</v>
      </c>
      <c r="W85" s="79">
        <f t="shared" si="19"/>
        <v>0</v>
      </c>
      <c r="X85" s="77">
        <f t="shared" si="19"/>
        <v>20</v>
      </c>
      <c r="Y85" s="78">
        <f t="shared" si="19"/>
        <v>20</v>
      </c>
      <c r="Z85" s="78">
        <f t="shared" si="19"/>
        <v>0</v>
      </c>
      <c r="AA85" s="79">
        <f t="shared" si="19"/>
        <v>0</v>
      </c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</row>
    <row r="86" spans="1:41" ht="31.5" customHeight="1" thickBot="1" x14ac:dyDescent="0.25">
      <c r="A86" s="733" t="s">
        <v>15</v>
      </c>
      <c r="B86" s="735" t="s">
        <v>16</v>
      </c>
      <c r="C86" s="737" t="s">
        <v>15</v>
      </c>
      <c r="D86" s="739" t="s">
        <v>32</v>
      </c>
      <c r="E86" s="741" t="s">
        <v>159</v>
      </c>
      <c r="F86" s="743" t="s">
        <v>215</v>
      </c>
      <c r="G86" s="745" t="s">
        <v>42</v>
      </c>
      <c r="H86" s="747" t="s">
        <v>20</v>
      </c>
      <c r="I86" s="750" t="s">
        <v>37</v>
      </c>
      <c r="J86" s="730" t="s">
        <v>216</v>
      </c>
      <c r="K86" s="144" t="s">
        <v>41</v>
      </c>
      <c r="L86" s="145">
        <f>M86+O86</f>
        <v>3.1</v>
      </c>
      <c r="M86" s="69">
        <v>3.1</v>
      </c>
      <c r="N86" s="69">
        <v>3</v>
      </c>
      <c r="O86" s="146">
        <v>0</v>
      </c>
      <c r="P86" s="264">
        <f>Q86+S86</f>
        <v>3.9</v>
      </c>
      <c r="Q86" s="233">
        <v>3.9</v>
      </c>
      <c r="R86" s="233">
        <v>3.9</v>
      </c>
      <c r="S86" s="265">
        <v>0</v>
      </c>
      <c r="T86" s="264">
        <f>U86+W86</f>
        <v>4</v>
      </c>
      <c r="U86" s="233">
        <v>4</v>
      </c>
      <c r="V86" s="233">
        <v>3.9</v>
      </c>
      <c r="W86" s="265">
        <v>0</v>
      </c>
      <c r="X86" s="145">
        <f>Y86+AA86</f>
        <v>4</v>
      </c>
      <c r="Y86" s="69">
        <v>4</v>
      </c>
      <c r="Z86" s="69">
        <v>3.9</v>
      </c>
      <c r="AA86" s="146">
        <v>0</v>
      </c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</row>
    <row r="87" spans="1:41" ht="32.25" customHeight="1" thickBot="1" x14ac:dyDescent="0.25">
      <c r="A87" s="734"/>
      <c r="B87" s="736"/>
      <c r="C87" s="738"/>
      <c r="D87" s="740"/>
      <c r="E87" s="742"/>
      <c r="F87" s="744"/>
      <c r="G87" s="746"/>
      <c r="H87" s="749"/>
      <c r="I87" s="751"/>
      <c r="J87" s="732"/>
      <c r="K87" s="335" t="s">
        <v>11</v>
      </c>
      <c r="L87" s="85">
        <f>SUM(L86)</f>
        <v>3.1</v>
      </c>
      <c r="M87" s="86">
        <f t="shared" ref="M87:AA87" si="20">SUM(M86)</f>
        <v>3.1</v>
      </c>
      <c r="N87" s="86">
        <f t="shared" si="20"/>
        <v>3</v>
      </c>
      <c r="O87" s="87">
        <f t="shared" si="20"/>
        <v>0</v>
      </c>
      <c r="P87" s="85">
        <f t="shared" si="20"/>
        <v>3.9</v>
      </c>
      <c r="Q87" s="86">
        <f t="shared" si="20"/>
        <v>3.9</v>
      </c>
      <c r="R87" s="86">
        <f t="shared" si="20"/>
        <v>3.9</v>
      </c>
      <c r="S87" s="87">
        <f t="shared" si="20"/>
        <v>0</v>
      </c>
      <c r="T87" s="85">
        <f t="shared" si="20"/>
        <v>4</v>
      </c>
      <c r="U87" s="86">
        <f t="shared" si="20"/>
        <v>4</v>
      </c>
      <c r="V87" s="86">
        <f t="shared" si="20"/>
        <v>3.9</v>
      </c>
      <c r="W87" s="87">
        <f t="shared" si="20"/>
        <v>0</v>
      </c>
      <c r="X87" s="85">
        <f t="shared" si="20"/>
        <v>4</v>
      </c>
      <c r="Y87" s="86">
        <f t="shared" si="20"/>
        <v>4</v>
      </c>
      <c r="Z87" s="86">
        <f t="shared" si="20"/>
        <v>3.9</v>
      </c>
      <c r="AA87" s="87">
        <f t="shared" si="20"/>
        <v>0</v>
      </c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</row>
    <row r="88" spans="1:41" ht="20.25" customHeight="1" x14ac:dyDescent="0.2">
      <c r="A88" s="733" t="s">
        <v>15</v>
      </c>
      <c r="B88" s="735" t="s">
        <v>16</v>
      </c>
      <c r="C88" s="737" t="s">
        <v>15</v>
      </c>
      <c r="D88" s="739" t="s">
        <v>34</v>
      </c>
      <c r="E88" s="741" t="s">
        <v>261</v>
      </c>
      <c r="F88" s="743" t="s">
        <v>215</v>
      </c>
      <c r="G88" s="745" t="s">
        <v>42</v>
      </c>
      <c r="H88" s="747" t="s">
        <v>20</v>
      </c>
      <c r="I88" s="750" t="s">
        <v>37</v>
      </c>
      <c r="J88" s="730" t="s">
        <v>216</v>
      </c>
      <c r="K88" s="71" t="s">
        <v>30</v>
      </c>
      <c r="L88" s="72">
        <f>M88+O88</f>
        <v>0</v>
      </c>
      <c r="M88" s="73">
        <v>0</v>
      </c>
      <c r="N88" s="73">
        <v>0</v>
      </c>
      <c r="O88" s="74">
        <v>0</v>
      </c>
      <c r="P88" s="72">
        <f>Q88+S88</f>
        <v>30.7</v>
      </c>
      <c r="Q88" s="73">
        <v>30.7</v>
      </c>
      <c r="R88" s="73">
        <v>26.3</v>
      </c>
      <c r="S88" s="74">
        <v>0</v>
      </c>
      <c r="T88" s="72">
        <f>U88+W88</f>
        <v>38.299999999999997</v>
      </c>
      <c r="U88" s="73">
        <v>38.299999999999997</v>
      </c>
      <c r="V88" s="73">
        <v>32.799999999999997</v>
      </c>
      <c r="W88" s="74">
        <v>0</v>
      </c>
      <c r="X88" s="72">
        <f>Y88+AA88</f>
        <v>38.299999999999997</v>
      </c>
      <c r="Y88" s="73">
        <v>38.299999999999997</v>
      </c>
      <c r="Z88" s="73">
        <v>32.799999999999997</v>
      </c>
      <c r="AA88" s="74">
        <v>0</v>
      </c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</row>
    <row r="89" spans="1:41" ht="24" customHeight="1" thickBot="1" x14ac:dyDescent="0.25">
      <c r="A89" s="734"/>
      <c r="B89" s="736"/>
      <c r="C89" s="738"/>
      <c r="D89" s="740"/>
      <c r="E89" s="742"/>
      <c r="F89" s="744"/>
      <c r="G89" s="746"/>
      <c r="H89" s="748"/>
      <c r="I89" s="731"/>
      <c r="J89" s="731"/>
      <c r="K89" s="91" t="s">
        <v>24</v>
      </c>
      <c r="L89" s="145">
        <f>M89+O89</f>
        <v>0</v>
      </c>
      <c r="M89" s="69">
        <v>0</v>
      </c>
      <c r="N89" s="69">
        <v>0</v>
      </c>
      <c r="O89" s="146">
        <v>0</v>
      </c>
      <c r="P89" s="145">
        <f>Q89+S89</f>
        <v>0</v>
      </c>
      <c r="Q89" s="69">
        <v>0</v>
      </c>
      <c r="R89" s="69">
        <v>0</v>
      </c>
      <c r="S89" s="146">
        <v>0</v>
      </c>
      <c r="T89" s="145">
        <f>U89+W89</f>
        <v>0</v>
      </c>
      <c r="U89" s="69">
        <v>0</v>
      </c>
      <c r="V89" s="69">
        <v>0</v>
      </c>
      <c r="W89" s="146">
        <v>0</v>
      </c>
      <c r="X89" s="145">
        <f>Y89+AA89</f>
        <v>0</v>
      </c>
      <c r="Y89" s="69">
        <v>0</v>
      </c>
      <c r="Z89" s="69">
        <v>0</v>
      </c>
      <c r="AA89" s="146">
        <v>0</v>
      </c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</row>
    <row r="90" spans="1:41" ht="24.75" customHeight="1" thickBot="1" x14ac:dyDescent="0.25">
      <c r="A90" s="734"/>
      <c r="B90" s="736"/>
      <c r="C90" s="738"/>
      <c r="D90" s="740"/>
      <c r="E90" s="742"/>
      <c r="F90" s="744"/>
      <c r="G90" s="746"/>
      <c r="H90" s="749"/>
      <c r="I90" s="751"/>
      <c r="J90" s="732"/>
      <c r="K90" s="559" t="s">
        <v>11</v>
      </c>
      <c r="L90" s="85">
        <f>SUM(L88:L89)</f>
        <v>0</v>
      </c>
      <c r="M90" s="86">
        <f t="shared" ref="M90:AA90" si="21">SUM(M88:M89)</f>
        <v>0</v>
      </c>
      <c r="N90" s="86">
        <f t="shared" si="21"/>
        <v>0</v>
      </c>
      <c r="O90" s="87">
        <f t="shared" si="21"/>
        <v>0</v>
      </c>
      <c r="P90" s="85">
        <f t="shared" si="21"/>
        <v>30.7</v>
      </c>
      <c r="Q90" s="86">
        <f t="shared" si="21"/>
        <v>30.7</v>
      </c>
      <c r="R90" s="86">
        <f t="shared" si="21"/>
        <v>26.3</v>
      </c>
      <c r="S90" s="87">
        <f t="shared" si="21"/>
        <v>0</v>
      </c>
      <c r="T90" s="85">
        <f t="shared" si="21"/>
        <v>38.299999999999997</v>
      </c>
      <c r="U90" s="86">
        <f t="shared" si="21"/>
        <v>38.299999999999997</v>
      </c>
      <c r="V90" s="86">
        <f t="shared" si="21"/>
        <v>32.799999999999997</v>
      </c>
      <c r="W90" s="87">
        <f t="shared" si="21"/>
        <v>0</v>
      </c>
      <c r="X90" s="85">
        <f t="shared" si="21"/>
        <v>38.299999999999997</v>
      </c>
      <c r="Y90" s="86">
        <f t="shared" si="21"/>
        <v>38.299999999999997</v>
      </c>
      <c r="Z90" s="86">
        <f t="shared" si="21"/>
        <v>32.799999999999997</v>
      </c>
      <c r="AA90" s="87">
        <f t="shared" si="21"/>
        <v>0</v>
      </c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</row>
    <row r="91" spans="1:41" ht="21.75" customHeight="1" x14ac:dyDescent="0.2">
      <c r="A91" s="733" t="s">
        <v>15</v>
      </c>
      <c r="B91" s="735" t="s">
        <v>16</v>
      </c>
      <c r="C91" s="737" t="s">
        <v>15</v>
      </c>
      <c r="D91" s="739" t="s">
        <v>35</v>
      </c>
      <c r="E91" s="741" t="s">
        <v>427</v>
      </c>
      <c r="F91" s="743" t="s">
        <v>215</v>
      </c>
      <c r="G91" s="745" t="s">
        <v>26</v>
      </c>
      <c r="H91" s="747" t="s">
        <v>20</v>
      </c>
      <c r="I91" s="750" t="s">
        <v>37</v>
      </c>
      <c r="J91" s="730" t="s">
        <v>216</v>
      </c>
      <c r="K91" s="71" t="s">
        <v>30</v>
      </c>
      <c r="L91" s="72">
        <f>M91+O91</f>
        <v>0</v>
      </c>
      <c r="M91" s="73">
        <v>0</v>
      </c>
      <c r="N91" s="73">
        <v>0</v>
      </c>
      <c r="O91" s="74">
        <v>0</v>
      </c>
      <c r="P91" s="72">
        <f>Q91+S91</f>
        <v>0</v>
      </c>
      <c r="Q91" s="73">
        <v>0</v>
      </c>
      <c r="R91" s="73">
        <v>0</v>
      </c>
      <c r="S91" s="74">
        <v>0</v>
      </c>
      <c r="T91" s="72">
        <f>U91+W91</f>
        <v>0</v>
      </c>
      <c r="U91" s="73">
        <v>0</v>
      </c>
      <c r="V91" s="73">
        <v>0</v>
      </c>
      <c r="W91" s="74">
        <v>0</v>
      </c>
      <c r="X91" s="72">
        <f>Y91+AA91</f>
        <v>0</v>
      </c>
      <c r="Y91" s="73">
        <v>0</v>
      </c>
      <c r="Z91" s="73">
        <v>0</v>
      </c>
      <c r="AA91" s="74">
        <v>0</v>
      </c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</row>
    <row r="92" spans="1:41" ht="21" customHeight="1" thickBot="1" x14ac:dyDescent="0.25">
      <c r="A92" s="734"/>
      <c r="B92" s="736"/>
      <c r="C92" s="738"/>
      <c r="D92" s="740"/>
      <c r="E92" s="742"/>
      <c r="F92" s="744"/>
      <c r="G92" s="746"/>
      <c r="H92" s="748"/>
      <c r="I92" s="731"/>
      <c r="J92" s="731"/>
      <c r="K92" s="91" t="s">
        <v>24</v>
      </c>
      <c r="L92" s="145">
        <f>M92+O92</f>
        <v>0</v>
      </c>
      <c r="M92" s="69">
        <v>0</v>
      </c>
      <c r="N92" s="69">
        <v>0</v>
      </c>
      <c r="O92" s="146">
        <v>0</v>
      </c>
      <c r="P92" s="145">
        <f>Q92+S92</f>
        <v>0</v>
      </c>
      <c r="Q92" s="69">
        <v>0</v>
      </c>
      <c r="R92" s="69">
        <v>0</v>
      </c>
      <c r="S92" s="146">
        <v>0</v>
      </c>
      <c r="T92" s="145">
        <f>U92+W92</f>
        <v>0</v>
      </c>
      <c r="U92" s="69">
        <v>0</v>
      </c>
      <c r="V92" s="69">
        <v>0</v>
      </c>
      <c r="W92" s="146">
        <v>0</v>
      </c>
      <c r="X92" s="145">
        <f>Y92+AA92</f>
        <v>0</v>
      </c>
      <c r="Y92" s="69">
        <v>0</v>
      </c>
      <c r="Z92" s="69">
        <v>0</v>
      </c>
      <c r="AA92" s="146">
        <v>0</v>
      </c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</row>
    <row r="93" spans="1:41" ht="27" customHeight="1" thickBot="1" x14ac:dyDescent="0.25">
      <c r="A93" s="734"/>
      <c r="B93" s="736"/>
      <c r="C93" s="738"/>
      <c r="D93" s="740"/>
      <c r="E93" s="742"/>
      <c r="F93" s="744"/>
      <c r="G93" s="746"/>
      <c r="H93" s="749"/>
      <c r="I93" s="751"/>
      <c r="J93" s="732"/>
      <c r="K93" s="559" t="s">
        <v>11</v>
      </c>
      <c r="L93" s="85">
        <f>SUM(L91:L92)</f>
        <v>0</v>
      </c>
      <c r="M93" s="86">
        <f t="shared" ref="M93:AA93" si="22">SUM(M91:M92)</f>
        <v>0</v>
      </c>
      <c r="N93" s="86">
        <f t="shared" si="22"/>
        <v>0</v>
      </c>
      <c r="O93" s="87">
        <f t="shared" si="22"/>
        <v>0</v>
      </c>
      <c r="P93" s="85">
        <f t="shared" si="22"/>
        <v>0</v>
      </c>
      <c r="Q93" s="86">
        <f t="shared" si="22"/>
        <v>0</v>
      </c>
      <c r="R93" s="86">
        <f t="shared" si="22"/>
        <v>0</v>
      </c>
      <c r="S93" s="87">
        <f t="shared" si="22"/>
        <v>0</v>
      </c>
      <c r="T93" s="85">
        <f t="shared" si="22"/>
        <v>0</v>
      </c>
      <c r="U93" s="86">
        <f t="shared" si="22"/>
        <v>0</v>
      </c>
      <c r="V93" s="86">
        <f t="shared" si="22"/>
        <v>0</v>
      </c>
      <c r="W93" s="87">
        <f t="shared" si="22"/>
        <v>0</v>
      </c>
      <c r="X93" s="85">
        <f t="shared" si="22"/>
        <v>0</v>
      </c>
      <c r="Y93" s="86">
        <f t="shared" si="22"/>
        <v>0</v>
      </c>
      <c r="Z93" s="86">
        <f t="shared" si="22"/>
        <v>0</v>
      </c>
      <c r="AA93" s="87">
        <f t="shared" si="22"/>
        <v>0</v>
      </c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</row>
    <row r="94" spans="1:41" ht="24" customHeight="1" thickBot="1" x14ac:dyDescent="0.25">
      <c r="A94" s="297" t="s">
        <v>15</v>
      </c>
      <c r="B94" s="170" t="s">
        <v>16</v>
      </c>
      <c r="C94" s="282" t="s">
        <v>15</v>
      </c>
      <c r="D94" s="970" t="s">
        <v>203</v>
      </c>
      <c r="E94" s="970"/>
      <c r="F94" s="970"/>
      <c r="G94" s="970"/>
      <c r="H94" s="970"/>
      <c r="I94" s="970"/>
      <c r="J94" s="971"/>
      <c r="K94" s="971"/>
      <c r="L94" s="8">
        <f>L73+L79+L93+L85+L76+L81+L87+L90</f>
        <v>333.1</v>
      </c>
      <c r="M94" s="9">
        <f t="shared" ref="M94:AA94" si="23">M73+M79+M93+M85+M76+M81+M87+M90</f>
        <v>333.1</v>
      </c>
      <c r="N94" s="9">
        <f t="shared" si="23"/>
        <v>7.5</v>
      </c>
      <c r="O94" s="10">
        <f t="shared" si="23"/>
        <v>0</v>
      </c>
      <c r="P94" s="8">
        <f t="shared" si="23"/>
        <v>380.2</v>
      </c>
      <c r="Q94" s="9">
        <f t="shared" si="23"/>
        <v>380.2</v>
      </c>
      <c r="R94" s="9">
        <f t="shared" si="23"/>
        <v>34.9</v>
      </c>
      <c r="S94" s="10">
        <f t="shared" si="23"/>
        <v>0</v>
      </c>
      <c r="T94" s="8">
        <f t="shared" si="23"/>
        <v>428.7</v>
      </c>
      <c r="U94" s="9">
        <f t="shared" si="23"/>
        <v>428.7</v>
      </c>
      <c r="V94" s="9">
        <f t="shared" si="23"/>
        <v>42.099999999999994</v>
      </c>
      <c r="W94" s="10">
        <f t="shared" si="23"/>
        <v>0</v>
      </c>
      <c r="X94" s="8">
        <f t="shared" si="23"/>
        <v>428.7</v>
      </c>
      <c r="Y94" s="9">
        <f t="shared" si="23"/>
        <v>428.7</v>
      </c>
      <c r="Z94" s="9">
        <f t="shared" si="23"/>
        <v>42.099999999999994</v>
      </c>
      <c r="AA94" s="10">
        <f t="shared" si="23"/>
        <v>0</v>
      </c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</row>
    <row r="95" spans="1:41" ht="21.75" customHeight="1" thickBot="1" x14ac:dyDescent="0.25">
      <c r="A95" s="28" t="s">
        <v>15</v>
      </c>
      <c r="B95" s="4" t="s">
        <v>16</v>
      </c>
      <c r="C95" s="5" t="s">
        <v>28</v>
      </c>
      <c r="D95" s="1155" t="s">
        <v>44</v>
      </c>
      <c r="E95" s="1156"/>
      <c r="F95" s="1156"/>
      <c r="G95" s="1156"/>
      <c r="H95" s="1156"/>
      <c r="I95" s="1156"/>
      <c r="J95" s="1156"/>
      <c r="K95" s="1156"/>
      <c r="L95" s="1157"/>
      <c r="M95" s="1157"/>
      <c r="N95" s="1157"/>
      <c r="O95" s="1157"/>
      <c r="P95" s="1157"/>
      <c r="Q95" s="1157"/>
      <c r="R95" s="1157"/>
      <c r="S95" s="1157"/>
      <c r="T95" s="1157"/>
      <c r="U95" s="1157"/>
      <c r="V95" s="1157"/>
      <c r="W95" s="1157"/>
      <c r="X95" s="1157"/>
      <c r="Y95" s="1157"/>
      <c r="Z95" s="1157"/>
      <c r="AA95" s="1158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</row>
    <row r="96" spans="1:41" ht="30.75" customHeight="1" thickBot="1" x14ac:dyDescent="0.25">
      <c r="A96" s="779" t="s">
        <v>15</v>
      </c>
      <c r="B96" s="782" t="s">
        <v>16</v>
      </c>
      <c r="C96" s="758" t="s">
        <v>28</v>
      </c>
      <c r="D96" s="739" t="s">
        <v>16</v>
      </c>
      <c r="E96" s="817" t="s">
        <v>107</v>
      </c>
      <c r="F96" s="743" t="s">
        <v>215</v>
      </c>
      <c r="G96" s="795" t="s">
        <v>45</v>
      </c>
      <c r="H96" s="798" t="s">
        <v>20</v>
      </c>
      <c r="I96" s="730" t="s">
        <v>37</v>
      </c>
      <c r="J96" s="730" t="s">
        <v>218</v>
      </c>
      <c r="K96" s="81" t="s">
        <v>43</v>
      </c>
      <c r="L96" s="378">
        <f>M96+O96</f>
        <v>7111.8</v>
      </c>
      <c r="M96" s="379">
        <v>7111.8</v>
      </c>
      <c r="N96" s="379">
        <v>0</v>
      </c>
      <c r="O96" s="380">
        <v>0</v>
      </c>
      <c r="P96" s="360">
        <f>SUM(Q96,S96)</f>
        <v>10268.299999999999</v>
      </c>
      <c r="Q96" s="381">
        <v>10268.299999999999</v>
      </c>
      <c r="R96" s="381">
        <v>0</v>
      </c>
      <c r="S96" s="382">
        <v>0</v>
      </c>
      <c r="T96" s="361">
        <f>U96+W96</f>
        <v>9781.5</v>
      </c>
      <c r="U96" s="381">
        <v>9781.5</v>
      </c>
      <c r="V96" s="381">
        <v>0</v>
      </c>
      <c r="W96" s="382">
        <v>0</v>
      </c>
      <c r="X96" s="359">
        <f>Y96+AA96</f>
        <v>9781.5</v>
      </c>
      <c r="Y96" s="379">
        <v>9781.5</v>
      </c>
      <c r="Z96" s="379">
        <v>0</v>
      </c>
      <c r="AA96" s="380">
        <v>0</v>
      </c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</row>
    <row r="97" spans="1:42" ht="34.5" customHeight="1" thickBot="1" x14ac:dyDescent="0.25">
      <c r="A97" s="781"/>
      <c r="B97" s="783"/>
      <c r="C97" s="760"/>
      <c r="D97" s="925"/>
      <c r="E97" s="818"/>
      <c r="F97" s="814"/>
      <c r="G97" s="797"/>
      <c r="H97" s="800"/>
      <c r="I97" s="732"/>
      <c r="J97" s="732"/>
      <c r="K97" s="47" t="s">
        <v>11</v>
      </c>
      <c r="L97" s="51">
        <f>SUM(L96)</f>
        <v>7111.8</v>
      </c>
      <c r="M97" s="49">
        <f>SUM(M96)</f>
        <v>7111.8</v>
      </c>
      <c r="N97" s="49">
        <f>SUM(N96)</f>
        <v>0</v>
      </c>
      <c r="O97" s="53">
        <f>SUM(O96)</f>
        <v>0</v>
      </c>
      <c r="P97" s="51">
        <f t="shared" ref="P97:AA97" si="24">SUM(P96)</f>
        <v>10268.299999999999</v>
      </c>
      <c r="Q97" s="49">
        <f t="shared" si="24"/>
        <v>10268.299999999999</v>
      </c>
      <c r="R97" s="49">
        <f t="shared" si="24"/>
        <v>0</v>
      </c>
      <c r="S97" s="53">
        <f t="shared" si="24"/>
        <v>0</v>
      </c>
      <c r="T97" s="51">
        <f t="shared" si="24"/>
        <v>9781.5</v>
      </c>
      <c r="U97" s="49">
        <f t="shared" si="24"/>
        <v>9781.5</v>
      </c>
      <c r="V97" s="49">
        <f t="shared" si="24"/>
        <v>0</v>
      </c>
      <c r="W97" s="53">
        <f t="shared" si="24"/>
        <v>0</v>
      </c>
      <c r="X97" s="51">
        <f t="shared" si="24"/>
        <v>9781.5</v>
      </c>
      <c r="Y97" s="49">
        <f t="shared" si="24"/>
        <v>9781.5</v>
      </c>
      <c r="Z97" s="49">
        <f t="shared" si="24"/>
        <v>0</v>
      </c>
      <c r="AA97" s="53">
        <f t="shared" si="24"/>
        <v>0</v>
      </c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</row>
    <row r="98" spans="1:42" ht="27.75" customHeight="1" thickBot="1" x14ac:dyDescent="0.25">
      <c r="A98" s="779" t="s">
        <v>15</v>
      </c>
      <c r="B98" s="782" t="s">
        <v>16</v>
      </c>
      <c r="C98" s="758" t="s">
        <v>28</v>
      </c>
      <c r="D98" s="739" t="s">
        <v>22</v>
      </c>
      <c r="E98" s="817" t="s">
        <v>108</v>
      </c>
      <c r="F98" s="743" t="s">
        <v>215</v>
      </c>
      <c r="G98" s="795" t="s">
        <v>45</v>
      </c>
      <c r="H98" s="798" t="s">
        <v>20</v>
      </c>
      <c r="I98" s="730" t="s">
        <v>37</v>
      </c>
      <c r="J98" s="730" t="s">
        <v>218</v>
      </c>
      <c r="K98" s="55" t="s">
        <v>43</v>
      </c>
      <c r="L98" s="82">
        <f>M98+O98</f>
        <v>65.8</v>
      </c>
      <c r="M98" s="83">
        <v>65.8</v>
      </c>
      <c r="N98" s="83">
        <v>55.5</v>
      </c>
      <c r="O98" s="84">
        <v>0</v>
      </c>
      <c r="P98" s="99">
        <f>SUM(Q98,S98)</f>
        <v>73.3</v>
      </c>
      <c r="Q98" s="88">
        <v>73.3</v>
      </c>
      <c r="R98" s="88">
        <v>66</v>
      </c>
      <c r="S98" s="232">
        <v>0</v>
      </c>
      <c r="T98" s="99">
        <f>U98+W98</f>
        <v>68.5</v>
      </c>
      <c r="U98" s="88">
        <v>68.5</v>
      </c>
      <c r="V98" s="88">
        <v>64</v>
      </c>
      <c r="W98" s="232">
        <v>0</v>
      </c>
      <c r="X98" s="82">
        <f>Y98+AA98</f>
        <v>68.5</v>
      </c>
      <c r="Y98" s="83">
        <v>68.5</v>
      </c>
      <c r="Z98" s="83">
        <v>64</v>
      </c>
      <c r="AA98" s="84">
        <v>0</v>
      </c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42"/>
    </row>
    <row r="99" spans="1:42" ht="35.25" customHeight="1" thickBot="1" x14ac:dyDescent="0.25">
      <c r="A99" s="781"/>
      <c r="B99" s="783"/>
      <c r="C99" s="760"/>
      <c r="D99" s="925"/>
      <c r="E99" s="818"/>
      <c r="F99" s="814"/>
      <c r="G99" s="797"/>
      <c r="H99" s="800"/>
      <c r="I99" s="732"/>
      <c r="J99" s="732"/>
      <c r="K99" s="47" t="s">
        <v>11</v>
      </c>
      <c r="L99" s="51">
        <f>SUM(L98)</f>
        <v>65.8</v>
      </c>
      <c r="M99" s="49">
        <f>SUM(M98)</f>
        <v>65.8</v>
      </c>
      <c r="N99" s="49">
        <f>SUM(N98)</f>
        <v>55.5</v>
      </c>
      <c r="O99" s="53">
        <f>SUM(O98)</f>
        <v>0</v>
      </c>
      <c r="P99" s="51">
        <f t="shared" ref="P99:AA99" si="25">SUM(P98)</f>
        <v>73.3</v>
      </c>
      <c r="Q99" s="49">
        <f t="shared" si="25"/>
        <v>73.3</v>
      </c>
      <c r="R99" s="49">
        <f t="shared" si="25"/>
        <v>66</v>
      </c>
      <c r="S99" s="53">
        <f t="shared" si="25"/>
        <v>0</v>
      </c>
      <c r="T99" s="51">
        <f t="shared" si="25"/>
        <v>68.5</v>
      </c>
      <c r="U99" s="49">
        <f t="shared" si="25"/>
        <v>68.5</v>
      </c>
      <c r="V99" s="49">
        <f t="shared" si="25"/>
        <v>64</v>
      </c>
      <c r="W99" s="53">
        <f t="shared" si="25"/>
        <v>0</v>
      </c>
      <c r="X99" s="51">
        <f t="shared" si="25"/>
        <v>68.5</v>
      </c>
      <c r="Y99" s="49">
        <f t="shared" si="25"/>
        <v>68.5</v>
      </c>
      <c r="Z99" s="49">
        <f t="shared" si="25"/>
        <v>64</v>
      </c>
      <c r="AA99" s="53">
        <f t="shared" si="25"/>
        <v>0</v>
      </c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</row>
    <row r="100" spans="1:42" ht="27.75" customHeight="1" thickBot="1" x14ac:dyDescent="0.25">
      <c r="A100" s="779" t="s">
        <v>15</v>
      </c>
      <c r="B100" s="782" t="s">
        <v>16</v>
      </c>
      <c r="C100" s="758" t="s">
        <v>28</v>
      </c>
      <c r="D100" s="739" t="s">
        <v>25</v>
      </c>
      <c r="E100" s="817" t="s">
        <v>301</v>
      </c>
      <c r="F100" s="743" t="s">
        <v>215</v>
      </c>
      <c r="G100" s="795" t="s">
        <v>134</v>
      </c>
      <c r="H100" s="798" t="s">
        <v>20</v>
      </c>
      <c r="I100" s="730" t="s">
        <v>37</v>
      </c>
      <c r="J100" s="730" t="s">
        <v>218</v>
      </c>
      <c r="K100" s="55" t="s">
        <v>43</v>
      </c>
      <c r="L100" s="552">
        <f>M100+O100</f>
        <v>5030.1000000000004</v>
      </c>
      <c r="M100" s="83">
        <v>5030.1000000000004</v>
      </c>
      <c r="N100" s="83">
        <v>0</v>
      </c>
      <c r="O100" s="84">
        <v>0</v>
      </c>
      <c r="P100" s="552">
        <f>SUM(Q100,S100)</f>
        <v>5820.9</v>
      </c>
      <c r="Q100" s="83">
        <v>5820.9</v>
      </c>
      <c r="R100" s="83">
        <v>0</v>
      </c>
      <c r="S100" s="84">
        <v>0</v>
      </c>
      <c r="T100" s="552">
        <f>U100+W100</f>
        <v>5739.7</v>
      </c>
      <c r="U100" s="83">
        <v>5739.7</v>
      </c>
      <c r="V100" s="83">
        <v>0</v>
      </c>
      <c r="W100" s="84">
        <v>0</v>
      </c>
      <c r="X100" s="552">
        <f>Y100+AA100</f>
        <v>5739.7</v>
      </c>
      <c r="Y100" s="83">
        <v>5739.7</v>
      </c>
      <c r="Z100" s="83">
        <v>0</v>
      </c>
      <c r="AA100" s="84">
        <v>0</v>
      </c>
    </row>
    <row r="101" spans="1:42" s="33" customFormat="1" ht="36" customHeight="1" thickBot="1" x14ac:dyDescent="0.25">
      <c r="A101" s="781"/>
      <c r="B101" s="783"/>
      <c r="C101" s="760"/>
      <c r="D101" s="925"/>
      <c r="E101" s="818"/>
      <c r="F101" s="814"/>
      <c r="G101" s="797"/>
      <c r="H101" s="800"/>
      <c r="I101" s="732"/>
      <c r="J101" s="732"/>
      <c r="K101" s="76" t="s">
        <v>11</v>
      </c>
      <c r="L101" s="553">
        <f>L100</f>
        <v>5030.1000000000004</v>
      </c>
      <c r="M101" s="554">
        <f>M100</f>
        <v>5030.1000000000004</v>
      </c>
      <c r="N101" s="554">
        <v>0</v>
      </c>
      <c r="O101" s="555">
        <v>0</v>
      </c>
      <c r="P101" s="550">
        <f>SUM(P100)</f>
        <v>5820.9</v>
      </c>
      <c r="Q101" s="78">
        <f>SUM(Q100)</f>
        <v>5820.9</v>
      </c>
      <c r="R101" s="78">
        <v>0</v>
      </c>
      <c r="S101" s="556">
        <v>0</v>
      </c>
      <c r="T101" s="557">
        <f>T100</f>
        <v>5739.7</v>
      </c>
      <c r="U101" s="554">
        <f t="shared" ref="U101:AA101" si="26">U100</f>
        <v>5739.7</v>
      </c>
      <c r="V101" s="554">
        <f t="shared" si="26"/>
        <v>0</v>
      </c>
      <c r="W101" s="558">
        <f t="shared" si="26"/>
        <v>0</v>
      </c>
      <c r="X101" s="557">
        <f t="shared" si="26"/>
        <v>5739.7</v>
      </c>
      <c r="Y101" s="554">
        <f t="shared" si="26"/>
        <v>5739.7</v>
      </c>
      <c r="Z101" s="554">
        <f t="shared" si="26"/>
        <v>0</v>
      </c>
      <c r="AA101" s="558">
        <f t="shared" si="26"/>
        <v>0</v>
      </c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</row>
    <row r="102" spans="1:42" s="33" customFormat="1" ht="33" customHeight="1" thickBot="1" x14ac:dyDescent="0.25">
      <c r="A102" s="779" t="s">
        <v>15</v>
      </c>
      <c r="B102" s="782" t="s">
        <v>16</v>
      </c>
      <c r="C102" s="758" t="s">
        <v>28</v>
      </c>
      <c r="D102" s="739" t="s">
        <v>15</v>
      </c>
      <c r="E102" s="817" t="s">
        <v>329</v>
      </c>
      <c r="F102" s="743" t="s">
        <v>215</v>
      </c>
      <c r="G102" s="795" t="s">
        <v>134</v>
      </c>
      <c r="H102" s="798" t="s">
        <v>20</v>
      </c>
      <c r="I102" s="730" t="s">
        <v>37</v>
      </c>
      <c r="J102" s="730" t="s">
        <v>218</v>
      </c>
      <c r="K102" s="55" t="s">
        <v>43</v>
      </c>
      <c r="L102" s="552">
        <f>M102+O102</f>
        <v>199.8</v>
      </c>
      <c r="M102" s="83">
        <v>199.8</v>
      </c>
      <c r="N102" s="83">
        <v>149</v>
      </c>
      <c r="O102" s="84">
        <v>0</v>
      </c>
      <c r="P102" s="552">
        <f>SUM(Q102,S102)</f>
        <v>291</v>
      </c>
      <c r="Q102" s="83">
        <v>288</v>
      </c>
      <c r="R102" s="83">
        <v>207</v>
      </c>
      <c r="S102" s="84">
        <v>3</v>
      </c>
      <c r="T102" s="552">
        <f>U102+W102</f>
        <v>229.6</v>
      </c>
      <c r="U102" s="83">
        <v>229.6</v>
      </c>
      <c r="V102" s="83">
        <v>169.6</v>
      </c>
      <c r="W102" s="84">
        <v>0</v>
      </c>
      <c r="X102" s="552">
        <f>Y102+AA102</f>
        <v>229.6</v>
      </c>
      <c r="Y102" s="83">
        <v>229.6</v>
      </c>
      <c r="Z102" s="83">
        <v>169.6</v>
      </c>
      <c r="AA102" s="84">
        <v>0</v>
      </c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</row>
    <row r="103" spans="1:42" s="33" customFormat="1" ht="32.25" customHeight="1" thickBot="1" x14ac:dyDescent="0.25">
      <c r="A103" s="781"/>
      <c r="B103" s="783"/>
      <c r="C103" s="760"/>
      <c r="D103" s="925"/>
      <c r="E103" s="818"/>
      <c r="F103" s="814"/>
      <c r="G103" s="797"/>
      <c r="H103" s="800"/>
      <c r="I103" s="732"/>
      <c r="J103" s="732"/>
      <c r="K103" s="340" t="s">
        <v>11</v>
      </c>
      <c r="L103" s="77">
        <f>L102</f>
        <v>199.8</v>
      </c>
      <c r="M103" s="78">
        <f t="shared" ref="M103:O103" si="27">M102</f>
        <v>199.8</v>
      </c>
      <c r="N103" s="78">
        <f t="shared" si="27"/>
        <v>149</v>
      </c>
      <c r="O103" s="79">
        <f t="shared" si="27"/>
        <v>0</v>
      </c>
      <c r="P103" s="556">
        <f>SUM(P102)</f>
        <v>291</v>
      </c>
      <c r="Q103" s="78">
        <f>SUM(Q102)</f>
        <v>288</v>
      </c>
      <c r="R103" s="78">
        <f>SUM(R102)</f>
        <v>207</v>
      </c>
      <c r="S103" s="89">
        <f>SUM(S102)</f>
        <v>3</v>
      </c>
      <c r="T103" s="550">
        <f>T102</f>
        <v>229.6</v>
      </c>
      <c r="U103" s="78">
        <f>U102</f>
        <v>229.6</v>
      </c>
      <c r="V103" s="78">
        <f>V102</f>
        <v>169.6</v>
      </c>
      <c r="W103" s="89">
        <v>0</v>
      </c>
      <c r="X103" s="550">
        <f t="shared" ref="X103:AA103" si="28">SUM(X102)</f>
        <v>229.6</v>
      </c>
      <c r="Y103" s="78">
        <f t="shared" si="28"/>
        <v>229.6</v>
      </c>
      <c r="Z103" s="78">
        <f t="shared" si="28"/>
        <v>169.6</v>
      </c>
      <c r="AA103" s="89">
        <f t="shared" si="28"/>
        <v>0</v>
      </c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</row>
    <row r="104" spans="1:42" s="33" customFormat="1" ht="32.25" customHeight="1" thickBot="1" x14ac:dyDescent="0.25">
      <c r="A104" s="779" t="s">
        <v>15</v>
      </c>
      <c r="B104" s="782" t="s">
        <v>16</v>
      </c>
      <c r="C104" s="758" t="s">
        <v>28</v>
      </c>
      <c r="D104" s="739" t="s">
        <v>28</v>
      </c>
      <c r="E104" s="817" t="s">
        <v>109</v>
      </c>
      <c r="F104" s="743" t="s">
        <v>215</v>
      </c>
      <c r="G104" s="795" t="s">
        <v>46</v>
      </c>
      <c r="H104" s="798" t="s">
        <v>20</v>
      </c>
      <c r="I104" s="730" t="s">
        <v>37</v>
      </c>
      <c r="J104" s="730" t="s">
        <v>218</v>
      </c>
      <c r="K104" s="55" t="s">
        <v>41</v>
      </c>
      <c r="L104" s="99">
        <f>M104+O104</f>
        <v>229</v>
      </c>
      <c r="M104" s="88">
        <v>229</v>
      </c>
      <c r="N104" s="88">
        <v>0</v>
      </c>
      <c r="O104" s="232">
        <v>0</v>
      </c>
      <c r="P104" s="99">
        <f>SUM(Q104,S104)</f>
        <v>330.8</v>
      </c>
      <c r="Q104" s="88">
        <v>330.8</v>
      </c>
      <c r="R104" s="88">
        <v>0</v>
      </c>
      <c r="S104" s="232">
        <v>0</v>
      </c>
      <c r="T104" s="99">
        <f>U104+W104</f>
        <v>330</v>
      </c>
      <c r="U104" s="88">
        <v>330</v>
      </c>
      <c r="V104" s="88">
        <v>0</v>
      </c>
      <c r="W104" s="232">
        <v>0</v>
      </c>
      <c r="X104" s="82">
        <f>Y104+AA104</f>
        <v>330</v>
      </c>
      <c r="Y104" s="83">
        <v>330</v>
      </c>
      <c r="Z104" s="83">
        <v>0</v>
      </c>
      <c r="AA104" s="84">
        <v>0</v>
      </c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</row>
    <row r="105" spans="1:42" s="33" customFormat="1" ht="29.25" customHeight="1" thickBot="1" x14ac:dyDescent="0.25">
      <c r="A105" s="781"/>
      <c r="B105" s="783"/>
      <c r="C105" s="760"/>
      <c r="D105" s="925"/>
      <c r="E105" s="818"/>
      <c r="F105" s="814"/>
      <c r="G105" s="797"/>
      <c r="H105" s="800"/>
      <c r="I105" s="732"/>
      <c r="J105" s="732"/>
      <c r="K105" s="47" t="s">
        <v>11</v>
      </c>
      <c r="L105" s="51">
        <f>L104</f>
        <v>229</v>
      </c>
      <c r="M105" s="49">
        <f>M104</f>
        <v>229</v>
      </c>
      <c r="N105" s="49">
        <v>0</v>
      </c>
      <c r="O105" s="53">
        <v>0</v>
      </c>
      <c r="P105" s="51">
        <f>SUM(P104)</f>
        <v>330.8</v>
      </c>
      <c r="Q105" s="49">
        <f>SUM(Q104)</f>
        <v>330.8</v>
      </c>
      <c r="R105" s="49">
        <f>SUM(R104)</f>
        <v>0</v>
      </c>
      <c r="S105" s="53">
        <f>SUM(S104)</f>
        <v>0</v>
      </c>
      <c r="T105" s="51">
        <f>T104</f>
        <v>330</v>
      </c>
      <c r="U105" s="49">
        <f>U104</f>
        <v>330</v>
      </c>
      <c r="V105" s="49">
        <v>0</v>
      </c>
      <c r="W105" s="53">
        <v>0</v>
      </c>
      <c r="X105" s="51">
        <f t="shared" ref="X105:AA105" si="29">SUM(X104)</f>
        <v>330</v>
      </c>
      <c r="Y105" s="49">
        <f t="shared" si="29"/>
        <v>330</v>
      </c>
      <c r="Z105" s="49">
        <f t="shared" si="29"/>
        <v>0</v>
      </c>
      <c r="AA105" s="53">
        <f t="shared" si="29"/>
        <v>0</v>
      </c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</row>
    <row r="106" spans="1:42" s="33" customFormat="1" ht="27.75" customHeight="1" thickBot="1" x14ac:dyDescent="0.25">
      <c r="A106" s="779" t="s">
        <v>15</v>
      </c>
      <c r="B106" s="782" t="s">
        <v>16</v>
      </c>
      <c r="C106" s="758" t="s">
        <v>28</v>
      </c>
      <c r="D106" s="739" t="s">
        <v>47</v>
      </c>
      <c r="E106" s="817" t="s">
        <v>110</v>
      </c>
      <c r="F106" s="743" t="s">
        <v>215</v>
      </c>
      <c r="G106" s="795" t="s">
        <v>45</v>
      </c>
      <c r="H106" s="798" t="s">
        <v>20</v>
      </c>
      <c r="I106" s="730" t="s">
        <v>37</v>
      </c>
      <c r="J106" s="730" t="s">
        <v>218</v>
      </c>
      <c r="K106" s="55" t="s">
        <v>41</v>
      </c>
      <c r="L106" s="82">
        <f>M106+O106</f>
        <v>702.3</v>
      </c>
      <c r="M106" s="83">
        <v>702.3</v>
      </c>
      <c r="N106" s="83">
        <v>22.9</v>
      </c>
      <c r="O106" s="84">
        <v>0</v>
      </c>
      <c r="P106" s="99">
        <f>SUM(Q106,S106)</f>
        <v>799.6</v>
      </c>
      <c r="Q106" s="88">
        <v>799.6</v>
      </c>
      <c r="R106" s="88">
        <v>0</v>
      </c>
      <c r="S106" s="232">
        <v>0</v>
      </c>
      <c r="T106" s="99">
        <f>U106+W106</f>
        <v>840</v>
      </c>
      <c r="U106" s="88">
        <v>840</v>
      </c>
      <c r="V106" s="88">
        <v>0</v>
      </c>
      <c r="W106" s="232">
        <v>0</v>
      </c>
      <c r="X106" s="82">
        <f>Y106+AA106</f>
        <v>840</v>
      </c>
      <c r="Y106" s="83">
        <v>840</v>
      </c>
      <c r="Z106" s="83">
        <v>0</v>
      </c>
      <c r="AA106" s="84">
        <v>0</v>
      </c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</row>
    <row r="107" spans="1:42" s="33" customFormat="1" ht="34.5" customHeight="1" thickBot="1" x14ac:dyDescent="0.25">
      <c r="A107" s="781"/>
      <c r="B107" s="783"/>
      <c r="C107" s="760"/>
      <c r="D107" s="925"/>
      <c r="E107" s="818"/>
      <c r="F107" s="814"/>
      <c r="G107" s="797"/>
      <c r="H107" s="800"/>
      <c r="I107" s="732"/>
      <c r="J107" s="732"/>
      <c r="K107" s="47" t="s">
        <v>11</v>
      </c>
      <c r="L107" s="51">
        <f>L106</f>
        <v>702.3</v>
      </c>
      <c r="M107" s="49">
        <f>M106</f>
        <v>702.3</v>
      </c>
      <c r="N107" s="49">
        <v>0</v>
      </c>
      <c r="O107" s="53">
        <v>0</v>
      </c>
      <c r="P107" s="51">
        <f>SUM(P106)</f>
        <v>799.6</v>
      </c>
      <c r="Q107" s="49">
        <f>SUM(Q106)</f>
        <v>799.6</v>
      </c>
      <c r="R107" s="49">
        <f>SUM(R106)</f>
        <v>0</v>
      </c>
      <c r="S107" s="53">
        <f>SUM(S106)</f>
        <v>0</v>
      </c>
      <c r="T107" s="51">
        <f>T106</f>
        <v>840</v>
      </c>
      <c r="U107" s="49">
        <f>U106</f>
        <v>840</v>
      </c>
      <c r="V107" s="49">
        <v>0</v>
      </c>
      <c r="W107" s="53">
        <v>0</v>
      </c>
      <c r="X107" s="51">
        <f t="shared" ref="X107:AA107" si="30">SUM(X106)</f>
        <v>840</v>
      </c>
      <c r="Y107" s="49">
        <f t="shared" si="30"/>
        <v>840</v>
      </c>
      <c r="Z107" s="49">
        <f t="shared" si="30"/>
        <v>0</v>
      </c>
      <c r="AA107" s="53">
        <f t="shared" si="30"/>
        <v>0</v>
      </c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</row>
    <row r="108" spans="1:42" s="33" customFormat="1" ht="27.75" customHeight="1" thickBot="1" x14ac:dyDescent="0.25">
      <c r="A108" s="779" t="s">
        <v>15</v>
      </c>
      <c r="B108" s="782" t="s">
        <v>16</v>
      </c>
      <c r="C108" s="758" t="s">
        <v>28</v>
      </c>
      <c r="D108" s="739" t="s">
        <v>32</v>
      </c>
      <c r="E108" s="817" t="s">
        <v>111</v>
      </c>
      <c r="F108" s="743" t="s">
        <v>215</v>
      </c>
      <c r="G108" s="795" t="s">
        <v>45</v>
      </c>
      <c r="H108" s="798" t="s">
        <v>20</v>
      </c>
      <c r="I108" s="730" t="s">
        <v>37</v>
      </c>
      <c r="J108" s="730" t="s">
        <v>218</v>
      </c>
      <c r="K108" s="61" t="s">
        <v>41</v>
      </c>
      <c r="L108" s="624">
        <f>M108+O108</f>
        <v>32.200000000000003</v>
      </c>
      <c r="M108" s="625">
        <v>32.200000000000003</v>
      </c>
      <c r="N108" s="625">
        <v>31.8</v>
      </c>
      <c r="O108" s="626">
        <v>0</v>
      </c>
      <c r="P108" s="627">
        <f>SUM(Q108,S108)</f>
        <v>38.1</v>
      </c>
      <c r="Q108" s="628">
        <v>38.1</v>
      </c>
      <c r="R108" s="628">
        <v>37.6</v>
      </c>
      <c r="S108" s="629">
        <v>0</v>
      </c>
      <c r="T108" s="627">
        <f>U108+W108</f>
        <v>40</v>
      </c>
      <c r="U108" s="628">
        <v>40</v>
      </c>
      <c r="V108" s="628">
        <v>39.4</v>
      </c>
      <c r="W108" s="629">
        <v>0</v>
      </c>
      <c r="X108" s="624">
        <f>Y108+AA108</f>
        <v>40</v>
      </c>
      <c r="Y108" s="625">
        <v>40</v>
      </c>
      <c r="Z108" s="625">
        <v>39.4</v>
      </c>
      <c r="AA108" s="626">
        <v>0</v>
      </c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</row>
    <row r="109" spans="1:42" s="33" customFormat="1" ht="33" customHeight="1" thickBot="1" x14ac:dyDescent="0.25">
      <c r="A109" s="781"/>
      <c r="B109" s="783"/>
      <c r="C109" s="760"/>
      <c r="D109" s="925"/>
      <c r="E109" s="818"/>
      <c r="F109" s="814"/>
      <c r="G109" s="797"/>
      <c r="H109" s="800"/>
      <c r="I109" s="732"/>
      <c r="J109" s="732"/>
      <c r="K109" s="47" t="s">
        <v>11</v>
      </c>
      <c r="L109" s="51">
        <f>L108</f>
        <v>32.200000000000003</v>
      </c>
      <c r="M109" s="49">
        <f>M108</f>
        <v>32.200000000000003</v>
      </c>
      <c r="N109" s="49">
        <f>SUM(N108)</f>
        <v>31.8</v>
      </c>
      <c r="O109" s="53">
        <v>0</v>
      </c>
      <c r="P109" s="51">
        <f>SUM(P108)</f>
        <v>38.1</v>
      </c>
      <c r="Q109" s="49">
        <f>SUM(Q108)</f>
        <v>38.1</v>
      </c>
      <c r="R109" s="49">
        <f>SUM(R108)</f>
        <v>37.6</v>
      </c>
      <c r="S109" s="53">
        <f>SUM(S108)</f>
        <v>0</v>
      </c>
      <c r="T109" s="51">
        <f>T108</f>
        <v>40</v>
      </c>
      <c r="U109" s="49">
        <f>U108</f>
        <v>40</v>
      </c>
      <c r="V109" s="49">
        <f>SUM(V108)</f>
        <v>39.4</v>
      </c>
      <c r="W109" s="53">
        <v>0</v>
      </c>
      <c r="X109" s="51">
        <f t="shared" ref="X109:AA109" si="31">SUM(X108)</f>
        <v>40</v>
      </c>
      <c r="Y109" s="49">
        <f t="shared" si="31"/>
        <v>40</v>
      </c>
      <c r="Z109" s="49">
        <f t="shared" si="31"/>
        <v>39.4</v>
      </c>
      <c r="AA109" s="53">
        <f t="shared" si="31"/>
        <v>0</v>
      </c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</row>
    <row r="110" spans="1:42" s="33" customFormat="1" ht="30.75" customHeight="1" thickBot="1" x14ac:dyDescent="0.25">
      <c r="A110" s="779" t="s">
        <v>15</v>
      </c>
      <c r="B110" s="782" t="s">
        <v>16</v>
      </c>
      <c r="C110" s="758" t="s">
        <v>28</v>
      </c>
      <c r="D110" s="739" t="s">
        <v>34</v>
      </c>
      <c r="E110" s="817" t="s">
        <v>112</v>
      </c>
      <c r="F110" s="743" t="s">
        <v>215</v>
      </c>
      <c r="G110" s="795" t="s">
        <v>45</v>
      </c>
      <c r="H110" s="798" t="s">
        <v>20</v>
      </c>
      <c r="I110" s="730" t="s">
        <v>37</v>
      </c>
      <c r="J110" s="730" t="s">
        <v>218</v>
      </c>
      <c r="K110" s="55" t="s">
        <v>41</v>
      </c>
      <c r="L110" s="82">
        <f>M110+O110</f>
        <v>97.9</v>
      </c>
      <c r="M110" s="83">
        <v>97.9</v>
      </c>
      <c r="N110" s="83">
        <v>0</v>
      </c>
      <c r="O110" s="84">
        <v>0</v>
      </c>
      <c r="P110" s="99">
        <f>SUM(Q110,S110)</f>
        <v>120</v>
      </c>
      <c r="Q110" s="88">
        <v>120</v>
      </c>
      <c r="R110" s="88">
        <v>0</v>
      </c>
      <c r="S110" s="232">
        <v>0</v>
      </c>
      <c r="T110" s="99">
        <f>U110+W110</f>
        <v>112</v>
      </c>
      <c r="U110" s="88">
        <v>112</v>
      </c>
      <c r="V110" s="88">
        <v>0</v>
      </c>
      <c r="W110" s="232">
        <v>0</v>
      </c>
      <c r="X110" s="82">
        <f>Y110+AA110</f>
        <v>112</v>
      </c>
      <c r="Y110" s="83">
        <v>112</v>
      </c>
      <c r="Z110" s="83">
        <v>0</v>
      </c>
      <c r="AA110" s="84">
        <v>0</v>
      </c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</row>
    <row r="111" spans="1:42" s="33" customFormat="1" ht="31.5" customHeight="1" thickBot="1" x14ac:dyDescent="0.25">
      <c r="A111" s="781"/>
      <c r="B111" s="783"/>
      <c r="C111" s="760"/>
      <c r="D111" s="925"/>
      <c r="E111" s="818"/>
      <c r="F111" s="814"/>
      <c r="G111" s="797"/>
      <c r="H111" s="800"/>
      <c r="I111" s="732"/>
      <c r="J111" s="732"/>
      <c r="K111" s="47" t="s">
        <v>11</v>
      </c>
      <c r="L111" s="51">
        <f>L110</f>
        <v>97.9</v>
      </c>
      <c r="M111" s="49">
        <f>M110</f>
        <v>97.9</v>
      </c>
      <c r="N111" s="49">
        <v>0</v>
      </c>
      <c r="O111" s="53">
        <v>0</v>
      </c>
      <c r="P111" s="51">
        <f>SUM(P110)</f>
        <v>120</v>
      </c>
      <c r="Q111" s="49">
        <f>SUM(Q110)</f>
        <v>120</v>
      </c>
      <c r="R111" s="49">
        <f>SUM(R110)</f>
        <v>0</v>
      </c>
      <c r="S111" s="53">
        <f>SUM(S110)</f>
        <v>0</v>
      </c>
      <c r="T111" s="51">
        <f>T110</f>
        <v>112</v>
      </c>
      <c r="U111" s="49">
        <f>U110</f>
        <v>112</v>
      </c>
      <c r="V111" s="49">
        <v>0</v>
      </c>
      <c r="W111" s="53">
        <v>0</v>
      </c>
      <c r="X111" s="51">
        <f t="shared" ref="X111:AA111" si="32">SUM(X110)</f>
        <v>112</v>
      </c>
      <c r="Y111" s="49">
        <f t="shared" si="32"/>
        <v>112</v>
      </c>
      <c r="Z111" s="49">
        <f t="shared" si="32"/>
        <v>0</v>
      </c>
      <c r="AA111" s="53">
        <f t="shared" si="32"/>
        <v>0</v>
      </c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</row>
    <row r="112" spans="1:42" s="33" customFormat="1" ht="31.5" customHeight="1" thickBot="1" x14ac:dyDescent="0.25">
      <c r="A112" s="779" t="s">
        <v>15</v>
      </c>
      <c r="B112" s="782" t="s">
        <v>16</v>
      </c>
      <c r="C112" s="758" t="s">
        <v>28</v>
      </c>
      <c r="D112" s="739" t="s">
        <v>35</v>
      </c>
      <c r="E112" s="817" t="s">
        <v>422</v>
      </c>
      <c r="F112" s="743" t="s">
        <v>215</v>
      </c>
      <c r="G112" s="795" t="s">
        <v>26</v>
      </c>
      <c r="H112" s="798" t="s">
        <v>20</v>
      </c>
      <c r="I112" s="730" t="s">
        <v>37</v>
      </c>
      <c r="J112" s="730" t="s">
        <v>218</v>
      </c>
      <c r="K112" s="61" t="s">
        <v>24</v>
      </c>
      <c r="L112" s="75">
        <f>M112+O112</f>
        <v>129</v>
      </c>
      <c r="M112" s="349">
        <v>129</v>
      </c>
      <c r="N112" s="349">
        <v>0</v>
      </c>
      <c r="O112" s="350">
        <v>0</v>
      </c>
      <c r="P112" s="171">
        <f>SUM(Q112,S112)</f>
        <v>170</v>
      </c>
      <c r="Q112" s="351">
        <v>170</v>
      </c>
      <c r="R112" s="355">
        <v>0</v>
      </c>
      <c r="S112" s="357">
        <v>0</v>
      </c>
      <c r="T112" s="75">
        <f>U112+W112</f>
        <v>170</v>
      </c>
      <c r="U112" s="349">
        <v>170</v>
      </c>
      <c r="V112" s="349">
        <v>0</v>
      </c>
      <c r="W112" s="350">
        <v>0</v>
      </c>
      <c r="X112" s="630">
        <f>Y112+AA112</f>
        <v>170</v>
      </c>
      <c r="Y112" s="631">
        <v>170</v>
      </c>
      <c r="Z112" s="349">
        <v>0</v>
      </c>
      <c r="AA112" s="350">
        <v>0</v>
      </c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</row>
    <row r="113" spans="1:41" s="33" customFormat="1" ht="39" customHeight="1" thickBot="1" x14ac:dyDescent="0.25">
      <c r="A113" s="781"/>
      <c r="B113" s="783"/>
      <c r="C113" s="760"/>
      <c r="D113" s="925"/>
      <c r="E113" s="818"/>
      <c r="F113" s="814"/>
      <c r="G113" s="797"/>
      <c r="H113" s="800"/>
      <c r="I113" s="732"/>
      <c r="J113" s="732"/>
      <c r="K113" s="76" t="s">
        <v>11</v>
      </c>
      <c r="L113" s="550">
        <f>L112</f>
        <v>129</v>
      </c>
      <c r="M113" s="78">
        <f>M112</f>
        <v>129</v>
      </c>
      <c r="N113" s="78">
        <v>0</v>
      </c>
      <c r="O113" s="89">
        <v>0</v>
      </c>
      <c r="P113" s="550">
        <f>SUM(P112)</f>
        <v>170</v>
      </c>
      <c r="Q113" s="78">
        <f>SUM(Q112)</f>
        <v>170</v>
      </c>
      <c r="R113" s="78">
        <f>SUM(R112)</f>
        <v>0</v>
      </c>
      <c r="S113" s="89">
        <f>SUM(S112)</f>
        <v>0</v>
      </c>
      <c r="T113" s="550">
        <f>T112</f>
        <v>170</v>
      </c>
      <c r="U113" s="78">
        <f>U112</f>
        <v>170</v>
      </c>
      <c r="V113" s="78">
        <v>0</v>
      </c>
      <c r="W113" s="89">
        <v>0</v>
      </c>
      <c r="X113" s="550">
        <f t="shared" ref="X113:AA113" si="33">SUM(X112)</f>
        <v>170</v>
      </c>
      <c r="Y113" s="78">
        <f t="shared" si="33"/>
        <v>170</v>
      </c>
      <c r="Z113" s="78">
        <f t="shared" si="33"/>
        <v>0</v>
      </c>
      <c r="AA113" s="89">
        <f t="shared" si="33"/>
        <v>0</v>
      </c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</row>
    <row r="114" spans="1:41" s="33" customFormat="1" ht="39" customHeight="1" thickBot="1" x14ac:dyDescent="0.25">
      <c r="A114" s="779" t="s">
        <v>15</v>
      </c>
      <c r="B114" s="782" t="s">
        <v>16</v>
      </c>
      <c r="C114" s="758" t="s">
        <v>28</v>
      </c>
      <c r="D114" s="739" t="s">
        <v>37</v>
      </c>
      <c r="E114" s="817" t="s">
        <v>423</v>
      </c>
      <c r="F114" s="743" t="s">
        <v>215</v>
      </c>
      <c r="G114" s="795" t="s">
        <v>45</v>
      </c>
      <c r="H114" s="798" t="s">
        <v>20</v>
      </c>
      <c r="I114" s="730" t="s">
        <v>37</v>
      </c>
      <c r="J114" s="730" t="s">
        <v>218</v>
      </c>
      <c r="K114" s="55" t="s">
        <v>24</v>
      </c>
      <c r="L114" s="552">
        <f>M114+O114</f>
        <v>0</v>
      </c>
      <c r="M114" s="83">
        <v>0</v>
      </c>
      <c r="N114" s="83">
        <v>0</v>
      </c>
      <c r="O114" s="84">
        <v>0</v>
      </c>
      <c r="P114" s="621">
        <f>SUM(Q114,S114)</f>
        <v>115</v>
      </c>
      <c r="Q114" s="88">
        <v>115</v>
      </c>
      <c r="R114" s="88">
        <v>0</v>
      </c>
      <c r="S114" s="232">
        <v>0</v>
      </c>
      <c r="T114" s="552">
        <f>U114+W114</f>
        <v>115</v>
      </c>
      <c r="U114" s="83">
        <v>115</v>
      </c>
      <c r="V114" s="83">
        <v>0</v>
      </c>
      <c r="W114" s="84">
        <v>0</v>
      </c>
      <c r="X114" s="552">
        <f>Y114+AA114</f>
        <v>115</v>
      </c>
      <c r="Y114" s="83">
        <v>115</v>
      </c>
      <c r="Z114" s="83">
        <v>0</v>
      </c>
      <c r="AA114" s="84">
        <v>0</v>
      </c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</row>
    <row r="115" spans="1:41" s="33" customFormat="1" ht="39" customHeight="1" thickBot="1" x14ac:dyDescent="0.25">
      <c r="A115" s="781"/>
      <c r="B115" s="783"/>
      <c r="C115" s="760"/>
      <c r="D115" s="925"/>
      <c r="E115" s="818"/>
      <c r="F115" s="814"/>
      <c r="G115" s="797"/>
      <c r="H115" s="800"/>
      <c r="I115" s="732"/>
      <c r="J115" s="732"/>
      <c r="K115" s="76" t="s">
        <v>11</v>
      </c>
      <c r="L115" s="550">
        <f>L114</f>
        <v>0</v>
      </c>
      <c r="M115" s="78">
        <f>M114</f>
        <v>0</v>
      </c>
      <c r="N115" s="78">
        <f>N114</f>
        <v>0</v>
      </c>
      <c r="O115" s="89">
        <v>0</v>
      </c>
      <c r="P115" s="550">
        <f>SUM(P114)</f>
        <v>115</v>
      </c>
      <c r="Q115" s="78">
        <f>SUM(Q114)</f>
        <v>115</v>
      </c>
      <c r="R115" s="78">
        <f>SUM(R114)</f>
        <v>0</v>
      </c>
      <c r="S115" s="89">
        <f>SUM(S114)</f>
        <v>0</v>
      </c>
      <c r="T115" s="550">
        <f>T114</f>
        <v>115</v>
      </c>
      <c r="U115" s="78">
        <f>U114</f>
        <v>115</v>
      </c>
      <c r="V115" s="78">
        <f>V114</f>
        <v>0</v>
      </c>
      <c r="W115" s="89">
        <v>0</v>
      </c>
      <c r="X115" s="550">
        <f t="shared" ref="X115:AA115" si="34">SUM(X114)</f>
        <v>115</v>
      </c>
      <c r="Y115" s="78">
        <f t="shared" si="34"/>
        <v>115</v>
      </c>
      <c r="Z115" s="78">
        <f t="shared" si="34"/>
        <v>0</v>
      </c>
      <c r="AA115" s="89">
        <f t="shared" si="34"/>
        <v>0</v>
      </c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</row>
    <row r="116" spans="1:41" s="33" customFormat="1" ht="30.75" customHeight="1" thickBot="1" x14ac:dyDescent="0.25">
      <c r="A116" s="779" t="s">
        <v>15</v>
      </c>
      <c r="B116" s="782" t="s">
        <v>16</v>
      </c>
      <c r="C116" s="758" t="s">
        <v>28</v>
      </c>
      <c r="D116" s="739" t="s">
        <v>48</v>
      </c>
      <c r="E116" s="817" t="s">
        <v>114</v>
      </c>
      <c r="F116" s="743" t="s">
        <v>215</v>
      </c>
      <c r="G116" s="795" t="s">
        <v>49</v>
      </c>
      <c r="H116" s="798" t="s">
        <v>20</v>
      </c>
      <c r="I116" s="730" t="s">
        <v>37</v>
      </c>
      <c r="J116" s="730" t="s">
        <v>218</v>
      </c>
      <c r="K116" s="55" t="s">
        <v>41</v>
      </c>
      <c r="L116" s="82">
        <f>M116+O116</f>
        <v>6.6</v>
      </c>
      <c r="M116" s="83">
        <v>6.6</v>
      </c>
      <c r="N116" s="83">
        <v>5.2</v>
      </c>
      <c r="O116" s="84">
        <v>0</v>
      </c>
      <c r="P116" s="99">
        <f>SUM(Q116,S116)</f>
        <v>9.9</v>
      </c>
      <c r="Q116" s="88">
        <v>9.9</v>
      </c>
      <c r="R116" s="88">
        <v>8.3000000000000007</v>
      </c>
      <c r="S116" s="232">
        <v>0</v>
      </c>
      <c r="T116" s="99">
        <f>U116+W116</f>
        <v>10</v>
      </c>
      <c r="U116" s="88">
        <v>10</v>
      </c>
      <c r="V116" s="88">
        <v>7.9</v>
      </c>
      <c r="W116" s="232">
        <v>0</v>
      </c>
      <c r="X116" s="82">
        <f>Y116+AA116</f>
        <v>10</v>
      </c>
      <c r="Y116" s="83">
        <v>10</v>
      </c>
      <c r="Z116" s="83">
        <v>7.9</v>
      </c>
      <c r="AA116" s="84">
        <v>0</v>
      </c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</row>
    <row r="117" spans="1:41" s="33" customFormat="1" ht="37.5" customHeight="1" thickBot="1" x14ac:dyDescent="0.25">
      <c r="A117" s="781"/>
      <c r="B117" s="783"/>
      <c r="C117" s="760"/>
      <c r="D117" s="925"/>
      <c r="E117" s="818"/>
      <c r="F117" s="814"/>
      <c r="G117" s="797"/>
      <c r="H117" s="800"/>
      <c r="I117" s="732"/>
      <c r="J117" s="732"/>
      <c r="K117" s="47" t="s">
        <v>11</v>
      </c>
      <c r="L117" s="51">
        <f>L116</f>
        <v>6.6</v>
      </c>
      <c r="M117" s="49">
        <f>M116</f>
        <v>6.6</v>
      </c>
      <c r="N117" s="49">
        <f>N116</f>
        <v>5.2</v>
      </c>
      <c r="O117" s="53">
        <v>0</v>
      </c>
      <c r="P117" s="51">
        <f>SUM(P116)</f>
        <v>9.9</v>
      </c>
      <c r="Q117" s="49">
        <f>SUM(Q116)</f>
        <v>9.9</v>
      </c>
      <c r="R117" s="49">
        <f>SUM(R116)</f>
        <v>8.3000000000000007</v>
      </c>
      <c r="S117" s="53">
        <f>SUM(S116)</f>
        <v>0</v>
      </c>
      <c r="T117" s="51">
        <f>T116</f>
        <v>10</v>
      </c>
      <c r="U117" s="49">
        <f>U116</f>
        <v>10</v>
      </c>
      <c r="V117" s="49">
        <f>V116</f>
        <v>7.9</v>
      </c>
      <c r="W117" s="53">
        <v>0</v>
      </c>
      <c r="X117" s="51">
        <f t="shared" ref="X117:AA117" si="35">SUM(X116)</f>
        <v>10</v>
      </c>
      <c r="Y117" s="49">
        <f t="shared" si="35"/>
        <v>10</v>
      </c>
      <c r="Z117" s="49">
        <f t="shared" si="35"/>
        <v>7.9</v>
      </c>
      <c r="AA117" s="53">
        <f t="shared" si="35"/>
        <v>0</v>
      </c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</row>
    <row r="118" spans="1:41" s="33" customFormat="1" ht="21" customHeight="1" thickBot="1" x14ac:dyDescent="0.25">
      <c r="A118" s="779" t="s">
        <v>15</v>
      </c>
      <c r="B118" s="782" t="s">
        <v>16</v>
      </c>
      <c r="C118" s="822" t="s">
        <v>28</v>
      </c>
      <c r="D118" s="739" t="s">
        <v>50</v>
      </c>
      <c r="E118" s="926" t="s">
        <v>167</v>
      </c>
      <c r="F118" s="743" t="s">
        <v>215</v>
      </c>
      <c r="G118" s="795" t="s">
        <v>26</v>
      </c>
      <c r="H118" s="798" t="s">
        <v>20</v>
      </c>
      <c r="I118" s="730" t="s">
        <v>37</v>
      </c>
      <c r="J118" s="730" t="s">
        <v>218</v>
      </c>
      <c r="K118" s="71" t="s">
        <v>24</v>
      </c>
      <c r="L118" s="632">
        <f>M118+O118</f>
        <v>1469.4</v>
      </c>
      <c r="M118" s="633">
        <v>1469.4</v>
      </c>
      <c r="N118" s="633">
        <v>0</v>
      </c>
      <c r="O118" s="634">
        <v>0</v>
      </c>
      <c r="P118" s="635">
        <f>SUM(Q118,S118)</f>
        <v>2000</v>
      </c>
      <c r="Q118" s="636">
        <v>2000</v>
      </c>
      <c r="R118" s="636">
        <v>0</v>
      </c>
      <c r="S118" s="637">
        <v>0</v>
      </c>
      <c r="T118" s="635">
        <f>U118+W118</f>
        <v>2000</v>
      </c>
      <c r="U118" s="636">
        <v>2000</v>
      </c>
      <c r="V118" s="636">
        <v>0</v>
      </c>
      <c r="W118" s="637">
        <v>0</v>
      </c>
      <c r="X118" s="632">
        <f>Y118+AA118</f>
        <v>2000</v>
      </c>
      <c r="Y118" s="633">
        <v>2000</v>
      </c>
      <c r="Z118" s="633">
        <v>0</v>
      </c>
      <c r="AA118" s="634">
        <v>0</v>
      </c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</row>
    <row r="119" spans="1:41" s="33" customFormat="1" ht="21.75" customHeight="1" thickBot="1" x14ac:dyDescent="0.25">
      <c r="A119" s="780"/>
      <c r="B119" s="736"/>
      <c r="C119" s="738"/>
      <c r="D119" s="740"/>
      <c r="E119" s="854"/>
      <c r="F119" s="744"/>
      <c r="G119" s="796"/>
      <c r="H119" s="799"/>
      <c r="I119" s="731"/>
      <c r="J119" s="731"/>
      <c r="K119" s="55" t="s">
        <v>41</v>
      </c>
      <c r="L119" s="82">
        <f>M119+O119</f>
        <v>118</v>
      </c>
      <c r="M119" s="83">
        <v>118</v>
      </c>
      <c r="N119" s="83">
        <v>0</v>
      </c>
      <c r="O119" s="84">
        <v>0</v>
      </c>
      <c r="P119" s="99">
        <f>Q119+S119</f>
        <v>0</v>
      </c>
      <c r="Q119" s="88">
        <v>0</v>
      </c>
      <c r="R119" s="88">
        <v>0</v>
      </c>
      <c r="S119" s="232">
        <v>0</v>
      </c>
      <c r="T119" s="99">
        <f>U119+W119</f>
        <v>0</v>
      </c>
      <c r="U119" s="88">
        <v>0</v>
      </c>
      <c r="V119" s="88">
        <v>0</v>
      </c>
      <c r="W119" s="232">
        <v>0</v>
      </c>
      <c r="X119" s="82">
        <f>Y1058+AA119</f>
        <v>0</v>
      </c>
      <c r="Y119" s="83">
        <v>0</v>
      </c>
      <c r="Z119" s="83">
        <v>0</v>
      </c>
      <c r="AA119" s="84">
        <v>0</v>
      </c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</row>
    <row r="120" spans="1:41" s="33" customFormat="1" ht="25.5" customHeight="1" thickBot="1" x14ac:dyDescent="0.25">
      <c r="A120" s="781"/>
      <c r="B120" s="783"/>
      <c r="C120" s="760"/>
      <c r="D120" s="925"/>
      <c r="E120" s="818"/>
      <c r="F120" s="814"/>
      <c r="G120" s="797"/>
      <c r="H120" s="800"/>
      <c r="I120" s="732"/>
      <c r="J120" s="732"/>
      <c r="K120" s="260" t="s">
        <v>11</v>
      </c>
      <c r="L120" s="48">
        <f>SUM(L118:L119)</f>
        <v>1587.4</v>
      </c>
      <c r="M120" s="49">
        <f t="shared" ref="M120:AA120" si="36">SUM(M118:M119)</f>
        <v>1587.4</v>
      </c>
      <c r="N120" s="49">
        <f t="shared" si="36"/>
        <v>0</v>
      </c>
      <c r="O120" s="50">
        <f t="shared" si="36"/>
        <v>0</v>
      </c>
      <c r="P120" s="48">
        <f t="shared" si="36"/>
        <v>2000</v>
      </c>
      <c r="Q120" s="49">
        <f t="shared" si="36"/>
        <v>2000</v>
      </c>
      <c r="R120" s="49">
        <f t="shared" si="36"/>
        <v>0</v>
      </c>
      <c r="S120" s="50">
        <f t="shared" si="36"/>
        <v>0</v>
      </c>
      <c r="T120" s="48">
        <f t="shared" si="36"/>
        <v>2000</v>
      </c>
      <c r="U120" s="49">
        <f t="shared" si="36"/>
        <v>2000</v>
      </c>
      <c r="V120" s="49">
        <f t="shared" si="36"/>
        <v>0</v>
      </c>
      <c r="W120" s="50">
        <f t="shared" si="36"/>
        <v>0</v>
      </c>
      <c r="X120" s="48">
        <f t="shared" si="36"/>
        <v>2000</v>
      </c>
      <c r="Y120" s="49">
        <f t="shared" si="36"/>
        <v>2000</v>
      </c>
      <c r="Z120" s="49">
        <f t="shared" si="36"/>
        <v>0</v>
      </c>
      <c r="AA120" s="50">
        <f t="shared" si="36"/>
        <v>0</v>
      </c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</row>
    <row r="121" spans="1:41" s="33" customFormat="1" ht="33" customHeight="1" thickBot="1" x14ac:dyDescent="0.25">
      <c r="A121" s="779" t="s">
        <v>15</v>
      </c>
      <c r="B121" s="927" t="s">
        <v>16</v>
      </c>
      <c r="C121" s="815" t="s">
        <v>28</v>
      </c>
      <c r="D121" s="820" t="s">
        <v>51</v>
      </c>
      <c r="E121" s="817" t="s">
        <v>145</v>
      </c>
      <c r="F121" s="743" t="s">
        <v>215</v>
      </c>
      <c r="G121" s="850" t="s">
        <v>52</v>
      </c>
      <c r="H121" s="853" t="str">
        <f>H118</f>
        <v>188723322</v>
      </c>
      <c r="I121" s="730" t="s">
        <v>37</v>
      </c>
      <c r="J121" s="730" t="s">
        <v>218</v>
      </c>
      <c r="K121" s="61" t="str">
        <f>K118</f>
        <v>SB</v>
      </c>
      <c r="L121" s="99">
        <f>M121+O121</f>
        <v>12.5</v>
      </c>
      <c r="M121" s="88">
        <v>12.5</v>
      </c>
      <c r="N121" s="88">
        <f>N118</f>
        <v>0</v>
      </c>
      <c r="O121" s="232">
        <f>O118</f>
        <v>0</v>
      </c>
      <c r="P121" s="99">
        <f>SUM(Q121,S121)</f>
        <v>21</v>
      </c>
      <c r="Q121" s="233">
        <v>21</v>
      </c>
      <c r="R121" s="233">
        <f>R118</f>
        <v>0</v>
      </c>
      <c r="S121" s="234">
        <f>S118</f>
        <v>0</v>
      </c>
      <c r="T121" s="99">
        <f>U121+W121</f>
        <v>21</v>
      </c>
      <c r="U121" s="88">
        <v>21</v>
      </c>
      <c r="V121" s="88">
        <f t="shared" ref="V121:AA121" si="37">V118</f>
        <v>0</v>
      </c>
      <c r="W121" s="232">
        <f t="shared" si="37"/>
        <v>0</v>
      </c>
      <c r="X121" s="90">
        <f>Y121+AA121</f>
        <v>21</v>
      </c>
      <c r="Y121" s="83">
        <v>21</v>
      </c>
      <c r="Z121" s="83">
        <f t="shared" si="37"/>
        <v>0</v>
      </c>
      <c r="AA121" s="84">
        <f t="shared" si="37"/>
        <v>0</v>
      </c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</row>
    <row r="122" spans="1:41" s="33" customFormat="1" ht="37.5" customHeight="1" thickBot="1" x14ac:dyDescent="0.25">
      <c r="A122" s="781"/>
      <c r="B122" s="947"/>
      <c r="C122" s="816"/>
      <c r="D122" s="821"/>
      <c r="E122" s="818"/>
      <c r="F122" s="819"/>
      <c r="G122" s="797"/>
      <c r="H122" s="800"/>
      <c r="I122" s="732"/>
      <c r="J122" s="732"/>
      <c r="K122" s="47" t="str">
        <f>K120</f>
        <v>Iš viso</v>
      </c>
      <c r="L122" s="51">
        <f>SUM(L121)</f>
        <v>12.5</v>
      </c>
      <c r="M122" s="49">
        <f>SUM(M121)</f>
        <v>12.5</v>
      </c>
      <c r="N122" s="49">
        <f>SUM(N121)</f>
        <v>0</v>
      </c>
      <c r="O122" s="53">
        <f>SUM(O121)</f>
        <v>0</v>
      </c>
      <c r="P122" s="51">
        <f t="shared" ref="P122:AA122" si="38">SUM(P121)</f>
        <v>21</v>
      </c>
      <c r="Q122" s="49">
        <f t="shared" si="38"/>
        <v>21</v>
      </c>
      <c r="R122" s="49">
        <f t="shared" si="38"/>
        <v>0</v>
      </c>
      <c r="S122" s="53">
        <f t="shared" si="38"/>
        <v>0</v>
      </c>
      <c r="T122" s="51">
        <f t="shared" si="38"/>
        <v>21</v>
      </c>
      <c r="U122" s="49">
        <f t="shared" si="38"/>
        <v>21</v>
      </c>
      <c r="V122" s="49">
        <f t="shared" si="38"/>
        <v>0</v>
      </c>
      <c r="W122" s="53">
        <f t="shared" si="38"/>
        <v>0</v>
      </c>
      <c r="X122" s="51">
        <f t="shared" si="38"/>
        <v>21</v>
      </c>
      <c r="Y122" s="49">
        <f t="shared" si="38"/>
        <v>21</v>
      </c>
      <c r="Z122" s="49">
        <f t="shared" si="38"/>
        <v>0</v>
      </c>
      <c r="AA122" s="53">
        <f t="shared" si="38"/>
        <v>0</v>
      </c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</row>
    <row r="123" spans="1:41" s="33" customFormat="1" ht="20.25" customHeight="1" thickBot="1" x14ac:dyDescent="0.25">
      <c r="A123" s="779" t="s">
        <v>15</v>
      </c>
      <c r="B123" s="927" t="s">
        <v>16</v>
      </c>
      <c r="C123" s="815" t="s">
        <v>28</v>
      </c>
      <c r="D123" s="820" t="s">
        <v>53</v>
      </c>
      <c r="E123" s="817" t="s">
        <v>137</v>
      </c>
      <c r="F123" s="743" t="s">
        <v>215</v>
      </c>
      <c r="G123" s="795" t="s">
        <v>52</v>
      </c>
      <c r="H123" s="798" t="s">
        <v>20</v>
      </c>
      <c r="I123" s="730" t="s">
        <v>37</v>
      </c>
      <c r="J123" s="730" t="s">
        <v>218</v>
      </c>
      <c r="K123" s="71" t="s">
        <v>24</v>
      </c>
      <c r="L123" s="635">
        <f>M123+O123</f>
        <v>1978.8</v>
      </c>
      <c r="M123" s="636">
        <v>1978.8</v>
      </c>
      <c r="N123" s="636">
        <v>0</v>
      </c>
      <c r="O123" s="637">
        <v>0</v>
      </c>
      <c r="P123" s="635">
        <f>SUM(Q123,S123)</f>
        <v>1571</v>
      </c>
      <c r="Q123" s="230">
        <v>1571</v>
      </c>
      <c r="R123" s="230">
        <v>0</v>
      </c>
      <c r="S123" s="638">
        <v>0</v>
      </c>
      <c r="T123" s="635">
        <f>U123+W123</f>
        <v>1571</v>
      </c>
      <c r="U123" s="636">
        <v>1571</v>
      </c>
      <c r="V123" s="636">
        <v>0</v>
      </c>
      <c r="W123" s="637">
        <v>0</v>
      </c>
      <c r="X123" s="639">
        <f>Y123+AA123</f>
        <v>1571</v>
      </c>
      <c r="Y123" s="633">
        <v>1571</v>
      </c>
      <c r="Z123" s="633">
        <v>0</v>
      </c>
      <c r="AA123" s="634">
        <v>0</v>
      </c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</row>
    <row r="124" spans="1:41" s="33" customFormat="1" ht="21.75" customHeight="1" thickBot="1" x14ac:dyDescent="0.25">
      <c r="A124" s="780"/>
      <c r="B124" s="948"/>
      <c r="C124" s="949"/>
      <c r="D124" s="824"/>
      <c r="E124" s="854"/>
      <c r="F124" s="744"/>
      <c r="G124" s="796"/>
      <c r="H124" s="799"/>
      <c r="I124" s="731"/>
      <c r="J124" s="731"/>
      <c r="K124" s="55" t="s">
        <v>41</v>
      </c>
      <c r="L124" s="99">
        <f>M124+O124</f>
        <v>0</v>
      </c>
      <c r="M124" s="88">
        <v>0</v>
      </c>
      <c r="N124" s="88">
        <v>0</v>
      </c>
      <c r="O124" s="232">
        <v>0</v>
      </c>
      <c r="P124" s="99">
        <f>Q124+S124</f>
        <v>0</v>
      </c>
      <c r="Q124" s="233">
        <v>0</v>
      </c>
      <c r="R124" s="233">
        <v>0</v>
      </c>
      <c r="S124" s="234">
        <v>0</v>
      </c>
      <c r="T124" s="99">
        <f>U124+W124</f>
        <v>0</v>
      </c>
      <c r="U124" s="88">
        <v>0</v>
      </c>
      <c r="V124" s="88">
        <v>0</v>
      </c>
      <c r="W124" s="232">
        <v>0</v>
      </c>
      <c r="X124" s="90">
        <f>Y124+AA124</f>
        <v>0</v>
      </c>
      <c r="Y124" s="83">
        <v>0</v>
      </c>
      <c r="Z124" s="83">
        <v>0</v>
      </c>
      <c r="AA124" s="84">
        <v>0</v>
      </c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</row>
    <row r="125" spans="1:41" s="33" customFormat="1" ht="29.25" customHeight="1" thickBot="1" x14ac:dyDescent="0.25">
      <c r="A125" s="781"/>
      <c r="B125" s="947"/>
      <c r="C125" s="816"/>
      <c r="D125" s="821"/>
      <c r="E125" s="818"/>
      <c r="F125" s="814"/>
      <c r="G125" s="797"/>
      <c r="H125" s="800"/>
      <c r="I125" s="732"/>
      <c r="J125" s="732"/>
      <c r="K125" s="260" t="s">
        <v>11</v>
      </c>
      <c r="L125" s="48">
        <f>SUM(L123:L124)</f>
        <v>1978.8</v>
      </c>
      <c r="M125" s="49">
        <f t="shared" ref="M125:AA125" si="39">SUM(M123:M124)</f>
        <v>1978.8</v>
      </c>
      <c r="N125" s="49">
        <f t="shared" si="39"/>
        <v>0</v>
      </c>
      <c r="O125" s="50">
        <f t="shared" si="39"/>
        <v>0</v>
      </c>
      <c r="P125" s="48">
        <f t="shared" si="39"/>
        <v>1571</v>
      </c>
      <c r="Q125" s="49">
        <f t="shared" si="39"/>
        <v>1571</v>
      </c>
      <c r="R125" s="49">
        <f t="shared" si="39"/>
        <v>0</v>
      </c>
      <c r="S125" s="50">
        <f t="shared" si="39"/>
        <v>0</v>
      </c>
      <c r="T125" s="48">
        <f t="shared" si="39"/>
        <v>1571</v>
      </c>
      <c r="U125" s="49">
        <f t="shared" si="39"/>
        <v>1571</v>
      </c>
      <c r="V125" s="49">
        <f t="shared" si="39"/>
        <v>0</v>
      </c>
      <c r="W125" s="50">
        <f t="shared" si="39"/>
        <v>0</v>
      </c>
      <c r="X125" s="48">
        <f t="shared" si="39"/>
        <v>1571</v>
      </c>
      <c r="Y125" s="49">
        <f t="shared" si="39"/>
        <v>1571</v>
      </c>
      <c r="Z125" s="49">
        <f t="shared" si="39"/>
        <v>0</v>
      </c>
      <c r="AA125" s="50">
        <f t="shared" si="39"/>
        <v>0</v>
      </c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</row>
    <row r="126" spans="1:41" s="33" customFormat="1" ht="33.75" customHeight="1" thickBot="1" x14ac:dyDescent="0.25">
      <c r="A126" s="779" t="s">
        <v>15</v>
      </c>
      <c r="B126" s="927" t="s">
        <v>16</v>
      </c>
      <c r="C126" s="815" t="s">
        <v>28</v>
      </c>
      <c r="D126" s="825" t="s">
        <v>54</v>
      </c>
      <c r="E126" s="987" t="s">
        <v>146</v>
      </c>
      <c r="F126" s="823" t="s">
        <v>215</v>
      </c>
      <c r="G126" s="851" t="s">
        <v>52</v>
      </c>
      <c r="H126" s="798" t="s">
        <v>20</v>
      </c>
      <c r="I126" s="730" t="s">
        <v>37</v>
      </c>
      <c r="J126" s="730" t="s">
        <v>218</v>
      </c>
      <c r="K126" s="91" t="s">
        <v>24</v>
      </c>
      <c r="L126" s="82">
        <f>M126+O126</f>
        <v>22.4</v>
      </c>
      <c r="M126" s="83">
        <v>22.4</v>
      </c>
      <c r="N126" s="83">
        <v>0</v>
      </c>
      <c r="O126" s="84">
        <v>0</v>
      </c>
      <c r="P126" s="99">
        <f>SUM(Q126,S126)</f>
        <v>28</v>
      </c>
      <c r="Q126" s="233">
        <v>28</v>
      </c>
      <c r="R126" s="233">
        <v>0</v>
      </c>
      <c r="S126" s="234">
        <v>0</v>
      </c>
      <c r="T126" s="99">
        <f>U126+W126</f>
        <v>28</v>
      </c>
      <c r="U126" s="88">
        <v>28</v>
      </c>
      <c r="V126" s="88">
        <v>0</v>
      </c>
      <c r="W126" s="232">
        <v>0</v>
      </c>
      <c r="X126" s="90">
        <f>Y126+AA126</f>
        <v>28</v>
      </c>
      <c r="Y126" s="83">
        <v>28</v>
      </c>
      <c r="Z126" s="83">
        <v>0</v>
      </c>
      <c r="AA126" s="84">
        <v>0</v>
      </c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</row>
    <row r="127" spans="1:41" ht="34.5" customHeight="1" thickBot="1" x14ac:dyDescent="0.25">
      <c r="A127" s="781"/>
      <c r="B127" s="947"/>
      <c r="C127" s="816"/>
      <c r="D127" s="826"/>
      <c r="E127" s="988"/>
      <c r="F127" s="819"/>
      <c r="G127" s="852"/>
      <c r="H127" s="800"/>
      <c r="I127" s="732"/>
      <c r="J127" s="732"/>
      <c r="K127" s="47" t="s">
        <v>11</v>
      </c>
      <c r="L127" s="51">
        <f>SUM(L126)</f>
        <v>22.4</v>
      </c>
      <c r="M127" s="49">
        <f>SUM(M126)</f>
        <v>22.4</v>
      </c>
      <c r="N127" s="49">
        <f>SUM(N126)</f>
        <v>0</v>
      </c>
      <c r="O127" s="53">
        <f>SUM(O126)</f>
        <v>0</v>
      </c>
      <c r="P127" s="51">
        <f t="shared" ref="P127:AA127" si="40">SUM(P126)</f>
        <v>28</v>
      </c>
      <c r="Q127" s="49">
        <f t="shared" si="40"/>
        <v>28</v>
      </c>
      <c r="R127" s="49">
        <f t="shared" si="40"/>
        <v>0</v>
      </c>
      <c r="S127" s="53">
        <f t="shared" si="40"/>
        <v>0</v>
      </c>
      <c r="T127" s="51">
        <f t="shared" si="40"/>
        <v>28</v>
      </c>
      <c r="U127" s="49">
        <f t="shared" si="40"/>
        <v>28</v>
      </c>
      <c r="V127" s="49">
        <f t="shared" si="40"/>
        <v>0</v>
      </c>
      <c r="W127" s="53">
        <f t="shared" si="40"/>
        <v>0</v>
      </c>
      <c r="X127" s="51">
        <f t="shared" si="40"/>
        <v>28</v>
      </c>
      <c r="Y127" s="49">
        <f t="shared" si="40"/>
        <v>28</v>
      </c>
      <c r="Z127" s="49">
        <f t="shared" si="40"/>
        <v>0</v>
      </c>
      <c r="AA127" s="53">
        <f t="shared" si="40"/>
        <v>0</v>
      </c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</row>
    <row r="128" spans="1:41" ht="30.75" customHeight="1" thickBot="1" x14ac:dyDescent="0.25">
      <c r="A128" s="779" t="s">
        <v>15</v>
      </c>
      <c r="B128" s="927" t="s">
        <v>16</v>
      </c>
      <c r="C128" s="815" t="s">
        <v>28</v>
      </c>
      <c r="D128" s="825" t="s">
        <v>55</v>
      </c>
      <c r="E128" s="943" t="s">
        <v>56</v>
      </c>
      <c r="F128" s="823" t="s">
        <v>215</v>
      </c>
      <c r="G128" s="851" t="s">
        <v>83</v>
      </c>
      <c r="H128" s="798" t="s">
        <v>20</v>
      </c>
      <c r="I128" s="730" t="s">
        <v>37</v>
      </c>
      <c r="J128" s="730" t="s">
        <v>218</v>
      </c>
      <c r="K128" s="55" t="s">
        <v>41</v>
      </c>
      <c r="L128" s="284">
        <f>M128+O128</f>
        <v>5.0999999999999996</v>
      </c>
      <c r="M128" s="349">
        <v>5.0999999999999996</v>
      </c>
      <c r="N128" s="631">
        <v>4.5999999999999996</v>
      </c>
      <c r="O128" s="350">
        <v>0</v>
      </c>
      <c r="P128" s="172">
        <f>SUM(Q128,S128)</f>
        <v>8.3000000000000007</v>
      </c>
      <c r="Q128" s="355">
        <v>8.3000000000000007</v>
      </c>
      <c r="R128" s="356">
        <v>7.7</v>
      </c>
      <c r="S128" s="357">
        <v>0</v>
      </c>
      <c r="T128" s="172">
        <f>U128+W128</f>
        <v>8.3000000000000007</v>
      </c>
      <c r="U128" s="352">
        <v>8.3000000000000007</v>
      </c>
      <c r="V128" s="354">
        <v>7.5</v>
      </c>
      <c r="W128" s="353">
        <v>0</v>
      </c>
      <c r="X128" s="630">
        <f>Y128+AA128</f>
        <v>8.3000000000000007</v>
      </c>
      <c r="Y128" s="631">
        <v>8.3000000000000007</v>
      </c>
      <c r="Z128" s="349">
        <v>7.5</v>
      </c>
      <c r="AA128" s="350">
        <v>0</v>
      </c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</row>
    <row r="129" spans="1:41" ht="30.75" customHeight="1" thickBot="1" x14ac:dyDescent="0.25">
      <c r="A129" s="781"/>
      <c r="B129" s="947"/>
      <c r="C129" s="816"/>
      <c r="D129" s="826"/>
      <c r="E129" s="944"/>
      <c r="F129" s="819"/>
      <c r="G129" s="852"/>
      <c r="H129" s="800"/>
      <c r="I129" s="732"/>
      <c r="J129" s="732"/>
      <c r="K129" s="47" t="s">
        <v>11</v>
      </c>
      <c r="L129" s="48">
        <f>L128</f>
        <v>5.0999999999999996</v>
      </c>
      <c r="M129" s="49">
        <f>M128</f>
        <v>5.0999999999999996</v>
      </c>
      <c r="N129" s="49">
        <f>SUM(N128)</f>
        <v>4.5999999999999996</v>
      </c>
      <c r="O129" s="50">
        <v>0</v>
      </c>
      <c r="P129" s="48">
        <f>SUM(P128)</f>
        <v>8.3000000000000007</v>
      </c>
      <c r="Q129" s="49">
        <f>SUM(Q128)</f>
        <v>8.3000000000000007</v>
      </c>
      <c r="R129" s="49">
        <f>SUM(R128)</f>
        <v>7.7</v>
      </c>
      <c r="S129" s="50">
        <f>SUM(S128)</f>
        <v>0</v>
      </c>
      <c r="T129" s="48">
        <f>T128</f>
        <v>8.3000000000000007</v>
      </c>
      <c r="U129" s="49">
        <f t="shared" ref="U129:W129" si="41">U128</f>
        <v>8.3000000000000007</v>
      </c>
      <c r="V129" s="49">
        <f t="shared" si="41"/>
        <v>7.5</v>
      </c>
      <c r="W129" s="50">
        <f t="shared" si="41"/>
        <v>0</v>
      </c>
      <c r="X129" s="48">
        <f t="shared" ref="X129:AA129" si="42">SUM(X128)</f>
        <v>8.3000000000000007</v>
      </c>
      <c r="Y129" s="49">
        <f t="shared" si="42"/>
        <v>8.3000000000000007</v>
      </c>
      <c r="Z129" s="49">
        <f t="shared" si="42"/>
        <v>7.5</v>
      </c>
      <c r="AA129" s="50">
        <f t="shared" si="42"/>
        <v>0</v>
      </c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</row>
    <row r="130" spans="1:41" ht="34.5" customHeight="1" thickBot="1" x14ac:dyDescent="0.25">
      <c r="A130" s="779" t="s">
        <v>15</v>
      </c>
      <c r="B130" s="927" t="s">
        <v>16</v>
      </c>
      <c r="C130" s="815" t="s">
        <v>28</v>
      </c>
      <c r="D130" s="825" t="s">
        <v>103</v>
      </c>
      <c r="E130" s="941" t="s">
        <v>104</v>
      </c>
      <c r="F130" s="823" t="s">
        <v>215</v>
      </c>
      <c r="G130" s="851" t="s">
        <v>45</v>
      </c>
      <c r="H130" s="798" t="s">
        <v>20</v>
      </c>
      <c r="I130" s="730" t="s">
        <v>37</v>
      </c>
      <c r="J130" s="730" t="s">
        <v>218</v>
      </c>
      <c r="K130" s="55" t="s">
        <v>41</v>
      </c>
      <c r="L130" s="284">
        <f>M130+O130</f>
        <v>29</v>
      </c>
      <c r="M130" s="349">
        <v>29</v>
      </c>
      <c r="N130" s="631">
        <v>0</v>
      </c>
      <c r="O130" s="350">
        <v>0</v>
      </c>
      <c r="P130" s="172">
        <f>SUM(Q130,S130)</f>
        <v>34</v>
      </c>
      <c r="Q130" s="355">
        <v>34</v>
      </c>
      <c r="R130" s="356">
        <v>0</v>
      </c>
      <c r="S130" s="357">
        <v>0</v>
      </c>
      <c r="T130" s="172">
        <f>U130+W130</f>
        <v>60</v>
      </c>
      <c r="U130" s="352">
        <v>60</v>
      </c>
      <c r="V130" s="354">
        <v>0</v>
      </c>
      <c r="W130" s="353">
        <v>0</v>
      </c>
      <c r="X130" s="630">
        <f>Y130+AA130</f>
        <v>60</v>
      </c>
      <c r="Y130" s="631">
        <v>60</v>
      </c>
      <c r="Z130" s="349">
        <v>0</v>
      </c>
      <c r="AA130" s="350">
        <v>0</v>
      </c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</row>
    <row r="131" spans="1:41" ht="34.5" customHeight="1" thickBot="1" x14ac:dyDescent="0.25">
      <c r="A131" s="937"/>
      <c r="B131" s="928"/>
      <c r="C131" s="938"/>
      <c r="D131" s="1144"/>
      <c r="E131" s="942"/>
      <c r="F131" s="1143"/>
      <c r="G131" s="1159"/>
      <c r="H131" s="800"/>
      <c r="I131" s="732"/>
      <c r="J131" s="732"/>
      <c r="K131" s="47" t="s">
        <v>11</v>
      </c>
      <c r="L131" s="48">
        <f>L130</f>
        <v>29</v>
      </c>
      <c r="M131" s="49">
        <f>M130</f>
        <v>29</v>
      </c>
      <c r="N131" s="49">
        <v>0</v>
      </c>
      <c r="O131" s="50">
        <v>0</v>
      </c>
      <c r="P131" s="48">
        <f>SUM(P130)</f>
        <v>34</v>
      </c>
      <c r="Q131" s="49">
        <f>SUM(Q130)</f>
        <v>34</v>
      </c>
      <c r="R131" s="49">
        <f>SUM(R130)</f>
        <v>0</v>
      </c>
      <c r="S131" s="50">
        <f>SUM(S130)</f>
        <v>0</v>
      </c>
      <c r="T131" s="48">
        <f>T130</f>
        <v>60</v>
      </c>
      <c r="U131" s="49">
        <f>U130</f>
        <v>60</v>
      </c>
      <c r="V131" s="49">
        <v>0</v>
      </c>
      <c r="W131" s="50">
        <v>0</v>
      </c>
      <c r="X131" s="48">
        <f t="shared" ref="X131:AA131" si="43">SUM(X130)</f>
        <v>60</v>
      </c>
      <c r="Y131" s="49">
        <f t="shared" si="43"/>
        <v>60</v>
      </c>
      <c r="Z131" s="49">
        <f t="shared" si="43"/>
        <v>0</v>
      </c>
      <c r="AA131" s="50">
        <f t="shared" si="43"/>
        <v>0</v>
      </c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</row>
    <row r="132" spans="1:41" ht="26.25" customHeight="1" thickBot="1" x14ac:dyDescent="0.25">
      <c r="A132" s="779" t="s">
        <v>15</v>
      </c>
      <c r="B132" s="927" t="s">
        <v>16</v>
      </c>
      <c r="C132" s="815" t="s">
        <v>28</v>
      </c>
      <c r="D132" s="825" t="s">
        <v>150</v>
      </c>
      <c r="E132" s="941" t="s">
        <v>151</v>
      </c>
      <c r="F132" s="823" t="s">
        <v>215</v>
      </c>
      <c r="G132" s="851" t="s">
        <v>52</v>
      </c>
      <c r="H132" s="798" t="s">
        <v>20</v>
      </c>
      <c r="I132" s="730" t="s">
        <v>37</v>
      </c>
      <c r="J132" s="730" t="s">
        <v>218</v>
      </c>
      <c r="K132" s="55" t="s">
        <v>24</v>
      </c>
      <c r="L132" s="284">
        <f>M132+O132</f>
        <v>229</v>
      </c>
      <c r="M132" s="349">
        <v>229</v>
      </c>
      <c r="N132" s="631">
        <v>0</v>
      </c>
      <c r="O132" s="350">
        <v>0</v>
      </c>
      <c r="P132" s="172">
        <f>SUM(Q132,S132)</f>
        <v>290</v>
      </c>
      <c r="Q132" s="355">
        <v>290</v>
      </c>
      <c r="R132" s="356">
        <v>0</v>
      </c>
      <c r="S132" s="357">
        <v>0</v>
      </c>
      <c r="T132" s="172">
        <f>U132+W132</f>
        <v>290</v>
      </c>
      <c r="U132" s="352">
        <v>290</v>
      </c>
      <c r="V132" s="354">
        <v>0</v>
      </c>
      <c r="W132" s="353">
        <v>0</v>
      </c>
      <c r="X132" s="630">
        <f>Y132+AA132</f>
        <v>290</v>
      </c>
      <c r="Y132" s="631">
        <v>290</v>
      </c>
      <c r="Z132" s="349">
        <v>0</v>
      </c>
      <c r="AA132" s="350">
        <v>0</v>
      </c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</row>
    <row r="133" spans="1:41" ht="34.5" customHeight="1" thickBot="1" x14ac:dyDescent="0.25">
      <c r="A133" s="937"/>
      <c r="B133" s="928"/>
      <c r="C133" s="938"/>
      <c r="D133" s="1144"/>
      <c r="E133" s="942"/>
      <c r="F133" s="1143"/>
      <c r="G133" s="1159"/>
      <c r="H133" s="800"/>
      <c r="I133" s="732"/>
      <c r="J133" s="732"/>
      <c r="K133" s="47" t="s">
        <v>11</v>
      </c>
      <c r="L133" s="48">
        <f>L132</f>
        <v>229</v>
      </c>
      <c r="M133" s="49">
        <f>M132</f>
        <v>229</v>
      </c>
      <c r="N133" s="49">
        <v>0</v>
      </c>
      <c r="O133" s="50">
        <v>0</v>
      </c>
      <c r="P133" s="48">
        <f>SUM(P132)</f>
        <v>290</v>
      </c>
      <c r="Q133" s="49">
        <f>SUM(Q132)</f>
        <v>290</v>
      </c>
      <c r="R133" s="49">
        <f>SUM(R132)</f>
        <v>0</v>
      </c>
      <c r="S133" s="50">
        <f>SUM(S132)</f>
        <v>0</v>
      </c>
      <c r="T133" s="48">
        <f>T132</f>
        <v>290</v>
      </c>
      <c r="U133" s="49">
        <f>U132</f>
        <v>290</v>
      </c>
      <c r="V133" s="49">
        <v>0</v>
      </c>
      <c r="W133" s="50">
        <v>0</v>
      </c>
      <c r="X133" s="48">
        <f t="shared" ref="X133:AA133" si="44">SUM(X132)</f>
        <v>290</v>
      </c>
      <c r="Y133" s="49">
        <f t="shared" si="44"/>
        <v>290</v>
      </c>
      <c r="Z133" s="49">
        <f t="shared" si="44"/>
        <v>0</v>
      </c>
      <c r="AA133" s="50">
        <f t="shared" si="44"/>
        <v>0</v>
      </c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</row>
    <row r="134" spans="1:41" ht="55.5" customHeight="1" thickBot="1" x14ac:dyDescent="0.25">
      <c r="A134" s="779" t="s">
        <v>15</v>
      </c>
      <c r="B134" s="927" t="s">
        <v>16</v>
      </c>
      <c r="C134" s="815" t="s">
        <v>28</v>
      </c>
      <c r="D134" s="939" t="s">
        <v>168</v>
      </c>
      <c r="E134" s="945" t="s">
        <v>173</v>
      </c>
      <c r="F134" s="810" t="s">
        <v>215</v>
      </c>
      <c r="G134" s="812" t="s">
        <v>132</v>
      </c>
      <c r="H134" s="1141" t="s">
        <v>20</v>
      </c>
      <c r="I134" s="827" t="s">
        <v>37</v>
      </c>
      <c r="J134" s="827" t="s">
        <v>218</v>
      </c>
      <c r="K134" s="179" t="s">
        <v>41</v>
      </c>
      <c r="L134" s="172">
        <f>M134+O134</f>
        <v>216.7</v>
      </c>
      <c r="M134" s="352">
        <v>216.7</v>
      </c>
      <c r="N134" s="354">
        <v>4.2</v>
      </c>
      <c r="O134" s="353">
        <v>0</v>
      </c>
      <c r="P134" s="172">
        <f>SUM(Q134,S134)</f>
        <v>24.6</v>
      </c>
      <c r="Q134" s="355">
        <v>24.6</v>
      </c>
      <c r="R134" s="356">
        <v>0.5</v>
      </c>
      <c r="S134" s="357">
        <v>0</v>
      </c>
      <c r="T134" s="172">
        <f>U134+W134</f>
        <v>0</v>
      </c>
      <c r="U134" s="352">
        <v>0</v>
      </c>
      <c r="V134" s="354">
        <v>0</v>
      </c>
      <c r="W134" s="353">
        <v>0</v>
      </c>
      <c r="X134" s="358">
        <v>0</v>
      </c>
      <c r="Y134" s="354">
        <v>0</v>
      </c>
      <c r="Z134" s="352">
        <v>0</v>
      </c>
      <c r="AA134" s="353">
        <v>0</v>
      </c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</row>
    <row r="135" spans="1:41" ht="57.75" customHeight="1" thickBot="1" x14ac:dyDescent="0.25">
      <c r="A135" s="937"/>
      <c r="B135" s="928"/>
      <c r="C135" s="938"/>
      <c r="D135" s="940"/>
      <c r="E135" s="946"/>
      <c r="F135" s="811"/>
      <c r="G135" s="813"/>
      <c r="H135" s="1142"/>
      <c r="I135" s="829"/>
      <c r="J135" s="829"/>
      <c r="K135" s="260" t="s">
        <v>11</v>
      </c>
      <c r="L135" s="48">
        <f>L134</f>
        <v>216.7</v>
      </c>
      <c r="M135" s="49">
        <f t="shared" ref="M135:AA135" si="45">M134</f>
        <v>216.7</v>
      </c>
      <c r="N135" s="49">
        <f t="shared" si="45"/>
        <v>4.2</v>
      </c>
      <c r="O135" s="50">
        <f t="shared" si="45"/>
        <v>0</v>
      </c>
      <c r="P135" s="48">
        <f t="shared" si="45"/>
        <v>24.6</v>
      </c>
      <c r="Q135" s="49">
        <f t="shared" si="45"/>
        <v>24.6</v>
      </c>
      <c r="R135" s="49">
        <f t="shared" si="45"/>
        <v>0.5</v>
      </c>
      <c r="S135" s="50">
        <f t="shared" si="45"/>
        <v>0</v>
      </c>
      <c r="T135" s="48">
        <f t="shared" si="45"/>
        <v>0</v>
      </c>
      <c r="U135" s="49">
        <f t="shared" si="45"/>
        <v>0</v>
      </c>
      <c r="V135" s="49">
        <f t="shared" si="45"/>
        <v>0</v>
      </c>
      <c r="W135" s="50">
        <f t="shared" si="45"/>
        <v>0</v>
      </c>
      <c r="X135" s="48">
        <f t="shared" si="45"/>
        <v>0</v>
      </c>
      <c r="Y135" s="49">
        <f t="shared" si="45"/>
        <v>0</v>
      </c>
      <c r="Z135" s="49">
        <f t="shared" si="45"/>
        <v>0</v>
      </c>
      <c r="AA135" s="50">
        <f t="shared" si="45"/>
        <v>0</v>
      </c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</row>
    <row r="136" spans="1:41" ht="34.5" customHeight="1" thickBot="1" x14ac:dyDescent="0.25">
      <c r="A136" s="779" t="s">
        <v>15</v>
      </c>
      <c r="B136" s="927" t="s">
        <v>16</v>
      </c>
      <c r="C136" s="815" t="s">
        <v>28</v>
      </c>
      <c r="D136" s="939" t="s">
        <v>169</v>
      </c>
      <c r="E136" s="945" t="s">
        <v>170</v>
      </c>
      <c r="F136" s="810" t="s">
        <v>215</v>
      </c>
      <c r="G136" s="812" t="s">
        <v>26</v>
      </c>
      <c r="H136" s="1141" t="s">
        <v>20</v>
      </c>
      <c r="I136" s="827" t="s">
        <v>37</v>
      </c>
      <c r="J136" s="827" t="s">
        <v>218</v>
      </c>
      <c r="K136" s="179" t="s">
        <v>41</v>
      </c>
      <c r="L136" s="172">
        <f>M136+O136</f>
        <v>0</v>
      </c>
      <c r="M136" s="352">
        <v>0</v>
      </c>
      <c r="N136" s="354">
        <v>0</v>
      </c>
      <c r="O136" s="353">
        <v>0</v>
      </c>
      <c r="P136" s="172">
        <f>SUM(Q136,S136)</f>
        <v>2.5</v>
      </c>
      <c r="Q136" s="355">
        <v>2.5</v>
      </c>
      <c r="R136" s="356">
        <v>0</v>
      </c>
      <c r="S136" s="357">
        <v>0</v>
      </c>
      <c r="T136" s="172">
        <f>U136+W136</f>
        <v>0</v>
      </c>
      <c r="U136" s="352">
        <v>0</v>
      </c>
      <c r="V136" s="354">
        <v>0</v>
      </c>
      <c r="W136" s="353">
        <v>0</v>
      </c>
      <c r="X136" s="358">
        <v>0</v>
      </c>
      <c r="Y136" s="354">
        <v>0</v>
      </c>
      <c r="Z136" s="352">
        <v>0</v>
      </c>
      <c r="AA136" s="353">
        <v>0</v>
      </c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</row>
    <row r="137" spans="1:41" ht="34.5" customHeight="1" thickBot="1" x14ac:dyDescent="0.25">
      <c r="A137" s="937"/>
      <c r="B137" s="928"/>
      <c r="C137" s="938"/>
      <c r="D137" s="940"/>
      <c r="E137" s="946"/>
      <c r="F137" s="811"/>
      <c r="G137" s="813"/>
      <c r="H137" s="1142"/>
      <c r="I137" s="829"/>
      <c r="J137" s="829"/>
      <c r="K137" s="47" t="s">
        <v>11</v>
      </c>
      <c r="L137" s="48">
        <f>L136</f>
        <v>0</v>
      </c>
      <c r="M137" s="49">
        <f>M136</f>
        <v>0</v>
      </c>
      <c r="N137" s="49">
        <v>0</v>
      </c>
      <c r="O137" s="50">
        <v>0</v>
      </c>
      <c r="P137" s="48">
        <f>SUM(P136)</f>
        <v>2.5</v>
      </c>
      <c r="Q137" s="49">
        <f>SUM(Q136)</f>
        <v>2.5</v>
      </c>
      <c r="R137" s="49">
        <f>SUM(R136)</f>
        <v>0</v>
      </c>
      <c r="S137" s="50">
        <f>SUM(S136)</f>
        <v>0</v>
      </c>
      <c r="T137" s="48">
        <f>T136</f>
        <v>0</v>
      </c>
      <c r="U137" s="49">
        <f>U136</f>
        <v>0</v>
      </c>
      <c r="V137" s="49">
        <v>0</v>
      </c>
      <c r="W137" s="50">
        <v>0</v>
      </c>
      <c r="X137" s="48">
        <f t="shared" ref="X137:AA137" si="46">SUM(X136)</f>
        <v>0</v>
      </c>
      <c r="Y137" s="49">
        <f t="shared" si="46"/>
        <v>0</v>
      </c>
      <c r="Z137" s="49">
        <f t="shared" si="46"/>
        <v>0</v>
      </c>
      <c r="AA137" s="50">
        <f t="shared" si="46"/>
        <v>0</v>
      </c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</row>
    <row r="138" spans="1:41" ht="29.25" customHeight="1" thickBot="1" x14ac:dyDescent="0.25">
      <c r="A138" s="779" t="s">
        <v>15</v>
      </c>
      <c r="B138" s="927" t="s">
        <v>16</v>
      </c>
      <c r="C138" s="815" t="s">
        <v>28</v>
      </c>
      <c r="D138" s="939" t="s">
        <v>171</v>
      </c>
      <c r="E138" s="945" t="s">
        <v>172</v>
      </c>
      <c r="F138" s="810" t="s">
        <v>215</v>
      </c>
      <c r="G138" s="812" t="s">
        <v>26</v>
      </c>
      <c r="H138" s="1141" t="s">
        <v>20</v>
      </c>
      <c r="I138" s="827" t="s">
        <v>37</v>
      </c>
      <c r="J138" s="827" t="s">
        <v>218</v>
      </c>
      <c r="K138" s="179" t="s">
        <v>41</v>
      </c>
      <c r="L138" s="172">
        <f>M138+O138</f>
        <v>1.8</v>
      </c>
      <c r="M138" s="352">
        <v>1.8</v>
      </c>
      <c r="N138" s="354">
        <v>0</v>
      </c>
      <c r="O138" s="353">
        <v>0</v>
      </c>
      <c r="P138" s="172">
        <f>SUM(Q138,S138)</f>
        <v>0</v>
      </c>
      <c r="Q138" s="355">
        <v>0</v>
      </c>
      <c r="R138" s="356">
        <v>0</v>
      </c>
      <c r="S138" s="357">
        <v>0</v>
      </c>
      <c r="T138" s="172">
        <f>U138+W138</f>
        <v>0</v>
      </c>
      <c r="U138" s="352">
        <v>0</v>
      </c>
      <c r="V138" s="354">
        <v>0</v>
      </c>
      <c r="W138" s="353">
        <v>0</v>
      </c>
      <c r="X138" s="358">
        <v>0</v>
      </c>
      <c r="Y138" s="354">
        <v>0</v>
      </c>
      <c r="Z138" s="352">
        <v>0</v>
      </c>
      <c r="AA138" s="353">
        <v>0</v>
      </c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</row>
    <row r="139" spans="1:41" ht="39.75" customHeight="1" thickBot="1" x14ac:dyDescent="0.25">
      <c r="A139" s="937"/>
      <c r="B139" s="928"/>
      <c r="C139" s="938"/>
      <c r="D139" s="940"/>
      <c r="E139" s="946"/>
      <c r="F139" s="811"/>
      <c r="G139" s="813"/>
      <c r="H139" s="1142"/>
      <c r="I139" s="829"/>
      <c r="J139" s="829"/>
      <c r="K139" s="47" t="s">
        <v>11</v>
      </c>
      <c r="L139" s="239">
        <f>L138</f>
        <v>1.8</v>
      </c>
      <c r="M139" s="240">
        <f>M138</f>
        <v>1.8</v>
      </c>
      <c r="N139" s="240">
        <v>0</v>
      </c>
      <c r="O139" s="241">
        <v>0</v>
      </c>
      <c r="P139" s="239">
        <f>SUM(P138)</f>
        <v>0</v>
      </c>
      <c r="Q139" s="240">
        <f>SUM(Q138)</f>
        <v>0</v>
      </c>
      <c r="R139" s="240">
        <f>SUM(R138)</f>
        <v>0</v>
      </c>
      <c r="S139" s="241">
        <f>SUM(S138)</f>
        <v>0</v>
      </c>
      <c r="T139" s="239">
        <f>T138</f>
        <v>0</v>
      </c>
      <c r="U139" s="240">
        <f>U138</f>
        <v>0</v>
      </c>
      <c r="V139" s="240">
        <v>0</v>
      </c>
      <c r="W139" s="241">
        <v>0</v>
      </c>
      <c r="X139" s="239">
        <f t="shared" ref="X139:AA139" si="47">SUM(X138)</f>
        <v>0</v>
      </c>
      <c r="Y139" s="240">
        <f t="shared" si="47"/>
        <v>0</v>
      </c>
      <c r="Z139" s="240">
        <f t="shared" si="47"/>
        <v>0</v>
      </c>
      <c r="AA139" s="241">
        <f t="shared" si="47"/>
        <v>0</v>
      </c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</row>
    <row r="140" spans="1:41" ht="19.5" customHeight="1" thickBot="1" x14ac:dyDescent="0.25">
      <c r="A140" s="297" t="s">
        <v>15</v>
      </c>
      <c r="B140" s="170" t="s">
        <v>16</v>
      </c>
      <c r="C140" s="282" t="s">
        <v>28</v>
      </c>
      <c r="D140" s="970" t="s">
        <v>203</v>
      </c>
      <c r="E140" s="970"/>
      <c r="F140" s="970"/>
      <c r="G140" s="970"/>
      <c r="H140" s="970"/>
      <c r="I140" s="970"/>
      <c r="J140" s="971"/>
      <c r="K140" s="971"/>
      <c r="L140" s="8">
        <f>L97+L99+L101+L103+L105+L107+L109+L111+L113+L117+L120+L122+L125+L127+L129+L139+L131+L137+L135+L133+L115</f>
        <v>17687.2</v>
      </c>
      <c r="M140" s="9">
        <f t="shared" ref="M140:AA140" si="48">M97+M99+M101+M103+M105+M107+M109+M111+M113+M117+M120+M122+M125+M127+M129+M139+M131+M137+M135+M133+M115</f>
        <v>17687.2</v>
      </c>
      <c r="N140" s="9">
        <f t="shared" si="48"/>
        <v>250.29999999999998</v>
      </c>
      <c r="O140" s="10">
        <f t="shared" si="48"/>
        <v>0</v>
      </c>
      <c r="P140" s="8">
        <f t="shared" si="48"/>
        <v>22016.299999999996</v>
      </c>
      <c r="Q140" s="9">
        <f t="shared" si="48"/>
        <v>22013.299999999996</v>
      </c>
      <c r="R140" s="9">
        <f t="shared" si="48"/>
        <v>327.10000000000002</v>
      </c>
      <c r="S140" s="10">
        <f t="shared" si="48"/>
        <v>3</v>
      </c>
      <c r="T140" s="8">
        <f t="shared" si="48"/>
        <v>21414.600000000002</v>
      </c>
      <c r="U140" s="9">
        <f t="shared" si="48"/>
        <v>21414.600000000002</v>
      </c>
      <c r="V140" s="9">
        <f t="shared" si="48"/>
        <v>288.39999999999998</v>
      </c>
      <c r="W140" s="10">
        <f t="shared" si="48"/>
        <v>0</v>
      </c>
      <c r="X140" s="8">
        <f t="shared" si="48"/>
        <v>21414.600000000002</v>
      </c>
      <c r="Y140" s="9">
        <f t="shared" si="48"/>
        <v>21414.600000000002</v>
      </c>
      <c r="Z140" s="9">
        <f t="shared" si="48"/>
        <v>288.39999999999998</v>
      </c>
      <c r="AA140" s="10">
        <f t="shared" si="48"/>
        <v>0</v>
      </c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</row>
    <row r="141" spans="1:41" ht="19.5" customHeight="1" thickBot="1" x14ac:dyDescent="0.25">
      <c r="A141" s="28" t="s">
        <v>15</v>
      </c>
      <c r="B141" s="4" t="s">
        <v>16</v>
      </c>
      <c r="C141" s="5" t="s">
        <v>47</v>
      </c>
      <c r="D141" s="846" t="s">
        <v>181</v>
      </c>
      <c r="E141" s="847"/>
      <c r="F141" s="847"/>
      <c r="G141" s="847"/>
      <c r="H141" s="847"/>
      <c r="I141" s="847"/>
      <c r="J141" s="847"/>
      <c r="K141" s="847"/>
      <c r="L141" s="848"/>
      <c r="M141" s="848"/>
      <c r="N141" s="848"/>
      <c r="O141" s="848"/>
      <c r="P141" s="848"/>
      <c r="Q141" s="848"/>
      <c r="R141" s="848"/>
      <c r="S141" s="848"/>
      <c r="T141" s="848"/>
      <c r="U141" s="848"/>
      <c r="V141" s="848"/>
      <c r="W141" s="848"/>
      <c r="X141" s="848"/>
      <c r="Y141" s="848"/>
      <c r="Z141" s="848"/>
      <c r="AA141" s="84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</row>
    <row r="142" spans="1:41" ht="19.5" customHeight="1" x14ac:dyDescent="0.2">
      <c r="A142" s="1242" t="s">
        <v>15</v>
      </c>
      <c r="B142" s="1238" t="s">
        <v>16</v>
      </c>
      <c r="C142" s="815" t="s">
        <v>47</v>
      </c>
      <c r="D142" s="825" t="s">
        <v>16</v>
      </c>
      <c r="E142" s="941" t="s">
        <v>131</v>
      </c>
      <c r="F142" s="823" t="s">
        <v>215</v>
      </c>
      <c r="G142" s="851" t="s">
        <v>49</v>
      </c>
      <c r="H142" s="798" t="s">
        <v>127</v>
      </c>
      <c r="I142" s="1091" t="s">
        <v>256</v>
      </c>
      <c r="J142" s="730" t="s">
        <v>218</v>
      </c>
      <c r="K142" s="61" t="s">
        <v>24</v>
      </c>
      <c r="L142" s="359">
        <f>M142+O142</f>
        <v>180.2</v>
      </c>
      <c r="M142" s="379">
        <v>180.2</v>
      </c>
      <c r="N142" s="640">
        <v>166.3</v>
      </c>
      <c r="O142" s="380">
        <v>0</v>
      </c>
      <c r="P142" s="359">
        <f>SUM(Q142,S142)</f>
        <v>198.2</v>
      </c>
      <c r="Q142" s="560">
        <v>198.2</v>
      </c>
      <c r="R142" s="641">
        <v>182.9</v>
      </c>
      <c r="S142" s="562">
        <v>0</v>
      </c>
      <c r="T142" s="642">
        <f>U142+W142</f>
        <v>226.9</v>
      </c>
      <c r="U142" s="381">
        <v>226.9</v>
      </c>
      <c r="V142" s="643">
        <v>209.4</v>
      </c>
      <c r="W142" s="644">
        <v>0</v>
      </c>
      <c r="X142" s="645">
        <f>Y142+AA142</f>
        <v>249.6</v>
      </c>
      <c r="Y142" s="640">
        <v>249.6</v>
      </c>
      <c r="Z142" s="379">
        <v>230.3</v>
      </c>
      <c r="AA142" s="380">
        <v>0</v>
      </c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</row>
    <row r="143" spans="1:41" ht="19.5" customHeight="1" thickBot="1" x14ac:dyDescent="0.25">
      <c r="A143" s="1243"/>
      <c r="B143" s="1239"/>
      <c r="C143" s="949"/>
      <c r="D143" s="1241"/>
      <c r="E143" s="1227"/>
      <c r="F143" s="744"/>
      <c r="G143" s="1235"/>
      <c r="H143" s="799"/>
      <c r="I143" s="1092"/>
      <c r="J143" s="731"/>
      <c r="K143" s="216" t="s">
        <v>41</v>
      </c>
      <c r="L143" s="311">
        <f>M143+O143</f>
        <v>0</v>
      </c>
      <c r="M143" s="328">
        <v>0</v>
      </c>
      <c r="N143" s="328">
        <v>0</v>
      </c>
      <c r="O143" s="329">
        <v>0</v>
      </c>
      <c r="P143" s="311">
        <f>Q143+S143</f>
        <v>0</v>
      </c>
      <c r="Q143" s="316">
        <v>0</v>
      </c>
      <c r="R143" s="331">
        <v>0</v>
      </c>
      <c r="S143" s="317">
        <v>0</v>
      </c>
      <c r="T143" s="314">
        <f>U143+W143</f>
        <v>0</v>
      </c>
      <c r="U143" s="330">
        <v>0</v>
      </c>
      <c r="V143" s="330">
        <v>0</v>
      </c>
      <c r="W143" s="336">
        <v>0</v>
      </c>
      <c r="X143" s="337">
        <f>Y143+AA143</f>
        <v>0</v>
      </c>
      <c r="Y143" s="328">
        <v>0</v>
      </c>
      <c r="Z143" s="328">
        <v>0</v>
      </c>
      <c r="AA143" s="329">
        <v>0</v>
      </c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</row>
    <row r="144" spans="1:41" ht="25.5" customHeight="1" thickBot="1" x14ac:dyDescent="0.25">
      <c r="A144" s="1244"/>
      <c r="B144" s="1240"/>
      <c r="C144" s="816"/>
      <c r="D144" s="826"/>
      <c r="E144" s="1228"/>
      <c r="F144" s="819"/>
      <c r="G144" s="852"/>
      <c r="H144" s="800"/>
      <c r="I144" s="732"/>
      <c r="J144" s="732"/>
      <c r="K144" s="217" t="s">
        <v>11</v>
      </c>
      <c r="L144" s="48">
        <f>SUM(L142:L143)</f>
        <v>180.2</v>
      </c>
      <c r="M144" s="49">
        <f t="shared" ref="M144:AA144" si="49">SUM(M142:M143)</f>
        <v>180.2</v>
      </c>
      <c r="N144" s="49">
        <f t="shared" si="49"/>
        <v>166.3</v>
      </c>
      <c r="O144" s="50">
        <f t="shared" si="49"/>
        <v>0</v>
      </c>
      <c r="P144" s="48">
        <f t="shared" si="49"/>
        <v>198.2</v>
      </c>
      <c r="Q144" s="49">
        <f t="shared" si="49"/>
        <v>198.2</v>
      </c>
      <c r="R144" s="49">
        <f t="shared" si="49"/>
        <v>182.9</v>
      </c>
      <c r="S144" s="50">
        <f t="shared" si="49"/>
        <v>0</v>
      </c>
      <c r="T144" s="48">
        <f t="shared" si="49"/>
        <v>226.9</v>
      </c>
      <c r="U144" s="49">
        <f t="shared" si="49"/>
        <v>226.9</v>
      </c>
      <c r="V144" s="49">
        <f t="shared" si="49"/>
        <v>209.4</v>
      </c>
      <c r="W144" s="50">
        <f t="shared" si="49"/>
        <v>0</v>
      </c>
      <c r="X144" s="48">
        <f t="shared" si="49"/>
        <v>249.6</v>
      </c>
      <c r="Y144" s="49">
        <f t="shared" si="49"/>
        <v>249.6</v>
      </c>
      <c r="Z144" s="49">
        <f t="shared" si="49"/>
        <v>230.3</v>
      </c>
      <c r="AA144" s="50">
        <f t="shared" si="49"/>
        <v>0</v>
      </c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</row>
    <row r="145" spans="1:41" ht="19.5" customHeight="1" x14ac:dyDescent="0.2">
      <c r="A145" s="733" t="s">
        <v>15</v>
      </c>
      <c r="B145" s="735" t="s">
        <v>16</v>
      </c>
      <c r="C145" s="737" t="s">
        <v>47</v>
      </c>
      <c r="D145" s="739" t="s">
        <v>22</v>
      </c>
      <c r="E145" s="741" t="s">
        <v>138</v>
      </c>
      <c r="F145" s="743" t="s">
        <v>215</v>
      </c>
      <c r="G145" s="745" t="s">
        <v>23</v>
      </c>
      <c r="H145" s="747" t="s">
        <v>127</v>
      </c>
      <c r="I145" s="750" t="s">
        <v>256</v>
      </c>
      <c r="J145" s="730" t="s">
        <v>216</v>
      </c>
      <c r="K145" s="71" t="s">
        <v>24</v>
      </c>
      <c r="L145" s="646">
        <f>M145+O145</f>
        <v>73.900000000000006</v>
      </c>
      <c r="M145" s="647">
        <v>73.900000000000006</v>
      </c>
      <c r="N145" s="647">
        <v>56.8</v>
      </c>
      <c r="O145" s="648">
        <v>0</v>
      </c>
      <c r="P145" s="646">
        <f>Q145+S145</f>
        <v>88.5</v>
      </c>
      <c r="Q145" s="647">
        <v>88.5</v>
      </c>
      <c r="R145" s="647">
        <v>71.2</v>
      </c>
      <c r="S145" s="648">
        <v>0</v>
      </c>
      <c r="T145" s="266">
        <f>U145+W145</f>
        <v>103.7</v>
      </c>
      <c r="U145" s="267">
        <v>103.7</v>
      </c>
      <c r="V145" s="267">
        <v>84.2</v>
      </c>
      <c r="W145" s="268">
        <v>0</v>
      </c>
      <c r="X145" s="646">
        <f>Y145+AA145</f>
        <v>113.9</v>
      </c>
      <c r="Y145" s="647">
        <v>113.9</v>
      </c>
      <c r="Z145" s="647">
        <v>92.6</v>
      </c>
      <c r="AA145" s="648">
        <v>0</v>
      </c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</row>
    <row r="146" spans="1:41" ht="19.5" customHeight="1" thickBot="1" x14ac:dyDescent="0.25">
      <c r="A146" s="734"/>
      <c r="B146" s="736"/>
      <c r="C146" s="738"/>
      <c r="D146" s="740"/>
      <c r="E146" s="742"/>
      <c r="F146" s="744"/>
      <c r="G146" s="746"/>
      <c r="H146" s="748"/>
      <c r="I146" s="833"/>
      <c r="J146" s="731"/>
      <c r="K146" s="55" t="s">
        <v>41</v>
      </c>
      <c r="L146" s="75">
        <f>M146+O146</f>
        <v>0</v>
      </c>
      <c r="M146" s="349">
        <v>0</v>
      </c>
      <c r="N146" s="349">
        <v>0</v>
      </c>
      <c r="O146" s="350">
        <v>0</v>
      </c>
      <c r="P146" s="171">
        <f>Q146+S146</f>
        <v>0</v>
      </c>
      <c r="Q146" s="351">
        <v>0</v>
      </c>
      <c r="R146" s="352">
        <v>0</v>
      </c>
      <c r="S146" s="353">
        <v>0</v>
      </c>
      <c r="T146" s="171">
        <f>U146+W146</f>
        <v>0</v>
      </c>
      <c r="U146" s="352">
        <v>0</v>
      </c>
      <c r="V146" s="352">
        <v>0</v>
      </c>
      <c r="W146" s="353">
        <v>0</v>
      </c>
      <c r="X146" s="75">
        <v>0</v>
      </c>
      <c r="Y146" s="349">
        <v>0</v>
      </c>
      <c r="Z146" s="349">
        <v>0</v>
      </c>
      <c r="AA146" s="350">
        <v>0</v>
      </c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</row>
    <row r="147" spans="1:41" ht="24" customHeight="1" thickBot="1" x14ac:dyDescent="0.25">
      <c r="A147" s="956"/>
      <c r="B147" s="957"/>
      <c r="C147" s="958"/>
      <c r="D147" s="925"/>
      <c r="E147" s="969"/>
      <c r="F147" s="814"/>
      <c r="G147" s="986"/>
      <c r="H147" s="749"/>
      <c r="I147" s="751"/>
      <c r="J147" s="732"/>
      <c r="K147" s="76" t="s">
        <v>11</v>
      </c>
      <c r="L147" s="77">
        <f>SUM(L146+L145)</f>
        <v>73.900000000000006</v>
      </c>
      <c r="M147" s="78">
        <f t="shared" ref="M147:AA147" si="50">SUM(M146+M145)</f>
        <v>73.900000000000006</v>
      </c>
      <c r="N147" s="78">
        <f t="shared" si="50"/>
        <v>56.8</v>
      </c>
      <c r="O147" s="79">
        <f t="shared" si="50"/>
        <v>0</v>
      </c>
      <c r="P147" s="77">
        <f t="shared" si="50"/>
        <v>88.5</v>
      </c>
      <c r="Q147" s="78">
        <f t="shared" si="50"/>
        <v>88.5</v>
      </c>
      <c r="R147" s="78">
        <f t="shared" si="50"/>
        <v>71.2</v>
      </c>
      <c r="S147" s="79">
        <f t="shared" si="50"/>
        <v>0</v>
      </c>
      <c r="T147" s="77">
        <f t="shared" si="50"/>
        <v>103.7</v>
      </c>
      <c r="U147" s="78">
        <f t="shared" si="50"/>
        <v>103.7</v>
      </c>
      <c r="V147" s="78">
        <f t="shared" si="50"/>
        <v>84.2</v>
      </c>
      <c r="W147" s="79">
        <f t="shared" si="50"/>
        <v>0</v>
      </c>
      <c r="X147" s="77">
        <f t="shared" si="50"/>
        <v>113.9</v>
      </c>
      <c r="Y147" s="78">
        <f t="shared" si="50"/>
        <v>113.9</v>
      </c>
      <c r="Z147" s="78">
        <f t="shared" si="50"/>
        <v>92.6</v>
      </c>
      <c r="AA147" s="79">
        <f t="shared" si="50"/>
        <v>0</v>
      </c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</row>
    <row r="148" spans="1:41" ht="19.5" customHeight="1" x14ac:dyDescent="0.2">
      <c r="A148" s="752" t="s">
        <v>15</v>
      </c>
      <c r="B148" s="755" t="s">
        <v>16</v>
      </c>
      <c r="C148" s="758" t="s">
        <v>47</v>
      </c>
      <c r="D148" s="1039" t="s">
        <v>25</v>
      </c>
      <c r="E148" s="817" t="s">
        <v>128</v>
      </c>
      <c r="F148" s="1044" t="s">
        <v>215</v>
      </c>
      <c r="G148" s="795" t="s">
        <v>23</v>
      </c>
      <c r="H148" s="980" t="s">
        <v>127</v>
      </c>
      <c r="I148" s="1236" t="s">
        <v>256</v>
      </c>
      <c r="J148" s="855" t="s">
        <v>222</v>
      </c>
      <c r="K148" s="68" t="s">
        <v>24</v>
      </c>
      <c r="L148" s="649">
        <f>M148+O148</f>
        <v>165</v>
      </c>
      <c r="M148" s="650">
        <v>165</v>
      </c>
      <c r="N148" s="650">
        <v>79.3</v>
      </c>
      <c r="O148" s="651">
        <v>0</v>
      </c>
      <c r="P148" s="119">
        <f>SUM(Q148,S148)</f>
        <v>214.7</v>
      </c>
      <c r="Q148" s="650">
        <v>214.7</v>
      </c>
      <c r="R148" s="590">
        <v>99.6</v>
      </c>
      <c r="S148" s="597">
        <v>0</v>
      </c>
      <c r="T148" s="151">
        <f>U148+W148</f>
        <v>227</v>
      </c>
      <c r="U148" s="149">
        <v>227</v>
      </c>
      <c r="V148" s="149">
        <v>110.4</v>
      </c>
      <c r="W148" s="150">
        <v>0</v>
      </c>
      <c r="X148" s="119">
        <f>Y148+AA148</f>
        <v>240.8</v>
      </c>
      <c r="Y148" s="590">
        <v>240.8</v>
      </c>
      <c r="Z148" s="590">
        <v>123.6</v>
      </c>
      <c r="AA148" s="591">
        <v>0</v>
      </c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</row>
    <row r="149" spans="1:41" ht="19.5" customHeight="1" x14ac:dyDescent="0.2">
      <c r="A149" s="753"/>
      <c r="B149" s="756"/>
      <c r="C149" s="759"/>
      <c r="D149" s="1040"/>
      <c r="E149" s="1054"/>
      <c r="F149" s="1049"/>
      <c r="G149" s="1047"/>
      <c r="H149" s="1053"/>
      <c r="I149" s="1237"/>
      <c r="J149" s="856"/>
      <c r="K149" s="321" t="s">
        <v>30</v>
      </c>
      <c r="L149" s="371">
        <f>M149+O149</f>
        <v>60.9</v>
      </c>
      <c r="M149" s="372">
        <v>60.9</v>
      </c>
      <c r="N149" s="372">
        <v>59.2</v>
      </c>
      <c r="O149" s="373">
        <v>0</v>
      </c>
      <c r="P149" s="367">
        <f>Q149+S149</f>
        <v>63.6</v>
      </c>
      <c r="Q149" s="374">
        <v>63.6</v>
      </c>
      <c r="R149" s="375">
        <v>62.7</v>
      </c>
      <c r="S149" s="376">
        <v>0</v>
      </c>
      <c r="T149" s="151">
        <f>U149+W149</f>
        <v>0</v>
      </c>
      <c r="U149" s="374">
        <v>0</v>
      </c>
      <c r="V149" s="374">
        <v>0</v>
      </c>
      <c r="W149" s="377">
        <v>0</v>
      </c>
      <c r="X149" s="318">
        <v>0</v>
      </c>
      <c r="Y149" s="319">
        <v>0</v>
      </c>
      <c r="Z149" s="319">
        <v>0</v>
      </c>
      <c r="AA149" s="320">
        <v>0</v>
      </c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</row>
    <row r="150" spans="1:41" ht="19.5" customHeight="1" thickBot="1" x14ac:dyDescent="0.25">
      <c r="A150" s="753"/>
      <c r="B150" s="756"/>
      <c r="C150" s="759"/>
      <c r="D150" s="1040"/>
      <c r="E150" s="1054"/>
      <c r="F150" s="1049"/>
      <c r="G150" s="1047"/>
      <c r="H150" s="1053"/>
      <c r="I150" s="1237"/>
      <c r="J150" s="856"/>
      <c r="K150" s="62" t="s">
        <v>43</v>
      </c>
      <c r="L150" s="166">
        <f>M150+O150</f>
        <v>0</v>
      </c>
      <c r="M150" s="70">
        <v>0</v>
      </c>
      <c r="N150" s="70">
        <v>0</v>
      </c>
      <c r="O150" s="169">
        <v>0</v>
      </c>
      <c r="P150" s="109">
        <f>SUM(Q150,S150)</f>
        <v>0</v>
      </c>
      <c r="Q150" s="70">
        <v>0</v>
      </c>
      <c r="R150" s="45">
        <v>0</v>
      </c>
      <c r="S150" s="167">
        <v>0</v>
      </c>
      <c r="T150" s="171">
        <f>U150+W150</f>
        <v>0</v>
      </c>
      <c r="U150" s="181">
        <v>0</v>
      </c>
      <c r="V150" s="181">
        <v>0</v>
      </c>
      <c r="W150" s="182">
        <v>0</v>
      </c>
      <c r="X150" s="109">
        <v>0</v>
      </c>
      <c r="Y150" s="45">
        <v>0</v>
      </c>
      <c r="Z150" s="45">
        <v>0</v>
      </c>
      <c r="AA150" s="168">
        <v>0</v>
      </c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</row>
    <row r="151" spans="1:41" ht="19.5" customHeight="1" thickBot="1" x14ac:dyDescent="0.25">
      <c r="A151" s="754"/>
      <c r="B151" s="757"/>
      <c r="C151" s="760"/>
      <c r="D151" s="1068"/>
      <c r="E151" s="818"/>
      <c r="F151" s="1045"/>
      <c r="G151" s="797"/>
      <c r="H151" s="981"/>
      <c r="I151" s="1058"/>
      <c r="J151" s="857"/>
      <c r="K151" s="47" t="s">
        <v>11</v>
      </c>
      <c r="L151" s="67">
        <f>SUM(L148:L150)</f>
        <v>225.9</v>
      </c>
      <c r="M151" s="142">
        <f>SUM(M148:M150)</f>
        <v>225.9</v>
      </c>
      <c r="N151" s="142">
        <f>SUM(N148:N150)</f>
        <v>138.5</v>
      </c>
      <c r="O151" s="143">
        <f>SUM(O148:O150)</f>
        <v>0</v>
      </c>
      <c r="P151" s="63">
        <f t="shared" ref="P151:AA151" si="51">SUM(P148:P150)</f>
        <v>278.3</v>
      </c>
      <c r="Q151" s="64">
        <f t="shared" si="51"/>
        <v>278.3</v>
      </c>
      <c r="R151" s="64">
        <f t="shared" si="51"/>
        <v>162.30000000000001</v>
      </c>
      <c r="S151" s="65">
        <f t="shared" si="51"/>
        <v>0</v>
      </c>
      <c r="T151" s="48">
        <f t="shared" si="51"/>
        <v>227</v>
      </c>
      <c r="U151" s="49">
        <f t="shared" si="51"/>
        <v>227</v>
      </c>
      <c r="V151" s="49">
        <f t="shared" si="51"/>
        <v>110.4</v>
      </c>
      <c r="W151" s="50">
        <f t="shared" si="51"/>
        <v>0</v>
      </c>
      <c r="X151" s="48">
        <f t="shared" si="51"/>
        <v>240.8</v>
      </c>
      <c r="Y151" s="49">
        <f t="shared" si="51"/>
        <v>240.8</v>
      </c>
      <c r="Z151" s="49">
        <f t="shared" si="51"/>
        <v>123.6</v>
      </c>
      <c r="AA151" s="50">
        <f t="shared" si="51"/>
        <v>0</v>
      </c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</row>
    <row r="152" spans="1:41" ht="19.5" customHeight="1" x14ac:dyDescent="0.2">
      <c r="A152" s="752" t="s">
        <v>15</v>
      </c>
      <c r="B152" s="755" t="s">
        <v>16</v>
      </c>
      <c r="C152" s="992" t="s">
        <v>47</v>
      </c>
      <c r="D152" s="1148" t="s">
        <v>15</v>
      </c>
      <c r="E152" s="989" t="s">
        <v>129</v>
      </c>
      <c r="F152" s="929" t="s">
        <v>215</v>
      </c>
      <c r="G152" s="1035" t="s">
        <v>209</v>
      </c>
      <c r="H152" s="1141" t="s">
        <v>213</v>
      </c>
      <c r="I152" s="1232" t="s">
        <v>256</v>
      </c>
      <c r="J152" s="1232" t="s">
        <v>217</v>
      </c>
      <c r="K152" s="338" t="s">
        <v>41</v>
      </c>
      <c r="L152" s="92">
        <f>SUM(M152,O152)</f>
        <v>35.200000000000003</v>
      </c>
      <c r="M152" s="93">
        <v>35.200000000000003</v>
      </c>
      <c r="N152" s="93">
        <v>0</v>
      </c>
      <c r="O152" s="94">
        <v>0</v>
      </c>
      <c r="P152" s="95">
        <f>Q152+S152</f>
        <v>35</v>
      </c>
      <c r="Q152" s="96">
        <v>35</v>
      </c>
      <c r="R152" s="96">
        <v>0</v>
      </c>
      <c r="S152" s="97">
        <v>0</v>
      </c>
      <c r="T152" s="151">
        <f>U152+W152</f>
        <v>50</v>
      </c>
      <c r="U152" s="152">
        <v>50</v>
      </c>
      <c r="V152" s="152">
        <v>0</v>
      </c>
      <c r="W152" s="154">
        <v>0</v>
      </c>
      <c r="X152" s="151">
        <f>Y152+AA152</f>
        <v>50</v>
      </c>
      <c r="Y152" s="152">
        <v>50</v>
      </c>
      <c r="Z152" s="152">
        <v>0</v>
      </c>
      <c r="AA152" s="154">
        <v>0</v>
      </c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</row>
    <row r="153" spans="1:41" ht="19.5" customHeight="1" x14ac:dyDescent="0.2">
      <c r="A153" s="753"/>
      <c r="B153" s="756"/>
      <c r="C153" s="993"/>
      <c r="D153" s="1149"/>
      <c r="E153" s="990"/>
      <c r="F153" s="930"/>
      <c r="G153" s="1037"/>
      <c r="H153" s="1231"/>
      <c r="I153" s="1233"/>
      <c r="J153" s="1233"/>
      <c r="K153" s="176" t="s">
        <v>24</v>
      </c>
      <c r="L153" s="147">
        <f>M153+O153</f>
        <v>458.4</v>
      </c>
      <c r="M153" s="148">
        <v>458.4</v>
      </c>
      <c r="N153" s="149">
        <v>417</v>
      </c>
      <c r="O153" s="150">
        <v>0</v>
      </c>
      <c r="P153" s="151">
        <f>Q153+S153</f>
        <v>478.1</v>
      </c>
      <c r="Q153" s="152">
        <v>478.1</v>
      </c>
      <c r="R153" s="152">
        <v>435</v>
      </c>
      <c r="S153" s="153">
        <v>0</v>
      </c>
      <c r="T153" s="151">
        <f>U153+W153</f>
        <v>573.29999999999995</v>
      </c>
      <c r="U153" s="152">
        <v>573.29999999999995</v>
      </c>
      <c r="V153" s="152">
        <v>530.9</v>
      </c>
      <c r="W153" s="154">
        <v>0</v>
      </c>
      <c r="X153" s="151">
        <f>Y153+AA153</f>
        <v>630.5</v>
      </c>
      <c r="Y153" s="152">
        <v>630.5</v>
      </c>
      <c r="Z153" s="152">
        <v>584</v>
      </c>
      <c r="AA153" s="154">
        <v>0</v>
      </c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</row>
    <row r="154" spans="1:41" ht="19.5" customHeight="1" thickBot="1" x14ac:dyDescent="0.25">
      <c r="A154" s="753"/>
      <c r="B154" s="756"/>
      <c r="C154" s="993"/>
      <c r="D154" s="1149"/>
      <c r="E154" s="990"/>
      <c r="F154" s="930"/>
      <c r="G154" s="1037"/>
      <c r="H154" s="1231"/>
      <c r="I154" s="1233"/>
      <c r="J154" s="1233"/>
      <c r="K154" s="179" t="s">
        <v>43</v>
      </c>
      <c r="L154" s="147">
        <f>M154+O154</f>
        <v>15.5</v>
      </c>
      <c r="M154" s="148">
        <v>15.5</v>
      </c>
      <c r="N154" s="149">
        <v>15.3</v>
      </c>
      <c r="O154" s="150">
        <v>0</v>
      </c>
      <c r="P154" s="151">
        <f>Q154+S154</f>
        <v>32</v>
      </c>
      <c r="Q154" s="152">
        <v>32</v>
      </c>
      <c r="R154" s="152">
        <v>31.5</v>
      </c>
      <c r="S154" s="153">
        <v>0</v>
      </c>
      <c r="T154" s="151">
        <f>U154+W154</f>
        <v>0</v>
      </c>
      <c r="U154" s="152">
        <v>0</v>
      </c>
      <c r="V154" s="152">
        <v>0</v>
      </c>
      <c r="W154" s="154">
        <v>0</v>
      </c>
      <c r="X154" s="151">
        <f>Y154+AA154</f>
        <v>0</v>
      </c>
      <c r="Y154" s="152">
        <v>0</v>
      </c>
      <c r="Z154" s="152">
        <v>0</v>
      </c>
      <c r="AA154" s="154">
        <v>0</v>
      </c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</row>
    <row r="155" spans="1:41" ht="19.5" customHeight="1" thickBot="1" x14ac:dyDescent="0.25">
      <c r="A155" s="879"/>
      <c r="B155" s="880"/>
      <c r="C155" s="994"/>
      <c r="D155" s="1150"/>
      <c r="E155" s="991"/>
      <c r="F155" s="931"/>
      <c r="G155" s="1230"/>
      <c r="H155" s="1142"/>
      <c r="I155" s="1234"/>
      <c r="J155" s="1234"/>
      <c r="K155" s="118" t="s">
        <v>11</v>
      </c>
      <c r="L155" s="101">
        <f t="shared" ref="L155:AA155" si="52">SUM(L152:L154)</f>
        <v>509.09999999999997</v>
      </c>
      <c r="M155" s="102">
        <f t="shared" si="52"/>
        <v>509.09999999999997</v>
      </c>
      <c r="N155" s="102">
        <f t="shared" si="52"/>
        <v>432.3</v>
      </c>
      <c r="O155" s="103">
        <f t="shared" si="52"/>
        <v>0</v>
      </c>
      <c r="P155" s="1">
        <f t="shared" si="52"/>
        <v>545.1</v>
      </c>
      <c r="Q155" s="2">
        <f t="shared" si="52"/>
        <v>545.1</v>
      </c>
      <c r="R155" s="2">
        <f t="shared" si="52"/>
        <v>466.5</v>
      </c>
      <c r="S155" s="3">
        <f t="shared" si="52"/>
        <v>0</v>
      </c>
      <c r="T155" s="101">
        <f t="shared" si="52"/>
        <v>623.29999999999995</v>
      </c>
      <c r="U155" s="102">
        <f t="shared" si="52"/>
        <v>623.29999999999995</v>
      </c>
      <c r="V155" s="102">
        <f t="shared" si="52"/>
        <v>530.9</v>
      </c>
      <c r="W155" s="103">
        <f t="shared" si="52"/>
        <v>0</v>
      </c>
      <c r="X155" s="101">
        <f t="shared" si="52"/>
        <v>680.5</v>
      </c>
      <c r="Y155" s="102">
        <f t="shared" si="52"/>
        <v>680.5</v>
      </c>
      <c r="Z155" s="102">
        <f t="shared" si="52"/>
        <v>584</v>
      </c>
      <c r="AA155" s="103">
        <f t="shared" si="52"/>
        <v>0</v>
      </c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</row>
    <row r="156" spans="1:41" ht="19.5" customHeight="1" x14ac:dyDescent="0.2">
      <c r="A156" s="752" t="s">
        <v>15</v>
      </c>
      <c r="B156" s="755" t="s">
        <v>16</v>
      </c>
      <c r="C156" s="992" t="s">
        <v>47</v>
      </c>
      <c r="D156" s="1148" t="s">
        <v>28</v>
      </c>
      <c r="E156" s="989" t="s">
        <v>182</v>
      </c>
      <c r="F156" s="929" t="s">
        <v>215</v>
      </c>
      <c r="G156" s="1013" t="s">
        <v>23</v>
      </c>
      <c r="H156" s="952" t="s">
        <v>127</v>
      </c>
      <c r="I156" s="1232" t="s">
        <v>256</v>
      </c>
      <c r="J156" s="1232" t="s">
        <v>216</v>
      </c>
      <c r="K156" s="338" t="s">
        <v>41</v>
      </c>
      <c r="L156" s="92">
        <f>SUM(M156,O156)</f>
        <v>21</v>
      </c>
      <c r="M156" s="93">
        <v>21</v>
      </c>
      <c r="N156" s="93">
        <v>18.5</v>
      </c>
      <c r="O156" s="94">
        <v>0</v>
      </c>
      <c r="P156" s="95">
        <f>Q156+S156</f>
        <v>25</v>
      </c>
      <c r="Q156" s="96">
        <v>25</v>
      </c>
      <c r="R156" s="96">
        <v>21.7</v>
      </c>
      <c r="S156" s="97">
        <v>0</v>
      </c>
      <c r="T156" s="95">
        <f>U156+W156</f>
        <v>24.2</v>
      </c>
      <c r="U156" s="96">
        <v>24.2</v>
      </c>
      <c r="V156" s="96">
        <v>21</v>
      </c>
      <c r="W156" s="98">
        <v>0</v>
      </c>
      <c r="X156" s="95">
        <f>Y156+AA156</f>
        <v>26.7</v>
      </c>
      <c r="Y156" s="96">
        <v>26.7</v>
      </c>
      <c r="Z156" s="96">
        <v>23.2</v>
      </c>
      <c r="AA156" s="98">
        <v>0</v>
      </c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</row>
    <row r="157" spans="1:41" ht="19.5" customHeight="1" thickBot="1" x14ac:dyDescent="0.25">
      <c r="A157" s="753"/>
      <c r="B157" s="756"/>
      <c r="C157" s="993"/>
      <c r="D157" s="1149"/>
      <c r="E157" s="990"/>
      <c r="F157" s="930"/>
      <c r="G157" s="1014"/>
      <c r="H157" s="954"/>
      <c r="I157" s="1233"/>
      <c r="J157" s="1233"/>
      <c r="K157" s="179" t="s">
        <v>30</v>
      </c>
      <c r="L157" s="147">
        <f>M157+O157</f>
        <v>26.5</v>
      </c>
      <c r="M157" s="148">
        <v>26.5</v>
      </c>
      <c r="N157" s="149">
        <v>17.8</v>
      </c>
      <c r="O157" s="150">
        <v>0</v>
      </c>
      <c r="P157" s="151">
        <f>Q157+S157</f>
        <v>96.3</v>
      </c>
      <c r="Q157" s="152">
        <v>96.3</v>
      </c>
      <c r="R157" s="152">
        <v>36.299999999999997</v>
      </c>
      <c r="S157" s="153">
        <v>0</v>
      </c>
      <c r="T157" s="151">
        <f>U157+W157</f>
        <v>0</v>
      </c>
      <c r="U157" s="152">
        <v>0</v>
      </c>
      <c r="V157" s="152">
        <v>0</v>
      </c>
      <c r="W157" s="154">
        <v>0</v>
      </c>
      <c r="X157" s="151">
        <f>Y157+AA157</f>
        <v>0</v>
      </c>
      <c r="Y157" s="152">
        <v>0</v>
      </c>
      <c r="Z157" s="152">
        <v>0</v>
      </c>
      <c r="AA157" s="154">
        <v>0</v>
      </c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</row>
    <row r="158" spans="1:41" ht="29.25" customHeight="1" thickBot="1" x14ac:dyDescent="0.25">
      <c r="A158" s="879"/>
      <c r="B158" s="880"/>
      <c r="C158" s="994"/>
      <c r="D158" s="1150"/>
      <c r="E158" s="991"/>
      <c r="F158" s="931"/>
      <c r="G158" s="1015"/>
      <c r="H158" s="955"/>
      <c r="I158" s="1234"/>
      <c r="J158" s="1234"/>
      <c r="K158" s="118" t="s">
        <v>11</v>
      </c>
      <c r="L158" s="101">
        <f t="shared" ref="L158:AA158" si="53">SUM(L156:L157)</f>
        <v>47.5</v>
      </c>
      <c r="M158" s="102">
        <f t="shared" si="53"/>
        <v>47.5</v>
      </c>
      <c r="N158" s="102">
        <f t="shared" si="53"/>
        <v>36.299999999999997</v>
      </c>
      <c r="O158" s="103">
        <f t="shared" si="53"/>
        <v>0</v>
      </c>
      <c r="P158" s="101">
        <f t="shared" si="53"/>
        <v>121.3</v>
      </c>
      <c r="Q158" s="102">
        <f t="shared" si="53"/>
        <v>121.3</v>
      </c>
      <c r="R158" s="102">
        <f t="shared" si="53"/>
        <v>58</v>
      </c>
      <c r="S158" s="103">
        <f t="shared" si="53"/>
        <v>0</v>
      </c>
      <c r="T158" s="101">
        <f t="shared" si="53"/>
        <v>24.2</v>
      </c>
      <c r="U158" s="102">
        <f t="shared" si="53"/>
        <v>24.2</v>
      </c>
      <c r="V158" s="102">
        <f t="shared" si="53"/>
        <v>21</v>
      </c>
      <c r="W158" s="103">
        <f t="shared" si="53"/>
        <v>0</v>
      </c>
      <c r="X158" s="101">
        <f t="shared" si="53"/>
        <v>26.7</v>
      </c>
      <c r="Y158" s="102">
        <f t="shared" si="53"/>
        <v>26.7</v>
      </c>
      <c r="Z158" s="102">
        <f t="shared" si="53"/>
        <v>23.2</v>
      </c>
      <c r="AA158" s="103">
        <f t="shared" si="53"/>
        <v>0</v>
      </c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</row>
    <row r="159" spans="1:41" ht="19.5" customHeight="1" thickBot="1" x14ac:dyDescent="0.25">
      <c r="A159" s="162" t="s">
        <v>15</v>
      </c>
      <c r="B159" s="173" t="s">
        <v>16</v>
      </c>
      <c r="C159" s="174" t="s">
        <v>47</v>
      </c>
      <c r="D159" s="1151" t="s">
        <v>203</v>
      </c>
      <c r="E159" s="1152"/>
      <c r="F159" s="1152"/>
      <c r="G159" s="1152"/>
      <c r="H159" s="1152"/>
      <c r="I159" s="1152"/>
      <c r="J159" s="1152"/>
      <c r="K159" s="1152"/>
      <c r="L159" s="306">
        <f>L144+L147+L151+L158+L155</f>
        <v>1036.5999999999999</v>
      </c>
      <c r="M159" s="307">
        <f t="shared" ref="M159:AA159" si="54">M144+M147+M151+M158+M155</f>
        <v>1036.5999999999999</v>
      </c>
      <c r="N159" s="307">
        <f t="shared" si="54"/>
        <v>830.2</v>
      </c>
      <c r="O159" s="308">
        <f t="shared" si="54"/>
        <v>0</v>
      </c>
      <c r="P159" s="306">
        <f t="shared" si="54"/>
        <v>1231.4000000000001</v>
      </c>
      <c r="Q159" s="307">
        <f t="shared" si="54"/>
        <v>1231.4000000000001</v>
      </c>
      <c r="R159" s="307">
        <f t="shared" si="54"/>
        <v>940.90000000000009</v>
      </c>
      <c r="S159" s="308">
        <f t="shared" si="54"/>
        <v>0</v>
      </c>
      <c r="T159" s="306">
        <f t="shared" si="54"/>
        <v>1205.0999999999999</v>
      </c>
      <c r="U159" s="307">
        <f t="shared" si="54"/>
        <v>1205.0999999999999</v>
      </c>
      <c r="V159" s="307">
        <f t="shared" si="54"/>
        <v>955.9</v>
      </c>
      <c r="W159" s="308">
        <f t="shared" si="54"/>
        <v>0</v>
      </c>
      <c r="X159" s="306">
        <f t="shared" si="54"/>
        <v>1311.5</v>
      </c>
      <c r="Y159" s="307">
        <f t="shared" si="54"/>
        <v>1311.5</v>
      </c>
      <c r="Z159" s="307">
        <f t="shared" si="54"/>
        <v>1053.7</v>
      </c>
      <c r="AA159" s="308">
        <f t="shared" si="54"/>
        <v>0</v>
      </c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</row>
    <row r="160" spans="1:41" ht="20.25" customHeight="1" thickBot="1" x14ac:dyDescent="0.25">
      <c r="A160" s="297" t="s">
        <v>15</v>
      </c>
      <c r="B160" s="170" t="s">
        <v>16</v>
      </c>
      <c r="C160" s="1154" t="s">
        <v>204</v>
      </c>
      <c r="D160" s="1007"/>
      <c r="E160" s="1007"/>
      <c r="F160" s="1007"/>
      <c r="G160" s="1007"/>
      <c r="H160" s="1007"/>
      <c r="I160" s="1007"/>
      <c r="J160" s="1007"/>
      <c r="K160" s="1007"/>
      <c r="L160" s="247">
        <f t="shared" ref="L160:AA160" si="55">L25+L55+L68+L94+L140+L159</f>
        <v>24986.199999999997</v>
      </c>
      <c r="M160" s="248">
        <f t="shared" si="55"/>
        <v>24970.3</v>
      </c>
      <c r="N160" s="248">
        <f t="shared" si="55"/>
        <v>4020.4000000000005</v>
      </c>
      <c r="O160" s="249">
        <f t="shared" si="55"/>
        <v>15.899999999999999</v>
      </c>
      <c r="P160" s="247">
        <f t="shared" si="55"/>
        <v>29980.299999999996</v>
      </c>
      <c r="Q160" s="248">
        <f t="shared" si="55"/>
        <v>29977.299999999996</v>
      </c>
      <c r="R160" s="248">
        <f t="shared" si="55"/>
        <v>4659.7999999999993</v>
      </c>
      <c r="S160" s="249">
        <f t="shared" si="55"/>
        <v>3</v>
      </c>
      <c r="T160" s="247">
        <f t="shared" si="55"/>
        <v>30143.5</v>
      </c>
      <c r="U160" s="248">
        <f t="shared" si="55"/>
        <v>30143.5</v>
      </c>
      <c r="V160" s="248">
        <f t="shared" si="55"/>
        <v>4908.5999999999995</v>
      </c>
      <c r="W160" s="249">
        <f t="shared" si="55"/>
        <v>0</v>
      </c>
      <c r="X160" s="247">
        <f t="shared" si="55"/>
        <v>30556.5</v>
      </c>
      <c r="Y160" s="248">
        <f t="shared" si="55"/>
        <v>30556.5</v>
      </c>
      <c r="Z160" s="248">
        <f t="shared" si="55"/>
        <v>5280.74</v>
      </c>
      <c r="AA160" s="249">
        <f t="shared" si="55"/>
        <v>0</v>
      </c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</row>
    <row r="161" spans="1:41" ht="21" customHeight="1" thickBot="1" x14ac:dyDescent="0.25">
      <c r="A161" s="28" t="s">
        <v>15</v>
      </c>
      <c r="B161" s="175" t="s">
        <v>25</v>
      </c>
      <c r="C161" s="1229" t="s">
        <v>57</v>
      </c>
      <c r="D161" s="905"/>
      <c r="E161" s="905"/>
      <c r="F161" s="905"/>
      <c r="G161" s="905"/>
      <c r="H161" s="905"/>
      <c r="I161" s="905"/>
      <c r="J161" s="905"/>
      <c r="K161" s="905"/>
      <c r="L161" s="906"/>
      <c r="M161" s="906"/>
      <c r="N161" s="906"/>
      <c r="O161" s="906"/>
      <c r="P161" s="906"/>
      <c r="Q161" s="906"/>
      <c r="R161" s="906"/>
      <c r="S161" s="906"/>
      <c r="T161" s="906"/>
      <c r="U161" s="906"/>
      <c r="V161" s="906"/>
      <c r="W161" s="906"/>
      <c r="X161" s="906"/>
      <c r="Y161" s="906"/>
      <c r="Z161" s="906"/>
      <c r="AA161" s="907"/>
      <c r="AB161" s="37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</row>
    <row r="162" spans="1:41" ht="20.25" customHeight="1" thickBot="1" x14ac:dyDescent="0.25">
      <c r="A162" s="28" t="s">
        <v>15</v>
      </c>
      <c r="B162" s="4" t="s">
        <v>25</v>
      </c>
      <c r="C162" s="5" t="s">
        <v>16</v>
      </c>
      <c r="D162" s="846" t="s">
        <v>58</v>
      </c>
      <c r="E162" s="847"/>
      <c r="F162" s="847"/>
      <c r="G162" s="847"/>
      <c r="H162" s="847"/>
      <c r="I162" s="847"/>
      <c r="J162" s="847"/>
      <c r="K162" s="847"/>
      <c r="L162" s="847"/>
      <c r="M162" s="847"/>
      <c r="N162" s="847"/>
      <c r="O162" s="847"/>
      <c r="P162" s="847"/>
      <c r="Q162" s="847"/>
      <c r="R162" s="847"/>
      <c r="S162" s="847"/>
      <c r="T162" s="847"/>
      <c r="U162" s="847"/>
      <c r="V162" s="847"/>
      <c r="W162" s="847"/>
      <c r="X162" s="847"/>
      <c r="Y162" s="847"/>
      <c r="Z162" s="847"/>
      <c r="AA162" s="872"/>
      <c r="AB162" s="1145"/>
    </row>
    <row r="163" spans="1:41" ht="22.5" customHeight="1" x14ac:dyDescent="0.2">
      <c r="A163" s="752" t="s">
        <v>15</v>
      </c>
      <c r="B163" s="755" t="s">
        <v>25</v>
      </c>
      <c r="C163" s="992" t="s">
        <v>16</v>
      </c>
      <c r="D163" s="1148" t="s">
        <v>16</v>
      </c>
      <c r="E163" s="989" t="s">
        <v>59</v>
      </c>
      <c r="F163" s="929" t="s">
        <v>215</v>
      </c>
      <c r="G163" s="1013" t="s">
        <v>119</v>
      </c>
      <c r="H163" s="952" t="s">
        <v>20</v>
      </c>
      <c r="I163" s="855" t="s">
        <v>150</v>
      </c>
      <c r="J163" s="855" t="s">
        <v>218</v>
      </c>
      <c r="K163" s="178" t="s">
        <v>24</v>
      </c>
      <c r="L163" s="92">
        <f>SUM(M163,O163)</f>
        <v>0</v>
      </c>
      <c r="M163" s="93">
        <v>0</v>
      </c>
      <c r="N163" s="93">
        <v>0</v>
      </c>
      <c r="O163" s="94">
        <v>0</v>
      </c>
      <c r="P163" s="95">
        <v>0</v>
      </c>
      <c r="Q163" s="96">
        <v>0</v>
      </c>
      <c r="R163" s="96">
        <v>0</v>
      </c>
      <c r="S163" s="97">
        <v>0</v>
      </c>
      <c r="T163" s="95">
        <f>U163+W163</f>
        <v>0</v>
      </c>
      <c r="U163" s="96">
        <v>0</v>
      </c>
      <c r="V163" s="96">
        <v>0</v>
      </c>
      <c r="W163" s="98">
        <v>0</v>
      </c>
      <c r="X163" s="95">
        <v>0</v>
      </c>
      <c r="Y163" s="96">
        <v>0</v>
      </c>
      <c r="Z163" s="96">
        <v>0</v>
      </c>
      <c r="AA163" s="98">
        <v>0</v>
      </c>
      <c r="AB163" s="1145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</row>
    <row r="164" spans="1:41" ht="23.25" customHeight="1" thickBot="1" x14ac:dyDescent="0.25">
      <c r="A164" s="753"/>
      <c r="B164" s="756"/>
      <c r="C164" s="993"/>
      <c r="D164" s="1149"/>
      <c r="E164" s="990"/>
      <c r="F164" s="930"/>
      <c r="G164" s="1014"/>
      <c r="H164" s="954"/>
      <c r="I164" s="856"/>
      <c r="J164" s="856"/>
      <c r="K164" s="179" t="s">
        <v>61</v>
      </c>
      <c r="L164" s="180">
        <f>SUM(M164,O164)</f>
        <v>69</v>
      </c>
      <c r="M164" s="652">
        <v>69</v>
      </c>
      <c r="N164" s="181">
        <v>0</v>
      </c>
      <c r="O164" s="182">
        <v>0</v>
      </c>
      <c r="P164" s="653">
        <f>SUM(Q164+S164)</f>
        <v>55.8</v>
      </c>
      <c r="Q164" s="654">
        <v>55.8</v>
      </c>
      <c r="R164" s="654">
        <v>0</v>
      </c>
      <c r="S164" s="363">
        <v>0</v>
      </c>
      <c r="T164" s="653">
        <f>U164+W164</f>
        <v>43</v>
      </c>
      <c r="U164" s="654">
        <v>43</v>
      </c>
      <c r="V164" s="654">
        <v>0</v>
      </c>
      <c r="W164" s="601">
        <v>0</v>
      </c>
      <c r="X164" s="653">
        <f>SUM(Y164+AA164)</f>
        <v>45</v>
      </c>
      <c r="Y164" s="654">
        <v>45</v>
      </c>
      <c r="Z164" s="654">
        <v>0</v>
      </c>
      <c r="AA164" s="601">
        <v>0</v>
      </c>
      <c r="AB164" s="38"/>
    </row>
    <row r="165" spans="1:41" ht="22.5" customHeight="1" thickBot="1" x14ac:dyDescent="0.25">
      <c r="A165" s="879"/>
      <c r="B165" s="880"/>
      <c r="C165" s="994"/>
      <c r="D165" s="1150"/>
      <c r="E165" s="991"/>
      <c r="F165" s="931"/>
      <c r="G165" s="1015"/>
      <c r="H165" s="1016"/>
      <c r="I165" s="856"/>
      <c r="J165" s="857"/>
      <c r="K165" s="118" t="s">
        <v>11</v>
      </c>
      <c r="L165" s="104">
        <f t="shared" ref="L165:AA165" si="56">SUM(L164+L163)</f>
        <v>69</v>
      </c>
      <c r="M165" s="105">
        <f t="shared" si="56"/>
        <v>69</v>
      </c>
      <c r="N165" s="105">
        <f t="shared" si="56"/>
        <v>0</v>
      </c>
      <c r="O165" s="108">
        <f t="shared" si="56"/>
        <v>0</v>
      </c>
      <c r="P165" s="104">
        <f t="shared" si="56"/>
        <v>55.8</v>
      </c>
      <c r="Q165" s="105">
        <f t="shared" si="56"/>
        <v>55.8</v>
      </c>
      <c r="R165" s="105">
        <f t="shared" si="56"/>
        <v>0</v>
      </c>
      <c r="S165" s="108">
        <f t="shared" si="56"/>
        <v>0</v>
      </c>
      <c r="T165" s="104">
        <f t="shared" si="56"/>
        <v>43</v>
      </c>
      <c r="U165" s="105">
        <f t="shared" si="56"/>
        <v>43</v>
      </c>
      <c r="V165" s="105">
        <f t="shared" si="56"/>
        <v>0</v>
      </c>
      <c r="W165" s="108">
        <f t="shared" si="56"/>
        <v>0</v>
      </c>
      <c r="X165" s="104">
        <f t="shared" si="56"/>
        <v>45</v>
      </c>
      <c r="Y165" s="105">
        <f t="shared" si="56"/>
        <v>45</v>
      </c>
      <c r="Z165" s="105">
        <f t="shared" si="56"/>
        <v>0</v>
      </c>
      <c r="AA165" s="108">
        <f t="shared" si="56"/>
        <v>0</v>
      </c>
      <c r="AB165" s="261"/>
    </row>
    <row r="166" spans="1:41" ht="23.25" customHeight="1" thickBot="1" x14ac:dyDescent="0.25">
      <c r="A166" s="162" t="s">
        <v>15</v>
      </c>
      <c r="B166" s="173" t="s">
        <v>25</v>
      </c>
      <c r="C166" s="174" t="s">
        <v>16</v>
      </c>
      <c r="D166" s="1151" t="s">
        <v>203</v>
      </c>
      <c r="E166" s="1152"/>
      <c r="F166" s="1152"/>
      <c r="G166" s="1152"/>
      <c r="H166" s="1152"/>
      <c r="I166" s="1152"/>
      <c r="J166" s="1152"/>
      <c r="K166" s="1153"/>
      <c r="L166" s="14">
        <f t="shared" ref="L166:AA166" si="57">SUM(L165)</f>
        <v>69</v>
      </c>
      <c r="M166" s="15">
        <f t="shared" si="57"/>
        <v>69</v>
      </c>
      <c r="N166" s="15">
        <f t="shared" si="57"/>
        <v>0</v>
      </c>
      <c r="O166" s="16">
        <f t="shared" si="57"/>
        <v>0</v>
      </c>
      <c r="P166" s="17">
        <f t="shared" si="57"/>
        <v>55.8</v>
      </c>
      <c r="Q166" s="15">
        <f t="shared" si="57"/>
        <v>55.8</v>
      </c>
      <c r="R166" s="15">
        <f t="shared" si="57"/>
        <v>0</v>
      </c>
      <c r="S166" s="18">
        <f t="shared" si="57"/>
        <v>0</v>
      </c>
      <c r="T166" s="14">
        <f t="shared" si="57"/>
        <v>43</v>
      </c>
      <c r="U166" s="19">
        <f t="shared" si="57"/>
        <v>43</v>
      </c>
      <c r="V166" s="20">
        <f t="shared" si="57"/>
        <v>0</v>
      </c>
      <c r="W166" s="16">
        <f t="shared" si="57"/>
        <v>0</v>
      </c>
      <c r="X166" s="17">
        <f t="shared" si="57"/>
        <v>45</v>
      </c>
      <c r="Y166" s="15">
        <f t="shared" si="57"/>
        <v>45</v>
      </c>
      <c r="Z166" s="20">
        <f t="shared" si="57"/>
        <v>0</v>
      </c>
      <c r="AA166" s="16">
        <f t="shared" si="57"/>
        <v>0</v>
      </c>
      <c r="AB166" s="261"/>
    </row>
    <row r="167" spans="1:41" ht="19.5" customHeight="1" thickBot="1" x14ac:dyDescent="0.25">
      <c r="A167" s="28" t="s">
        <v>15</v>
      </c>
      <c r="B167" s="4" t="s">
        <v>25</v>
      </c>
      <c r="C167" s="177" t="s">
        <v>22</v>
      </c>
      <c r="D167" s="972" t="s">
        <v>62</v>
      </c>
      <c r="E167" s="972"/>
      <c r="F167" s="972"/>
      <c r="G167" s="972"/>
      <c r="H167" s="972"/>
      <c r="I167" s="972"/>
      <c r="J167" s="972"/>
      <c r="K167" s="972"/>
      <c r="L167" s="972"/>
      <c r="M167" s="972"/>
      <c r="N167" s="972"/>
      <c r="O167" s="972"/>
      <c r="P167" s="972"/>
      <c r="Q167" s="972"/>
      <c r="R167" s="972"/>
      <c r="S167" s="972"/>
      <c r="T167" s="972"/>
      <c r="U167" s="972"/>
      <c r="V167" s="972"/>
      <c r="W167" s="972"/>
      <c r="X167" s="972"/>
      <c r="Y167" s="972"/>
      <c r="Z167" s="972"/>
      <c r="AA167" s="973"/>
      <c r="AB167" s="261"/>
    </row>
    <row r="168" spans="1:41" ht="29.25" customHeight="1" x14ac:dyDescent="0.2">
      <c r="A168" s="1184" t="s">
        <v>15</v>
      </c>
      <c r="B168" s="735" t="s">
        <v>25</v>
      </c>
      <c r="C168" s="910" t="s">
        <v>22</v>
      </c>
      <c r="D168" s="912" t="s">
        <v>22</v>
      </c>
      <c r="E168" s="901" t="s">
        <v>179</v>
      </c>
      <c r="F168" s="1146" t="s">
        <v>215</v>
      </c>
      <c r="G168" s="899" t="s">
        <v>183</v>
      </c>
      <c r="H168" s="892" t="s">
        <v>63</v>
      </c>
      <c r="I168" s="885" t="s">
        <v>257</v>
      </c>
      <c r="J168" s="882" t="s">
        <v>223</v>
      </c>
      <c r="K168" s="296" t="s">
        <v>41</v>
      </c>
      <c r="L168" s="655">
        <f>SUM(M168,O168)</f>
        <v>365.4</v>
      </c>
      <c r="M168" s="656">
        <v>361</v>
      </c>
      <c r="N168" s="656">
        <v>301.10000000000002</v>
      </c>
      <c r="O168" s="657">
        <v>4.4000000000000004</v>
      </c>
      <c r="P168" s="655">
        <f>SUM(Q168,S168)</f>
        <v>362.7</v>
      </c>
      <c r="Q168" s="656">
        <v>362.7</v>
      </c>
      <c r="R168" s="656">
        <v>290.8</v>
      </c>
      <c r="S168" s="657">
        <v>0</v>
      </c>
      <c r="T168" s="655">
        <f>SUM(U168,W168)</f>
        <v>473.8</v>
      </c>
      <c r="U168" s="656">
        <v>473.8</v>
      </c>
      <c r="V168" s="656">
        <v>407.9</v>
      </c>
      <c r="W168" s="657">
        <v>0</v>
      </c>
      <c r="X168" s="655">
        <f>Y168+AA168</f>
        <v>516.70000000000005</v>
      </c>
      <c r="Y168" s="656">
        <v>516.70000000000005</v>
      </c>
      <c r="Z168" s="656">
        <v>448.7</v>
      </c>
      <c r="AA168" s="657">
        <v>0</v>
      </c>
      <c r="AB168" s="261"/>
    </row>
    <row r="169" spans="1:41" ht="28.5" customHeight="1" thickBot="1" x14ac:dyDescent="0.25">
      <c r="A169" s="879"/>
      <c r="B169" s="1067"/>
      <c r="C169" s="911"/>
      <c r="D169" s="913"/>
      <c r="E169" s="902"/>
      <c r="F169" s="1147"/>
      <c r="G169" s="900"/>
      <c r="H169" s="893"/>
      <c r="I169" s="1004"/>
      <c r="J169" s="883"/>
      <c r="K169" s="137" t="s">
        <v>24</v>
      </c>
      <c r="L169" s="279">
        <f>M169+O169</f>
        <v>96.8</v>
      </c>
      <c r="M169" s="281">
        <v>96.8</v>
      </c>
      <c r="N169" s="281">
        <v>93.6</v>
      </c>
      <c r="O169" s="280">
        <v>0</v>
      </c>
      <c r="P169" s="279">
        <f>Q169+S169</f>
        <v>194</v>
      </c>
      <c r="Q169" s="281">
        <v>194</v>
      </c>
      <c r="R169" s="281">
        <v>190.3</v>
      </c>
      <c r="S169" s="280">
        <v>0</v>
      </c>
      <c r="T169" s="279">
        <f>U169+W169</f>
        <v>190</v>
      </c>
      <c r="U169" s="281">
        <v>190</v>
      </c>
      <c r="V169" s="281">
        <v>186.4</v>
      </c>
      <c r="W169" s="280">
        <v>0</v>
      </c>
      <c r="X169" s="279">
        <f>Y169+AA169</f>
        <v>209</v>
      </c>
      <c r="Y169" s="281">
        <v>209</v>
      </c>
      <c r="Z169" s="281">
        <v>205</v>
      </c>
      <c r="AA169" s="280">
        <v>0</v>
      </c>
      <c r="AB169" s="261"/>
    </row>
    <row r="170" spans="1:41" ht="30.75" customHeight="1" thickBot="1" x14ac:dyDescent="0.25">
      <c r="A170" s="754"/>
      <c r="B170" s="783"/>
      <c r="C170" s="786"/>
      <c r="D170" s="802"/>
      <c r="E170" s="903"/>
      <c r="F170" s="917"/>
      <c r="G170" s="891"/>
      <c r="H170" s="894"/>
      <c r="I170" s="919"/>
      <c r="J170" s="884"/>
      <c r="K170" s="118" t="s">
        <v>11</v>
      </c>
      <c r="L170" s="1">
        <f t="shared" ref="L170:AA170" si="58">SUM(L168:L169)</f>
        <v>462.2</v>
      </c>
      <c r="M170" s="2">
        <f t="shared" si="58"/>
        <v>457.8</v>
      </c>
      <c r="N170" s="2">
        <f t="shared" si="58"/>
        <v>394.70000000000005</v>
      </c>
      <c r="O170" s="3">
        <f t="shared" si="58"/>
        <v>4.4000000000000004</v>
      </c>
      <c r="P170" s="1">
        <f t="shared" si="58"/>
        <v>556.70000000000005</v>
      </c>
      <c r="Q170" s="2">
        <f t="shared" si="58"/>
        <v>556.70000000000005</v>
      </c>
      <c r="R170" s="2">
        <f t="shared" si="58"/>
        <v>481.1</v>
      </c>
      <c r="S170" s="3">
        <f t="shared" si="58"/>
        <v>0</v>
      </c>
      <c r="T170" s="1">
        <f t="shared" si="58"/>
        <v>663.8</v>
      </c>
      <c r="U170" s="2">
        <f t="shared" si="58"/>
        <v>663.8</v>
      </c>
      <c r="V170" s="2">
        <f t="shared" si="58"/>
        <v>594.29999999999995</v>
      </c>
      <c r="W170" s="3">
        <f t="shared" si="58"/>
        <v>0</v>
      </c>
      <c r="X170" s="1">
        <f t="shared" si="58"/>
        <v>725.7</v>
      </c>
      <c r="Y170" s="2">
        <f t="shared" si="58"/>
        <v>725.7</v>
      </c>
      <c r="Z170" s="2">
        <f t="shared" si="58"/>
        <v>653.70000000000005</v>
      </c>
      <c r="AA170" s="3">
        <f t="shared" si="58"/>
        <v>0</v>
      </c>
      <c r="AB170" s="261"/>
    </row>
    <row r="171" spans="1:41" ht="33" customHeight="1" thickBot="1" x14ac:dyDescent="0.25">
      <c r="A171" s="779" t="s">
        <v>15</v>
      </c>
      <c r="B171" s="782" t="s">
        <v>25</v>
      </c>
      <c r="C171" s="784" t="s">
        <v>22</v>
      </c>
      <c r="D171" s="801" t="s">
        <v>28</v>
      </c>
      <c r="E171" s="914" t="s">
        <v>64</v>
      </c>
      <c r="F171" s="916" t="s">
        <v>215</v>
      </c>
      <c r="G171" s="890" t="s">
        <v>183</v>
      </c>
      <c r="H171" s="904" t="s">
        <v>63</v>
      </c>
      <c r="I171" s="918" t="s">
        <v>257</v>
      </c>
      <c r="J171" s="885" t="s">
        <v>218</v>
      </c>
      <c r="K171" s="295" t="s">
        <v>115</v>
      </c>
      <c r="L171" s="605">
        <f>SUM(M171,O171)</f>
        <v>8.5</v>
      </c>
      <c r="M171" s="658">
        <v>8.5</v>
      </c>
      <c r="N171" s="658">
        <v>0</v>
      </c>
      <c r="O171" s="659">
        <v>0</v>
      </c>
      <c r="P171" s="605">
        <f>SUM(Q171,S171)</f>
        <v>7</v>
      </c>
      <c r="Q171" s="658">
        <v>7</v>
      </c>
      <c r="R171" s="658">
        <v>0</v>
      </c>
      <c r="S171" s="659">
        <v>0</v>
      </c>
      <c r="T171" s="605">
        <f>SUM(U171,W171)</f>
        <v>8.1999999999999993</v>
      </c>
      <c r="U171" s="658">
        <v>8.1999999999999993</v>
      </c>
      <c r="V171" s="658">
        <v>0</v>
      </c>
      <c r="W171" s="659">
        <v>0</v>
      </c>
      <c r="X171" s="605">
        <f>Y171+AA171</f>
        <v>8.4</v>
      </c>
      <c r="Y171" s="658">
        <v>8.4</v>
      </c>
      <c r="Z171" s="658">
        <v>0</v>
      </c>
      <c r="AA171" s="659">
        <v>0</v>
      </c>
      <c r="AB171" s="1145"/>
    </row>
    <row r="172" spans="1:41" ht="36" customHeight="1" thickBot="1" x14ac:dyDescent="0.25">
      <c r="A172" s="781"/>
      <c r="B172" s="783"/>
      <c r="C172" s="786"/>
      <c r="D172" s="802"/>
      <c r="E172" s="915"/>
      <c r="F172" s="917"/>
      <c r="G172" s="891"/>
      <c r="H172" s="894"/>
      <c r="I172" s="919"/>
      <c r="J172" s="886"/>
      <c r="K172" s="118" t="s">
        <v>11</v>
      </c>
      <c r="L172" s="1">
        <f>SUM(L171)</f>
        <v>8.5</v>
      </c>
      <c r="M172" s="2">
        <f>SUM(M171)</f>
        <v>8.5</v>
      </c>
      <c r="N172" s="2">
        <f>SUM(N171)</f>
        <v>0</v>
      </c>
      <c r="O172" s="3">
        <f>SUM(O171)</f>
        <v>0</v>
      </c>
      <c r="P172" s="1">
        <f t="shared" ref="P172:AA172" si="59">SUM(P171)</f>
        <v>7</v>
      </c>
      <c r="Q172" s="2">
        <f t="shared" si="59"/>
        <v>7</v>
      </c>
      <c r="R172" s="2">
        <f t="shared" si="59"/>
        <v>0</v>
      </c>
      <c r="S172" s="3">
        <f t="shared" si="59"/>
        <v>0</v>
      </c>
      <c r="T172" s="1">
        <f t="shared" si="59"/>
        <v>8.1999999999999993</v>
      </c>
      <c r="U172" s="2">
        <f t="shared" si="59"/>
        <v>8.1999999999999993</v>
      </c>
      <c r="V172" s="2">
        <f t="shared" si="59"/>
        <v>0</v>
      </c>
      <c r="W172" s="3">
        <f t="shared" si="59"/>
        <v>0</v>
      </c>
      <c r="X172" s="1">
        <f t="shared" si="59"/>
        <v>8.4</v>
      </c>
      <c r="Y172" s="2">
        <f t="shared" si="59"/>
        <v>8.4</v>
      </c>
      <c r="Z172" s="2">
        <f t="shared" si="59"/>
        <v>0</v>
      </c>
      <c r="AA172" s="3">
        <f t="shared" si="59"/>
        <v>0</v>
      </c>
      <c r="AB172" s="1145"/>
    </row>
    <row r="173" spans="1:41" ht="36" customHeight="1" thickBot="1" x14ac:dyDescent="0.25">
      <c r="A173" s="779" t="s">
        <v>15</v>
      </c>
      <c r="B173" s="782" t="s">
        <v>25</v>
      </c>
      <c r="C173" s="784" t="s">
        <v>22</v>
      </c>
      <c r="D173" s="801" t="s">
        <v>47</v>
      </c>
      <c r="E173" s="914" t="s">
        <v>180</v>
      </c>
      <c r="F173" s="916" t="s">
        <v>215</v>
      </c>
      <c r="G173" s="890" t="s">
        <v>183</v>
      </c>
      <c r="H173" s="904" t="s">
        <v>63</v>
      </c>
      <c r="I173" s="918" t="s">
        <v>257</v>
      </c>
      <c r="J173" s="885" t="s">
        <v>218</v>
      </c>
      <c r="K173" s="294" t="s">
        <v>41</v>
      </c>
      <c r="L173" s="660">
        <f>SUM(M173,O173)</f>
        <v>74.2</v>
      </c>
      <c r="M173" s="661">
        <v>74.2</v>
      </c>
      <c r="N173" s="661">
        <v>25.1</v>
      </c>
      <c r="O173" s="662">
        <v>0</v>
      </c>
      <c r="P173" s="660">
        <f>SUM(Q173,S173)</f>
        <v>106.8</v>
      </c>
      <c r="Q173" s="661">
        <v>106.8</v>
      </c>
      <c r="R173" s="661">
        <v>59.9</v>
      </c>
      <c r="S173" s="662">
        <v>0</v>
      </c>
      <c r="T173" s="660">
        <f>SUM(U173,W173)</f>
        <v>89.2</v>
      </c>
      <c r="U173" s="661">
        <v>89.2</v>
      </c>
      <c r="V173" s="661">
        <v>38.299999999999997</v>
      </c>
      <c r="W173" s="662">
        <v>0</v>
      </c>
      <c r="X173" s="660">
        <f>Y173+AA173</f>
        <v>93.5</v>
      </c>
      <c r="Y173" s="661">
        <v>93.5</v>
      </c>
      <c r="Z173" s="661">
        <v>42.1</v>
      </c>
      <c r="AA173" s="662">
        <v>0</v>
      </c>
      <c r="AB173" s="1162"/>
    </row>
    <row r="174" spans="1:41" ht="36" customHeight="1" thickBot="1" x14ac:dyDescent="0.25">
      <c r="A174" s="781"/>
      <c r="B174" s="783"/>
      <c r="C174" s="786"/>
      <c r="D174" s="802"/>
      <c r="E174" s="915"/>
      <c r="F174" s="917"/>
      <c r="G174" s="891"/>
      <c r="H174" s="894"/>
      <c r="I174" s="919"/>
      <c r="J174" s="886"/>
      <c r="K174" s="118" t="s">
        <v>11</v>
      </c>
      <c r="L174" s="101">
        <f t="shared" ref="L174:AA174" si="60">SUM(L173)</f>
        <v>74.2</v>
      </c>
      <c r="M174" s="102">
        <f t="shared" si="60"/>
        <v>74.2</v>
      </c>
      <c r="N174" s="102">
        <f t="shared" si="60"/>
        <v>25.1</v>
      </c>
      <c r="O174" s="103">
        <f t="shared" si="60"/>
        <v>0</v>
      </c>
      <c r="P174" s="101">
        <f t="shared" si="60"/>
        <v>106.8</v>
      </c>
      <c r="Q174" s="102">
        <f t="shared" si="60"/>
        <v>106.8</v>
      </c>
      <c r="R174" s="102">
        <f t="shared" si="60"/>
        <v>59.9</v>
      </c>
      <c r="S174" s="103">
        <f t="shared" si="60"/>
        <v>0</v>
      </c>
      <c r="T174" s="101">
        <f t="shared" si="60"/>
        <v>89.2</v>
      </c>
      <c r="U174" s="102">
        <f t="shared" si="60"/>
        <v>89.2</v>
      </c>
      <c r="V174" s="102">
        <f t="shared" si="60"/>
        <v>38.299999999999997</v>
      </c>
      <c r="W174" s="103">
        <f t="shared" si="60"/>
        <v>0</v>
      </c>
      <c r="X174" s="101">
        <f t="shared" si="60"/>
        <v>93.5</v>
      </c>
      <c r="Y174" s="102">
        <f t="shared" si="60"/>
        <v>93.5</v>
      </c>
      <c r="Z174" s="102">
        <f t="shared" si="60"/>
        <v>42.1</v>
      </c>
      <c r="AA174" s="103">
        <f t="shared" si="60"/>
        <v>0</v>
      </c>
      <c r="AB174" s="1162"/>
    </row>
    <row r="175" spans="1:41" ht="25.5" customHeight="1" x14ac:dyDescent="0.2">
      <c r="A175" s="779" t="s">
        <v>15</v>
      </c>
      <c r="B175" s="782" t="s">
        <v>25</v>
      </c>
      <c r="C175" s="784" t="s">
        <v>22</v>
      </c>
      <c r="D175" s="787" t="s">
        <v>35</v>
      </c>
      <c r="E175" s="790" t="s">
        <v>365</v>
      </c>
      <c r="F175" s="792" t="s">
        <v>367</v>
      </c>
      <c r="G175" s="795" t="s">
        <v>183</v>
      </c>
      <c r="H175" s="798" t="s">
        <v>63</v>
      </c>
      <c r="I175" s="750" t="s">
        <v>257</v>
      </c>
      <c r="J175" s="855" t="s">
        <v>364</v>
      </c>
      <c r="K175" s="71" t="s">
        <v>24</v>
      </c>
      <c r="L175" s="72">
        <f>SUM(M175,O175)</f>
        <v>0</v>
      </c>
      <c r="M175" s="73">
        <v>0</v>
      </c>
      <c r="N175" s="73">
        <v>0</v>
      </c>
      <c r="O175" s="74">
        <v>0</v>
      </c>
      <c r="P175" s="72">
        <f>SUM(Q175,S175)</f>
        <v>12.1</v>
      </c>
      <c r="Q175" s="73">
        <v>12.1</v>
      </c>
      <c r="R175" s="73">
        <v>7.5</v>
      </c>
      <c r="S175" s="74">
        <v>0</v>
      </c>
      <c r="T175" s="72">
        <f>SUM(U175,W175)</f>
        <v>24.3</v>
      </c>
      <c r="U175" s="73">
        <v>24.3</v>
      </c>
      <c r="V175" s="73">
        <v>14.5</v>
      </c>
      <c r="W175" s="74">
        <v>0</v>
      </c>
      <c r="X175" s="72">
        <f>Y175+AA175</f>
        <v>12.1</v>
      </c>
      <c r="Y175" s="73">
        <v>12.1</v>
      </c>
      <c r="Z175" s="73">
        <v>7.5</v>
      </c>
      <c r="AA175" s="74">
        <v>0</v>
      </c>
      <c r="AB175" s="1162"/>
    </row>
    <row r="176" spans="1:41" ht="26.25" customHeight="1" thickBot="1" x14ac:dyDescent="0.25">
      <c r="A176" s="780"/>
      <c r="B176" s="736"/>
      <c r="C176" s="785"/>
      <c r="D176" s="788"/>
      <c r="E176" s="742"/>
      <c r="F176" s="793"/>
      <c r="G176" s="796"/>
      <c r="H176" s="799"/>
      <c r="I176" s="731"/>
      <c r="J176" s="731"/>
      <c r="K176" s="55" t="s">
        <v>30</v>
      </c>
      <c r="L176" s="145">
        <f>M176+O176</f>
        <v>0</v>
      </c>
      <c r="M176" s="69">
        <v>0</v>
      </c>
      <c r="N176" s="69">
        <v>0</v>
      </c>
      <c r="O176" s="146">
        <v>0</v>
      </c>
      <c r="P176" s="145">
        <f>Q176+S176</f>
        <v>68.8</v>
      </c>
      <c r="Q176" s="69">
        <v>68.8</v>
      </c>
      <c r="R176" s="69">
        <v>70</v>
      </c>
      <c r="S176" s="146">
        <v>0</v>
      </c>
      <c r="T176" s="145">
        <f>U176+W176</f>
        <v>137.5</v>
      </c>
      <c r="U176" s="69">
        <v>137.5</v>
      </c>
      <c r="V176" s="69">
        <v>105</v>
      </c>
      <c r="W176" s="146">
        <v>0</v>
      </c>
      <c r="X176" s="145">
        <f>Y176+AA176</f>
        <v>68.7</v>
      </c>
      <c r="Y176" s="69">
        <v>68.7</v>
      </c>
      <c r="Z176" s="69">
        <v>70</v>
      </c>
      <c r="AA176" s="146">
        <v>0</v>
      </c>
      <c r="AB176" s="1162"/>
    </row>
    <row r="177" spans="1:28" ht="28.5" customHeight="1" thickBot="1" x14ac:dyDescent="0.25">
      <c r="A177" s="781"/>
      <c r="B177" s="783"/>
      <c r="C177" s="786"/>
      <c r="D177" s="789"/>
      <c r="E177" s="791"/>
      <c r="F177" s="794"/>
      <c r="G177" s="797"/>
      <c r="H177" s="800"/>
      <c r="I177" s="751"/>
      <c r="J177" s="732"/>
      <c r="K177" s="340" t="s">
        <v>11</v>
      </c>
      <c r="L177" s="77">
        <f>SUM(L175:L176)</f>
        <v>0</v>
      </c>
      <c r="M177" s="78">
        <f t="shared" ref="M177" si="61">SUM(M175:M176)</f>
        <v>0</v>
      </c>
      <c r="N177" s="78">
        <f t="shared" ref="N177" si="62">SUM(N175:N176)</f>
        <v>0</v>
      </c>
      <c r="O177" s="79">
        <f t="shared" ref="O177" si="63">SUM(O175:O176)</f>
        <v>0</v>
      </c>
      <c r="P177" s="77">
        <f t="shared" ref="P177" si="64">SUM(P175:P176)</f>
        <v>80.899999999999991</v>
      </c>
      <c r="Q177" s="78">
        <f t="shared" ref="Q177" si="65">SUM(Q175:Q176)</f>
        <v>80.899999999999991</v>
      </c>
      <c r="R177" s="78">
        <f t="shared" ref="R177" si="66">SUM(R175:R176)</f>
        <v>77.5</v>
      </c>
      <c r="S177" s="79">
        <f t="shared" ref="S177" si="67">SUM(S175:S176)</f>
        <v>0</v>
      </c>
      <c r="T177" s="77">
        <f t="shared" ref="T177" si="68">SUM(T175:T176)</f>
        <v>161.80000000000001</v>
      </c>
      <c r="U177" s="78">
        <f t="shared" ref="U177" si="69">SUM(U175:U176)</f>
        <v>161.80000000000001</v>
      </c>
      <c r="V177" s="78">
        <f t="shared" ref="V177" si="70">SUM(V175:V176)</f>
        <v>119.5</v>
      </c>
      <c r="W177" s="79">
        <f t="shared" ref="W177" si="71">SUM(W175:W176)</f>
        <v>0</v>
      </c>
      <c r="X177" s="77">
        <f t="shared" ref="X177" si="72">SUM(X175:X176)</f>
        <v>80.8</v>
      </c>
      <c r="Y177" s="78">
        <f t="shared" ref="Y177" si="73">SUM(Y175:Y176)</f>
        <v>80.8</v>
      </c>
      <c r="Z177" s="78">
        <f t="shared" ref="Z177" si="74">SUM(Z175:Z176)</f>
        <v>77.5</v>
      </c>
      <c r="AA177" s="79">
        <f t="shared" ref="AA177" si="75">SUM(AA175:AA176)</f>
        <v>0</v>
      </c>
      <c r="AB177" s="1162"/>
    </row>
    <row r="178" spans="1:28" ht="33.75" customHeight="1" x14ac:dyDescent="0.2">
      <c r="A178" s="779" t="s">
        <v>15</v>
      </c>
      <c r="B178" s="782" t="s">
        <v>25</v>
      </c>
      <c r="C178" s="784" t="s">
        <v>22</v>
      </c>
      <c r="D178" s="787" t="s">
        <v>37</v>
      </c>
      <c r="E178" s="790" t="s">
        <v>366</v>
      </c>
      <c r="F178" s="792" t="s">
        <v>367</v>
      </c>
      <c r="G178" s="795" t="s">
        <v>183</v>
      </c>
      <c r="H178" s="798" t="s">
        <v>63</v>
      </c>
      <c r="I178" s="750" t="s">
        <v>257</v>
      </c>
      <c r="J178" s="855" t="s">
        <v>364</v>
      </c>
      <c r="K178" s="71" t="s">
        <v>24</v>
      </c>
      <c r="L178" s="72">
        <f>SUM(M178,O178)</f>
        <v>0</v>
      </c>
      <c r="M178" s="73">
        <v>0</v>
      </c>
      <c r="N178" s="73">
        <v>0</v>
      </c>
      <c r="O178" s="74">
        <v>0</v>
      </c>
      <c r="P178" s="72">
        <f>SUM(Q178,S178)</f>
        <v>5.5</v>
      </c>
      <c r="Q178" s="73">
        <v>5.5</v>
      </c>
      <c r="R178" s="73">
        <v>3</v>
      </c>
      <c r="S178" s="74">
        <v>0</v>
      </c>
      <c r="T178" s="72">
        <f>SUM(U178,W178)</f>
        <v>11.1</v>
      </c>
      <c r="U178" s="73">
        <v>11.1</v>
      </c>
      <c r="V178" s="73">
        <v>6.2</v>
      </c>
      <c r="W178" s="74">
        <v>0</v>
      </c>
      <c r="X178" s="72">
        <f>Y178+AA178</f>
        <v>5.5</v>
      </c>
      <c r="Y178" s="73">
        <v>5.5</v>
      </c>
      <c r="Z178" s="73">
        <v>3</v>
      </c>
      <c r="AA178" s="74">
        <v>0</v>
      </c>
      <c r="AB178" s="1145"/>
    </row>
    <row r="179" spans="1:28" ht="32.25" customHeight="1" thickBot="1" x14ac:dyDescent="0.25">
      <c r="A179" s="780"/>
      <c r="B179" s="736"/>
      <c r="C179" s="785"/>
      <c r="D179" s="788"/>
      <c r="E179" s="742"/>
      <c r="F179" s="793"/>
      <c r="G179" s="796"/>
      <c r="H179" s="799"/>
      <c r="I179" s="731"/>
      <c r="J179" s="731"/>
      <c r="K179" s="55" t="s">
        <v>30</v>
      </c>
      <c r="L179" s="145">
        <f>M179+O179</f>
        <v>0</v>
      </c>
      <c r="M179" s="69">
        <v>0</v>
      </c>
      <c r="N179" s="69">
        <v>0</v>
      </c>
      <c r="O179" s="146">
        <v>0</v>
      </c>
      <c r="P179" s="145">
        <f>Q179+S179</f>
        <v>31.2</v>
      </c>
      <c r="Q179" s="69">
        <v>31.2</v>
      </c>
      <c r="R179" s="69">
        <v>24.3</v>
      </c>
      <c r="S179" s="146">
        <v>0</v>
      </c>
      <c r="T179" s="145">
        <f>U179+W179</f>
        <v>62.5</v>
      </c>
      <c r="U179" s="69">
        <v>62.5</v>
      </c>
      <c r="V179" s="69">
        <v>51.6</v>
      </c>
      <c r="W179" s="146">
        <v>0</v>
      </c>
      <c r="X179" s="145">
        <f>Y179+AA179</f>
        <v>31.3</v>
      </c>
      <c r="Y179" s="69">
        <v>31.3</v>
      </c>
      <c r="Z179" s="69">
        <v>24.3</v>
      </c>
      <c r="AA179" s="146">
        <v>0</v>
      </c>
      <c r="AB179" s="1162"/>
    </row>
    <row r="180" spans="1:28" ht="34.5" customHeight="1" thickBot="1" x14ac:dyDescent="0.25">
      <c r="A180" s="781"/>
      <c r="B180" s="783"/>
      <c r="C180" s="786"/>
      <c r="D180" s="789"/>
      <c r="E180" s="791"/>
      <c r="F180" s="794"/>
      <c r="G180" s="797"/>
      <c r="H180" s="800"/>
      <c r="I180" s="751"/>
      <c r="J180" s="732"/>
      <c r="K180" s="340" t="s">
        <v>11</v>
      </c>
      <c r="L180" s="85">
        <f>SUM(L178:L179)</f>
        <v>0</v>
      </c>
      <c r="M180" s="86">
        <f t="shared" ref="M180:AA180" si="76">SUM(M178:M179)</f>
        <v>0</v>
      </c>
      <c r="N180" s="86">
        <f t="shared" si="76"/>
        <v>0</v>
      </c>
      <c r="O180" s="87">
        <f t="shared" si="76"/>
        <v>0</v>
      </c>
      <c r="P180" s="85">
        <f t="shared" si="76"/>
        <v>36.700000000000003</v>
      </c>
      <c r="Q180" s="86">
        <f t="shared" si="76"/>
        <v>36.700000000000003</v>
      </c>
      <c r="R180" s="86">
        <f t="shared" si="76"/>
        <v>27.3</v>
      </c>
      <c r="S180" s="87">
        <f t="shared" si="76"/>
        <v>0</v>
      </c>
      <c r="T180" s="85">
        <f t="shared" si="76"/>
        <v>73.599999999999994</v>
      </c>
      <c r="U180" s="86">
        <f t="shared" si="76"/>
        <v>73.599999999999994</v>
      </c>
      <c r="V180" s="86">
        <f t="shared" si="76"/>
        <v>57.800000000000004</v>
      </c>
      <c r="W180" s="87">
        <f t="shared" si="76"/>
        <v>0</v>
      </c>
      <c r="X180" s="85">
        <f t="shared" si="76"/>
        <v>36.799999999999997</v>
      </c>
      <c r="Y180" s="86">
        <f t="shared" si="76"/>
        <v>36.799999999999997</v>
      </c>
      <c r="Z180" s="86">
        <f t="shared" si="76"/>
        <v>27.3</v>
      </c>
      <c r="AA180" s="87">
        <f t="shared" si="76"/>
        <v>0</v>
      </c>
      <c r="AB180" s="1145"/>
    </row>
    <row r="181" spans="1:28" ht="21" customHeight="1" thickBot="1" x14ac:dyDescent="0.25">
      <c r="A181" s="28" t="s">
        <v>15</v>
      </c>
      <c r="B181" s="4" t="s">
        <v>25</v>
      </c>
      <c r="C181" s="184" t="s">
        <v>22</v>
      </c>
      <c r="D181" s="1009" t="s">
        <v>203</v>
      </c>
      <c r="E181" s="1010"/>
      <c r="F181" s="1010"/>
      <c r="G181" s="1010"/>
      <c r="H181" s="1010"/>
      <c r="I181" s="1010"/>
      <c r="J181" s="1010"/>
      <c r="K181" s="1010"/>
      <c r="L181" s="469">
        <f>L170+L172+L180+L174+L177</f>
        <v>544.9</v>
      </c>
      <c r="M181" s="470">
        <f t="shared" ref="M181:AA181" si="77">M170+M172+M180+M174+M177</f>
        <v>540.5</v>
      </c>
      <c r="N181" s="470">
        <f t="shared" si="77"/>
        <v>419.80000000000007</v>
      </c>
      <c r="O181" s="471">
        <f t="shared" si="77"/>
        <v>4.4000000000000004</v>
      </c>
      <c r="P181" s="469">
        <f t="shared" si="77"/>
        <v>788.1</v>
      </c>
      <c r="Q181" s="470">
        <f t="shared" si="77"/>
        <v>788.1</v>
      </c>
      <c r="R181" s="470">
        <f t="shared" si="77"/>
        <v>645.80000000000007</v>
      </c>
      <c r="S181" s="471">
        <f t="shared" si="77"/>
        <v>0</v>
      </c>
      <c r="T181" s="469">
        <f t="shared" si="77"/>
        <v>996.60000000000014</v>
      </c>
      <c r="U181" s="470">
        <f t="shared" si="77"/>
        <v>996.60000000000014</v>
      </c>
      <c r="V181" s="470">
        <f t="shared" si="77"/>
        <v>809.89999999999986</v>
      </c>
      <c r="W181" s="471">
        <f t="shared" si="77"/>
        <v>0</v>
      </c>
      <c r="X181" s="469">
        <f t="shared" si="77"/>
        <v>945.19999999999993</v>
      </c>
      <c r="Y181" s="470">
        <f t="shared" si="77"/>
        <v>945.19999999999993</v>
      </c>
      <c r="Z181" s="470">
        <f t="shared" si="77"/>
        <v>800.6</v>
      </c>
      <c r="AA181" s="471">
        <f t="shared" si="77"/>
        <v>0</v>
      </c>
      <c r="AB181" s="261"/>
    </row>
    <row r="182" spans="1:28" ht="20.25" customHeight="1" thickBot="1" x14ac:dyDescent="0.25">
      <c r="A182" s="297" t="s">
        <v>15</v>
      </c>
      <c r="B182" s="183" t="s">
        <v>25</v>
      </c>
      <c r="C182" s="908" t="s">
        <v>204</v>
      </c>
      <c r="D182" s="909"/>
      <c r="E182" s="909"/>
      <c r="F182" s="909"/>
      <c r="G182" s="909"/>
      <c r="H182" s="909"/>
      <c r="I182" s="909"/>
      <c r="J182" s="909"/>
      <c r="K182" s="909"/>
      <c r="L182" s="466">
        <f>L166+L181</f>
        <v>613.9</v>
      </c>
      <c r="M182" s="467">
        <f t="shared" ref="M182:AA182" si="78">M166+M181</f>
        <v>609.5</v>
      </c>
      <c r="N182" s="467">
        <f t="shared" si="78"/>
        <v>419.80000000000007</v>
      </c>
      <c r="O182" s="468">
        <f t="shared" si="78"/>
        <v>4.4000000000000004</v>
      </c>
      <c r="P182" s="466">
        <f t="shared" si="78"/>
        <v>843.9</v>
      </c>
      <c r="Q182" s="467">
        <f t="shared" si="78"/>
        <v>843.9</v>
      </c>
      <c r="R182" s="467">
        <f t="shared" si="78"/>
        <v>645.80000000000007</v>
      </c>
      <c r="S182" s="468">
        <f t="shared" si="78"/>
        <v>0</v>
      </c>
      <c r="T182" s="466">
        <f t="shared" si="78"/>
        <v>1039.6000000000001</v>
      </c>
      <c r="U182" s="467">
        <f t="shared" si="78"/>
        <v>1039.6000000000001</v>
      </c>
      <c r="V182" s="467">
        <f t="shared" si="78"/>
        <v>809.89999999999986</v>
      </c>
      <c r="W182" s="468">
        <f t="shared" si="78"/>
        <v>0</v>
      </c>
      <c r="X182" s="466">
        <f t="shared" si="78"/>
        <v>990.19999999999993</v>
      </c>
      <c r="Y182" s="467">
        <f t="shared" si="78"/>
        <v>990.19999999999993</v>
      </c>
      <c r="Z182" s="467">
        <f t="shared" si="78"/>
        <v>800.6</v>
      </c>
      <c r="AA182" s="468">
        <f t="shared" si="78"/>
        <v>0</v>
      </c>
      <c r="AB182" s="1162"/>
    </row>
    <row r="183" spans="1:28" ht="24.75" customHeight="1" thickBot="1" x14ac:dyDescent="0.25">
      <c r="A183" s="28" t="s">
        <v>15</v>
      </c>
      <c r="B183" s="256" t="s">
        <v>15</v>
      </c>
      <c r="C183" s="905" t="s">
        <v>65</v>
      </c>
      <c r="D183" s="905"/>
      <c r="E183" s="905"/>
      <c r="F183" s="905"/>
      <c r="G183" s="905"/>
      <c r="H183" s="905"/>
      <c r="I183" s="905"/>
      <c r="J183" s="905"/>
      <c r="K183" s="905"/>
      <c r="L183" s="906"/>
      <c r="M183" s="906"/>
      <c r="N183" s="906"/>
      <c r="O183" s="906"/>
      <c r="P183" s="906"/>
      <c r="Q183" s="906"/>
      <c r="R183" s="906"/>
      <c r="S183" s="906"/>
      <c r="T183" s="906"/>
      <c r="U183" s="906"/>
      <c r="V183" s="906"/>
      <c r="W183" s="906"/>
      <c r="X183" s="906"/>
      <c r="Y183" s="906"/>
      <c r="Z183" s="906"/>
      <c r="AA183" s="907"/>
      <c r="AB183" s="1145"/>
    </row>
    <row r="184" spans="1:28" ht="24" customHeight="1" thickBot="1" x14ac:dyDescent="0.25">
      <c r="A184" s="28" t="s">
        <v>15</v>
      </c>
      <c r="B184" s="4" t="s">
        <v>15</v>
      </c>
      <c r="C184" s="185" t="s">
        <v>16</v>
      </c>
      <c r="D184" s="896" t="s">
        <v>66</v>
      </c>
      <c r="E184" s="897"/>
      <c r="F184" s="897"/>
      <c r="G184" s="897"/>
      <c r="H184" s="897"/>
      <c r="I184" s="897"/>
      <c r="J184" s="897"/>
      <c r="K184" s="897"/>
      <c r="L184" s="897"/>
      <c r="M184" s="897"/>
      <c r="N184" s="897"/>
      <c r="O184" s="897"/>
      <c r="P184" s="897"/>
      <c r="Q184" s="897"/>
      <c r="R184" s="897"/>
      <c r="S184" s="897"/>
      <c r="T184" s="897"/>
      <c r="U184" s="897"/>
      <c r="V184" s="897"/>
      <c r="W184" s="897"/>
      <c r="X184" s="897"/>
      <c r="Y184" s="897"/>
      <c r="Z184" s="897"/>
      <c r="AA184" s="898"/>
      <c r="AB184" s="1145"/>
    </row>
    <row r="185" spans="1:28" ht="21" customHeight="1" x14ac:dyDescent="0.2">
      <c r="A185" s="752" t="s">
        <v>15</v>
      </c>
      <c r="B185" s="755" t="s">
        <v>15</v>
      </c>
      <c r="C185" s="784" t="s">
        <v>16</v>
      </c>
      <c r="D185" s="761" t="s">
        <v>16</v>
      </c>
      <c r="E185" s="764" t="s">
        <v>67</v>
      </c>
      <c r="F185" s="998" t="s">
        <v>215</v>
      </c>
      <c r="G185" s="770" t="s">
        <v>184</v>
      </c>
      <c r="H185" s="773" t="s">
        <v>20</v>
      </c>
      <c r="I185" s="975" t="s">
        <v>135</v>
      </c>
      <c r="J185" s="887" t="s">
        <v>224</v>
      </c>
      <c r="K185" s="221" t="s">
        <v>24</v>
      </c>
      <c r="L185" s="663">
        <f>M185+O185</f>
        <v>127.5</v>
      </c>
      <c r="M185" s="664">
        <v>127.5</v>
      </c>
      <c r="N185" s="664">
        <v>0</v>
      </c>
      <c r="O185" s="665">
        <v>0</v>
      </c>
      <c r="P185" s="570">
        <f>Q185+S185</f>
        <v>130</v>
      </c>
      <c r="Q185" s="666">
        <v>130</v>
      </c>
      <c r="R185" s="666">
        <v>0</v>
      </c>
      <c r="S185" s="667">
        <v>0</v>
      </c>
      <c r="T185" s="663">
        <f>U185+W185</f>
        <v>139.69999999999999</v>
      </c>
      <c r="U185" s="664">
        <v>139.69999999999999</v>
      </c>
      <c r="V185" s="664">
        <v>0</v>
      </c>
      <c r="W185" s="665">
        <v>0</v>
      </c>
      <c r="X185" s="663">
        <f>Y185+AA185</f>
        <v>153.69999999999999</v>
      </c>
      <c r="Y185" s="664">
        <v>153.69999999999999</v>
      </c>
      <c r="Z185" s="664">
        <v>0</v>
      </c>
      <c r="AA185" s="665">
        <v>0</v>
      </c>
      <c r="AB185" s="1145"/>
    </row>
    <row r="186" spans="1:28" ht="25.5" customHeight="1" thickBot="1" x14ac:dyDescent="0.25">
      <c r="A186" s="879"/>
      <c r="B186" s="880"/>
      <c r="C186" s="911"/>
      <c r="D186" s="997"/>
      <c r="E186" s="895"/>
      <c r="F186" s="999"/>
      <c r="G186" s="974"/>
      <c r="H186" s="1011"/>
      <c r="I186" s="1012"/>
      <c r="J186" s="888"/>
      <c r="K186" s="236" t="s">
        <v>41</v>
      </c>
      <c r="L186" s="284">
        <f>M186+O186</f>
        <v>0</v>
      </c>
      <c r="M186" s="237">
        <v>0</v>
      </c>
      <c r="N186" s="237">
        <v>0</v>
      </c>
      <c r="O186" s="277">
        <v>0</v>
      </c>
      <c r="P186" s="284">
        <f>Q186+S186</f>
        <v>0</v>
      </c>
      <c r="Q186" s="237">
        <v>0</v>
      </c>
      <c r="R186" s="237">
        <v>0</v>
      </c>
      <c r="S186" s="277">
        <v>0</v>
      </c>
      <c r="T186" s="284">
        <f>U186+W186</f>
        <v>0</v>
      </c>
      <c r="U186" s="237">
        <v>0</v>
      </c>
      <c r="V186" s="237">
        <v>0</v>
      </c>
      <c r="W186" s="277">
        <v>0</v>
      </c>
      <c r="X186" s="284">
        <f>Y186+AA186</f>
        <v>0</v>
      </c>
      <c r="Y186" s="237">
        <v>0</v>
      </c>
      <c r="Z186" s="237">
        <v>0</v>
      </c>
      <c r="AA186" s="238">
        <v>0</v>
      </c>
      <c r="AB186" s="1145"/>
    </row>
    <row r="187" spans="1:28" ht="24" customHeight="1" thickBot="1" x14ac:dyDescent="0.25">
      <c r="A187" s="754"/>
      <c r="B187" s="757"/>
      <c r="C187" s="786"/>
      <c r="D187" s="763"/>
      <c r="E187" s="766"/>
      <c r="F187" s="1017"/>
      <c r="G187" s="772"/>
      <c r="H187" s="775"/>
      <c r="I187" s="976"/>
      <c r="J187" s="889"/>
      <c r="K187" s="118" t="s">
        <v>11</v>
      </c>
      <c r="L187" s="1">
        <f t="shared" ref="L187:AA187" si="79">L185+L186</f>
        <v>127.5</v>
      </c>
      <c r="M187" s="2">
        <f t="shared" si="79"/>
        <v>127.5</v>
      </c>
      <c r="N187" s="2">
        <f t="shared" si="79"/>
        <v>0</v>
      </c>
      <c r="O187" s="3">
        <f t="shared" si="79"/>
        <v>0</v>
      </c>
      <c r="P187" s="1">
        <f t="shared" si="79"/>
        <v>130</v>
      </c>
      <c r="Q187" s="2">
        <f t="shared" si="79"/>
        <v>130</v>
      </c>
      <c r="R187" s="2">
        <f t="shared" si="79"/>
        <v>0</v>
      </c>
      <c r="S187" s="3">
        <f t="shared" si="79"/>
        <v>0</v>
      </c>
      <c r="T187" s="1">
        <f t="shared" si="79"/>
        <v>139.69999999999999</v>
      </c>
      <c r="U187" s="2">
        <f t="shared" si="79"/>
        <v>139.69999999999999</v>
      </c>
      <c r="V187" s="2">
        <f t="shared" si="79"/>
        <v>0</v>
      </c>
      <c r="W187" s="3">
        <f t="shared" si="79"/>
        <v>0</v>
      </c>
      <c r="X187" s="1">
        <f t="shared" si="79"/>
        <v>153.69999999999999</v>
      </c>
      <c r="Y187" s="2">
        <f t="shared" si="79"/>
        <v>153.69999999999999</v>
      </c>
      <c r="Z187" s="2">
        <f t="shared" si="79"/>
        <v>0</v>
      </c>
      <c r="AA187" s="3">
        <f t="shared" si="79"/>
        <v>0</v>
      </c>
      <c r="AB187" s="1145"/>
    </row>
    <row r="188" spans="1:28" ht="31.5" customHeight="1" thickBot="1" x14ac:dyDescent="0.25">
      <c r="A188" s="752" t="s">
        <v>15</v>
      </c>
      <c r="B188" s="755" t="s">
        <v>15</v>
      </c>
      <c r="C188" s="784" t="s">
        <v>16</v>
      </c>
      <c r="D188" s="761" t="s">
        <v>22</v>
      </c>
      <c r="E188" s="764" t="s">
        <v>136</v>
      </c>
      <c r="F188" s="998" t="s">
        <v>219</v>
      </c>
      <c r="G188" s="770" t="s">
        <v>185</v>
      </c>
      <c r="H188" s="773" t="s">
        <v>214</v>
      </c>
      <c r="I188" s="975" t="s">
        <v>135</v>
      </c>
      <c r="J188" s="887" t="s">
        <v>225</v>
      </c>
      <c r="K188" s="287" t="s">
        <v>24</v>
      </c>
      <c r="L188" s="284">
        <f>M188+O188</f>
        <v>120.4</v>
      </c>
      <c r="M188" s="237">
        <v>120.4</v>
      </c>
      <c r="N188" s="237">
        <v>98.7</v>
      </c>
      <c r="O188" s="277">
        <v>0</v>
      </c>
      <c r="P188" s="172">
        <f>Q188+S188</f>
        <v>170.8</v>
      </c>
      <c r="Q188" s="668">
        <v>170.8</v>
      </c>
      <c r="R188" s="668">
        <v>154.69999999999999</v>
      </c>
      <c r="S188" s="599">
        <v>0</v>
      </c>
      <c r="T188" s="172">
        <f>U188+W188</f>
        <v>160</v>
      </c>
      <c r="U188" s="668">
        <v>160</v>
      </c>
      <c r="V188" s="668">
        <v>128.30000000000001</v>
      </c>
      <c r="W188" s="599">
        <v>0</v>
      </c>
      <c r="X188" s="284">
        <f>Y188+AA188</f>
        <v>175.9</v>
      </c>
      <c r="Y188" s="237">
        <v>175.9</v>
      </c>
      <c r="Z188" s="237">
        <v>141.1</v>
      </c>
      <c r="AA188" s="238">
        <v>0</v>
      </c>
      <c r="AB188" s="1162"/>
    </row>
    <row r="189" spans="1:28" ht="32.25" customHeight="1" thickBot="1" x14ac:dyDescent="0.25">
      <c r="A189" s="879"/>
      <c r="B189" s="880"/>
      <c r="C189" s="911"/>
      <c r="D189" s="997"/>
      <c r="E189" s="895"/>
      <c r="F189" s="999"/>
      <c r="G189" s="974"/>
      <c r="H189" s="775"/>
      <c r="I189" s="976"/>
      <c r="J189" s="889"/>
      <c r="K189" s="118" t="s">
        <v>11</v>
      </c>
      <c r="L189" s="104">
        <f t="shared" ref="L189:AA189" si="80">L188</f>
        <v>120.4</v>
      </c>
      <c r="M189" s="105">
        <f t="shared" si="80"/>
        <v>120.4</v>
      </c>
      <c r="N189" s="105">
        <f t="shared" si="80"/>
        <v>98.7</v>
      </c>
      <c r="O189" s="111">
        <f t="shared" si="80"/>
        <v>0</v>
      </c>
      <c r="P189" s="104">
        <f t="shared" si="80"/>
        <v>170.8</v>
      </c>
      <c r="Q189" s="105">
        <f t="shared" si="80"/>
        <v>170.8</v>
      </c>
      <c r="R189" s="105">
        <f t="shared" si="80"/>
        <v>154.69999999999999</v>
      </c>
      <c r="S189" s="111">
        <f t="shared" si="80"/>
        <v>0</v>
      </c>
      <c r="T189" s="104">
        <f t="shared" si="80"/>
        <v>160</v>
      </c>
      <c r="U189" s="105">
        <f t="shared" si="80"/>
        <v>160</v>
      </c>
      <c r="V189" s="105">
        <f t="shared" si="80"/>
        <v>128.30000000000001</v>
      </c>
      <c r="W189" s="111">
        <f t="shared" si="80"/>
        <v>0</v>
      </c>
      <c r="X189" s="104">
        <f t="shared" si="80"/>
        <v>175.9</v>
      </c>
      <c r="Y189" s="105">
        <f t="shared" si="80"/>
        <v>175.9</v>
      </c>
      <c r="Z189" s="105">
        <f t="shared" si="80"/>
        <v>141.1</v>
      </c>
      <c r="AA189" s="108">
        <f t="shared" si="80"/>
        <v>0</v>
      </c>
      <c r="AB189" s="1162"/>
    </row>
    <row r="190" spans="1:28" ht="30.75" customHeight="1" thickBot="1" x14ac:dyDescent="0.25">
      <c r="A190" s="752" t="s">
        <v>15</v>
      </c>
      <c r="B190" s="755" t="s">
        <v>15</v>
      </c>
      <c r="C190" s="784" t="s">
        <v>16</v>
      </c>
      <c r="D190" s="806" t="s">
        <v>25</v>
      </c>
      <c r="E190" s="817" t="s">
        <v>174</v>
      </c>
      <c r="F190" s="1044" t="s">
        <v>215</v>
      </c>
      <c r="G190" s="795" t="s">
        <v>185</v>
      </c>
      <c r="H190" s="980" t="s">
        <v>20</v>
      </c>
      <c r="I190" s="750" t="s">
        <v>135</v>
      </c>
      <c r="J190" s="730" t="s">
        <v>218</v>
      </c>
      <c r="K190" s="55" t="s">
        <v>43</v>
      </c>
      <c r="L190" s="75">
        <f>M190+O190</f>
        <v>0</v>
      </c>
      <c r="M190" s="56">
        <v>0</v>
      </c>
      <c r="N190" s="56">
        <v>0</v>
      </c>
      <c r="O190" s="58">
        <v>0</v>
      </c>
      <c r="P190" s="75">
        <f>Q190+S190</f>
        <v>0</v>
      </c>
      <c r="Q190" s="56">
        <v>0</v>
      </c>
      <c r="R190" s="56">
        <v>0</v>
      </c>
      <c r="S190" s="58">
        <v>0</v>
      </c>
      <c r="T190" s="75">
        <f>U190+W190</f>
        <v>0</v>
      </c>
      <c r="U190" s="56">
        <v>0</v>
      </c>
      <c r="V190" s="56">
        <v>0</v>
      </c>
      <c r="W190" s="58">
        <v>0</v>
      </c>
      <c r="X190" s="75">
        <v>0</v>
      </c>
      <c r="Y190" s="56">
        <v>0</v>
      </c>
      <c r="Z190" s="56">
        <v>0</v>
      </c>
      <c r="AA190" s="242">
        <v>0</v>
      </c>
      <c r="AB190" s="1145"/>
    </row>
    <row r="191" spans="1:28" ht="33.75" customHeight="1" thickBot="1" x14ac:dyDescent="0.25">
      <c r="A191" s="879"/>
      <c r="B191" s="880"/>
      <c r="C191" s="911"/>
      <c r="D191" s="1063"/>
      <c r="E191" s="873"/>
      <c r="F191" s="1050"/>
      <c r="G191" s="1048"/>
      <c r="H191" s="981"/>
      <c r="I191" s="751"/>
      <c r="J191" s="732"/>
      <c r="K191" s="76" t="s">
        <v>11</v>
      </c>
      <c r="L191" s="243">
        <f t="shared" ref="L191:AA191" si="81">L190</f>
        <v>0</v>
      </c>
      <c r="M191" s="244">
        <f t="shared" si="81"/>
        <v>0</v>
      </c>
      <c r="N191" s="244">
        <f t="shared" si="81"/>
        <v>0</v>
      </c>
      <c r="O191" s="245">
        <f t="shared" si="81"/>
        <v>0</v>
      </c>
      <c r="P191" s="243">
        <f t="shared" si="81"/>
        <v>0</v>
      </c>
      <c r="Q191" s="244">
        <f t="shared" si="81"/>
        <v>0</v>
      </c>
      <c r="R191" s="244">
        <f t="shared" si="81"/>
        <v>0</v>
      </c>
      <c r="S191" s="245">
        <f t="shared" si="81"/>
        <v>0</v>
      </c>
      <c r="T191" s="243">
        <f t="shared" si="81"/>
        <v>0</v>
      </c>
      <c r="U191" s="244">
        <f t="shared" si="81"/>
        <v>0</v>
      </c>
      <c r="V191" s="244">
        <f t="shared" si="81"/>
        <v>0</v>
      </c>
      <c r="W191" s="245">
        <f t="shared" si="81"/>
        <v>0</v>
      </c>
      <c r="X191" s="243">
        <f t="shared" si="81"/>
        <v>0</v>
      </c>
      <c r="Y191" s="244">
        <f t="shared" si="81"/>
        <v>0</v>
      </c>
      <c r="Z191" s="244">
        <f t="shared" si="81"/>
        <v>0</v>
      </c>
      <c r="AA191" s="246">
        <f t="shared" si="81"/>
        <v>0</v>
      </c>
      <c r="AB191" s="38"/>
    </row>
    <row r="192" spans="1:28" ht="22.5" customHeight="1" thickBot="1" x14ac:dyDescent="0.25">
      <c r="A192" s="28" t="s">
        <v>15</v>
      </c>
      <c r="B192" s="4" t="s">
        <v>15</v>
      </c>
      <c r="C192" s="5" t="s">
        <v>16</v>
      </c>
      <c r="D192" s="995" t="s">
        <v>203</v>
      </c>
      <c r="E192" s="996"/>
      <c r="F192" s="996"/>
      <c r="G192" s="996"/>
      <c r="H192" s="996"/>
      <c r="I192" s="996"/>
      <c r="J192" s="996"/>
      <c r="K192" s="996"/>
      <c r="L192" s="157">
        <f>L187+L191+L189</f>
        <v>247.9</v>
      </c>
      <c r="M192" s="158">
        <f t="shared" ref="M192:AA192" si="82">M187+M191+M189</f>
        <v>247.9</v>
      </c>
      <c r="N192" s="158">
        <f t="shared" si="82"/>
        <v>98.7</v>
      </c>
      <c r="O192" s="159">
        <f t="shared" si="82"/>
        <v>0</v>
      </c>
      <c r="P192" s="157">
        <f t="shared" si="82"/>
        <v>300.8</v>
      </c>
      <c r="Q192" s="158">
        <f t="shared" si="82"/>
        <v>300.8</v>
      </c>
      <c r="R192" s="158">
        <f t="shared" si="82"/>
        <v>154.69999999999999</v>
      </c>
      <c r="S192" s="159">
        <f t="shared" si="82"/>
        <v>0</v>
      </c>
      <c r="T192" s="157">
        <f t="shared" si="82"/>
        <v>299.7</v>
      </c>
      <c r="U192" s="158">
        <f t="shared" si="82"/>
        <v>299.7</v>
      </c>
      <c r="V192" s="158">
        <f t="shared" si="82"/>
        <v>128.30000000000001</v>
      </c>
      <c r="W192" s="159">
        <f t="shared" si="82"/>
        <v>0</v>
      </c>
      <c r="X192" s="157">
        <f t="shared" si="82"/>
        <v>329.6</v>
      </c>
      <c r="Y192" s="158">
        <f t="shared" si="82"/>
        <v>329.6</v>
      </c>
      <c r="Z192" s="158">
        <f t="shared" si="82"/>
        <v>141.1</v>
      </c>
      <c r="AA192" s="159">
        <f t="shared" si="82"/>
        <v>0</v>
      </c>
      <c r="AB192" s="261"/>
    </row>
    <row r="193" spans="1:28" ht="21.75" customHeight="1" thickBot="1" x14ac:dyDescent="0.25">
      <c r="A193" s="297" t="s">
        <v>15</v>
      </c>
      <c r="B193" s="170" t="s">
        <v>15</v>
      </c>
      <c r="C193" s="1210" t="s">
        <v>204</v>
      </c>
      <c r="D193" s="1211"/>
      <c r="E193" s="1211"/>
      <c r="F193" s="1211"/>
      <c r="G193" s="1211"/>
      <c r="H193" s="1211"/>
      <c r="I193" s="1211"/>
      <c r="J193" s="1211"/>
      <c r="K193" s="1212"/>
      <c r="L193" s="155">
        <f t="shared" ref="L193:AA193" si="83">L192</f>
        <v>247.9</v>
      </c>
      <c r="M193" s="156">
        <f t="shared" si="83"/>
        <v>247.9</v>
      </c>
      <c r="N193" s="156">
        <f t="shared" si="83"/>
        <v>98.7</v>
      </c>
      <c r="O193" s="186">
        <f t="shared" si="83"/>
        <v>0</v>
      </c>
      <c r="P193" s="155">
        <f t="shared" si="83"/>
        <v>300.8</v>
      </c>
      <c r="Q193" s="156">
        <f t="shared" si="83"/>
        <v>300.8</v>
      </c>
      <c r="R193" s="156">
        <f t="shared" si="83"/>
        <v>154.69999999999999</v>
      </c>
      <c r="S193" s="186">
        <f t="shared" si="83"/>
        <v>0</v>
      </c>
      <c r="T193" s="155">
        <f t="shared" si="83"/>
        <v>299.7</v>
      </c>
      <c r="U193" s="156">
        <f t="shared" si="83"/>
        <v>299.7</v>
      </c>
      <c r="V193" s="156">
        <f t="shared" si="83"/>
        <v>128.30000000000001</v>
      </c>
      <c r="W193" s="186">
        <f t="shared" si="83"/>
        <v>0</v>
      </c>
      <c r="X193" s="155">
        <f t="shared" si="83"/>
        <v>329.6</v>
      </c>
      <c r="Y193" s="156">
        <f t="shared" si="83"/>
        <v>329.6</v>
      </c>
      <c r="Z193" s="156">
        <f t="shared" si="83"/>
        <v>141.1</v>
      </c>
      <c r="AA193" s="187">
        <f t="shared" si="83"/>
        <v>0</v>
      </c>
      <c r="AB193" s="1145"/>
    </row>
    <row r="194" spans="1:28" ht="23.25" customHeight="1" thickBot="1" x14ac:dyDescent="0.25">
      <c r="A194" s="28" t="s">
        <v>15</v>
      </c>
      <c r="B194" s="257" t="s">
        <v>186</v>
      </c>
      <c r="C194" s="932" t="s">
        <v>187</v>
      </c>
      <c r="D194" s="932"/>
      <c r="E194" s="932"/>
      <c r="F194" s="932"/>
      <c r="G194" s="932"/>
      <c r="H194" s="932"/>
      <c r="I194" s="932"/>
      <c r="J194" s="932"/>
      <c r="K194" s="932"/>
      <c r="L194" s="932"/>
      <c r="M194" s="932"/>
      <c r="N194" s="932"/>
      <c r="O194" s="932"/>
      <c r="P194" s="932"/>
      <c r="Q194" s="932"/>
      <c r="R194" s="932"/>
      <c r="S194" s="932"/>
      <c r="T194" s="932"/>
      <c r="U194" s="932"/>
      <c r="V194" s="932"/>
      <c r="W194" s="932"/>
      <c r="X194" s="932"/>
      <c r="Y194" s="932"/>
      <c r="Z194" s="932"/>
      <c r="AA194" s="933"/>
      <c r="AB194" s="1145"/>
    </row>
    <row r="195" spans="1:28" ht="24.75" customHeight="1" thickBot="1" x14ac:dyDescent="0.25">
      <c r="A195" s="28" t="s">
        <v>15</v>
      </c>
      <c r="B195" s="4" t="s">
        <v>28</v>
      </c>
      <c r="C195" s="5" t="s">
        <v>16</v>
      </c>
      <c r="D195" s="846" t="s">
        <v>68</v>
      </c>
      <c r="E195" s="847"/>
      <c r="F195" s="847"/>
      <c r="G195" s="847"/>
      <c r="H195" s="847"/>
      <c r="I195" s="847"/>
      <c r="J195" s="1214"/>
      <c r="K195" s="1214"/>
      <c r="L195" s="1214"/>
      <c r="M195" s="1214"/>
      <c r="N195" s="1214"/>
      <c r="O195" s="1214"/>
      <c r="P195" s="1214"/>
      <c r="Q195" s="1214"/>
      <c r="R195" s="1214"/>
      <c r="S195" s="1214"/>
      <c r="T195" s="1214"/>
      <c r="U195" s="1214"/>
      <c r="V195" s="1214"/>
      <c r="W195" s="1214"/>
      <c r="X195" s="1214"/>
      <c r="Y195" s="1214"/>
      <c r="Z195" s="1214"/>
      <c r="AA195" s="1215"/>
      <c r="AB195" s="1145"/>
    </row>
    <row r="196" spans="1:28" ht="23.25" customHeight="1" x14ac:dyDescent="0.2">
      <c r="A196" s="752" t="s">
        <v>15</v>
      </c>
      <c r="B196" s="755" t="s">
        <v>28</v>
      </c>
      <c r="C196" s="922" t="s">
        <v>16</v>
      </c>
      <c r="D196" s="761" t="s">
        <v>16</v>
      </c>
      <c r="E196" s="764" t="s">
        <v>69</v>
      </c>
      <c r="F196" s="998" t="s">
        <v>215</v>
      </c>
      <c r="G196" s="770" t="s">
        <v>70</v>
      </c>
      <c r="H196" s="773" t="s">
        <v>71</v>
      </c>
      <c r="I196" s="1213" t="s">
        <v>103</v>
      </c>
      <c r="J196" s="934" t="s">
        <v>218</v>
      </c>
      <c r="K196" s="221" t="s">
        <v>41</v>
      </c>
      <c r="L196" s="669">
        <f>SUM(M196+O196)</f>
        <v>688.9</v>
      </c>
      <c r="M196" s="670">
        <v>688.9</v>
      </c>
      <c r="N196" s="670">
        <v>671.9</v>
      </c>
      <c r="O196" s="671">
        <v>0</v>
      </c>
      <c r="P196" s="669">
        <f>Q196+S196</f>
        <v>792.6</v>
      </c>
      <c r="Q196" s="670">
        <v>792.6</v>
      </c>
      <c r="R196" s="670">
        <v>773.2</v>
      </c>
      <c r="S196" s="671">
        <v>0</v>
      </c>
      <c r="T196" s="229">
        <f>U196+W196</f>
        <v>880.5</v>
      </c>
      <c r="U196" s="230">
        <v>880.5</v>
      </c>
      <c r="V196" s="230">
        <v>867.3</v>
      </c>
      <c r="W196" s="672">
        <v>0</v>
      </c>
      <c r="X196" s="669">
        <f>Y196+AA196</f>
        <v>968.5</v>
      </c>
      <c r="Y196" s="673">
        <v>968.5</v>
      </c>
      <c r="Z196" s="673">
        <v>954</v>
      </c>
      <c r="AA196" s="671">
        <v>0</v>
      </c>
      <c r="AB196" s="1145"/>
    </row>
    <row r="197" spans="1:28" ht="24.75" customHeight="1" thickBot="1" x14ac:dyDescent="0.25">
      <c r="A197" s="920"/>
      <c r="B197" s="921"/>
      <c r="C197" s="923"/>
      <c r="D197" s="1005"/>
      <c r="E197" s="1204"/>
      <c r="F197" s="1216"/>
      <c r="G197" s="982"/>
      <c r="H197" s="984"/>
      <c r="I197" s="1178"/>
      <c r="J197" s="935"/>
      <c r="K197" s="222" t="s">
        <v>24</v>
      </c>
      <c r="L197" s="311">
        <f>M197+O197</f>
        <v>30</v>
      </c>
      <c r="M197" s="674">
        <v>30</v>
      </c>
      <c r="N197" s="674">
        <v>24.6</v>
      </c>
      <c r="O197" s="313">
        <v>0</v>
      </c>
      <c r="P197" s="311">
        <f>Q197+S197</f>
        <v>0</v>
      </c>
      <c r="Q197" s="674">
        <v>0</v>
      </c>
      <c r="R197" s="674">
        <v>0</v>
      </c>
      <c r="S197" s="313">
        <v>0</v>
      </c>
      <c r="T197" s="333">
        <f>U197+W197</f>
        <v>0</v>
      </c>
      <c r="U197" s="331">
        <v>0</v>
      </c>
      <c r="V197" s="331">
        <v>0</v>
      </c>
      <c r="W197" s="280">
        <v>0</v>
      </c>
      <c r="X197" s="311">
        <f>Y197+AA197</f>
        <v>0</v>
      </c>
      <c r="Y197" s="312">
        <v>0</v>
      </c>
      <c r="Z197" s="312">
        <v>0</v>
      </c>
      <c r="AA197" s="313">
        <v>0</v>
      </c>
      <c r="AB197" s="38"/>
    </row>
    <row r="198" spans="1:28" ht="24" customHeight="1" thickBot="1" x14ac:dyDescent="0.25">
      <c r="A198" s="754"/>
      <c r="B198" s="757"/>
      <c r="C198" s="924"/>
      <c r="D198" s="1006"/>
      <c r="E198" s="1205"/>
      <c r="F198" s="1217"/>
      <c r="G198" s="983"/>
      <c r="H198" s="985"/>
      <c r="I198" s="936"/>
      <c r="J198" s="936"/>
      <c r="K198" s="223" t="s">
        <v>11</v>
      </c>
      <c r="L198" s="1">
        <f>SUM(L196:L197)</f>
        <v>718.9</v>
      </c>
      <c r="M198" s="2">
        <f t="shared" ref="M198:AA198" si="84">SUM(M196:M197)</f>
        <v>718.9</v>
      </c>
      <c r="N198" s="2">
        <f t="shared" si="84"/>
        <v>696.5</v>
      </c>
      <c r="O198" s="3">
        <f t="shared" si="84"/>
        <v>0</v>
      </c>
      <c r="P198" s="1">
        <f t="shared" si="84"/>
        <v>792.6</v>
      </c>
      <c r="Q198" s="2">
        <f t="shared" si="84"/>
        <v>792.6</v>
      </c>
      <c r="R198" s="2">
        <f t="shared" si="84"/>
        <v>773.2</v>
      </c>
      <c r="S198" s="3">
        <f t="shared" si="84"/>
        <v>0</v>
      </c>
      <c r="T198" s="1">
        <f t="shared" si="84"/>
        <v>880.5</v>
      </c>
      <c r="U198" s="2">
        <f t="shared" si="84"/>
        <v>880.5</v>
      </c>
      <c r="V198" s="2">
        <f t="shared" si="84"/>
        <v>867.3</v>
      </c>
      <c r="W198" s="3">
        <f t="shared" si="84"/>
        <v>0</v>
      </c>
      <c r="X198" s="1">
        <f t="shared" si="84"/>
        <v>968.5</v>
      </c>
      <c r="Y198" s="2">
        <f t="shared" si="84"/>
        <v>968.5</v>
      </c>
      <c r="Z198" s="2">
        <f t="shared" si="84"/>
        <v>954</v>
      </c>
      <c r="AA198" s="3">
        <f t="shared" si="84"/>
        <v>0</v>
      </c>
      <c r="AB198" s="38"/>
    </row>
    <row r="199" spans="1:28" ht="21.75" customHeight="1" x14ac:dyDescent="0.2">
      <c r="A199" s="752" t="s">
        <v>15</v>
      </c>
      <c r="B199" s="755" t="s">
        <v>28</v>
      </c>
      <c r="C199" s="922" t="s">
        <v>16</v>
      </c>
      <c r="D199" s="761" t="s">
        <v>22</v>
      </c>
      <c r="E199" s="941" t="s">
        <v>72</v>
      </c>
      <c r="F199" s="998" t="s">
        <v>215</v>
      </c>
      <c r="G199" s="770" t="s">
        <v>70</v>
      </c>
      <c r="H199" s="773" t="s">
        <v>71</v>
      </c>
      <c r="I199" s="975" t="s">
        <v>103</v>
      </c>
      <c r="J199" s="934" t="s">
        <v>218</v>
      </c>
      <c r="K199" s="191" t="s">
        <v>41</v>
      </c>
      <c r="L199" s="669">
        <f>SUM(M199+O199)</f>
        <v>65.2</v>
      </c>
      <c r="M199" s="670">
        <v>64.2</v>
      </c>
      <c r="N199" s="670">
        <v>0</v>
      </c>
      <c r="O199" s="671">
        <v>1</v>
      </c>
      <c r="P199" s="669">
        <f>SUM(Q199+S199)</f>
        <v>31.6</v>
      </c>
      <c r="Q199" s="670">
        <v>31.6</v>
      </c>
      <c r="R199" s="670">
        <v>0</v>
      </c>
      <c r="S199" s="671">
        <v>0</v>
      </c>
      <c r="T199" s="229">
        <f>U199+W199</f>
        <v>37.5</v>
      </c>
      <c r="U199" s="230">
        <v>37.5</v>
      </c>
      <c r="V199" s="230">
        <v>0</v>
      </c>
      <c r="W199" s="672">
        <v>0</v>
      </c>
      <c r="X199" s="669">
        <f>Y199+AA199</f>
        <v>40.9</v>
      </c>
      <c r="Y199" s="673">
        <v>40.9</v>
      </c>
      <c r="Z199" s="673">
        <v>0</v>
      </c>
      <c r="AA199" s="671">
        <v>0</v>
      </c>
      <c r="AB199" s="261"/>
    </row>
    <row r="200" spans="1:28" ht="21" customHeight="1" thickBot="1" x14ac:dyDescent="0.25">
      <c r="A200" s="920"/>
      <c r="B200" s="921"/>
      <c r="C200" s="923"/>
      <c r="D200" s="1005"/>
      <c r="E200" s="1227"/>
      <c r="F200" s="1216"/>
      <c r="G200" s="982"/>
      <c r="H200" s="984"/>
      <c r="I200" s="935"/>
      <c r="J200" s="935"/>
      <c r="K200" s="236" t="s">
        <v>24</v>
      </c>
      <c r="L200" s="675">
        <f>M200+O200</f>
        <v>0</v>
      </c>
      <c r="M200" s="676">
        <v>0</v>
      </c>
      <c r="N200" s="676">
        <v>0</v>
      </c>
      <c r="O200" s="677">
        <v>0</v>
      </c>
      <c r="P200" s="675">
        <f>Q200+S200</f>
        <v>0</v>
      </c>
      <c r="Q200" s="676">
        <v>0</v>
      </c>
      <c r="R200" s="676">
        <v>0</v>
      </c>
      <c r="S200" s="677">
        <v>0</v>
      </c>
      <c r="T200" s="678">
        <f>U200+W200</f>
        <v>0</v>
      </c>
      <c r="U200" s="679">
        <v>0</v>
      </c>
      <c r="V200" s="679">
        <v>0</v>
      </c>
      <c r="W200" s="680">
        <v>0</v>
      </c>
      <c r="X200" s="675">
        <f>Y200+AA200</f>
        <v>0</v>
      </c>
      <c r="Y200" s="681">
        <v>0</v>
      </c>
      <c r="Z200" s="681">
        <v>0</v>
      </c>
      <c r="AA200" s="677">
        <v>0</v>
      </c>
      <c r="AB200" s="261"/>
    </row>
    <row r="201" spans="1:28" ht="28.5" customHeight="1" thickBot="1" x14ac:dyDescent="0.25">
      <c r="A201" s="754"/>
      <c r="B201" s="757"/>
      <c r="C201" s="924"/>
      <c r="D201" s="1006"/>
      <c r="E201" s="1228"/>
      <c r="F201" s="1217"/>
      <c r="G201" s="983"/>
      <c r="H201" s="985"/>
      <c r="I201" s="936"/>
      <c r="J201" s="936"/>
      <c r="K201" s="223" t="s">
        <v>11</v>
      </c>
      <c r="L201" s="1">
        <f>SUM(L199:L200)</f>
        <v>65.2</v>
      </c>
      <c r="M201" s="2">
        <f t="shared" ref="M201:AA201" si="85">SUM(M199:M200)</f>
        <v>64.2</v>
      </c>
      <c r="N201" s="2">
        <f t="shared" si="85"/>
        <v>0</v>
      </c>
      <c r="O201" s="3">
        <f t="shared" si="85"/>
        <v>1</v>
      </c>
      <c r="P201" s="1">
        <f t="shared" si="85"/>
        <v>31.6</v>
      </c>
      <c r="Q201" s="2">
        <f t="shared" si="85"/>
        <v>31.6</v>
      </c>
      <c r="R201" s="2">
        <f t="shared" si="85"/>
        <v>0</v>
      </c>
      <c r="S201" s="3">
        <f t="shared" si="85"/>
        <v>0</v>
      </c>
      <c r="T201" s="1">
        <f t="shared" si="85"/>
        <v>37.5</v>
      </c>
      <c r="U201" s="2">
        <f t="shared" si="85"/>
        <v>37.5</v>
      </c>
      <c r="V201" s="2">
        <f t="shared" si="85"/>
        <v>0</v>
      </c>
      <c r="W201" s="3">
        <f t="shared" si="85"/>
        <v>0</v>
      </c>
      <c r="X201" s="1">
        <f t="shared" si="85"/>
        <v>40.9</v>
      </c>
      <c r="Y201" s="2">
        <f t="shared" si="85"/>
        <v>40.9</v>
      </c>
      <c r="Z201" s="2">
        <f t="shared" si="85"/>
        <v>0</v>
      </c>
      <c r="AA201" s="3">
        <f t="shared" si="85"/>
        <v>0</v>
      </c>
      <c r="AB201" s="1145"/>
    </row>
    <row r="202" spans="1:28" ht="24.75" customHeight="1" thickBot="1" x14ac:dyDescent="0.25">
      <c r="A202" s="28" t="s">
        <v>15</v>
      </c>
      <c r="B202" s="4" t="s">
        <v>28</v>
      </c>
      <c r="C202" s="5" t="s">
        <v>16</v>
      </c>
      <c r="D202" s="1028" t="s">
        <v>205</v>
      </c>
      <c r="E202" s="1029"/>
      <c r="F202" s="1029"/>
      <c r="G202" s="1029"/>
      <c r="H202" s="1029"/>
      <c r="I202" s="1029"/>
      <c r="J202" s="1029"/>
      <c r="K202" s="1187"/>
      <c r="L202" s="27">
        <f t="shared" ref="L202:AA202" si="86">L198+L201</f>
        <v>784.1</v>
      </c>
      <c r="M202" s="224">
        <f t="shared" si="86"/>
        <v>783.1</v>
      </c>
      <c r="N202" s="224">
        <f t="shared" si="86"/>
        <v>696.5</v>
      </c>
      <c r="O202" s="225">
        <f t="shared" si="86"/>
        <v>1</v>
      </c>
      <c r="P202" s="27">
        <f t="shared" si="86"/>
        <v>824.2</v>
      </c>
      <c r="Q202" s="224">
        <f t="shared" si="86"/>
        <v>824.2</v>
      </c>
      <c r="R202" s="224">
        <f t="shared" si="86"/>
        <v>773.2</v>
      </c>
      <c r="S202" s="225">
        <f t="shared" si="86"/>
        <v>0</v>
      </c>
      <c r="T202" s="27">
        <f t="shared" si="86"/>
        <v>918</v>
      </c>
      <c r="U202" s="224">
        <f t="shared" si="86"/>
        <v>918</v>
      </c>
      <c r="V202" s="224">
        <f t="shared" si="86"/>
        <v>867.3</v>
      </c>
      <c r="W202" s="225">
        <f t="shared" si="86"/>
        <v>0</v>
      </c>
      <c r="X202" s="27">
        <f t="shared" si="86"/>
        <v>1009.4</v>
      </c>
      <c r="Y202" s="224">
        <f t="shared" si="86"/>
        <v>1009.4</v>
      </c>
      <c r="Z202" s="224">
        <f t="shared" si="86"/>
        <v>954</v>
      </c>
      <c r="AA202" s="225">
        <f t="shared" si="86"/>
        <v>0</v>
      </c>
      <c r="AB202" s="1145"/>
    </row>
    <row r="203" spans="1:28" ht="25.5" customHeight="1" thickBot="1" x14ac:dyDescent="0.25">
      <c r="A203" s="297" t="s">
        <v>15</v>
      </c>
      <c r="B203" s="258" t="s">
        <v>28</v>
      </c>
      <c r="C203" s="1007" t="s">
        <v>204</v>
      </c>
      <c r="D203" s="1007"/>
      <c r="E203" s="1007"/>
      <c r="F203" s="1007"/>
      <c r="G203" s="1007"/>
      <c r="H203" s="1007"/>
      <c r="I203" s="1007"/>
      <c r="J203" s="1007"/>
      <c r="K203" s="1008"/>
      <c r="L203" s="24">
        <f t="shared" ref="L203:AA203" si="87">L202</f>
        <v>784.1</v>
      </c>
      <c r="M203" s="23">
        <f t="shared" si="87"/>
        <v>783.1</v>
      </c>
      <c r="N203" s="23">
        <f t="shared" si="87"/>
        <v>696.5</v>
      </c>
      <c r="O203" s="25">
        <f t="shared" si="87"/>
        <v>1</v>
      </c>
      <c r="P203" s="24">
        <f t="shared" si="87"/>
        <v>824.2</v>
      </c>
      <c r="Q203" s="23">
        <f t="shared" si="87"/>
        <v>824.2</v>
      </c>
      <c r="R203" s="23">
        <f t="shared" si="87"/>
        <v>773.2</v>
      </c>
      <c r="S203" s="25">
        <f t="shared" si="87"/>
        <v>0</v>
      </c>
      <c r="T203" s="24">
        <f t="shared" si="87"/>
        <v>918</v>
      </c>
      <c r="U203" s="23">
        <f t="shared" si="87"/>
        <v>918</v>
      </c>
      <c r="V203" s="23">
        <f t="shared" si="87"/>
        <v>867.3</v>
      </c>
      <c r="W203" s="25">
        <f t="shared" si="87"/>
        <v>0</v>
      </c>
      <c r="X203" s="24">
        <f t="shared" si="87"/>
        <v>1009.4</v>
      </c>
      <c r="Y203" s="23">
        <f t="shared" si="87"/>
        <v>1009.4</v>
      </c>
      <c r="Z203" s="23">
        <f t="shared" si="87"/>
        <v>954</v>
      </c>
      <c r="AA203" s="25">
        <f t="shared" si="87"/>
        <v>0</v>
      </c>
      <c r="AB203" s="38"/>
    </row>
    <row r="204" spans="1:28" ht="25.5" customHeight="1" thickBot="1" x14ac:dyDescent="0.25">
      <c r="A204" s="28" t="s">
        <v>15</v>
      </c>
      <c r="B204" s="4" t="s">
        <v>47</v>
      </c>
      <c r="C204" s="1000" t="s">
        <v>73</v>
      </c>
      <c r="D204" s="1001"/>
      <c r="E204" s="1001"/>
      <c r="F204" s="1001"/>
      <c r="G204" s="1001"/>
      <c r="H204" s="1001"/>
      <c r="I204" s="1001"/>
      <c r="J204" s="1001"/>
      <c r="K204" s="1001"/>
      <c r="L204" s="1001"/>
      <c r="M204" s="1001"/>
      <c r="N204" s="1001"/>
      <c r="O204" s="1001"/>
      <c r="P204" s="1001"/>
      <c r="Q204" s="1001"/>
      <c r="R204" s="1001"/>
      <c r="S204" s="1001"/>
      <c r="T204" s="1001"/>
      <c r="U204" s="1001"/>
      <c r="V204" s="1001"/>
      <c r="W204" s="1001"/>
      <c r="X204" s="1001"/>
      <c r="Y204" s="1001"/>
      <c r="Z204" s="1001"/>
      <c r="AA204" s="1206"/>
      <c r="AB204" s="261"/>
    </row>
    <row r="205" spans="1:28" ht="25.5" customHeight="1" thickBot="1" x14ac:dyDescent="0.25">
      <c r="A205" s="28" t="s">
        <v>15</v>
      </c>
      <c r="B205" s="4" t="s">
        <v>47</v>
      </c>
      <c r="C205" s="189" t="s">
        <v>16</v>
      </c>
      <c r="D205" s="977" t="s">
        <v>74</v>
      </c>
      <c r="E205" s="978"/>
      <c r="F205" s="978"/>
      <c r="G205" s="978"/>
      <c r="H205" s="978"/>
      <c r="I205" s="978"/>
      <c r="J205" s="978"/>
      <c r="K205" s="978"/>
      <c r="L205" s="978"/>
      <c r="M205" s="978"/>
      <c r="N205" s="978"/>
      <c r="O205" s="978"/>
      <c r="P205" s="978"/>
      <c r="Q205" s="978"/>
      <c r="R205" s="978"/>
      <c r="S205" s="978"/>
      <c r="T205" s="978"/>
      <c r="U205" s="978"/>
      <c r="V205" s="978"/>
      <c r="W205" s="978"/>
      <c r="X205" s="978"/>
      <c r="Y205" s="978"/>
      <c r="Z205" s="978"/>
      <c r="AA205" s="979"/>
      <c r="AB205" s="1145"/>
    </row>
    <row r="206" spans="1:28" ht="24.75" customHeight="1" x14ac:dyDescent="0.2">
      <c r="A206" s="752" t="s">
        <v>15</v>
      </c>
      <c r="B206" s="755" t="s">
        <v>47</v>
      </c>
      <c r="C206" s="758" t="s">
        <v>16</v>
      </c>
      <c r="D206" s="1022" t="s">
        <v>16</v>
      </c>
      <c r="E206" s="764" t="s">
        <v>75</v>
      </c>
      <c r="F206" s="998" t="s">
        <v>215</v>
      </c>
      <c r="G206" s="770" t="s">
        <v>76</v>
      </c>
      <c r="H206" s="773" t="s">
        <v>20</v>
      </c>
      <c r="I206" s="776" t="s">
        <v>103</v>
      </c>
      <c r="J206" s="887" t="s">
        <v>218</v>
      </c>
      <c r="K206" s="191" t="s">
        <v>41</v>
      </c>
      <c r="L206" s="669">
        <f>SUM(M206+O206)</f>
        <v>31.6</v>
      </c>
      <c r="M206" s="673">
        <v>31.6</v>
      </c>
      <c r="N206" s="673">
        <v>25.7</v>
      </c>
      <c r="O206" s="671">
        <v>0</v>
      </c>
      <c r="P206" s="682">
        <f>SUM(Q206+S206)</f>
        <v>2.5</v>
      </c>
      <c r="Q206" s="683">
        <v>2.5</v>
      </c>
      <c r="R206" s="683">
        <v>0</v>
      </c>
      <c r="S206" s="672">
        <v>0</v>
      </c>
      <c r="T206" s="669">
        <f>U206+W206</f>
        <v>36.299999999999997</v>
      </c>
      <c r="U206" s="673">
        <v>36.299999999999997</v>
      </c>
      <c r="V206" s="673">
        <v>29.4</v>
      </c>
      <c r="W206" s="671">
        <v>0</v>
      </c>
      <c r="X206" s="669">
        <f>Y206+AA206</f>
        <v>36.299999999999997</v>
      </c>
      <c r="Y206" s="673">
        <v>36.299999999999997</v>
      </c>
      <c r="Z206" s="673">
        <v>29.4</v>
      </c>
      <c r="AA206" s="684">
        <v>0</v>
      </c>
      <c r="AB206" s="1145"/>
    </row>
    <row r="207" spans="1:28" ht="23.25" customHeight="1" thickBot="1" x14ac:dyDescent="0.25">
      <c r="A207" s="753"/>
      <c r="B207" s="756"/>
      <c r="C207" s="759"/>
      <c r="D207" s="1023"/>
      <c r="E207" s="765"/>
      <c r="F207" s="1164"/>
      <c r="G207" s="771"/>
      <c r="H207" s="774"/>
      <c r="I207" s="777"/>
      <c r="J207" s="888"/>
      <c r="K207" s="192" t="s">
        <v>33</v>
      </c>
      <c r="L207" s="311">
        <v>0</v>
      </c>
      <c r="M207" s="312">
        <v>0</v>
      </c>
      <c r="N207" s="312">
        <v>0</v>
      </c>
      <c r="O207" s="313">
        <v>0</v>
      </c>
      <c r="P207" s="311">
        <v>0</v>
      </c>
      <c r="Q207" s="312">
        <v>0</v>
      </c>
      <c r="R207" s="312">
        <v>0</v>
      </c>
      <c r="S207" s="313">
        <v>0</v>
      </c>
      <c r="T207" s="311">
        <v>0</v>
      </c>
      <c r="U207" s="312">
        <v>0</v>
      </c>
      <c r="V207" s="312">
        <v>0</v>
      </c>
      <c r="W207" s="313">
        <v>0</v>
      </c>
      <c r="X207" s="311">
        <v>0</v>
      </c>
      <c r="Y207" s="312">
        <v>0</v>
      </c>
      <c r="Z207" s="312">
        <v>0</v>
      </c>
      <c r="AA207" s="107">
        <v>0</v>
      </c>
      <c r="AB207" s="1145"/>
    </row>
    <row r="208" spans="1:28" ht="24.75" customHeight="1" thickBot="1" x14ac:dyDescent="0.25">
      <c r="A208" s="879"/>
      <c r="B208" s="880"/>
      <c r="C208" s="881"/>
      <c r="D208" s="1163"/>
      <c r="E208" s="895"/>
      <c r="F208" s="999"/>
      <c r="G208" s="974"/>
      <c r="H208" s="775"/>
      <c r="I208" s="778"/>
      <c r="J208" s="889"/>
      <c r="K208" s="118" t="s">
        <v>11</v>
      </c>
      <c r="L208" s="1">
        <f t="shared" ref="L208:S208" si="88">SUM(L206:L207)</f>
        <v>31.6</v>
      </c>
      <c r="M208" s="2">
        <f t="shared" si="88"/>
        <v>31.6</v>
      </c>
      <c r="N208" s="2">
        <f t="shared" si="88"/>
        <v>25.7</v>
      </c>
      <c r="O208" s="3">
        <f t="shared" si="88"/>
        <v>0</v>
      </c>
      <c r="P208" s="1">
        <f t="shared" si="88"/>
        <v>2.5</v>
      </c>
      <c r="Q208" s="2">
        <f t="shared" si="88"/>
        <v>2.5</v>
      </c>
      <c r="R208" s="2">
        <f t="shared" si="88"/>
        <v>0</v>
      </c>
      <c r="S208" s="3">
        <f t="shared" si="88"/>
        <v>0</v>
      </c>
      <c r="T208" s="1">
        <f>SUM(T206+T207)</f>
        <v>36.299999999999997</v>
      </c>
      <c r="U208" s="2">
        <f>SUM(U206+U207)</f>
        <v>36.299999999999997</v>
      </c>
      <c r="V208" s="2">
        <f>SUM(V206+V207)</f>
        <v>29.4</v>
      </c>
      <c r="W208" s="3">
        <f>SUM(W206+W207)</f>
        <v>0</v>
      </c>
      <c r="X208" s="1">
        <f>SUM(X206:X207)</f>
        <v>36.299999999999997</v>
      </c>
      <c r="Y208" s="2">
        <f>SUM(Y206:Y207)</f>
        <v>36.299999999999997</v>
      </c>
      <c r="Z208" s="2">
        <f>SUM(Z206+Z207)</f>
        <v>29.4</v>
      </c>
      <c r="AA208" s="108">
        <f>SUM(AA206+AA207)</f>
        <v>0</v>
      </c>
      <c r="AB208" s="1145"/>
    </row>
    <row r="209" spans="1:28" ht="25.5" customHeight="1" thickBot="1" x14ac:dyDescent="0.25">
      <c r="A209" s="28" t="s">
        <v>15</v>
      </c>
      <c r="B209" s="4" t="s">
        <v>47</v>
      </c>
      <c r="C209" s="5" t="s">
        <v>16</v>
      </c>
      <c r="D209" s="1028" t="s">
        <v>203</v>
      </c>
      <c r="E209" s="1029"/>
      <c r="F209" s="1029"/>
      <c r="G209" s="1029"/>
      <c r="H209" s="1029"/>
      <c r="I209" s="1029"/>
      <c r="J209" s="1029"/>
      <c r="K209" s="1187"/>
      <c r="L209" s="8">
        <f>L208</f>
        <v>31.6</v>
      </c>
      <c r="M209" s="9">
        <f t="shared" ref="M209:AA209" si="89">M208</f>
        <v>31.6</v>
      </c>
      <c r="N209" s="9">
        <f t="shared" si="89"/>
        <v>25.7</v>
      </c>
      <c r="O209" s="10">
        <f t="shared" si="89"/>
        <v>0</v>
      </c>
      <c r="P209" s="8">
        <f t="shared" si="89"/>
        <v>2.5</v>
      </c>
      <c r="Q209" s="9">
        <f t="shared" si="89"/>
        <v>2.5</v>
      </c>
      <c r="R209" s="9">
        <f t="shared" si="89"/>
        <v>0</v>
      </c>
      <c r="S209" s="10">
        <f t="shared" si="89"/>
        <v>0</v>
      </c>
      <c r="T209" s="8">
        <f t="shared" si="89"/>
        <v>36.299999999999997</v>
      </c>
      <c r="U209" s="9">
        <f t="shared" si="89"/>
        <v>36.299999999999997</v>
      </c>
      <c r="V209" s="9">
        <f t="shared" si="89"/>
        <v>29.4</v>
      </c>
      <c r="W209" s="10">
        <f t="shared" si="89"/>
        <v>0</v>
      </c>
      <c r="X209" s="8">
        <f t="shared" si="89"/>
        <v>36.299999999999997</v>
      </c>
      <c r="Y209" s="9">
        <f t="shared" si="89"/>
        <v>36.299999999999997</v>
      </c>
      <c r="Z209" s="9">
        <f t="shared" si="89"/>
        <v>29.4</v>
      </c>
      <c r="AA209" s="22">
        <f t="shared" si="89"/>
        <v>0</v>
      </c>
      <c r="AB209" s="38"/>
    </row>
    <row r="210" spans="1:28" ht="22.5" customHeight="1" thickBot="1" x14ac:dyDescent="0.25">
      <c r="A210" s="297" t="s">
        <v>15</v>
      </c>
      <c r="B210" s="170" t="s">
        <v>47</v>
      </c>
      <c r="C210" s="1201" t="s">
        <v>204</v>
      </c>
      <c r="D210" s="1202"/>
      <c r="E210" s="1202"/>
      <c r="F210" s="1202"/>
      <c r="G210" s="1202"/>
      <c r="H210" s="1202"/>
      <c r="I210" s="1202"/>
      <c r="J210" s="1202"/>
      <c r="K210" s="1203"/>
      <c r="L210" s="11">
        <f t="shared" ref="L210:AA210" si="90">L209</f>
        <v>31.6</v>
      </c>
      <c r="M210" s="12">
        <f t="shared" si="90"/>
        <v>31.6</v>
      </c>
      <c r="N210" s="12">
        <f t="shared" si="90"/>
        <v>25.7</v>
      </c>
      <c r="O210" s="13">
        <f t="shared" si="90"/>
        <v>0</v>
      </c>
      <c r="P210" s="11">
        <f t="shared" si="90"/>
        <v>2.5</v>
      </c>
      <c r="Q210" s="12">
        <f t="shared" si="90"/>
        <v>2.5</v>
      </c>
      <c r="R210" s="12">
        <f t="shared" si="90"/>
        <v>0</v>
      </c>
      <c r="S210" s="13">
        <f t="shared" si="90"/>
        <v>0</v>
      </c>
      <c r="T210" s="11">
        <f t="shared" si="90"/>
        <v>36.299999999999997</v>
      </c>
      <c r="U210" s="12">
        <f t="shared" si="90"/>
        <v>36.299999999999997</v>
      </c>
      <c r="V210" s="12">
        <f t="shared" si="90"/>
        <v>29.4</v>
      </c>
      <c r="W210" s="13">
        <f t="shared" si="90"/>
        <v>0</v>
      </c>
      <c r="X210" s="11">
        <f t="shared" si="90"/>
        <v>36.299999999999997</v>
      </c>
      <c r="Y210" s="12">
        <f t="shared" si="90"/>
        <v>36.299999999999997</v>
      </c>
      <c r="Z210" s="12">
        <f t="shared" si="90"/>
        <v>29.4</v>
      </c>
      <c r="AA210" s="26">
        <f t="shared" si="90"/>
        <v>0</v>
      </c>
      <c r="AB210" s="261"/>
    </row>
    <row r="211" spans="1:28" ht="23.25" customHeight="1" thickBot="1" x14ac:dyDescent="0.25">
      <c r="A211" s="28" t="s">
        <v>15</v>
      </c>
      <c r="B211" s="4" t="s">
        <v>32</v>
      </c>
      <c r="C211" s="1000" t="s">
        <v>17</v>
      </c>
      <c r="D211" s="1001"/>
      <c r="E211" s="1001"/>
      <c r="F211" s="1001"/>
      <c r="G211" s="1001"/>
      <c r="H211" s="1001"/>
      <c r="I211" s="1001"/>
      <c r="J211" s="1001"/>
      <c r="K211" s="1001"/>
      <c r="L211" s="1001"/>
      <c r="M211" s="1001"/>
      <c r="N211" s="1001"/>
      <c r="O211" s="1001"/>
      <c r="P211" s="1001"/>
      <c r="Q211" s="1001"/>
      <c r="R211" s="1001"/>
      <c r="S211" s="1001"/>
      <c r="T211" s="1001"/>
      <c r="U211" s="1001"/>
      <c r="V211" s="1001"/>
      <c r="W211" s="1001"/>
      <c r="X211" s="1001"/>
      <c r="Y211" s="1001"/>
      <c r="Z211" s="1001"/>
      <c r="AA211" s="1206"/>
      <c r="AB211" s="261"/>
    </row>
    <row r="212" spans="1:28" ht="23.25" customHeight="1" thickBot="1" x14ac:dyDescent="0.25">
      <c r="A212" s="28" t="s">
        <v>15</v>
      </c>
      <c r="B212" s="4" t="s">
        <v>32</v>
      </c>
      <c r="C212" s="189" t="s">
        <v>16</v>
      </c>
      <c r="D212" s="977" t="s">
        <v>177</v>
      </c>
      <c r="E212" s="978"/>
      <c r="F212" s="978"/>
      <c r="G212" s="978"/>
      <c r="H212" s="978"/>
      <c r="I212" s="978"/>
      <c r="J212" s="978"/>
      <c r="K212" s="978"/>
      <c r="L212" s="978"/>
      <c r="M212" s="978"/>
      <c r="N212" s="978"/>
      <c r="O212" s="978"/>
      <c r="P212" s="978"/>
      <c r="Q212" s="978"/>
      <c r="R212" s="978"/>
      <c r="S212" s="978"/>
      <c r="T212" s="978"/>
      <c r="U212" s="978"/>
      <c r="V212" s="978"/>
      <c r="W212" s="978"/>
      <c r="X212" s="978"/>
      <c r="Y212" s="978"/>
      <c r="Z212" s="978"/>
      <c r="AA212" s="979"/>
      <c r="AB212" s="262"/>
    </row>
    <row r="213" spans="1:28" ht="23.25" customHeight="1" x14ac:dyDescent="0.2">
      <c r="A213" s="752" t="s">
        <v>15</v>
      </c>
      <c r="B213" s="755" t="s">
        <v>32</v>
      </c>
      <c r="C213" s="758" t="s">
        <v>16</v>
      </c>
      <c r="D213" s="761" t="s">
        <v>16</v>
      </c>
      <c r="E213" s="764" t="s">
        <v>178</v>
      </c>
      <c r="F213" s="767" t="s">
        <v>215</v>
      </c>
      <c r="G213" s="770" t="s">
        <v>60</v>
      </c>
      <c r="H213" s="773" t="s">
        <v>20</v>
      </c>
      <c r="I213" s="776" t="s">
        <v>55</v>
      </c>
      <c r="J213" s="887" t="s">
        <v>226</v>
      </c>
      <c r="K213" s="191" t="s">
        <v>61</v>
      </c>
      <c r="L213" s="119">
        <f>SUM(M213+O213)</f>
        <v>0</v>
      </c>
      <c r="M213" s="59">
        <v>0</v>
      </c>
      <c r="N213" s="60">
        <v>0</v>
      </c>
      <c r="O213" s="120">
        <v>0</v>
      </c>
      <c r="P213" s="190">
        <f>SUM(Q213+S213)</f>
        <v>0</v>
      </c>
      <c r="Q213" s="188">
        <v>0</v>
      </c>
      <c r="R213" s="59">
        <v>0</v>
      </c>
      <c r="S213" s="120">
        <v>0</v>
      </c>
      <c r="T213" s="147">
        <f>SUM(U213+W213)</f>
        <v>0</v>
      </c>
      <c r="U213" s="227">
        <v>0</v>
      </c>
      <c r="V213" s="227">
        <v>0</v>
      </c>
      <c r="W213" s="228">
        <v>0</v>
      </c>
      <c r="X213" s="119">
        <v>0</v>
      </c>
      <c r="Y213" s="60">
        <v>0</v>
      </c>
      <c r="Z213" s="60">
        <v>0</v>
      </c>
      <c r="AA213" s="120">
        <v>0</v>
      </c>
      <c r="AB213" s="262"/>
    </row>
    <row r="214" spans="1:28" ht="23.25" customHeight="1" thickBot="1" x14ac:dyDescent="0.25">
      <c r="A214" s="753"/>
      <c r="B214" s="756"/>
      <c r="C214" s="759"/>
      <c r="D214" s="762"/>
      <c r="E214" s="765"/>
      <c r="F214" s="768"/>
      <c r="G214" s="771"/>
      <c r="H214" s="774"/>
      <c r="I214" s="777"/>
      <c r="J214" s="888"/>
      <c r="K214" s="192" t="s">
        <v>33</v>
      </c>
      <c r="L214" s="109">
        <v>0</v>
      </c>
      <c r="M214" s="161">
        <v>0</v>
      </c>
      <c r="N214" s="161">
        <v>0</v>
      </c>
      <c r="O214" s="110">
        <v>0</v>
      </c>
      <c r="P214" s="109">
        <v>0</v>
      </c>
      <c r="Q214" s="289">
        <v>0</v>
      </c>
      <c r="R214" s="161">
        <v>0</v>
      </c>
      <c r="S214" s="110">
        <v>0</v>
      </c>
      <c r="T214" s="112">
        <v>0</v>
      </c>
      <c r="U214" s="161">
        <v>0</v>
      </c>
      <c r="V214" s="161">
        <v>0</v>
      </c>
      <c r="W214" s="110">
        <v>0</v>
      </c>
      <c r="X214" s="109">
        <v>0</v>
      </c>
      <c r="Y214" s="161">
        <v>0</v>
      </c>
      <c r="Z214" s="161">
        <v>0</v>
      </c>
      <c r="AA214" s="110">
        <v>0</v>
      </c>
      <c r="AB214" s="262"/>
    </row>
    <row r="215" spans="1:28" ht="23.25" customHeight="1" thickBot="1" x14ac:dyDescent="0.25">
      <c r="A215" s="754"/>
      <c r="B215" s="757"/>
      <c r="C215" s="760"/>
      <c r="D215" s="763"/>
      <c r="E215" s="766"/>
      <c r="F215" s="769"/>
      <c r="G215" s="772"/>
      <c r="H215" s="775"/>
      <c r="I215" s="778"/>
      <c r="J215" s="889"/>
      <c r="K215" s="118" t="s">
        <v>11</v>
      </c>
      <c r="L215" s="113">
        <f t="shared" ref="L215:S215" si="91">SUM(L213:L214)</f>
        <v>0</v>
      </c>
      <c r="M215" s="114">
        <f t="shared" si="91"/>
        <v>0</v>
      </c>
      <c r="N215" s="114">
        <f t="shared" si="91"/>
        <v>0</v>
      </c>
      <c r="O215" s="115">
        <f t="shared" si="91"/>
        <v>0</v>
      </c>
      <c r="P215" s="113">
        <f t="shared" si="91"/>
        <v>0</v>
      </c>
      <c r="Q215" s="114">
        <f t="shared" si="91"/>
        <v>0</v>
      </c>
      <c r="R215" s="114">
        <f t="shared" si="91"/>
        <v>0</v>
      </c>
      <c r="S215" s="115">
        <f t="shared" si="91"/>
        <v>0</v>
      </c>
      <c r="T215" s="113">
        <f t="shared" ref="T215:AA215" si="92">SUM(T213+T214)</f>
        <v>0</v>
      </c>
      <c r="U215" s="114">
        <f t="shared" si="92"/>
        <v>0</v>
      </c>
      <c r="V215" s="116">
        <f t="shared" si="92"/>
        <v>0</v>
      </c>
      <c r="W215" s="117">
        <f t="shared" si="92"/>
        <v>0</v>
      </c>
      <c r="X215" s="113">
        <f t="shared" si="92"/>
        <v>0</v>
      </c>
      <c r="Y215" s="116">
        <f t="shared" si="92"/>
        <v>0</v>
      </c>
      <c r="Z215" s="116">
        <f t="shared" si="92"/>
        <v>0</v>
      </c>
      <c r="AA215" s="117">
        <f t="shared" si="92"/>
        <v>0</v>
      </c>
      <c r="AB215" s="262"/>
    </row>
    <row r="216" spans="1:28" ht="23.25" customHeight="1" thickBot="1" x14ac:dyDescent="0.25">
      <c r="A216" s="28" t="s">
        <v>15</v>
      </c>
      <c r="B216" s="4" t="s">
        <v>32</v>
      </c>
      <c r="C216" s="5" t="s">
        <v>16</v>
      </c>
      <c r="D216" s="1028" t="s">
        <v>203</v>
      </c>
      <c r="E216" s="1029"/>
      <c r="F216" s="1029"/>
      <c r="G216" s="1029"/>
      <c r="H216" s="1029"/>
      <c r="I216" s="1029"/>
      <c r="J216" s="1029"/>
      <c r="K216" s="1029"/>
      <c r="L216" s="8">
        <f>L215</f>
        <v>0</v>
      </c>
      <c r="M216" s="9">
        <f t="shared" ref="M216:AA216" si="93">M215</f>
        <v>0</v>
      </c>
      <c r="N216" s="9">
        <f t="shared" si="93"/>
        <v>0</v>
      </c>
      <c r="O216" s="10">
        <f t="shared" si="93"/>
        <v>0</v>
      </c>
      <c r="P216" s="8">
        <f t="shared" si="93"/>
        <v>0</v>
      </c>
      <c r="Q216" s="9">
        <f t="shared" si="93"/>
        <v>0</v>
      </c>
      <c r="R216" s="9">
        <f t="shared" si="93"/>
        <v>0</v>
      </c>
      <c r="S216" s="10">
        <f t="shared" si="93"/>
        <v>0</v>
      </c>
      <c r="T216" s="8">
        <f t="shared" si="93"/>
        <v>0</v>
      </c>
      <c r="U216" s="9">
        <f t="shared" si="93"/>
        <v>0</v>
      </c>
      <c r="V216" s="9">
        <f t="shared" si="93"/>
        <v>0</v>
      </c>
      <c r="W216" s="10">
        <f t="shared" si="93"/>
        <v>0</v>
      </c>
      <c r="X216" s="8">
        <f t="shared" si="93"/>
        <v>0</v>
      </c>
      <c r="Y216" s="9">
        <f t="shared" si="93"/>
        <v>0</v>
      </c>
      <c r="Z216" s="9">
        <f t="shared" si="93"/>
        <v>0</v>
      </c>
      <c r="AA216" s="10">
        <f t="shared" si="93"/>
        <v>0</v>
      </c>
      <c r="AB216" s="262"/>
    </row>
    <row r="217" spans="1:28" ht="23.25" customHeight="1" thickBot="1" x14ac:dyDescent="0.25">
      <c r="A217" s="28" t="s">
        <v>15</v>
      </c>
      <c r="B217" s="4" t="s">
        <v>32</v>
      </c>
      <c r="C217" s="189" t="s">
        <v>22</v>
      </c>
      <c r="D217" s="977" t="s">
        <v>192</v>
      </c>
      <c r="E217" s="978"/>
      <c r="F217" s="978"/>
      <c r="G217" s="978"/>
      <c r="H217" s="978"/>
      <c r="I217" s="978"/>
      <c r="J217" s="978"/>
      <c r="K217" s="978"/>
      <c r="L217" s="978"/>
      <c r="M217" s="978"/>
      <c r="N217" s="978"/>
      <c r="O217" s="978"/>
      <c r="P217" s="978"/>
      <c r="Q217" s="978"/>
      <c r="R217" s="978"/>
      <c r="S217" s="978"/>
      <c r="T217" s="978"/>
      <c r="U217" s="978"/>
      <c r="V217" s="978"/>
      <c r="W217" s="978"/>
      <c r="X217" s="978"/>
      <c r="Y217" s="978"/>
      <c r="Z217" s="978"/>
      <c r="AA217" s="979"/>
      <c r="AB217" s="262"/>
    </row>
    <row r="218" spans="1:28" ht="24.75" customHeight="1" x14ac:dyDescent="0.2">
      <c r="A218" s="752" t="s">
        <v>15</v>
      </c>
      <c r="B218" s="755" t="s">
        <v>32</v>
      </c>
      <c r="C218" s="758" t="s">
        <v>22</v>
      </c>
      <c r="D218" s="761" t="s">
        <v>16</v>
      </c>
      <c r="E218" s="901" t="s">
        <v>193</v>
      </c>
      <c r="F218" s="1218" t="s">
        <v>215</v>
      </c>
      <c r="G218" s="1221" t="s">
        <v>420</v>
      </c>
      <c r="H218" s="1224" t="s">
        <v>20</v>
      </c>
      <c r="I218" s="1207" t="s">
        <v>194</v>
      </c>
      <c r="J218" s="882" t="s">
        <v>218</v>
      </c>
      <c r="K218" s="532" t="s">
        <v>24</v>
      </c>
      <c r="L218" s="147">
        <f>SUM(M218+O218)</f>
        <v>18</v>
      </c>
      <c r="M218" s="583">
        <v>18</v>
      </c>
      <c r="N218" s="227">
        <v>0</v>
      </c>
      <c r="O218" s="228">
        <v>0</v>
      </c>
      <c r="P218" s="685">
        <f>SUM(Q218+S218)</f>
        <v>270</v>
      </c>
      <c r="Q218" s="656">
        <v>270</v>
      </c>
      <c r="R218" s="583">
        <v>0</v>
      </c>
      <c r="S218" s="228">
        <v>0</v>
      </c>
      <c r="T218" s="147">
        <f>SUM(U218+W218)</f>
        <v>270</v>
      </c>
      <c r="U218" s="227">
        <v>270</v>
      </c>
      <c r="V218" s="227">
        <v>0</v>
      </c>
      <c r="W218" s="228">
        <v>0</v>
      </c>
      <c r="X218" s="147">
        <f>Y218+AA218</f>
        <v>270</v>
      </c>
      <c r="Y218" s="227">
        <v>270</v>
      </c>
      <c r="Z218" s="227">
        <v>0</v>
      </c>
      <c r="AA218" s="228">
        <v>0</v>
      </c>
      <c r="AB218" s="262"/>
    </row>
    <row r="219" spans="1:28" ht="23.25" customHeight="1" thickBot="1" x14ac:dyDescent="0.25">
      <c r="A219" s="753"/>
      <c r="B219" s="756"/>
      <c r="C219" s="759"/>
      <c r="D219" s="762"/>
      <c r="E219" s="902"/>
      <c r="F219" s="1219"/>
      <c r="G219" s="1222"/>
      <c r="H219" s="1225"/>
      <c r="I219" s="1208"/>
      <c r="J219" s="883"/>
      <c r="K219" s="533" t="s">
        <v>33</v>
      </c>
      <c r="L219" s="180">
        <v>0</v>
      </c>
      <c r="M219" s="214">
        <v>0</v>
      </c>
      <c r="N219" s="214">
        <v>0</v>
      </c>
      <c r="O219" s="215">
        <v>0</v>
      </c>
      <c r="P219" s="180">
        <v>0</v>
      </c>
      <c r="Q219" s="364">
        <v>0</v>
      </c>
      <c r="R219" s="214">
        <v>0</v>
      </c>
      <c r="S219" s="215">
        <v>0</v>
      </c>
      <c r="T219" s="534">
        <v>0</v>
      </c>
      <c r="U219" s="214">
        <v>0</v>
      </c>
      <c r="V219" s="214">
        <v>0</v>
      </c>
      <c r="W219" s="215">
        <v>0</v>
      </c>
      <c r="X219" s="180">
        <v>0</v>
      </c>
      <c r="Y219" s="214">
        <v>0</v>
      </c>
      <c r="Z219" s="214">
        <v>0</v>
      </c>
      <c r="AA219" s="215">
        <v>0</v>
      </c>
      <c r="AB219" s="262"/>
    </row>
    <row r="220" spans="1:28" ht="23.25" customHeight="1" thickBot="1" x14ac:dyDescent="0.25">
      <c r="A220" s="754"/>
      <c r="B220" s="757"/>
      <c r="C220" s="760"/>
      <c r="D220" s="763"/>
      <c r="E220" s="903"/>
      <c r="F220" s="1220"/>
      <c r="G220" s="1223"/>
      <c r="H220" s="1226"/>
      <c r="I220" s="1209"/>
      <c r="J220" s="884"/>
      <c r="K220" s="118" t="s">
        <v>11</v>
      </c>
      <c r="L220" s="113">
        <f t="shared" ref="L220:S220" si="94">SUM(L218:L219)</f>
        <v>18</v>
      </c>
      <c r="M220" s="114">
        <f t="shared" si="94"/>
        <v>18</v>
      </c>
      <c r="N220" s="114">
        <f t="shared" si="94"/>
        <v>0</v>
      </c>
      <c r="O220" s="115">
        <f t="shared" si="94"/>
        <v>0</v>
      </c>
      <c r="P220" s="113">
        <f t="shared" si="94"/>
        <v>270</v>
      </c>
      <c r="Q220" s="114">
        <f t="shared" si="94"/>
        <v>270</v>
      </c>
      <c r="R220" s="114">
        <f t="shared" si="94"/>
        <v>0</v>
      </c>
      <c r="S220" s="115">
        <f t="shared" si="94"/>
        <v>0</v>
      </c>
      <c r="T220" s="113">
        <f t="shared" ref="T220:AA220" si="95">SUM(T218+T219)</f>
        <v>270</v>
      </c>
      <c r="U220" s="114">
        <f t="shared" si="95"/>
        <v>270</v>
      </c>
      <c r="V220" s="116">
        <f t="shared" si="95"/>
        <v>0</v>
      </c>
      <c r="W220" s="117">
        <f t="shared" si="95"/>
        <v>0</v>
      </c>
      <c r="X220" s="113">
        <f t="shared" si="95"/>
        <v>270</v>
      </c>
      <c r="Y220" s="116">
        <f t="shared" si="95"/>
        <v>270</v>
      </c>
      <c r="Z220" s="116">
        <f t="shared" si="95"/>
        <v>0</v>
      </c>
      <c r="AA220" s="117">
        <f t="shared" si="95"/>
        <v>0</v>
      </c>
      <c r="AB220" s="262"/>
    </row>
    <row r="221" spans="1:28" ht="23.25" customHeight="1" thickBot="1" x14ac:dyDescent="0.25">
      <c r="A221" s="28" t="s">
        <v>15</v>
      </c>
      <c r="B221" s="4" t="s">
        <v>32</v>
      </c>
      <c r="C221" s="5" t="s">
        <v>16</v>
      </c>
      <c r="D221" s="1028" t="s">
        <v>203</v>
      </c>
      <c r="E221" s="1029"/>
      <c r="F221" s="1029"/>
      <c r="G221" s="1029"/>
      <c r="H221" s="1029"/>
      <c r="I221" s="1029"/>
      <c r="J221" s="1029"/>
      <c r="K221" s="1029"/>
      <c r="L221" s="8">
        <f>L220</f>
        <v>18</v>
      </c>
      <c r="M221" s="9">
        <f t="shared" ref="M221:AA221" si="96">M220</f>
        <v>18</v>
      </c>
      <c r="N221" s="9">
        <f t="shared" si="96"/>
        <v>0</v>
      </c>
      <c r="O221" s="10">
        <f t="shared" si="96"/>
        <v>0</v>
      </c>
      <c r="P221" s="8">
        <f t="shared" si="96"/>
        <v>270</v>
      </c>
      <c r="Q221" s="9">
        <f t="shared" si="96"/>
        <v>270</v>
      </c>
      <c r="R221" s="9">
        <f t="shared" si="96"/>
        <v>0</v>
      </c>
      <c r="S221" s="10">
        <f t="shared" si="96"/>
        <v>0</v>
      </c>
      <c r="T221" s="8">
        <f t="shared" si="96"/>
        <v>270</v>
      </c>
      <c r="U221" s="9">
        <f t="shared" si="96"/>
        <v>270</v>
      </c>
      <c r="V221" s="9">
        <f t="shared" si="96"/>
        <v>0</v>
      </c>
      <c r="W221" s="10">
        <f t="shared" si="96"/>
        <v>0</v>
      </c>
      <c r="X221" s="8">
        <f t="shared" si="96"/>
        <v>270</v>
      </c>
      <c r="Y221" s="9">
        <f t="shared" si="96"/>
        <v>270</v>
      </c>
      <c r="Z221" s="9">
        <f t="shared" si="96"/>
        <v>0</v>
      </c>
      <c r="AA221" s="10">
        <f t="shared" si="96"/>
        <v>0</v>
      </c>
      <c r="AB221" s="262"/>
    </row>
    <row r="222" spans="1:28" ht="25.5" customHeight="1" thickBot="1" x14ac:dyDescent="0.25">
      <c r="A222" s="28" t="s">
        <v>15</v>
      </c>
      <c r="B222" s="4" t="s">
        <v>32</v>
      </c>
      <c r="C222" s="189" t="s">
        <v>25</v>
      </c>
      <c r="D222" s="977" t="s">
        <v>117</v>
      </c>
      <c r="E222" s="978"/>
      <c r="F222" s="978"/>
      <c r="G222" s="978"/>
      <c r="H222" s="978"/>
      <c r="I222" s="978"/>
      <c r="J222" s="978"/>
      <c r="K222" s="978"/>
      <c r="L222" s="1160"/>
      <c r="M222" s="1160"/>
      <c r="N222" s="1160"/>
      <c r="O222" s="1160"/>
      <c r="P222" s="1160"/>
      <c r="Q222" s="1160"/>
      <c r="R222" s="1160"/>
      <c r="S222" s="1160"/>
      <c r="T222" s="1160"/>
      <c r="U222" s="1160"/>
      <c r="V222" s="1160"/>
      <c r="W222" s="1160"/>
      <c r="X222" s="1160"/>
      <c r="Y222" s="1160"/>
      <c r="Z222" s="1160"/>
      <c r="AA222" s="1161"/>
      <c r="AB222" s="1145"/>
    </row>
    <row r="223" spans="1:28" ht="22.5" customHeight="1" x14ac:dyDescent="0.2">
      <c r="A223" s="752" t="s">
        <v>15</v>
      </c>
      <c r="B223" s="755" t="s">
        <v>32</v>
      </c>
      <c r="C223" s="758" t="s">
        <v>25</v>
      </c>
      <c r="D223" s="761" t="s">
        <v>16</v>
      </c>
      <c r="E223" s="764" t="s">
        <v>118</v>
      </c>
      <c r="F223" s="767" t="s">
        <v>215</v>
      </c>
      <c r="G223" s="770" t="s">
        <v>60</v>
      </c>
      <c r="H223" s="773" t="s">
        <v>20</v>
      </c>
      <c r="I223" s="776" t="s">
        <v>55</v>
      </c>
      <c r="J223" s="887" t="s">
        <v>227</v>
      </c>
      <c r="K223" s="191" t="s">
        <v>61</v>
      </c>
      <c r="L223" s="119">
        <f>SUM(M223+O223)</f>
        <v>44.7</v>
      </c>
      <c r="M223" s="59">
        <v>44.7</v>
      </c>
      <c r="N223" s="60">
        <v>0</v>
      </c>
      <c r="O223" s="120">
        <v>0</v>
      </c>
      <c r="P223" s="190">
        <f>SUM(Q223+S223)</f>
        <v>44.2</v>
      </c>
      <c r="Q223" s="188">
        <v>44.2</v>
      </c>
      <c r="R223" s="59">
        <v>0</v>
      </c>
      <c r="S223" s="120">
        <v>0</v>
      </c>
      <c r="T223" s="147">
        <f>SUM(U223+W223)</f>
        <v>40</v>
      </c>
      <c r="U223" s="227">
        <v>40</v>
      </c>
      <c r="V223" s="227">
        <v>0</v>
      </c>
      <c r="W223" s="228">
        <v>0</v>
      </c>
      <c r="X223" s="119">
        <f>Y223+AA223</f>
        <v>40</v>
      </c>
      <c r="Y223" s="60">
        <v>40</v>
      </c>
      <c r="Z223" s="60">
        <v>0</v>
      </c>
      <c r="AA223" s="120">
        <v>0</v>
      </c>
      <c r="AB223" s="1145"/>
    </row>
    <row r="224" spans="1:28" ht="23.25" customHeight="1" thickBot="1" x14ac:dyDescent="0.25">
      <c r="A224" s="753"/>
      <c r="B224" s="756"/>
      <c r="C224" s="759"/>
      <c r="D224" s="762"/>
      <c r="E224" s="765"/>
      <c r="F224" s="768"/>
      <c r="G224" s="771"/>
      <c r="H224" s="774"/>
      <c r="I224" s="777"/>
      <c r="J224" s="888"/>
      <c r="K224" s="192" t="s">
        <v>33</v>
      </c>
      <c r="L224" s="109">
        <v>0</v>
      </c>
      <c r="M224" s="161">
        <v>0</v>
      </c>
      <c r="N224" s="161">
        <v>0</v>
      </c>
      <c r="O224" s="110">
        <v>0</v>
      </c>
      <c r="P224" s="109">
        <v>0</v>
      </c>
      <c r="Q224" s="289">
        <v>0</v>
      </c>
      <c r="R224" s="161">
        <v>0</v>
      </c>
      <c r="S224" s="110">
        <v>0</v>
      </c>
      <c r="T224" s="112">
        <v>0</v>
      </c>
      <c r="U224" s="161">
        <v>0</v>
      </c>
      <c r="V224" s="161">
        <v>0</v>
      </c>
      <c r="W224" s="110">
        <v>0</v>
      </c>
      <c r="X224" s="109">
        <v>0</v>
      </c>
      <c r="Y224" s="161">
        <v>0</v>
      </c>
      <c r="Z224" s="161">
        <v>0</v>
      </c>
      <c r="AA224" s="110">
        <v>0</v>
      </c>
      <c r="AB224" s="1145"/>
    </row>
    <row r="225" spans="1:28" ht="25.5" customHeight="1" thickBot="1" x14ac:dyDescent="0.25">
      <c r="A225" s="754"/>
      <c r="B225" s="757"/>
      <c r="C225" s="760"/>
      <c r="D225" s="763"/>
      <c r="E225" s="766"/>
      <c r="F225" s="769"/>
      <c r="G225" s="772"/>
      <c r="H225" s="775"/>
      <c r="I225" s="778"/>
      <c r="J225" s="889"/>
      <c r="K225" s="118" t="s">
        <v>11</v>
      </c>
      <c r="L225" s="113">
        <f t="shared" ref="L225:S225" si="97">SUM(L223:L224)</f>
        <v>44.7</v>
      </c>
      <c r="M225" s="114">
        <f t="shared" si="97"/>
        <v>44.7</v>
      </c>
      <c r="N225" s="114">
        <f t="shared" si="97"/>
        <v>0</v>
      </c>
      <c r="O225" s="115">
        <f t="shared" si="97"/>
        <v>0</v>
      </c>
      <c r="P225" s="113">
        <f t="shared" si="97"/>
        <v>44.2</v>
      </c>
      <c r="Q225" s="114">
        <f t="shared" si="97"/>
        <v>44.2</v>
      </c>
      <c r="R225" s="114">
        <f t="shared" si="97"/>
        <v>0</v>
      </c>
      <c r="S225" s="115">
        <f t="shared" si="97"/>
        <v>0</v>
      </c>
      <c r="T225" s="113">
        <f t="shared" ref="T225:AA225" si="98">SUM(T223+T224)</f>
        <v>40</v>
      </c>
      <c r="U225" s="114">
        <f t="shared" si="98"/>
        <v>40</v>
      </c>
      <c r="V225" s="116">
        <f t="shared" si="98"/>
        <v>0</v>
      </c>
      <c r="W225" s="117">
        <f t="shared" si="98"/>
        <v>0</v>
      </c>
      <c r="X225" s="113">
        <f t="shared" si="98"/>
        <v>40</v>
      </c>
      <c r="Y225" s="116">
        <f t="shared" si="98"/>
        <v>40</v>
      </c>
      <c r="Z225" s="116">
        <f t="shared" si="98"/>
        <v>0</v>
      </c>
      <c r="AA225" s="117">
        <f t="shared" si="98"/>
        <v>0</v>
      </c>
      <c r="AB225" s="1145"/>
    </row>
    <row r="226" spans="1:28" ht="27.75" customHeight="1" thickBot="1" x14ac:dyDescent="0.25">
      <c r="A226" s="1165" t="s">
        <v>15</v>
      </c>
      <c r="B226" s="735" t="s">
        <v>32</v>
      </c>
      <c r="C226" s="1166" t="s">
        <v>25</v>
      </c>
      <c r="D226" s="1168" t="s">
        <v>35</v>
      </c>
      <c r="E226" s="1170" t="s">
        <v>120</v>
      </c>
      <c r="F226" s="1172" t="s">
        <v>215</v>
      </c>
      <c r="G226" s="1174" t="s">
        <v>119</v>
      </c>
      <c r="H226" s="1030" t="s">
        <v>20</v>
      </c>
      <c r="I226" s="934" t="s">
        <v>55</v>
      </c>
      <c r="J226" s="934" t="s">
        <v>228</v>
      </c>
      <c r="K226" s="293" t="s">
        <v>61</v>
      </c>
      <c r="L226" s="686">
        <f>M226+O226</f>
        <v>81.2</v>
      </c>
      <c r="M226" s="292">
        <v>81.2</v>
      </c>
      <c r="N226" s="292">
        <v>0</v>
      </c>
      <c r="O226" s="290">
        <v>0</v>
      </c>
      <c r="P226" s="291">
        <f>Q226+S226</f>
        <v>116.5</v>
      </c>
      <c r="Q226" s="292">
        <v>116.5</v>
      </c>
      <c r="R226" s="292">
        <v>0</v>
      </c>
      <c r="S226" s="290">
        <v>0</v>
      </c>
      <c r="T226" s="291">
        <f>U226+W226</f>
        <v>80</v>
      </c>
      <c r="U226" s="292">
        <v>80</v>
      </c>
      <c r="V226" s="292">
        <v>0</v>
      </c>
      <c r="W226" s="290">
        <v>0</v>
      </c>
      <c r="X226" s="291">
        <f>Y226+AA226</f>
        <v>90</v>
      </c>
      <c r="Y226" s="292">
        <v>90</v>
      </c>
      <c r="Z226" s="292">
        <v>0</v>
      </c>
      <c r="AA226" s="290">
        <v>0</v>
      </c>
      <c r="AB226" s="1145"/>
    </row>
    <row r="227" spans="1:28" ht="39" customHeight="1" thickBot="1" x14ac:dyDescent="0.25">
      <c r="A227" s="1021"/>
      <c r="B227" s="957"/>
      <c r="C227" s="1167"/>
      <c r="D227" s="1169"/>
      <c r="E227" s="1171"/>
      <c r="F227" s="1173"/>
      <c r="G227" s="1175"/>
      <c r="H227" s="985"/>
      <c r="I227" s="936"/>
      <c r="J227" s="936"/>
      <c r="K227" s="118" t="s">
        <v>11</v>
      </c>
      <c r="L227" s="100">
        <f t="shared" ref="L227:AA227" si="99">SUM(L226)</f>
        <v>81.2</v>
      </c>
      <c r="M227" s="2">
        <f t="shared" si="99"/>
        <v>81.2</v>
      </c>
      <c r="N227" s="2">
        <f t="shared" si="99"/>
        <v>0</v>
      </c>
      <c r="O227" s="3">
        <f t="shared" si="99"/>
        <v>0</v>
      </c>
      <c r="P227" s="1">
        <f t="shared" si="99"/>
        <v>116.5</v>
      </c>
      <c r="Q227" s="2">
        <f t="shared" si="99"/>
        <v>116.5</v>
      </c>
      <c r="R227" s="2">
        <f t="shared" si="99"/>
        <v>0</v>
      </c>
      <c r="S227" s="3">
        <f t="shared" si="99"/>
        <v>0</v>
      </c>
      <c r="T227" s="1">
        <f t="shared" si="99"/>
        <v>80</v>
      </c>
      <c r="U227" s="2">
        <f t="shared" si="99"/>
        <v>80</v>
      </c>
      <c r="V227" s="2">
        <f t="shared" si="99"/>
        <v>0</v>
      </c>
      <c r="W227" s="3">
        <f t="shared" si="99"/>
        <v>0</v>
      </c>
      <c r="X227" s="1">
        <f t="shared" si="99"/>
        <v>90</v>
      </c>
      <c r="Y227" s="2">
        <f t="shared" si="99"/>
        <v>90</v>
      </c>
      <c r="Z227" s="2">
        <f t="shared" si="99"/>
        <v>0</v>
      </c>
      <c r="AA227" s="3">
        <f t="shared" si="99"/>
        <v>0</v>
      </c>
      <c r="AB227" s="1145"/>
    </row>
    <row r="228" spans="1:28" ht="22.5" customHeight="1" x14ac:dyDescent="0.2">
      <c r="A228" s="1165" t="s">
        <v>15</v>
      </c>
      <c r="B228" s="735" t="s">
        <v>32</v>
      </c>
      <c r="C228" s="1166" t="s">
        <v>25</v>
      </c>
      <c r="D228" s="1168" t="s">
        <v>37</v>
      </c>
      <c r="E228" s="1170" t="s">
        <v>160</v>
      </c>
      <c r="F228" s="1172" t="s">
        <v>215</v>
      </c>
      <c r="G228" s="1174" t="s">
        <v>101</v>
      </c>
      <c r="H228" s="1030" t="s">
        <v>20</v>
      </c>
      <c r="I228" s="1177" t="s">
        <v>55</v>
      </c>
      <c r="J228" s="934" t="s">
        <v>218</v>
      </c>
      <c r="K228" s="293" t="s">
        <v>41</v>
      </c>
      <c r="L228" s="291">
        <f>M228+O228</f>
        <v>0</v>
      </c>
      <c r="M228" s="292">
        <v>0</v>
      </c>
      <c r="N228" s="292">
        <v>0</v>
      </c>
      <c r="O228" s="290">
        <v>0</v>
      </c>
      <c r="P228" s="291">
        <f>Q228+S228</f>
        <v>0</v>
      </c>
      <c r="Q228" s="292">
        <v>0</v>
      </c>
      <c r="R228" s="292">
        <v>0</v>
      </c>
      <c r="S228" s="290">
        <v>0</v>
      </c>
      <c r="T228" s="291">
        <f>U228+W228</f>
        <v>0</v>
      </c>
      <c r="U228" s="292">
        <v>0</v>
      </c>
      <c r="V228" s="292">
        <v>0</v>
      </c>
      <c r="W228" s="290">
        <v>0</v>
      </c>
      <c r="X228" s="291">
        <f>Y228+AA228</f>
        <v>0</v>
      </c>
      <c r="Y228" s="292">
        <v>0</v>
      </c>
      <c r="Z228" s="292">
        <v>0</v>
      </c>
      <c r="AA228" s="290">
        <v>0</v>
      </c>
      <c r="AB228" s="1145"/>
    </row>
    <row r="229" spans="1:28" ht="21.75" customHeight="1" thickBot="1" x14ac:dyDescent="0.25">
      <c r="A229" s="780"/>
      <c r="B229" s="736"/>
      <c r="C229" s="923"/>
      <c r="D229" s="1179"/>
      <c r="E229" s="1181"/>
      <c r="F229" s="1180"/>
      <c r="G229" s="1176"/>
      <c r="H229" s="984"/>
      <c r="I229" s="1178"/>
      <c r="J229" s="935"/>
      <c r="K229" s="288" t="s">
        <v>24</v>
      </c>
      <c r="L229" s="286">
        <f>M229+O229</f>
        <v>0</v>
      </c>
      <c r="M229" s="278">
        <v>0</v>
      </c>
      <c r="N229" s="278">
        <v>0</v>
      </c>
      <c r="O229" s="285">
        <v>0</v>
      </c>
      <c r="P229" s="286">
        <f>Q229+S229</f>
        <v>0</v>
      </c>
      <c r="Q229" s="278">
        <v>0</v>
      </c>
      <c r="R229" s="278">
        <v>0</v>
      </c>
      <c r="S229" s="285">
        <v>0</v>
      </c>
      <c r="T229" s="286">
        <f>U229+W229</f>
        <v>0</v>
      </c>
      <c r="U229" s="278">
        <v>0</v>
      </c>
      <c r="V229" s="278">
        <v>0</v>
      </c>
      <c r="W229" s="285">
        <v>0</v>
      </c>
      <c r="X229" s="286">
        <f>Y229+AA229</f>
        <v>0</v>
      </c>
      <c r="Y229" s="278">
        <v>0</v>
      </c>
      <c r="Z229" s="278">
        <v>0</v>
      </c>
      <c r="AA229" s="285">
        <v>0</v>
      </c>
      <c r="AB229" s="1145"/>
    </row>
    <row r="230" spans="1:28" ht="27.75" customHeight="1" thickBot="1" x14ac:dyDescent="0.25">
      <c r="A230" s="1021"/>
      <c r="B230" s="957"/>
      <c r="C230" s="1167"/>
      <c r="D230" s="1169"/>
      <c r="E230" s="1171"/>
      <c r="F230" s="1173"/>
      <c r="G230" s="1175"/>
      <c r="H230" s="985"/>
      <c r="I230" s="936"/>
      <c r="J230" s="936"/>
      <c r="K230" s="118" t="s">
        <v>11</v>
      </c>
      <c r="L230" s="1">
        <f t="shared" ref="L230:AA230" si="100">SUM(L228:L229)</f>
        <v>0</v>
      </c>
      <c r="M230" s="100">
        <f t="shared" si="100"/>
        <v>0</v>
      </c>
      <c r="N230" s="100">
        <f t="shared" si="100"/>
        <v>0</v>
      </c>
      <c r="O230" s="108">
        <f t="shared" si="100"/>
        <v>0</v>
      </c>
      <c r="P230" s="1">
        <f t="shared" si="100"/>
        <v>0</v>
      </c>
      <c r="Q230" s="100">
        <f t="shared" si="100"/>
        <v>0</v>
      </c>
      <c r="R230" s="100">
        <f t="shared" si="100"/>
        <v>0</v>
      </c>
      <c r="S230" s="108">
        <f t="shared" si="100"/>
        <v>0</v>
      </c>
      <c r="T230" s="1">
        <f t="shared" si="100"/>
        <v>0</v>
      </c>
      <c r="U230" s="100">
        <f t="shared" si="100"/>
        <v>0</v>
      </c>
      <c r="V230" s="100">
        <f t="shared" si="100"/>
        <v>0</v>
      </c>
      <c r="W230" s="108">
        <f t="shared" si="100"/>
        <v>0</v>
      </c>
      <c r="X230" s="1">
        <f t="shared" si="100"/>
        <v>0</v>
      </c>
      <c r="Y230" s="100">
        <f t="shared" si="100"/>
        <v>0</v>
      </c>
      <c r="Z230" s="100">
        <f t="shared" si="100"/>
        <v>0</v>
      </c>
      <c r="AA230" s="108">
        <f t="shared" si="100"/>
        <v>0</v>
      </c>
      <c r="AB230" s="1145"/>
    </row>
    <row r="231" spans="1:28" ht="24.75" customHeight="1" thickBot="1" x14ac:dyDescent="0.25">
      <c r="A231" s="28" t="s">
        <v>15</v>
      </c>
      <c r="B231" s="4" t="s">
        <v>32</v>
      </c>
      <c r="C231" s="5" t="s">
        <v>25</v>
      </c>
      <c r="D231" s="1028" t="s">
        <v>203</v>
      </c>
      <c r="E231" s="1029"/>
      <c r="F231" s="1029"/>
      <c r="G231" s="1029"/>
      <c r="H231" s="1029"/>
      <c r="I231" s="1029"/>
      <c r="J231" s="1029"/>
      <c r="K231" s="1029"/>
      <c r="L231" s="253">
        <f t="shared" ref="L231:AA231" si="101">L225+L227+L230</f>
        <v>125.9</v>
      </c>
      <c r="M231" s="254">
        <f t="shared" si="101"/>
        <v>125.9</v>
      </c>
      <c r="N231" s="254">
        <f t="shared" si="101"/>
        <v>0</v>
      </c>
      <c r="O231" s="255">
        <f t="shared" si="101"/>
        <v>0</v>
      </c>
      <c r="P231" s="253">
        <f t="shared" si="101"/>
        <v>160.69999999999999</v>
      </c>
      <c r="Q231" s="254">
        <f t="shared" si="101"/>
        <v>160.69999999999999</v>
      </c>
      <c r="R231" s="254">
        <f t="shared" si="101"/>
        <v>0</v>
      </c>
      <c r="S231" s="255">
        <f t="shared" si="101"/>
        <v>0</v>
      </c>
      <c r="T231" s="253">
        <f t="shared" si="101"/>
        <v>120</v>
      </c>
      <c r="U231" s="254">
        <f t="shared" si="101"/>
        <v>120</v>
      </c>
      <c r="V231" s="254">
        <f t="shared" si="101"/>
        <v>0</v>
      </c>
      <c r="W231" s="255">
        <f t="shared" si="101"/>
        <v>0</v>
      </c>
      <c r="X231" s="253">
        <f t="shared" si="101"/>
        <v>130</v>
      </c>
      <c r="Y231" s="254">
        <f t="shared" si="101"/>
        <v>130</v>
      </c>
      <c r="Z231" s="254">
        <f t="shared" si="101"/>
        <v>0</v>
      </c>
      <c r="AA231" s="255">
        <f t="shared" si="101"/>
        <v>0</v>
      </c>
      <c r="AB231" s="1145"/>
    </row>
    <row r="232" spans="1:28" ht="23.25" customHeight="1" thickBot="1" x14ac:dyDescent="0.25">
      <c r="A232" s="297" t="s">
        <v>15</v>
      </c>
      <c r="B232" s="170" t="s">
        <v>32</v>
      </c>
      <c r="C232" s="1182" t="s">
        <v>204</v>
      </c>
      <c r="D232" s="1183"/>
      <c r="E232" s="1183"/>
      <c r="F232" s="1183"/>
      <c r="G232" s="1183"/>
      <c r="H232" s="1183"/>
      <c r="I232" s="1183"/>
      <c r="J232" s="1183"/>
      <c r="K232" s="1183"/>
      <c r="L232" s="247">
        <f>L231+L221+L216</f>
        <v>143.9</v>
      </c>
      <c r="M232" s="248">
        <f t="shared" ref="M232:AA232" si="102">M231+M221+M216</f>
        <v>143.9</v>
      </c>
      <c r="N232" s="248">
        <f t="shared" si="102"/>
        <v>0</v>
      </c>
      <c r="O232" s="249">
        <f t="shared" si="102"/>
        <v>0</v>
      </c>
      <c r="P232" s="247">
        <f t="shared" si="102"/>
        <v>430.7</v>
      </c>
      <c r="Q232" s="248">
        <f t="shared" si="102"/>
        <v>430.7</v>
      </c>
      <c r="R232" s="248">
        <f t="shared" si="102"/>
        <v>0</v>
      </c>
      <c r="S232" s="249">
        <f t="shared" si="102"/>
        <v>0</v>
      </c>
      <c r="T232" s="247">
        <f t="shared" si="102"/>
        <v>390</v>
      </c>
      <c r="U232" s="248">
        <f t="shared" si="102"/>
        <v>390</v>
      </c>
      <c r="V232" s="248">
        <f t="shared" si="102"/>
        <v>0</v>
      </c>
      <c r="W232" s="249">
        <f t="shared" si="102"/>
        <v>0</v>
      </c>
      <c r="X232" s="247">
        <f t="shared" si="102"/>
        <v>400</v>
      </c>
      <c r="Y232" s="248">
        <f t="shared" si="102"/>
        <v>400</v>
      </c>
      <c r="Z232" s="248">
        <f t="shared" si="102"/>
        <v>0</v>
      </c>
      <c r="AA232" s="249">
        <f t="shared" si="102"/>
        <v>0</v>
      </c>
      <c r="AB232" s="1145"/>
    </row>
    <row r="233" spans="1:28" ht="24.75" customHeight="1" thickBot="1" x14ac:dyDescent="0.25">
      <c r="A233" s="28" t="s">
        <v>15</v>
      </c>
      <c r="B233" s="4" t="s">
        <v>34</v>
      </c>
      <c r="C233" s="1000" t="s">
        <v>77</v>
      </c>
      <c r="D233" s="1001"/>
      <c r="E233" s="1001"/>
      <c r="F233" s="1001"/>
      <c r="G233" s="1001"/>
      <c r="H233" s="1001"/>
      <c r="I233" s="1001"/>
      <c r="J233" s="1001"/>
      <c r="K233" s="1001"/>
      <c r="L233" s="1002"/>
      <c r="M233" s="1002"/>
      <c r="N233" s="1002"/>
      <c r="O233" s="1002"/>
      <c r="P233" s="1002"/>
      <c r="Q233" s="1002"/>
      <c r="R233" s="1002"/>
      <c r="S233" s="1002"/>
      <c r="T233" s="1002"/>
      <c r="U233" s="1002"/>
      <c r="V233" s="1002"/>
      <c r="W233" s="1002"/>
      <c r="X233" s="1002"/>
      <c r="Y233" s="1002"/>
      <c r="Z233" s="1002"/>
      <c r="AA233" s="1003"/>
      <c r="AB233" s="1145"/>
    </row>
    <row r="234" spans="1:28" ht="24" customHeight="1" thickBot="1" x14ac:dyDescent="0.25">
      <c r="A234" s="28" t="s">
        <v>15</v>
      </c>
      <c r="B234" s="4" t="s">
        <v>34</v>
      </c>
      <c r="C234" s="5" t="s">
        <v>16</v>
      </c>
      <c r="D234" s="977" t="s">
        <v>78</v>
      </c>
      <c r="E234" s="978"/>
      <c r="F234" s="978"/>
      <c r="G234" s="978"/>
      <c r="H234" s="978"/>
      <c r="I234" s="978"/>
      <c r="J234" s="978"/>
      <c r="K234" s="978"/>
      <c r="L234" s="978"/>
      <c r="M234" s="978"/>
      <c r="N234" s="978"/>
      <c r="O234" s="978"/>
      <c r="P234" s="978"/>
      <c r="Q234" s="978"/>
      <c r="R234" s="978"/>
      <c r="S234" s="978"/>
      <c r="T234" s="978"/>
      <c r="U234" s="978"/>
      <c r="V234" s="978"/>
      <c r="W234" s="978"/>
      <c r="X234" s="978"/>
      <c r="Y234" s="978"/>
      <c r="Z234" s="978"/>
      <c r="AA234" s="979"/>
      <c r="AB234" s="38"/>
    </row>
    <row r="235" spans="1:28" ht="22.5" customHeight="1" x14ac:dyDescent="0.2">
      <c r="A235" s="752" t="s">
        <v>15</v>
      </c>
      <c r="B235" s="755" t="s">
        <v>34</v>
      </c>
      <c r="C235" s="758" t="s">
        <v>16</v>
      </c>
      <c r="D235" s="1022" t="s">
        <v>16</v>
      </c>
      <c r="E235" s="764" t="s">
        <v>102</v>
      </c>
      <c r="F235" s="998" t="s">
        <v>215</v>
      </c>
      <c r="G235" s="770" t="s">
        <v>60</v>
      </c>
      <c r="H235" s="773" t="s">
        <v>20</v>
      </c>
      <c r="I235" s="776" t="s">
        <v>55</v>
      </c>
      <c r="J235" s="887" t="s">
        <v>218</v>
      </c>
      <c r="K235" s="191" t="s">
        <v>61</v>
      </c>
      <c r="L235" s="119">
        <f>SUM(M235+O235)</f>
        <v>11</v>
      </c>
      <c r="M235" s="60">
        <v>11</v>
      </c>
      <c r="N235" s="60">
        <v>0</v>
      </c>
      <c r="O235" s="120">
        <v>0</v>
      </c>
      <c r="P235" s="119">
        <f>SUM(Q235+S235)</f>
        <v>21</v>
      </c>
      <c r="Q235" s="60">
        <v>21</v>
      </c>
      <c r="R235" s="60">
        <v>0</v>
      </c>
      <c r="S235" s="120">
        <v>0</v>
      </c>
      <c r="T235" s="119">
        <f>SUM(U235+W235)</f>
        <v>20</v>
      </c>
      <c r="U235" s="60">
        <v>20</v>
      </c>
      <c r="V235" s="60">
        <v>0</v>
      </c>
      <c r="W235" s="120">
        <v>0</v>
      </c>
      <c r="X235" s="119">
        <f>Y235+AA235</f>
        <v>20</v>
      </c>
      <c r="Y235" s="60">
        <v>20</v>
      </c>
      <c r="Z235" s="60">
        <v>0</v>
      </c>
      <c r="AA235" s="120">
        <v>0</v>
      </c>
      <c r="AB235" s="39"/>
    </row>
    <row r="236" spans="1:28" ht="24.75" customHeight="1" thickBot="1" x14ac:dyDescent="0.25">
      <c r="A236" s="753"/>
      <c r="B236" s="756"/>
      <c r="C236" s="759"/>
      <c r="D236" s="1023"/>
      <c r="E236" s="765"/>
      <c r="F236" s="1164"/>
      <c r="G236" s="771"/>
      <c r="H236" s="774"/>
      <c r="I236" s="777"/>
      <c r="J236" s="888"/>
      <c r="K236" s="192" t="s">
        <v>33</v>
      </c>
      <c r="L236" s="109">
        <v>0</v>
      </c>
      <c r="M236" s="46">
        <v>0</v>
      </c>
      <c r="N236" s="46">
        <v>0</v>
      </c>
      <c r="O236" s="110">
        <v>0</v>
      </c>
      <c r="P236" s="109">
        <v>0</v>
      </c>
      <c r="Q236" s="46">
        <v>0</v>
      </c>
      <c r="R236" s="46">
        <v>0</v>
      </c>
      <c r="S236" s="110">
        <v>0</v>
      </c>
      <c r="T236" s="109">
        <v>0</v>
      </c>
      <c r="U236" s="46">
        <v>0</v>
      </c>
      <c r="V236" s="46">
        <v>0</v>
      </c>
      <c r="W236" s="110">
        <v>0</v>
      </c>
      <c r="X236" s="109">
        <v>0</v>
      </c>
      <c r="Y236" s="46">
        <v>0</v>
      </c>
      <c r="Z236" s="46">
        <v>0</v>
      </c>
      <c r="AA236" s="110">
        <v>0</v>
      </c>
      <c r="AB236" s="39"/>
    </row>
    <row r="237" spans="1:28" ht="27" customHeight="1" thickBot="1" x14ac:dyDescent="0.25">
      <c r="A237" s="754"/>
      <c r="B237" s="757"/>
      <c r="C237" s="760"/>
      <c r="D237" s="1024"/>
      <c r="E237" s="766"/>
      <c r="F237" s="1017"/>
      <c r="G237" s="772"/>
      <c r="H237" s="775"/>
      <c r="I237" s="778"/>
      <c r="J237" s="889"/>
      <c r="K237" s="118" t="s">
        <v>11</v>
      </c>
      <c r="L237" s="104">
        <f>SUM(L235:L236)</f>
        <v>11</v>
      </c>
      <c r="M237" s="106">
        <f t="shared" ref="M237:S237" si="103">SUM(M235)</f>
        <v>11</v>
      </c>
      <c r="N237" s="106">
        <f t="shared" si="103"/>
        <v>0</v>
      </c>
      <c r="O237" s="111">
        <f t="shared" si="103"/>
        <v>0</v>
      </c>
      <c r="P237" s="104">
        <f t="shared" si="103"/>
        <v>21</v>
      </c>
      <c r="Q237" s="106">
        <f t="shared" si="103"/>
        <v>21</v>
      </c>
      <c r="R237" s="106">
        <f t="shared" si="103"/>
        <v>0</v>
      </c>
      <c r="S237" s="111">
        <f t="shared" si="103"/>
        <v>0</v>
      </c>
      <c r="T237" s="104">
        <f>SUM(T235:T236)</f>
        <v>20</v>
      </c>
      <c r="U237" s="106">
        <f>SUM(U235:U236)</f>
        <v>20</v>
      </c>
      <c r="V237" s="106">
        <f t="shared" ref="V237:AA237" si="104">SUM(V235)</f>
        <v>0</v>
      </c>
      <c r="W237" s="111">
        <f t="shared" si="104"/>
        <v>0</v>
      </c>
      <c r="X237" s="104">
        <f t="shared" si="104"/>
        <v>20</v>
      </c>
      <c r="Y237" s="106">
        <f t="shared" si="104"/>
        <v>20</v>
      </c>
      <c r="Z237" s="106">
        <f t="shared" si="104"/>
        <v>0</v>
      </c>
      <c r="AA237" s="111">
        <f t="shared" si="104"/>
        <v>0</v>
      </c>
      <c r="AB237" s="39"/>
    </row>
    <row r="238" spans="1:28" ht="36.75" customHeight="1" thickBot="1" x14ac:dyDescent="0.25">
      <c r="A238" s="752" t="s">
        <v>15</v>
      </c>
      <c r="B238" s="755" t="s">
        <v>34</v>
      </c>
      <c r="C238" s="758" t="s">
        <v>16</v>
      </c>
      <c r="D238" s="1022" t="s">
        <v>22</v>
      </c>
      <c r="E238" s="764" t="s">
        <v>105</v>
      </c>
      <c r="F238" s="998" t="s">
        <v>215</v>
      </c>
      <c r="G238" s="770" t="s">
        <v>60</v>
      </c>
      <c r="H238" s="773" t="s">
        <v>20</v>
      </c>
      <c r="I238" s="776" t="s">
        <v>55</v>
      </c>
      <c r="J238" s="887" t="s">
        <v>218</v>
      </c>
      <c r="K238" s="342" t="s">
        <v>61</v>
      </c>
      <c r="L238" s="574">
        <f>SUM(M238+O238)</f>
        <v>27.7</v>
      </c>
      <c r="M238" s="579">
        <v>27.7</v>
      </c>
      <c r="N238" s="579">
        <v>0</v>
      </c>
      <c r="O238" s="580">
        <v>0</v>
      </c>
      <c r="P238" s="574">
        <f>SUM(Q238+S238)</f>
        <v>195</v>
      </c>
      <c r="Q238" s="579">
        <v>195</v>
      </c>
      <c r="R238" s="579">
        <v>0</v>
      </c>
      <c r="S238" s="580">
        <v>0</v>
      </c>
      <c r="T238" s="92">
        <f>SUM(U238+W238)</f>
        <v>30</v>
      </c>
      <c r="U238" s="581">
        <v>30</v>
      </c>
      <c r="V238" s="581">
        <v>0</v>
      </c>
      <c r="W238" s="582">
        <v>0</v>
      </c>
      <c r="X238" s="574">
        <f>Y238+AA238</f>
        <v>30</v>
      </c>
      <c r="Y238" s="579">
        <v>30</v>
      </c>
      <c r="Z238" s="579">
        <v>0</v>
      </c>
      <c r="AA238" s="580">
        <v>0</v>
      </c>
      <c r="AB238" s="39"/>
    </row>
    <row r="239" spans="1:28" ht="32.25" customHeight="1" thickBot="1" x14ac:dyDescent="0.25">
      <c r="A239" s="754"/>
      <c r="B239" s="757"/>
      <c r="C239" s="760"/>
      <c r="D239" s="1024"/>
      <c r="E239" s="766"/>
      <c r="F239" s="1017"/>
      <c r="G239" s="772"/>
      <c r="H239" s="775"/>
      <c r="I239" s="778"/>
      <c r="J239" s="889"/>
      <c r="K239" s="118" t="s">
        <v>11</v>
      </c>
      <c r="L239" s="104">
        <f>SUM(L238:L238)</f>
        <v>27.7</v>
      </c>
      <c r="M239" s="106">
        <f t="shared" ref="M239:S239" si="105">SUM(M238)</f>
        <v>27.7</v>
      </c>
      <c r="N239" s="106">
        <f t="shared" si="105"/>
        <v>0</v>
      </c>
      <c r="O239" s="111">
        <f t="shared" si="105"/>
        <v>0</v>
      </c>
      <c r="P239" s="104">
        <f t="shared" si="105"/>
        <v>195</v>
      </c>
      <c r="Q239" s="106">
        <f t="shared" si="105"/>
        <v>195</v>
      </c>
      <c r="R239" s="106">
        <f t="shared" si="105"/>
        <v>0</v>
      </c>
      <c r="S239" s="111">
        <f t="shared" si="105"/>
        <v>0</v>
      </c>
      <c r="T239" s="104">
        <f>SUM(T238:T238)</f>
        <v>30</v>
      </c>
      <c r="U239" s="106">
        <f>SUM(U238:U238)</f>
        <v>30</v>
      </c>
      <c r="V239" s="106">
        <f t="shared" ref="V239:AA239" si="106">SUM(V238)</f>
        <v>0</v>
      </c>
      <c r="W239" s="111">
        <f t="shared" si="106"/>
        <v>0</v>
      </c>
      <c r="X239" s="104">
        <f t="shared" si="106"/>
        <v>30</v>
      </c>
      <c r="Y239" s="106">
        <f t="shared" si="106"/>
        <v>30</v>
      </c>
      <c r="Z239" s="106">
        <f t="shared" si="106"/>
        <v>0</v>
      </c>
      <c r="AA239" s="111">
        <f t="shared" si="106"/>
        <v>0</v>
      </c>
      <c r="AB239" s="39"/>
    </row>
    <row r="240" spans="1:28" ht="31.5" customHeight="1" thickBot="1" x14ac:dyDescent="0.25">
      <c r="A240" s="752" t="s">
        <v>15</v>
      </c>
      <c r="B240" s="755" t="s">
        <v>34</v>
      </c>
      <c r="C240" s="758" t="s">
        <v>16</v>
      </c>
      <c r="D240" s="1022" t="s">
        <v>25</v>
      </c>
      <c r="E240" s="764" t="s">
        <v>79</v>
      </c>
      <c r="F240" s="998" t="s">
        <v>215</v>
      </c>
      <c r="G240" s="770" t="s">
        <v>116</v>
      </c>
      <c r="H240" s="773" t="s">
        <v>20</v>
      </c>
      <c r="I240" s="776" t="s">
        <v>55</v>
      </c>
      <c r="J240" s="887" t="s">
        <v>218</v>
      </c>
      <c r="K240" s="342" t="s">
        <v>61</v>
      </c>
      <c r="L240" s="574">
        <f>SUM(M240+O240)</f>
        <v>35.299999999999997</v>
      </c>
      <c r="M240" s="579">
        <v>35.299999999999997</v>
      </c>
      <c r="N240" s="579">
        <v>0</v>
      </c>
      <c r="O240" s="580">
        <v>0</v>
      </c>
      <c r="P240" s="574">
        <f>SUM(Q240+S240)</f>
        <v>48.5</v>
      </c>
      <c r="Q240" s="579">
        <v>48.5</v>
      </c>
      <c r="R240" s="579">
        <v>0</v>
      </c>
      <c r="S240" s="580">
        <v>0</v>
      </c>
      <c r="T240" s="92">
        <f>SUM(U240+W240)</f>
        <v>43</v>
      </c>
      <c r="U240" s="581">
        <v>43</v>
      </c>
      <c r="V240" s="581">
        <v>0</v>
      </c>
      <c r="W240" s="582">
        <v>0</v>
      </c>
      <c r="X240" s="574">
        <f>Y240+AA240</f>
        <v>43</v>
      </c>
      <c r="Y240" s="579">
        <v>43</v>
      </c>
      <c r="Z240" s="579">
        <v>0</v>
      </c>
      <c r="AA240" s="580">
        <v>0</v>
      </c>
      <c r="AB240" s="39"/>
    </row>
    <row r="241" spans="1:41" ht="34.5" customHeight="1" thickBot="1" x14ac:dyDescent="0.25">
      <c r="A241" s="754"/>
      <c r="B241" s="757"/>
      <c r="C241" s="760"/>
      <c r="D241" s="1024"/>
      <c r="E241" s="766"/>
      <c r="F241" s="1017"/>
      <c r="G241" s="772"/>
      <c r="H241" s="775"/>
      <c r="I241" s="778"/>
      <c r="J241" s="889"/>
      <c r="K241" s="118" t="s">
        <v>11</v>
      </c>
      <c r="L241" s="113">
        <f>SUM(L240:L240)</f>
        <v>35.299999999999997</v>
      </c>
      <c r="M241" s="116">
        <f t="shared" ref="M241:S241" si="107">SUM(M240)</f>
        <v>35.299999999999997</v>
      </c>
      <c r="N241" s="116">
        <f t="shared" si="107"/>
        <v>0</v>
      </c>
      <c r="O241" s="117">
        <f t="shared" si="107"/>
        <v>0</v>
      </c>
      <c r="P241" s="113">
        <f t="shared" si="107"/>
        <v>48.5</v>
      </c>
      <c r="Q241" s="116">
        <f t="shared" si="107"/>
        <v>48.5</v>
      </c>
      <c r="R241" s="116">
        <f t="shared" si="107"/>
        <v>0</v>
      </c>
      <c r="S241" s="117">
        <f t="shared" si="107"/>
        <v>0</v>
      </c>
      <c r="T241" s="113">
        <f>SUM(T240:T240)</f>
        <v>43</v>
      </c>
      <c r="U241" s="116">
        <f>SUM(U240:U240)</f>
        <v>43</v>
      </c>
      <c r="V241" s="116">
        <f t="shared" ref="V241:AA241" si="108">SUM(V240)</f>
        <v>0</v>
      </c>
      <c r="W241" s="117">
        <f t="shared" si="108"/>
        <v>0</v>
      </c>
      <c r="X241" s="113">
        <f t="shared" si="108"/>
        <v>43</v>
      </c>
      <c r="Y241" s="116">
        <f t="shared" si="108"/>
        <v>43</v>
      </c>
      <c r="Z241" s="116">
        <f t="shared" si="108"/>
        <v>0</v>
      </c>
      <c r="AA241" s="117">
        <f t="shared" si="108"/>
        <v>0</v>
      </c>
      <c r="AB241" s="39"/>
    </row>
    <row r="242" spans="1:41" ht="21.75" customHeight="1" thickBot="1" x14ac:dyDescent="0.25">
      <c r="A242" s="28" t="s">
        <v>15</v>
      </c>
      <c r="B242" s="4" t="s">
        <v>34</v>
      </c>
      <c r="C242" s="195" t="s">
        <v>16</v>
      </c>
      <c r="D242" s="1028" t="s">
        <v>203</v>
      </c>
      <c r="E242" s="1029"/>
      <c r="F242" s="1029"/>
      <c r="G242" s="1029"/>
      <c r="H242" s="1029"/>
      <c r="I242" s="1029"/>
      <c r="J242" s="1029"/>
      <c r="K242" s="1029"/>
      <c r="L242" s="8">
        <f>L237+L239+L241</f>
        <v>74</v>
      </c>
      <c r="M242" s="9">
        <f t="shared" ref="M242:AA242" si="109">M237+M239+M241</f>
        <v>74</v>
      </c>
      <c r="N242" s="9">
        <f t="shared" si="109"/>
        <v>0</v>
      </c>
      <c r="O242" s="10">
        <f t="shared" si="109"/>
        <v>0</v>
      </c>
      <c r="P242" s="8">
        <f t="shared" si="109"/>
        <v>264.5</v>
      </c>
      <c r="Q242" s="9">
        <f t="shared" si="109"/>
        <v>264.5</v>
      </c>
      <c r="R242" s="9">
        <f t="shared" si="109"/>
        <v>0</v>
      </c>
      <c r="S242" s="10">
        <f t="shared" si="109"/>
        <v>0</v>
      </c>
      <c r="T242" s="8">
        <f t="shared" si="109"/>
        <v>93</v>
      </c>
      <c r="U242" s="9">
        <f t="shared" si="109"/>
        <v>93</v>
      </c>
      <c r="V242" s="9">
        <f t="shared" si="109"/>
        <v>0</v>
      </c>
      <c r="W242" s="10">
        <f t="shared" si="109"/>
        <v>0</v>
      </c>
      <c r="X242" s="8">
        <f t="shared" si="109"/>
        <v>93</v>
      </c>
      <c r="Y242" s="9">
        <f t="shared" si="109"/>
        <v>93</v>
      </c>
      <c r="Z242" s="9">
        <f t="shared" si="109"/>
        <v>0</v>
      </c>
      <c r="AA242" s="10">
        <f t="shared" si="109"/>
        <v>0</v>
      </c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</row>
    <row r="243" spans="1:41" ht="23.25" customHeight="1" thickBot="1" x14ac:dyDescent="0.25">
      <c r="A243" s="297" t="s">
        <v>15</v>
      </c>
      <c r="B243" s="269" t="s">
        <v>34</v>
      </c>
      <c r="C243" s="1194" t="s">
        <v>204</v>
      </c>
      <c r="D243" s="1195"/>
      <c r="E243" s="1195"/>
      <c r="F243" s="1195"/>
      <c r="G243" s="1195"/>
      <c r="H243" s="1195"/>
      <c r="I243" s="1195"/>
      <c r="J243" s="1195"/>
      <c r="K243" s="1196"/>
      <c r="L243" s="196">
        <f t="shared" ref="L243:AA243" si="110">SUM(+L242)</f>
        <v>74</v>
      </c>
      <c r="M243" s="197">
        <f t="shared" si="110"/>
        <v>74</v>
      </c>
      <c r="N243" s="197">
        <f t="shared" si="110"/>
        <v>0</v>
      </c>
      <c r="O243" s="198">
        <f t="shared" si="110"/>
        <v>0</v>
      </c>
      <c r="P243" s="196">
        <f t="shared" si="110"/>
        <v>264.5</v>
      </c>
      <c r="Q243" s="197">
        <f t="shared" si="110"/>
        <v>264.5</v>
      </c>
      <c r="R243" s="197">
        <f t="shared" si="110"/>
        <v>0</v>
      </c>
      <c r="S243" s="198">
        <f t="shared" si="110"/>
        <v>0</v>
      </c>
      <c r="T243" s="196">
        <f t="shared" si="110"/>
        <v>93</v>
      </c>
      <c r="U243" s="197">
        <f t="shared" si="110"/>
        <v>93</v>
      </c>
      <c r="V243" s="197">
        <f t="shared" si="110"/>
        <v>0</v>
      </c>
      <c r="W243" s="198">
        <f t="shared" si="110"/>
        <v>0</v>
      </c>
      <c r="X243" s="196">
        <f t="shared" si="110"/>
        <v>93</v>
      </c>
      <c r="Y243" s="197">
        <f t="shared" si="110"/>
        <v>93</v>
      </c>
      <c r="Z243" s="197">
        <f t="shared" si="110"/>
        <v>0</v>
      </c>
      <c r="AA243" s="198">
        <f t="shared" si="110"/>
        <v>0</v>
      </c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</row>
    <row r="244" spans="1:41" ht="21" customHeight="1" thickBot="1" x14ac:dyDescent="0.25">
      <c r="A244" s="162" t="s">
        <v>15</v>
      </c>
      <c r="B244" s="259" t="s">
        <v>35</v>
      </c>
      <c r="C244" s="1197" t="s">
        <v>80</v>
      </c>
      <c r="D244" s="1198"/>
      <c r="E244" s="1198"/>
      <c r="F244" s="1198"/>
      <c r="G244" s="1198"/>
      <c r="H244" s="1198"/>
      <c r="I244" s="1198"/>
      <c r="J244" s="1198"/>
      <c r="K244" s="1198"/>
      <c r="L244" s="1198"/>
      <c r="M244" s="1198"/>
      <c r="N244" s="1198"/>
      <c r="O244" s="1198"/>
      <c r="P244" s="1198"/>
      <c r="Q244" s="1198"/>
      <c r="R244" s="1198"/>
      <c r="S244" s="1198"/>
      <c r="T244" s="1198"/>
      <c r="U244" s="1198"/>
      <c r="V244" s="1198"/>
      <c r="W244" s="1198"/>
      <c r="X244" s="1198"/>
      <c r="Y244" s="1198"/>
      <c r="Z244" s="1198"/>
      <c r="AA244" s="119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</row>
    <row r="245" spans="1:41" ht="24" customHeight="1" thickBot="1" x14ac:dyDescent="0.25">
      <c r="A245" s="283" t="s">
        <v>15</v>
      </c>
      <c r="B245" s="275" t="s">
        <v>35</v>
      </c>
      <c r="C245" s="276" t="s">
        <v>16</v>
      </c>
      <c r="D245" s="1191" t="s">
        <v>81</v>
      </c>
      <c r="E245" s="1192"/>
      <c r="F245" s="1192"/>
      <c r="G245" s="1192"/>
      <c r="H245" s="1192"/>
      <c r="I245" s="1192"/>
      <c r="J245" s="1192"/>
      <c r="K245" s="1192"/>
      <c r="L245" s="1192"/>
      <c r="M245" s="1192"/>
      <c r="N245" s="1192"/>
      <c r="O245" s="1192"/>
      <c r="P245" s="1192"/>
      <c r="Q245" s="1192"/>
      <c r="R245" s="1192"/>
      <c r="S245" s="1192"/>
      <c r="T245" s="1192"/>
      <c r="U245" s="1192"/>
      <c r="V245" s="1192"/>
      <c r="W245" s="1192"/>
      <c r="X245" s="1192"/>
      <c r="Y245" s="1192"/>
      <c r="Z245" s="1192"/>
      <c r="AA245" s="1193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</row>
    <row r="246" spans="1:41" ht="27.75" customHeight="1" thickBot="1" x14ac:dyDescent="0.25">
      <c r="A246" s="779" t="s">
        <v>15</v>
      </c>
      <c r="B246" s="927" t="s">
        <v>35</v>
      </c>
      <c r="C246" s="815" t="s">
        <v>16</v>
      </c>
      <c r="D246" s="825" t="s">
        <v>16</v>
      </c>
      <c r="E246" s="987" t="s">
        <v>82</v>
      </c>
      <c r="F246" s="1189" t="s">
        <v>215</v>
      </c>
      <c r="G246" s="851" t="s">
        <v>212</v>
      </c>
      <c r="H246" s="798" t="s">
        <v>20</v>
      </c>
      <c r="I246" s="750" t="s">
        <v>257</v>
      </c>
      <c r="J246" s="730" t="s">
        <v>218</v>
      </c>
      <c r="K246" s="81" t="s">
        <v>24</v>
      </c>
      <c r="L246" s="359">
        <f>SUM(M246,O246)</f>
        <v>306</v>
      </c>
      <c r="M246" s="560">
        <v>306</v>
      </c>
      <c r="N246" s="561">
        <v>0</v>
      </c>
      <c r="O246" s="562">
        <v>0</v>
      </c>
      <c r="P246" s="360">
        <f>SUM(Q246,S246)</f>
        <v>350</v>
      </c>
      <c r="Q246" s="565">
        <v>350</v>
      </c>
      <c r="R246" s="563">
        <v>0</v>
      </c>
      <c r="S246" s="564">
        <v>0</v>
      </c>
      <c r="T246" s="687">
        <f>SUM(U246+W246)</f>
        <v>350</v>
      </c>
      <c r="U246" s="688">
        <v>350</v>
      </c>
      <c r="V246" s="689">
        <v>0</v>
      </c>
      <c r="W246" s="690">
        <v>0</v>
      </c>
      <c r="X246" s="645">
        <f>Y246+AA246</f>
        <v>350</v>
      </c>
      <c r="Y246" s="640">
        <v>350</v>
      </c>
      <c r="Z246" s="379">
        <v>0</v>
      </c>
      <c r="AA246" s="380">
        <v>0</v>
      </c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</row>
    <row r="247" spans="1:41" ht="41.25" customHeight="1" thickBot="1" x14ac:dyDescent="0.25">
      <c r="A247" s="1021"/>
      <c r="B247" s="1186"/>
      <c r="C247" s="816"/>
      <c r="D247" s="1188"/>
      <c r="E247" s="1185"/>
      <c r="F247" s="1190"/>
      <c r="G247" s="1200"/>
      <c r="H247" s="1020"/>
      <c r="I247" s="732"/>
      <c r="J247" s="732"/>
      <c r="K247" s="47" t="s">
        <v>11</v>
      </c>
      <c r="L247" s="52">
        <f t="shared" ref="L247:U248" si="111">SUM(L246)</f>
        <v>306</v>
      </c>
      <c r="M247" s="41">
        <f t="shared" si="111"/>
        <v>306</v>
      </c>
      <c r="N247" s="41">
        <f t="shared" si="111"/>
        <v>0</v>
      </c>
      <c r="O247" s="54">
        <f t="shared" si="111"/>
        <v>0</v>
      </c>
      <c r="P247" s="52">
        <f t="shared" si="111"/>
        <v>350</v>
      </c>
      <c r="Q247" s="41">
        <f t="shared" si="111"/>
        <v>350</v>
      </c>
      <c r="R247" s="41">
        <f t="shared" si="111"/>
        <v>0</v>
      </c>
      <c r="S247" s="54">
        <f t="shared" si="111"/>
        <v>0</v>
      </c>
      <c r="T247" s="52">
        <f t="shared" si="111"/>
        <v>350</v>
      </c>
      <c r="U247" s="41">
        <f t="shared" si="111"/>
        <v>350</v>
      </c>
      <c r="V247" s="41">
        <f t="shared" ref="V247:AA248" si="112">SUM(V246)</f>
        <v>0</v>
      </c>
      <c r="W247" s="54">
        <f t="shared" si="112"/>
        <v>0</v>
      </c>
      <c r="X247" s="52">
        <f t="shared" si="112"/>
        <v>350</v>
      </c>
      <c r="Y247" s="41">
        <f t="shared" si="112"/>
        <v>350</v>
      </c>
      <c r="Z247" s="41">
        <f t="shared" si="112"/>
        <v>0</v>
      </c>
      <c r="AA247" s="54">
        <f t="shared" si="112"/>
        <v>0</v>
      </c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</row>
    <row r="248" spans="1:41" ht="23.25" customHeight="1" thickBot="1" x14ac:dyDescent="0.25">
      <c r="A248" s="28" t="s">
        <v>15</v>
      </c>
      <c r="B248" s="4" t="s">
        <v>35</v>
      </c>
      <c r="C248" s="5" t="s">
        <v>16</v>
      </c>
      <c r="D248" s="1028" t="s">
        <v>203</v>
      </c>
      <c r="E248" s="1029"/>
      <c r="F248" s="1029"/>
      <c r="G248" s="1029"/>
      <c r="H248" s="1029"/>
      <c r="I248" s="1029"/>
      <c r="J248" s="1029"/>
      <c r="K248" s="1187"/>
      <c r="L248" s="6">
        <f t="shared" si="111"/>
        <v>306</v>
      </c>
      <c r="M248" s="9">
        <f t="shared" si="111"/>
        <v>306</v>
      </c>
      <c r="N248" s="9">
        <f t="shared" si="111"/>
        <v>0</v>
      </c>
      <c r="O248" s="10">
        <f t="shared" si="111"/>
        <v>0</v>
      </c>
      <c r="P248" s="8">
        <f t="shared" si="111"/>
        <v>350</v>
      </c>
      <c r="Q248" s="9">
        <f t="shared" si="111"/>
        <v>350</v>
      </c>
      <c r="R248" s="9">
        <f t="shared" si="111"/>
        <v>0</v>
      </c>
      <c r="S248" s="10">
        <f t="shared" si="111"/>
        <v>0</v>
      </c>
      <c r="T248" s="8">
        <f t="shared" si="111"/>
        <v>350</v>
      </c>
      <c r="U248" s="9">
        <f t="shared" si="111"/>
        <v>350</v>
      </c>
      <c r="V248" s="9">
        <f t="shared" si="112"/>
        <v>0</v>
      </c>
      <c r="W248" s="10">
        <f t="shared" si="112"/>
        <v>0</v>
      </c>
      <c r="X248" s="8">
        <f t="shared" si="112"/>
        <v>350</v>
      </c>
      <c r="Y248" s="9">
        <f t="shared" si="112"/>
        <v>350</v>
      </c>
      <c r="Z248" s="9">
        <f t="shared" si="112"/>
        <v>0</v>
      </c>
      <c r="AA248" s="10">
        <f t="shared" si="112"/>
        <v>0</v>
      </c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</row>
    <row r="249" spans="1:41" ht="21.75" customHeight="1" thickBot="1" x14ac:dyDescent="0.25">
      <c r="A249" s="28" t="s">
        <v>15</v>
      </c>
      <c r="B249" s="270" t="s">
        <v>35</v>
      </c>
      <c r="C249" s="1025" t="s">
        <v>204</v>
      </c>
      <c r="D249" s="1026"/>
      <c r="E249" s="1026"/>
      <c r="F249" s="1026"/>
      <c r="G249" s="1026"/>
      <c r="H249" s="1026"/>
      <c r="I249" s="1026"/>
      <c r="J249" s="1026"/>
      <c r="K249" s="1027"/>
      <c r="L249" s="121">
        <f t="shared" ref="L249:AA249" si="113">SUM(+L248)</f>
        <v>306</v>
      </c>
      <c r="M249" s="122">
        <f t="shared" si="113"/>
        <v>306</v>
      </c>
      <c r="N249" s="122">
        <f t="shared" si="113"/>
        <v>0</v>
      </c>
      <c r="O249" s="123">
        <f t="shared" si="113"/>
        <v>0</v>
      </c>
      <c r="P249" s="121">
        <f t="shared" si="113"/>
        <v>350</v>
      </c>
      <c r="Q249" s="122">
        <f t="shared" si="113"/>
        <v>350</v>
      </c>
      <c r="R249" s="122">
        <f t="shared" si="113"/>
        <v>0</v>
      </c>
      <c r="S249" s="123">
        <f t="shared" si="113"/>
        <v>0</v>
      </c>
      <c r="T249" s="121">
        <f t="shared" si="113"/>
        <v>350</v>
      </c>
      <c r="U249" s="122">
        <f t="shared" si="113"/>
        <v>350</v>
      </c>
      <c r="V249" s="122">
        <f t="shared" si="113"/>
        <v>0</v>
      </c>
      <c r="W249" s="123">
        <f t="shared" si="113"/>
        <v>0</v>
      </c>
      <c r="X249" s="121">
        <f t="shared" si="113"/>
        <v>350</v>
      </c>
      <c r="Y249" s="122">
        <f t="shared" si="113"/>
        <v>350</v>
      </c>
      <c r="Z249" s="122">
        <f t="shared" si="113"/>
        <v>0</v>
      </c>
      <c r="AA249" s="123">
        <f t="shared" si="113"/>
        <v>0</v>
      </c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</row>
    <row r="250" spans="1:41" ht="24" customHeight="1" thickBot="1" x14ac:dyDescent="0.25">
      <c r="A250" s="1018" t="s">
        <v>206</v>
      </c>
      <c r="B250" s="1019"/>
      <c r="C250" s="1019"/>
      <c r="D250" s="1019"/>
      <c r="E250" s="1019"/>
      <c r="F250" s="1019"/>
      <c r="G250" s="1019"/>
      <c r="H250" s="1019"/>
      <c r="I250" s="1019"/>
      <c r="J250" s="1019"/>
      <c r="K250" s="1019"/>
      <c r="L250" s="124">
        <f t="shared" ref="L250:AA250" si="114">L249+L243+L232+L210+L203+L193+L182+L160</f>
        <v>27187.599999999999</v>
      </c>
      <c r="M250" s="125">
        <f t="shared" si="114"/>
        <v>27166.3</v>
      </c>
      <c r="N250" s="125">
        <f t="shared" si="114"/>
        <v>5261.1</v>
      </c>
      <c r="O250" s="126">
        <f t="shared" si="114"/>
        <v>21.299999999999997</v>
      </c>
      <c r="P250" s="124">
        <f t="shared" si="114"/>
        <v>32996.899999999994</v>
      </c>
      <c r="Q250" s="125">
        <f t="shared" si="114"/>
        <v>32993.899999999994</v>
      </c>
      <c r="R250" s="125">
        <f t="shared" si="114"/>
        <v>6233.5</v>
      </c>
      <c r="S250" s="126">
        <f t="shared" si="114"/>
        <v>3</v>
      </c>
      <c r="T250" s="124">
        <f t="shared" si="114"/>
        <v>33270.1</v>
      </c>
      <c r="U250" s="125">
        <f t="shared" si="114"/>
        <v>33270.1</v>
      </c>
      <c r="V250" s="125">
        <f t="shared" si="114"/>
        <v>6743.4999999999991</v>
      </c>
      <c r="W250" s="126">
        <f t="shared" si="114"/>
        <v>0</v>
      </c>
      <c r="X250" s="124">
        <f t="shared" si="114"/>
        <v>33765</v>
      </c>
      <c r="Y250" s="125">
        <f t="shared" si="114"/>
        <v>33765</v>
      </c>
      <c r="Z250" s="125">
        <f t="shared" si="114"/>
        <v>7205.84</v>
      </c>
      <c r="AA250" s="126">
        <f t="shared" si="114"/>
        <v>0</v>
      </c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</row>
    <row r="251" spans="1:41" ht="18" customHeight="1" x14ac:dyDescent="0.2">
      <c r="A251" s="1245" t="s">
        <v>220</v>
      </c>
      <c r="B251" s="1245"/>
      <c r="C251" s="1245"/>
      <c r="D251" s="1245"/>
      <c r="E251" s="1245"/>
      <c r="F251" s="1245"/>
      <c r="G251" s="1245"/>
      <c r="H251" s="1245"/>
      <c r="I251" s="1245"/>
      <c r="J251" s="1245"/>
      <c r="K251" s="1245"/>
      <c r="L251" s="1245"/>
      <c r="M251" s="1245"/>
      <c r="N251" s="1245"/>
      <c r="O251" s="1245"/>
      <c r="P251" s="1245"/>
      <c r="Q251" s="1245"/>
      <c r="R251" s="1245"/>
      <c r="S251" s="1245"/>
      <c r="T251" s="1245"/>
      <c r="U251" s="1245"/>
      <c r="V251" s="1245"/>
      <c r="W251" s="1245"/>
      <c r="X251" s="1245"/>
      <c r="Y251" s="1245"/>
      <c r="Z251" s="1245"/>
      <c r="AA251" s="1245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</row>
    <row r="252" spans="1:41" ht="15.75" customHeight="1" x14ac:dyDescent="0.2">
      <c r="I252" s="29"/>
      <c r="J252" s="29"/>
      <c r="K252" s="36"/>
      <c r="L252" s="42"/>
      <c r="M252" s="42"/>
      <c r="N252" s="42"/>
      <c r="O252" s="42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</row>
    <row r="253" spans="1:41" ht="16.5" customHeight="1" x14ac:dyDescent="0.2">
      <c r="I253" s="29"/>
      <c r="J253" s="29"/>
      <c r="K253" s="43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</row>
    <row r="254" spans="1:41" ht="15.75" customHeight="1" x14ac:dyDescent="0.2">
      <c r="I254" s="29"/>
      <c r="J254" s="29"/>
      <c r="K254" s="43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</row>
    <row r="255" spans="1:41" ht="15.75" customHeight="1" x14ac:dyDescent="0.2">
      <c r="I255" s="29"/>
      <c r="J255" s="29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</row>
    <row r="256" spans="1:41" ht="17.25" customHeight="1" x14ac:dyDescent="0.2">
      <c r="E256" s="29"/>
      <c r="I256" s="29"/>
      <c r="J256" s="29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</row>
    <row r="257" spans="5:41" ht="15.75" customHeight="1" x14ac:dyDescent="0.2">
      <c r="E257" s="29"/>
      <c r="I257" s="29"/>
      <c r="J257" s="29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</row>
    <row r="258" spans="5:41" ht="18.75" customHeight="1" x14ac:dyDescent="0.2">
      <c r="I258" s="29"/>
      <c r="J258" s="29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</row>
    <row r="259" spans="5:41" ht="23.25" customHeight="1" x14ac:dyDescent="0.2">
      <c r="K259" s="43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</row>
    <row r="260" spans="5:41" ht="30" customHeight="1" x14ac:dyDescent="0.2">
      <c r="H260" s="29"/>
      <c r="I260" s="29"/>
      <c r="J260" s="29"/>
      <c r="K260" s="44"/>
      <c r="L260" s="42"/>
      <c r="M260" s="42"/>
      <c r="N260" s="42"/>
      <c r="O260" s="42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</row>
    <row r="261" spans="5:41" ht="25.5" customHeight="1" x14ac:dyDescent="0.2"/>
    <row r="262" spans="5:41" ht="16.5" customHeight="1" x14ac:dyDescent="0.2"/>
    <row r="263" spans="5:41" ht="18" customHeight="1" x14ac:dyDescent="0.2"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</row>
    <row r="264" spans="5:41" ht="18" customHeight="1" x14ac:dyDescent="0.2"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</row>
    <row r="265" spans="5:41" ht="15.75" customHeight="1" x14ac:dyDescent="0.2"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</row>
    <row r="266" spans="5:41" ht="17.25" customHeight="1" x14ac:dyDescent="0.2"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</row>
    <row r="267" spans="5:41" ht="18" customHeight="1" x14ac:dyDescent="0.2"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</row>
    <row r="268" spans="5:41" ht="14.25" customHeight="1" x14ac:dyDescent="0.2"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</row>
    <row r="269" spans="5:41" ht="18" customHeight="1" x14ac:dyDescent="0.2"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</row>
    <row r="270" spans="5:41" ht="16.5" customHeight="1" x14ac:dyDescent="0.2"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</row>
    <row r="271" spans="5:41" ht="16.5" customHeight="1" x14ac:dyDescent="0.2"/>
    <row r="272" spans="5:41" ht="17.25" customHeight="1" x14ac:dyDescent="0.2"/>
    <row r="273" ht="18" customHeight="1" x14ac:dyDescent="0.2"/>
    <row r="274" ht="19.5" customHeight="1" x14ac:dyDescent="0.2"/>
    <row r="275" ht="16.5" customHeight="1" x14ac:dyDescent="0.2"/>
    <row r="276" ht="17.25" customHeight="1" x14ac:dyDescent="0.2"/>
    <row r="277" ht="15.75" customHeight="1" x14ac:dyDescent="0.2"/>
    <row r="278" ht="18.75" customHeight="1" x14ac:dyDescent="0.2"/>
    <row r="279" ht="22.5" customHeight="1" x14ac:dyDescent="0.2"/>
    <row r="280" ht="15.75" customHeight="1" x14ac:dyDescent="0.2"/>
    <row r="281" ht="14.25" customHeight="1" x14ac:dyDescent="0.2"/>
    <row r="282" ht="21.75" customHeight="1" x14ac:dyDescent="0.2"/>
    <row r="283" ht="17.25" customHeight="1" x14ac:dyDescent="0.2"/>
    <row r="284" ht="17.25" customHeight="1" x14ac:dyDescent="0.2"/>
    <row r="285" ht="21.75" customHeight="1" x14ac:dyDescent="0.2"/>
    <row r="286" ht="18.75" customHeight="1" x14ac:dyDescent="0.2"/>
    <row r="287" ht="15" customHeight="1" x14ac:dyDescent="0.2"/>
    <row r="288" ht="16.5" customHeight="1" x14ac:dyDescent="0.2"/>
    <row r="289" ht="15.75" customHeight="1" x14ac:dyDescent="0.2"/>
    <row r="290" ht="24.75" customHeight="1" x14ac:dyDescent="0.2"/>
    <row r="291" ht="22.5" customHeight="1" x14ac:dyDescent="0.2"/>
    <row r="292" ht="14.25" customHeight="1" x14ac:dyDescent="0.2"/>
    <row r="293" ht="18.75" customHeight="1" x14ac:dyDescent="0.2"/>
    <row r="294" ht="21" customHeight="1" x14ac:dyDescent="0.2"/>
    <row r="295" ht="15" customHeight="1" x14ac:dyDescent="0.2"/>
    <row r="296" ht="21.75" customHeight="1" x14ac:dyDescent="0.2"/>
    <row r="297" ht="21.75" customHeight="1" x14ac:dyDescent="0.2"/>
    <row r="298" ht="3.75" customHeight="1" x14ac:dyDescent="0.2"/>
    <row r="299" ht="34.5" customHeight="1" x14ac:dyDescent="0.2"/>
    <row r="300" ht="15" customHeight="1" x14ac:dyDescent="0.2"/>
    <row r="301" ht="15" customHeight="1" x14ac:dyDescent="0.2"/>
    <row r="302" ht="12.75" customHeight="1" x14ac:dyDescent="0.2"/>
    <row r="303" ht="15" customHeight="1" x14ac:dyDescent="0.2"/>
    <row r="304" ht="18.75" customHeight="1" x14ac:dyDescent="0.2"/>
    <row r="305" ht="18.75" customHeight="1" x14ac:dyDescent="0.2"/>
    <row r="306" ht="18.75" customHeight="1" x14ac:dyDescent="0.2"/>
    <row r="307" ht="16.5" customHeight="1" x14ac:dyDescent="0.2"/>
    <row r="308" ht="17.25" customHeight="1" x14ac:dyDescent="0.2"/>
    <row r="309" ht="21" customHeight="1" x14ac:dyDescent="0.2"/>
    <row r="310" ht="19.5" customHeight="1" x14ac:dyDescent="0.2"/>
    <row r="311" ht="15.75" customHeight="1" x14ac:dyDescent="0.2"/>
    <row r="312" ht="22.5" customHeight="1" x14ac:dyDescent="0.2"/>
    <row r="313" ht="20.25" customHeight="1" x14ac:dyDescent="0.2"/>
    <row r="314" ht="18" customHeight="1" x14ac:dyDescent="0.2"/>
    <row r="315" ht="15.75" customHeight="1" x14ac:dyDescent="0.2"/>
    <row r="316" ht="19.5" customHeight="1" x14ac:dyDescent="0.2"/>
    <row r="317" ht="17.25" customHeight="1" x14ac:dyDescent="0.2"/>
    <row r="318" ht="22.5" customHeight="1" x14ac:dyDescent="0.2"/>
    <row r="319" ht="15.75" customHeight="1" x14ac:dyDescent="0.2"/>
    <row r="320" ht="18.75" customHeight="1" x14ac:dyDescent="0.2"/>
    <row r="321" ht="23.25" customHeight="1" x14ac:dyDescent="0.2"/>
    <row r="322" ht="17.25" customHeight="1" x14ac:dyDescent="0.2"/>
    <row r="323" ht="15" customHeight="1" x14ac:dyDescent="0.2"/>
    <row r="324" ht="39.75" customHeight="1" x14ac:dyDescent="0.2"/>
    <row r="325" ht="0.75" customHeight="1" x14ac:dyDescent="0.2"/>
    <row r="326" ht="33" customHeight="1" x14ac:dyDescent="0.2"/>
    <row r="327" ht="16.5" customHeight="1" x14ac:dyDescent="0.2"/>
    <row r="328" ht="16.5" customHeight="1" x14ac:dyDescent="0.2"/>
    <row r="329" ht="16.5" customHeight="1" x14ac:dyDescent="0.2"/>
    <row r="330" ht="17.25" customHeight="1" x14ac:dyDescent="0.2"/>
    <row r="331" ht="21" customHeight="1" x14ac:dyDescent="0.2"/>
    <row r="332" ht="37.5" customHeight="1" x14ac:dyDescent="0.2"/>
    <row r="333" ht="15.75" customHeight="1" x14ac:dyDescent="0.2"/>
    <row r="334" ht="16.5" customHeight="1" x14ac:dyDescent="0.2"/>
    <row r="335" ht="19.5" customHeight="1" x14ac:dyDescent="0.2"/>
    <row r="336" ht="22.5" customHeight="1" x14ac:dyDescent="0.2"/>
    <row r="337" ht="40.5" customHeight="1" x14ac:dyDescent="0.2"/>
    <row r="338" ht="33.75" customHeight="1" x14ac:dyDescent="0.2"/>
    <row r="339" ht="34.5" customHeight="1" x14ac:dyDescent="0.2"/>
    <row r="340" ht="36" customHeight="1" x14ac:dyDescent="0.2"/>
    <row r="341" ht="28.5" customHeight="1" x14ac:dyDescent="0.2"/>
    <row r="342" ht="22.5" customHeight="1" x14ac:dyDescent="0.2"/>
    <row r="343" ht="23.25" customHeight="1" x14ac:dyDescent="0.2"/>
    <row r="344" ht="21" customHeight="1" x14ac:dyDescent="0.2"/>
    <row r="345" ht="32.25" customHeight="1" x14ac:dyDescent="0.2"/>
    <row r="346" ht="37.5" customHeight="1" x14ac:dyDescent="0.2"/>
    <row r="347" ht="14.25" customHeight="1" x14ac:dyDescent="0.2"/>
    <row r="348" ht="13.5" customHeight="1" x14ac:dyDescent="0.2"/>
    <row r="349" ht="13.5" customHeight="1" x14ac:dyDescent="0.2"/>
    <row r="350" ht="21" customHeight="1" x14ac:dyDescent="0.2"/>
    <row r="351" ht="14.25" customHeight="1" x14ac:dyDescent="0.2"/>
    <row r="352" ht="12" customHeight="1" x14ac:dyDescent="0.2"/>
    <row r="353" ht="20.25" customHeight="1" x14ac:dyDescent="0.2"/>
    <row r="354" ht="18" customHeight="1" x14ac:dyDescent="0.2"/>
    <row r="355" ht="18.75" customHeight="1" x14ac:dyDescent="0.2"/>
    <row r="356" ht="15" customHeight="1" x14ac:dyDescent="0.2"/>
    <row r="357" ht="15.75" customHeight="1" x14ac:dyDescent="0.2"/>
    <row r="358" ht="18" customHeight="1" x14ac:dyDescent="0.2"/>
    <row r="359" ht="18" customHeight="1" x14ac:dyDescent="0.2"/>
    <row r="360" ht="18" customHeight="1" x14ac:dyDescent="0.2"/>
    <row r="361" ht="15.75" customHeight="1" x14ac:dyDescent="0.2"/>
    <row r="362" ht="19.5" customHeight="1" x14ac:dyDescent="0.2"/>
    <row r="363" ht="21" customHeight="1" x14ac:dyDescent="0.2"/>
    <row r="364" ht="15.75" customHeight="1" x14ac:dyDescent="0.2"/>
    <row r="365" ht="15.75" customHeight="1" x14ac:dyDescent="0.2"/>
    <row r="366" ht="21" customHeight="1" x14ac:dyDescent="0.2"/>
    <row r="367" ht="18.75" customHeight="1" x14ac:dyDescent="0.2"/>
    <row r="368" ht="21.75" customHeight="1" x14ac:dyDescent="0.2"/>
    <row r="369" ht="19.5" customHeight="1" x14ac:dyDescent="0.2"/>
    <row r="370" ht="15" customHeight="1" x14ac:dyDescent="0.2"/>
    <row r="371" ht="22.5" customHeight="1" x14ac:dyDescent="0.2"/>
    <row r="372" ht="19.5" customHeight="1" x14ac:dyDescent="0.2"/>
    <row r="373" ht="19.5" customHeight="1" x14ac:dyDescent="0.2"/>
    <row r="374" ht="30.75" customHeight="1" x14ac:dyDescent="0.2"/>
    <row r="375" ht="12.75" customHeight="1" x14ac:dyDescent="0.2"/>
    <row r="376" ht="15" customHeight="1" x14ac:dyDescent="0.2"/>
    <row r="378" ht="15" customHeight="1" x14ac:dyDescent="0.2"/>
  </sheetData>
  <sheetProtection selectLockedCells="1" selectUnlockedCells="1"/>
  <mergeCells count="777">
    <mergeCell ref="B49:B51"/>
    <mergeCell ref="C49:C51"/>
    <mergeCell ref="D49:D51"/>
    <mergeCell ref="E49:E51"/>
    <mergeCell ref="F49:F51"/>
    <mergeCell ref="G49:G51"/>
    <mergeCell ref="H49:H51"/>
    <mergeCell ref="I49:I51"/>
    <mergeCell ref="J49:J51"/>
    <mergeCell ref="A251:AA251"/>
    <mergeCell ref="A156:A158"/>
    <mergeCell ref="B156:B158"/>
    <mergeCell ref="C156:C158"/>
    <mergeCell ref="D156:D158"/>
    <mergeCell ref="E156:E158"/>
    <mergeCell ref="J163:J165"/>
    <mergeCell ref="A145:A147"/>
    <mergeCell ref="B145:B147"/>
    <mergeCell ref="C145:C147"/>
    <mergeCell ref="D145:D147"/>
    <mergeCell ref="E145:E147"/>
    <mergeCell ref="F145:F147"/>
    <mergeCell ref="G145:G147"/>
    <mergeCell ref="H145:H147"/>
    <mergeCell ref="I145:I147"/>
    <mergeCell ref="A148:A151"/>
    <mergeCell ref="B148:B151"/>
    <mergeCell ref="C148:C151"/>
    <mergeCell ref="D148:D151"/>
    <mergeCell ref="E148:E151"/>
    <mergeCell ref="F148:F151"/>
    <mergeCell ref="G148:G151"/>
    <mergeCell ref="H148:H151"/>
    <mergeCell ref="A152:A155"/>
    <mergeCell ref="B152:B155"/>
    <mergeCell ref="C152:C155"/>
    <mergeCell ref="D152:D155"/>
    <mergeCell ref="E152:E155"/>
    <mergeCell ref="B142:B144"/>
    <mergeCell ref="C142:C144"/>
    <mergeCell ref="D142:D144"/>
    <mergeCell ref="E142:E144"/>
    <mergeCell ref="A142:A144"/>
    <mergeCell ref="C223:C225"/>
    <mergeCell ref="I218:I220"/>
    <mergeCell ref="A235:A237"/>
    <mergeCell ref="B235:B237"/>
    <mergeCell ref="C235:C237"/>
    <mergeCell ref="A190:A191"/>
    <mergeCell ref="C193:K193"/>
    <mergeCell ref="G190:G191"/>
    <mergeCell ref="C190:C191"/>
    <mergeCell ref="D190:D191"/>
    <mergeCell ref="E190:E191"/>
    <mergeCell ref="I196:I198"/>
    <mergeCell ref="D195:AA195"/>
    <mergeCell ref="F196:F198"/>
    <mergeCell ref="E218:E220"/>
    <mergeCell ref="F218:F220"/>
    <mergeCell ref="G218:G220"/>
    <mergeCell ref="H218:H220"/>
    <mergeCell ref="J218:J220"/>
    <mergeCell ref="I226:I227"/>
    <mergeCell ref="J206:J208"/>
    <mergeCell ref="D202:K202"/>
    <mergeCell ref="E199:E201"/>
    <mergeCell ref="F199:F201"/>
    <mergeCell ref="A178:A180"/>
    <mergeCell ref="H178:H180"/>
    <mergeCell ref="D178:D180"/>
    <mergeCell ref="B171:B172"/>
    <mergeCell ref="C185:C187"/>
    <mergeCell ref="I240:I241"/>
    <mergeCell ref="A171:A172"/>
    <mergeCell ref="C204:AA204"/>
    <mergeCell ref="B240:B241"/>
    <mergeCell ref="C240:C241"/>
    <mergeCell ref="D240:D241"/>
    <mergeCell ref="E240:E241"/>
    <mergeCell ref="F240:F241"/>
    <mergeCell ref="F235:F237"/>
    <mergeCell ref="G235:G237"/>
    <mergeCell ref="H235:H237"/>
    <mergeCell ref="I235:I237"/>
    <mergeCell ref="I238:I239"/>
    <mergeCell ref="C211:AA211"/>
    <mergeCell ref="B188:B189"/>
    <mergeCell ref="A218:A220"/>
    <mergeCell ref="D218:D220"/>
    <mergeCell ref="H240:H241"/>
    <mergeCell ref="D221:K221"/>
    <mergeCell ref="A168:A170"/>
    <mergeCell ref="B168:B170"/>
    <mergeCell ref="B190:B191"/>
    <mergeCell ref="F190:F191"/>
    <mergeCell ref="E246:E247"/>
    <mergeCell ref="B246:B247"/>
    <mergeCell ref="D248:K248"/>
    <mergeCell ref="C246:C247"/>
    <mergeCell ref="D246:D247"/>
    <mergeCell ref="F246:F247"/>
    <mergeCell ref="D245:AA245"/>
    <mergeCell ref="C243:K243"/>
    <mergeCell ref="C244:AA244"/>
    <mergeCell ref="G246:G247"/>
    <mergeCell ref="C210:K210"/>
    <mergeCell ref="D209:K209"/>
    <mergeCell ref="F223:F225"/>
    <mergeCell ref="J226:J227"/>
    <mergeCell ref="E171:E172"/>
    <mergeCell ref="F171:F172"/>
    <mergeCell ref="C171:C172"/>
    <mergeCell ref="D171:D172"/>
    <mergeCell ref="D196:D198"/>
    <mergeCell ref="E196:E198"/>
    <mergeCell ref="AB232:AB233"/>
    <mergeCell ref="D234:AA234"/>
    <mergeCell ref="D231:K231"/>
    <mergeCell ref="AB226:AB231"/>
    <mergeCell ref="A228:A230"/>
    <mergeCell ref="B228:B230"/>
    <mergeCell ref="C228:C230"/>
    <mergeCell ref="A226:A227"/>
    <mergeCell ref="B226:B227"/>
    <mergeCell ref="C226:C227"/>
    <mergeCell ref="D226:D227"/>
    <mergeCell ref="E226:E227"/>
    <mergeCell ref="F226:F227"/>
    <mergeCell ref="G226:G227"/>
    <mergeCell ref="G228:G230"/>
    <mergeCell ref="H228:H230"/>
    <mergeCell ref="I228:I230"/>
    <mergeCell ref="D228:D230"/>
    <mergeCell ref="F228:F230"/>
    <mergeCell ref="E228:E230"/>
    <mergeCell ref="C232:K232"/>
    <mergeCell ref="AB184:AB190"/>
    <mergeCell ref="AB193:AB194"/>
    <mergeCell ref="AB195:AB196"/>
    <mergeCell ref="G206:G208"/>
    <mergeCell ref="H206:H208"/>
    <mergeCell ref="I206:I208"/>
    <mergeCell ref="AB205:AB206"/>
    <mergeCell ref="AB207:AB208"/>
    <mergeCell ref="D205:AA205"/>
    <mergeCell ref="D206:D208"/>
    <mergeCell ref="E206:E208"/>
    <mergeCell ref="F206:F208"/>
    <mergeCell ref="AB201:AB202"/>
    <mergeCell ref="F100:F101"/>
    <mergeCell ref="F138:F139"/>
    <mergeCell ref="D140:K140"/>
    <mergeCell ref="G130:G131"/>
    <mergeCell ref="H130:H131"/>
    <mergeCell ref="G132:G133"/>
    <mergeCell ref="AB222:AB223"/>
    <mergeCell ref="AB224:AB225"/>
    <mergeCell ref="D222:AA222"/>
    <mergeCell ref="G223:G225"/>
    <mergeCell ref="H223:H225"/>
    <mergeCell ref="I223:I225"/>
    <mergeCell ref="D223:D225"/>
    <mergeCell ref="E223:E225"/>
    <mergeCell ref="AB182:AB183"/>
    <mergeCell ref="G196:G198"/>
    <mergeCell ref="H196:H198"/>
    <mergeCell ref="D188:D189"/>
    <mergeCell ref="J199:J201"/>
    <mergeCell ref="I190:I191"/>
    <mergeCell ref="D216:K216"/>
    <mergeCell ref="D212:AA212"/>
    <mergeCell ref="J213:J215"/>
    <mergeCell ref="AB171:AB180"/>
    <mergeCell ref="AB162:AB163"/>
    <mergeCell ref="F168:F170"/>
    <mergeCell ref="D163:D165"/>
    <mergeCell ref="D166:K166"/>
    <mergeCell ref="C160:K160"/>
    <mergeCell ref="H116:H117"/>
    <mergeCell ref="I106:I107"/>
    <mergeCell ref="I108:I109"/>
    <mergeCell ref="F118:F120"/>
    <mergeCell ref="I110:I111"/>
    <mergeCell ref="H118:H120"/>
    <mergeCell ref="D118:D120"/>
    <mergeCell ref="D108:D109"/>
    <mergeCell ref="D162:AA162"/>
    <mergeCell ref="C161:AA161"/>
    <mergeCell ref="F152:F155"/>
    <mergeCell ref="G152:G155"/>
    <mergeCell ref="H152:H155"/>
    <mergeCell ref="I152:I155"/>
    <mergeCell ref="G142:G144"/>
    <mergeCell ref="H142:H144"/>
    <mergeCell ref="I142:I144"/>
    <mergeCell ref="D159:K159"/>
    <mergeCell ref="F156:F158"/>
    <mergeCell ref="F130:F131"/>
    <mergeCell ref="H138:H139"/>
    <mergeCell ref="G136:G137"/>
    <mergeCell ref="H136:H137"/>
    <mergeCell ref="I136:I137"/>
    <mergeCell ref="D136:D137"/>
    <mergeCell ref="E136:E137"/>
    <mergeCell ref="J134:J135"/>
    <mergeCell ref="J136:J137"/>
    <mergeCell ref="J138:J139"/>
    <mergeCell ref="F136:F137"/>
    <mergeCell ref="H132:H133"/>
    <mergeCell ref="I132:I133"/>
    <mergeCell ref="I130:I131"/>
    <mergeCell ref="F132:F133"/>
    <mergeCell ref="I134:I135"/>
    <mergeCell ref="D132:D133"/>
    <mergeCell ref="D130:D131"/>
    <mergeCell ref="I46:I48"/>
    <mergeCell ref="I39:I41"/>
    <mergeCell ref="F39:F41"/>
    <mergeCell ref="A42:A45"/>
    <mergeCell ref="B42:B45"/>
    <mergeCell ref="C42:C45"/>
    <mergeCell ref="H39:H41"/>
    <mergeCell ref="D46:D48"/>
    <mergeCell ref="E46:E48"/>
    <mergeCell ref="D39:D41"/>
    <mergeCell ref="D42:D45"/>
    <mergeCell ref="F46:F48"/>
    <mergeCell ref="G46:G48"/>
    <mergeCell ref="H46:H48"/>
    <mergeCell ref="G39:G41"/>
    <mergeCell ref="E42:E45"/>
    <mergeCell ref="H35:H38"/>
    <mergeCell ref="E39:E41"/>
    <mergeCell ref="I35:I38"/>
    <mergeCell ref="F42:F45"/>
    <mergeCell ref="G42:G45"/>
    <mergeCell ref="H42:H45"/>
    <mergeCell ref="E35:E38"/>
    <mergeCell ref="F35:F38"/>
    <mergeCell ref="G35:G38"/>
    <mergeCell ref="I42:I45"/>
    <mergeCell ref="B1:AA1"/>
    <mergeCell ref="B11:AA11"/>
    <mergeCell ref="B12:AA12"/>
    <mergeCell ref="B13:AA13"/>
    <mergeCell ref="A15:A17"/>
    <mergeCell ref="B15:B17"/>
    <mergeCell ref="C15:C17"/>
    <mergeCell ref="D15:D17"/>
    <mergeCell ref="E15:E17"/>
    <mergeCell ref="F15:F17"/>
    <mergeCell ref="T15:W15"/>
    <mergeCell ref="X15:AA15"/>
    <mergeCell ref="G15:G17"/>
    <mergeCell ref="H15:H17"/>
    <mergeCell ref="I15:I17"/>
    <mergeCell ref="Y14:AA14"/>
    <mergeCell ref="L16:L17"/>
    <mergeCell ref="M16:N16"/>
    <mergeCell ref="O16:O17"/>
    <mergeCell ref="P16:P17"/>
    <mergeCell ref="Q16:R16"/>
    <mergeCell ref="T16:T17"/>
    <mergeCell ref="V2:AA2"/>
    <mergeCell ref="V3:AA3"/>
    <mergeCell ref="F23:F24"/>
    <mergeCell ref="G23:G24"/>
    <mergeCell ref="H23:H24"/>
    <mergeCell ref="B31:B34"/>
    <mergeCell ref="Y16:Z16"/>
    <mergeCell ref="AA16:AA17"/>
    <mergeCell ref="K15:K17"/>
    <mergeCell ref="L15:O15"/>
    <mergeCell ref="P15:S15"/>
    <mergeCell ref="E25:K25"/>
    <mergeCell ref="I27:I30"/>
    <mergeCell ref="E27:E30"/>
    <mergeCell ref="F27:F30"/>
    <mergeCell ref="G27:G30"/>
    <mergeCell ref="H27:H30"/>
    <mergeCell ref="I31:I34"/>
    <mergeCell ref="J15:J17"/>
    <mergeCell ref="J23:J24"/>
    <mergeCell ref="J27:J30"/>
    <mergeCell ref="D23:D24"/>
    <mergeCell ref="I23:I24"/>
    <mergeCell ref="D26:AA26"/>
    <mergeCell ref="A52:A54"/>
    <mergeCell ref="C52:C54"/>
    <mergeCell ref="C31:C34"/>
    <mergeCell ref="D31:D34"/>
    <mergeCell ref="E31:E34"/>
    <mergeCell ref="F31:F34"/>
    <mergeCell ref="G52:G54"/>
    <mergeCell ref="G31:G34"/>
    <mergeCell ref="A35:A38"/>
    <mergeCell ref="B35:B38"/>
    <mergeCell ref="A31:A34"/>
    <mergeCell ref="A46:A48"/>
    <mergeCell ref="B46:B48"/>
    <mergeCell ref="A39:A41"/>
    <mergeCell ref="C46:C48"/>
    <mergeCell ref="C35:C38"/>
    <mergeCell ref="B39:B41"/>
    <mergeCell ref="C39:C41"/>
    <mergeCell ref="D35:D38"/>
    <mergeCell ref="B52:B54"/>
    <mergeCell ref="D52:D54"/>
    <mergeCell ref="E52:E54"/>
    <mergeCell ref="F52:F54"/>
    <mergeCell ref="A49:A51"/>
    <mergeCell ref="A62:A67"/>
    <mergeCell ref="B62:B67"/>
    <mergeCell ref="B57:B59"/>
    <mergeCell ref="B60:B61"/>
    <mergeCell ref="G62:G67"/>
    <mergeCell ref="F62:F67"/>
    <mergeCell ref="E55:K55"/>
    <mergeCell ref="I57:I59"/>
    <mergeCell ref="H57:H59"/>
    <mergeCell ref="A60:A61"/>
    <mergeCell ref="A57:A59"/>
    <mergeCell ref="G57:G59"/>
    <mergeCell ref="E57:E59"/>
    <mergeCell ref="C62:C67"/>
    <mergeCell ref="C57:C59"/>
    <mergeCell ref="D57:D59"/>
    <mergeCell ref="I62:I67"/>
    <mergeCell ref="F57:F59"/>
    <mergeCell ref="D56:AA56"/>
    <mergeCell ref="H60:H61"/>
    <mergeCell ref="E62:E67"/>
    <mergeCell ref="E60:E61"/>
    <mergeCell ref="C60:C61"/>
    <mergeCell ref="A250:K250"/>
    <mergeCell ref="I246:I247"/>
    <mergeCell ref="H246:H247"/>
    <mergeCell ref="A223:A225"/>
    <mergeCell ref="A246:A247"/>
    <mergeCell ref="D235:D237"/>
    <mergeCell ref="E235:E237"/>
    <mergeCell ref="A240:A241"/>
    <mergeCell ref="A238:A239"/>
    <mergeCell ref="B238:B239"/>
    <mergeCell ref="C238:C239"/>
    <mergeCell ref="D238:D239"/>
    <mergeCell ref="E238:E239"/>
    <mergeCell ref="F238:F239"/>
    <mergeCell ref="G238:G239"/>
    <mergeCell ref="H238:H239"/>
    <mergeCell ref="C249:K249"/>
    <mergeCell ref="D242:K242"/>
    <mergeCell ref="J228:J230"/>
    <mergeCell ref="J235:J237"/>
    <mergeCell ref="J238:J239"/>
    <mergeCell ref="J240:J241"/>
    <mergeCell ref="J246:J247"/>
    <mergeCell ref="H226:H227"/>
    <mergeCell ref="G240:G241"/>
    <mergeCell ref="E163:E165"/>
    <mergeCell ref="C163:C165"/>
    <mergeCell ref="D192:K192"/>
    <mergeCell ref="D185:D187"/>
    <mergeCell ref="B206:B208"/>
    <mergeCell ref="E188:E189"/>
    <mergeCell ref="F188:F189"/>
    <mergeCell ref="C233:AA233"/>
    <mergeCell ref="J223:J225"/>
    <mergeCell ref="I168:I170"/>
    <mergeCell ref="D199:D201"/>
    <mergeCell ref="B218:B220"/>
    <mergeCell ref="C218:C220"/>
    <mergeCell ref="C206:C208"/>
    <mergeCell ref="C203:K203"/>
    <mergeCell ref="D181:K181"/>
    <mergeCell ref="B185:B187"/>
    <mergeCell ref="G185:G187"/>
    <mergeCell ref="H185:H187"/>
    <mergeCell ref="I185:I187"/>
    <mergeCell ref="G163:G165"/>
    <mergeCell ref="H163:H165"/>
    <mergeCell ref="F185:F187"/>
    <mergeCell ref="D98:D99"/>
    <mergeCell ref="G98:G99"/>
    <mergeCell ref="H96:H97"/>
    <mergeCell ref="G100:G101"/>
    <mergeCell ref="H77:H79"/>
    <mergeCell ref="G77:G79"/>
    <mergeCell ref="E112:E113"/>
    <mergeCell ref="F142:F144"/>
    <mergeCell ref="G138:G139"/>
    <mergeCell ref="E126:E127"/>
    <mergeCell ref="F112:F113"/>
    <mergeCell ref="H112:H113"/>
    <mergeCell ref="F108:F109"/>
    <mergeCell ref="H110:H111"/>
    <mergeCell ref="H108:H109"/>
    <mergeCell ref="D91:D93"/>
    <mergeCell ref="H82:H85"/>
    <mergeCell ref="G96:G97"/>
    <mergeCell ref="E82:E85"/>
    <mergeCell ref="G80:G81"/>
    <mergeCell ref="G91:G93"/>
    <mergeCell ref="F77:F79"/>
    <mergeCell ref="D77:D79"/>
    <mergeCell ref="G104:G105"/>
    <mergeCell ref="B223:B225"/>
    <mergeCell ref="A206:A208"/>
    <mergeCell ref="A163:A165"/>
    <mergeCell ref="E178:E180"/>
    <mergeCell ref="F178:F180"/>
    <mergeCell ref="A188:A189"/>
    <mergeCell ref="D167:AA167"/>
    <mergeCell ref="A100:A101"/>
    <mergeCell ref="G188:G189"/>
    <mergeCell ref="H188:H189"/>
    <mergeCell ref="I188:I189"/>
    <mergeCell ref="I138:I139"/>
    <mergeCell ref="D217:AA217"/>
    <mergeCell ref="H190:H191"/>
    <mergeCell ref="G178:G180"/>
    <mergeCell ref="A108:A109"/>
    <mergeCell ref="I112:I113"/>
    <mergeCell ref="I171:I172"/>
    <mergeCell ref="G199:G201"/>
    <mergeCell ref="H199:H201"/>
    <mergeCell ref="I199:I201"/>
    <mergeCell ref="J110:J111"/>
    <mergeCell ref="I118:I120"/>
    <mergeCell ref="I116:I117"/>
    <mergeCell ref="E96:E97"/>
    <mergeCell ref="E77:E79"/>
    <mergeCell ref="B91:B93"/>
    <mergeCell ref="C91:C93"/>
    <mergeCell ref="A91:A93"/>
    <mergeCell ref="C96:C97"/>
    <mergeCell ref="D96:D97"/>
    <mergeCell ref="D70:D73"/>
    <mergeCell ref="D94:K94"/>
    <mergeCell ref="E91:E93"/>
    <mergeCell ref="F91:F93"/>
    <mergeCell ref="E70:E73"/>
    <mergeCell ref="G70:G73"/>
    <mergeCell ref="J70:J73"/>
    <mergeCell ref="J74:J76"/>
    <mergeCell ref="I82:I85"/>
    <mergeCell ref="H91:H93"/>
    <mergeCell ref="D95:AA95"/>
    <mergeCell ref="A114:A115"/>
    <mergeCell ref="B114:B115"/>
    <mergeCell ref="C114:C115"/>
    <mergeCell ref="C82:C85"/>
    <mergeCell ref="D82:D85"/>
    <mergeCell ref="G82:G85"/>
    <mergeCell ref="H70:H73"/>
    <mergeCell ref="A77:A79"/>
    <mergeCell ref="B77:B79"/>
    <mergeCell ref="C77:C79"/>
    <mergeCell ref="A82:A85"/>
    <mergeCell ref="B82:B85"/>
    <mergeCell ref="A80:A81"/>
    <mergeCell ref="B80:B81"/>
    <mergeCell ref="C80:C81"/>
    <mergeCell ref="D80:D81"/>
    <mergeCell ref="E80:E81"/>
    <mergeCell ref="A74:A76"/>
    <mergeCell ref="B74:B76"/>
    <mergeCell ref="C74:C76"/>
    <mergeCell ref="F82:F85"/>
    <mergeCell ref="E74:E76"/>
    <mergeCell ref="F74:F76"/>
    <mergeCell ref="G74:G76"/>
    <mergeCell ref="C108:C109"/>
    <mergeCell ref="E104:E105"/>
    <mergeCell ref="E108:E109"/>
    <mergeCell ref="E102:E103"/>
    <mergeCell ref="C100:C101"/>
    <mergeCell ref="B102:B103"/>
    <mergeCell ref="C102:C103"/>
    <mergeCell ref="A104:A105"/>
    <mergeCell ref="D106:D107"/>
    <mergeCell ref="D104:D105"/>
    <mergeCell ref="E100:E101"/>
    <mergeCell ref="A102:A103"/>
    <mergeCell ref="E106:E107"/>
    <mergeCell ref="D102:D103"/>
    <mergeCell ref="B104:B105"/>
    <mergeCell ref="C104:C105"/>
    <mergeCell ref="B100:B101"/>
    <mergeCell ref="D100:D101"/>
    <mergeCell ref="B108:B109"/>
    <mergeCell ref="B128:B129"/>
    <mergeCell ref="E130:E131"/>
    <mergeCell ref="C136:C137"/>
    <mergeCell ref="A126:A127"/>
    <mergeCell ref="A110:A111"/>
    <mergeCell ref="B106:B107"/>
    <mergeCell ref="C106:C107"/>
    <mergeCell ref="A116:A117"/>
    <mergeCell ref="B126:B127"/>
    <mergeCell ref="A112:A113"/>
    <mergeCell ref="B112:B113"/>
    <mergeCell ref="C112:C113"/>
    <mergeCell ref="A106:A107"/>
    <mergeCell ref="C110:C111"/>
    <mergeCell ref="B123:B125"/>
    <mergeCell ref="A118:A120"/>
    <mergeCell ref="B118:B120"/>
    <mergeCell ref="C123:C125"/>
    <mergeCell ref="C116:C117"/>
    <mergeCell ref="B121:B122"/>
    <mergeCell ref="A121:A122"/>
    <mergeCell ref="A128:A129"/>
    <mergeCell ref="A123:A125"/>
    <mergeCell ref="B116:B117"/>
    <mergeCell ref="F128:F129"/>
    <mergeCell ref="D114:D115"/>
    <mergeCell ref="E114:E115"/>
    <mergeCell ref="F114:F115"/>
    <mergeCell ref="A132:A133"/>
    <mergeCell ref="B132:B133"/>
    <mergeCell ref="C132:C133"/>
    <mergeCell ref="D138:D139"/>
    <mergeCell ref="E132:E133"/>
    <mergeCell ref="D128:D129"/>
    <mergeCell ref="E128:E129"/>
    <mergeCell ref="A138:A139"/>
    <mergeCell ref="B134:B135"/>
    <mergeCell ref="C134:C135"/>
    <mergeCell ref="D134:D135"/>
    <mergeCell ref="E134:E135"/>
    <mergeCell ref="C138:C139"/>
    <mergeCell ref="B138:B139"/>
    <mergeCell ref="A134:A135"/>
    <mergeCell ref="A130:A131"/>
    <mergeCell ref="E138:E139"/>
    <mergeCell ref="B136:B137"/>
    <mergeCell ref="A136:A137"/>
    <mergeCell ref="C130:C131"/>
    <mergeCell ref="A185:A187"/>
    <mergeCell ref="A199:A201"/>
    <mergeCell ref="B199:B201"/>
    <mergeCell ref="C199:C201"/>
    <mergeCell ref="A196:A198"/>
    <mergeCell ref="B196:B198"/>
    <mergeCell ref="C196:C198"/>
    <mergeCell ref="G116:G117"/>
    <mergeCell ref="B110:B111"/>
    <mergeCell ref="D112:D113"/>
    <mergeCell ref="E118:E120"/>
    <mergeCell ref="E116:E117"/>
    <mergeCell ref="D110:D111"/>
    <mergeCell ref="D116:D117"/>
    <mergeCell ref="B130:B131"/>
    <mergeCell ref="B163:B165"/>
    <mergeCell ref="F163:F165"/>
    <mergeCell ref="C188:C189"/>
    <mergeCell ref="B178:B180"/>
    <mergeCell ref="C178:C180"/>
    <mergeCell ref="C194:AA194"/>
    <mergeCell ref="I163:I165"/>
    <mergeCell ref="J190:J191"/>
    <mergeCell ref="J196:J198"/>
    <mergeCell ref="E185:E187"/>
    <mergeCell ref="D184:AA184"/>
    <mergeCell ref="G168:G170"/>
    <mergeCell ref="E168:E170"/>
    <mergeCell ref="I178:I180"/>
    <mergeCell ref="H171:H172"/>
    <mergeCell ref="C183:AA183"/>
    <mergeCell ref="C182:K182"/>
    <mergeCell ref="C168:C170"/>
    <mergeCell ref="D168:D170"/>
    <mergeCell ref="J173:J174"/>
    <mergeCell ref="J175:J177"/>
    <mergeCell ref="E173:E174"/>
    <mergeCell ref="F173:F174"/>
    <mergeCell ref="G173:G174"/>
    <mergeCell ref="H173:H174"/>
    <mergeCell ref="I173:I174"/>
    <mergeCell ref="H114:H115"/>
    <mergeCell ref="I114:I115"/>
    <mergeCell ref="J114:J115"/>
    <mergeCell ref="J168:J170"/>
    <mergeCell ref="J171:J172"/>
    <mergeCell ref="J178:J180"/>
    <mergeCell ref="J185:J187"/>
    <mergeCell ref="J188:J189"/>
    <mergeCell ref="G171:G172"/>
    <mergeCell ref="H168:H170"/>
    <mergeCell ref="H134:H135"/>
    <mergeCell ref="G156:G158"/>
    <mergeCell ref="H156:H158"/>
    <mergeCell ref="I156:I158"/>
    <mergeCell ref="J142:J144"/>
    <mergeCell ref="J145:J147"/>
    <mergeCell ref="J148:J151"/>
    <mergeCell ref="J152:J155"/>
    <mergeCell ref="J156:J158"/>
    <mergeCell ref="I148:I151"/>
    <mergeCell ref="H104:H105"/>
    <mergeCell ref="H106:H107"/>
    <mergeCell ref="I100:I101"/>
    <mergeCell ref="I102:I103"/>
    <mergeCell ref="I91:I93"/>
    <mergeCell ref="I98:I99"/>
    <mergeCell ref="I96:I97"/>
    <mergeCell ref="G108:G109"/>
    <mergeCell ref="H102:H103"/>
    <mergeCell ref="I104:I105"/>
    <mergeCell ref="H100:H101"/>
    <mergeCell ref="V6:AA6"/>
    <mergeCell ref="A86:A87"/>
    <mergeCell ref="B86:B87"/>
    <mergeCell ref="C86:C87"/>
    <mergeCell ref="J91:J93"/>
    <mergeCell ref="J96:J97"/>
    <mergeCell ref="J98:J99"/>
    <mergeCell ref="J100:J101"/>
    <mergeCell ref="J102:J103"/>
    <mergeCell ref="H98:H99"/>
    <mergeCell ref="G102:G103"/>
    <mergeCell ref="A96:A97"/>
    <mergeCell ref="B96:B97"/>
    <mergeCell ref="F96:F97"/>
    <mergeCell ref="F70:F73"/>
    <mergeCell ref="A98:A99"/>
    <mergeCell ref="B98:B99"/>
    <mergeCell ref="E98:E99"/>
    <mergeCell ref="C98:C99"/>
    <mergeCell ref="A70:A73"/>
    <mergeCell ref="B70:B73"/>
    <mergeCell ref="C70:C73"/>
    <mergeCell ref="F80:F81"/>
    <mergeCell ref="D74:D76"/>
    <mergeCell ref="I123:I125"/>
    <mergeCell ref="H121:H122"/>
    <mergeCell ref="F116:F117"/>
    <mergeCell ref="E123:E125"/>
    <mergeCell ref="J104:J105"/>
    <mergeCell ref="J106:J107"/>
    <mergeCell ref="J108:J109"/>
    <mergeCell ref="V4:AA4"/>
    <mergeCell ref="J31:J34"/>
    <mergeCell ref="J35:J38"/>
    <mergeCell ref="A19:AA19"/>
    <mergeCell ref="C21:AA21"/>
    <mergeCell ref="C20:AA20"/>
    <mergeCell ref="U16:V16"/>
    <mergeCell ref="W16:W17"/>
    <mergeCell ref="X16:X17"/>
    <mergeCell ref="D22:AA22"/>
    <mergeCell ref="E23:E24"/>
    <mergeCell ref="A18:AA18"/>
    <mergeCell ref="S16:S17"/>
    <mergeCell ref="A23:A24"/>
    <mergeCell ref="B23:B24"/>
    <mergeCell ref="C23:C24"/>
    <mergeCell ref="V5:AA5"/>
    <mergeCell ref="G60:G61"/>
    <mergeCell ref="I70:I73"/>
    <mergeCell ref="I74:I76"/>
    <mergeCell ref="H74:H76"/>
    <mergeCell ref="D141:AA141"/>
    <mergeCell ref="J112:J113"/>
    <mergeCell ref="J116:J117"/>
    <mergeCell ref="J118:J120"/>
    <mergeCell ref="J121:J122"/>
    <mergeCell ref="J123:J125"/>
    <mergeCell ref="J126:J127"/>
    <mergeCell ref="J128:J129"/>
    <mergeCell ref="J130:J131"/>
    <mergeCell ref="J132:J133"/>
    <mergeCell ref="I128:I129"/>
    <mergeCell ref="H128:H129"/>
    <mergeCell ref="H126:H127"/>
    <mergeCell ref="I126:I127"/>
    <mergeCell ref="G121:G122"/>
    <mergeCell ref="H123:H125"/>
    <mergeCell ref="G123:G125"/>
    <mergeCell ref="G126:G127"/>
    <mergeCell ref="G128:G129"/>
    <mergeCell ref="I121:I122"/>
    <mergeCell ref="H86:H87"/>
    <mergeCell ref="I86:I87"/>
    <mergeCell ref="J86:J87"/>
    <mergeCell ref="J82:J85"/>
    <mergeCell ref="J77:J79"/>
    <mergeCell ref="J80:J81"/>
    <mergeCell ref="I80:I81"/>
    <mergeCell ref="I52:I54"/>
    <mergeCell ref="H80:H81"/>
    <mergeCell ref="I77:I79"/>
    <mergeCell ref="H52:H54"/>
    <mergeCell ref="H62:H67"/>
    <mergeCell ref="I60:I61"/>
    <mergeCell ref="D69:AA69"/>
    <mergeCell ref="D60:D61"/>
    <mergeCell ref="D62:D67"/>
    <mergeCell ref="D68:K68"/>
    <mergeCell ref="J52:J54"/>
    <mergeCell ref="J57:J59"/>
    <mergeCell ref="J60:J61"/>
    <mergeCell ref="J62:J67"/>
    <mergeCell ref="F60:F61"/>
    <mergeCell ref="F134:F135"/>
    <mergeCell ref="G134:G135"/>
    <mergeCell ref="F104:F105"/>
    <mergeCell ref="F102:F103"/>
    <mergeCell ref="F110:F111"/>
    <mergeCell ref="F98:F99"/>
    <mergeCell ref="F106:F107"/>
    <mergeCell ref="C121:C122"/>
    <mergeCell ref="E121:E122"/>
    <mergeCell ref="F121:F122"/>
    <mergeCell ref="C128:C129"/>
    <mergeCell ref="F123:F125"/>
    <mergeCell ref="D121:D122"/>
    <mergeCell ref="C118:C120"/>
    <mergeCell ref="E110:E111"/>
    <mergeCell ref="C126:C127"/>
    <mergeCell ref="F126:F127"/>
    <mergeCell ref="D123:D125"/>
    <mergeCell ref="D126:D127"/>
    <mergeCell ref="G112:G113"/>
    <mergeCell ref="G118:G120"/>
    <mergeCell ref="G106:G107"/>
    <mergeCell ref="G110:G111"/>
    <mergeCell ref="G114:G115"/>
    <mergeCell ref="V7:AA7"/>
    <mergeCell ref="V8:AA8"/>
    <mergeCell ref="A213:A215"/>
    <mergeCell ref="B213:B215"/>
    <mergeCell ref="C213:C215"/>
    <mergeCell ref="D213:D215"/>
    <mergeCell ref="E213:E215"/>
    <mergeCell ref="F213:F215"/>
    <mergeCell ref="G213:G215"/>
    <mergeCell ref="H213:H215"/>
    <mergeCell ref="I213:I215"/>
    <mergeCell ref="A175:A177"/>
    <mergeCell ref="B175:B177"/>
    <mergeCell ref="C175:C177"/>
    <mergeCell ref="D175:D177"/>
    <mergeCell ref="E175:E177"/>
    <mergeCell ref="F175:F177"/>
    <mergeCell ref="G175:G177"/>
    <mergeCell ref="H175:H177"/>
    <mergeCell ref="I175:I177"/>
    <mergeCell ref="A173:A174"/>
    <mergeCell ref="B173:B174"/>
    <mergeCell ref="C173:C174"/>
    <mergeCell ref="D173:D174"/>
    <mergeCell ref="V9:AA9"/>
    <mergeCell ref="V10:AA10"/>
    <mergeCell ref="J88:J90"/>
    <mergeCell ref="A88:A90"/>
    <mergeCell ref="B88:B90"/>
    <mergeCell ref="C88:C90"/>
    <mergeCell ref="D88:D90"/>
    <mergeCell ref="E88:E90"/>
    <mergeCell ref="F88:F90"/>
    <mergeCell ref="G88:G90"/>
    <mergeCell ref="H88:H90"/>
    <mergeCell ref="I88:I90"/>
    <mergeCell ref="A27:A30"/>
    <mergeCell ref="B27:B30"/>
    <mergeCell ref="C27:C30"/>
    <mergeCell ref="D27:D30"/>
    <mergeCell ref="H31:H34"/>
    <mergeCell ref="J39:J41"/>
    <mergeCell ref="J42:J45"/>
    <mergeCell ref="J46:J48"/>
    <mergeCell ref="D86:D87"/>
    <mergeCell ref="E86:E87"/>
    <mergeCell ref="F86:F87"/>
    <mergeCell ref="G86:G87"/>
  </mergeCells>
  <printOptions horizontalCentered="1"/>
  <pageMargins left="0.39370078740157483" right="0.39370078740157483" top="0.78740157480314965" bottom="0.39370078740157483" header="0.51181102362204722" footer="0.15748031496062992"/>
  <pageSetup paperSize="9" scale="60" firstPageNumber="0" fitToHeight="0" pageOrder="overThenDown" orientation="landscape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7"/>
  <sheetViews>
    <sheetView zoomScaleNormal="100" zoomScaleSheetLayoutView="100" workbookViewId="0">
      <selection activeCell="E6" sqref="E6"/>
    </sheetView>
  </sheetViews>
  <sheetFormatPr defaultRowHeight="12.75" x14ac:dyDescent="0.2"/>
  <cols>
    <col min="1" max="1" width="3.28515625" style="29" customWidth="1"/>
    <col min="2" max="2" width="2.85546875" style="29" customWidth="1"/>
    <col min="3" max="3" width="10.85546875" style="29" customWidth="1"/>
    <col min="4" max="5" width="13.42578125" style="29" customWidth="1"/>
    <col min="6" max="6" width="7.28515625" style="29" customWidth="1"/>
    <col min="7" max="8" width="7.42578125" style="29" customWidth="1"/>
    <col min="9" max="10" width="7.28515625" style="29" customWidth="1"/>
    <col min="11" max="11" width="7.42578125" style="29" customWidth="1"/>
    <col min="12" max="12" width="7.7109375" style="29" customWidth="1"/>
    <col min="13" max="13" width="7" style="29" customWidth="1"/>
    <col min="14" max="14" width="7.28515625" style="29" customWidth="1"/>
    <col min="15" max="16" width="8" style="29" customWidth="1"/>
    <col min="17" max="18" width="7.140625" style="29" customWidth="1"/>
    <col min="19" max="19" width="7.42578125" style="29" customWidth="1"/>
    <col min="20" max="20" width="7.28515625" style="29" customWidth="1"/>
    <col min="21" max="21" width="7.7109375" style="29" customWidth="1"/>
    <col min="22" max="16384" width="9.140625" style="29"/>
  </cols>
  <sheetData>
    <row r="1" spans="1:21" ht="15" customHeight="1" x14ac:dyDescent="0.2">
      <c r="A1" s="127" t="s">
        <v>207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</row>
    <row r="2" spans="1:21" ht="13.5" thickBot="1" x14ac:dyDescent="0.25">
      <c r="A2" s="1248" t="s">
        <v>126</v>
      </c>
      <c r="B2" s="1248"/>
      <c r="C2" s="1248"/>
      <c r="D2" s="1248"/>
      <c r="E2" s="1248"/>
      <c r="F2" s="1248"/>
      <c r="G2" s="1248"/>
      <c r="H2" s="1248"/>
      <c r="I2" s="1248"/>
      <c r="J2" s="1248"/>
      <c r="K2" s="1248"/>
      <c r="L2" s="1248"/>
      <c r="M2" s="1248"/>
      <c r="N2" s="1248"/>
      <c r="O2" s="1248"/>
      <c r="P2" s="1248"/>
      <c r="Q2" s="1248"/>
      <c r="R2" s="1248"/>
      <c r="S2" s="1248"/>
      <c r="T2" s="1248"/>
      <c r="U2" s="1248"/>
    </row>
    <row r="3" spans="1:21" ht="17.25" customHeight="1" x14ac:dyDescent="0.2">
      <c r="A3" s="1266" t="s">
        <v>85</v>
      </c>
      <c r="B3" s="1268" t="s">
        <v>1</v>
      </c>
      <c r="C3" s="1268" t="s">
        <v>86</v>
      </c>
      <c r="D3" s="1268" t="s">
        <v>7</v>
      </c>
      <c r="E3" s="1271" t="s">
        <v>8</v>
      </c>
      <c r="F3" s="1256" t="s">
        <v>199</v>
      </c>
      <c r="G3" s="1257"/>
      <c r="H3" s="1257"/>
      <c r="I3" s="1258"/>
      <c r="J3" s="1256" t="s">
        <v>200</v>
      </c>
      <c r="K3" s="1257"/>
      <c r="L3" s="1257"/>
      <c r="M3" s="1258"/>
      <c r="N3" s="1249" t="s">
        <v>201</v>
      </c>
      <c r="O3" s="1250"/>
      <c r="P3" s="1250"/>
      <c r="Q3" s="1251"/>
      <c r="R3" s="1249" t="s">
        <v>202</v>
      </c>
      <c r="S3" s="1250"/>
      <c r="T3" s="1250"/>
      <c r="U3" s="1251"/>
    </row>
    <row r="4" spans="1:21" x14ac:dyDescent="0.2">
      <c r="A4" s="1267"/>
      <c r="B4" s="1269"/>
      <c r="C4" s="1269"/>
      <c r="D4" s="1269"/>
      <c r="E4" s="1272"/>
      <c r="F4" s="1264" t="s">
        <v>11</v>
      </c>
      <c r="G4" s="1252" t="s">
        <v>12</v>
      </c>
      <c r="H4" s="1253"/>
      <c r="I4" s="1254" t="s">
        <v>113</v>
      </c>
      <c r="J4" s="1259" t="s">
        <v>11</v>
      </c>
      <c r="K4" s="1252" t="s">
        <v>12</v>
      </c>
      <c r="L4" s="1253"/>
      <c r="M4" s="1254" t="s">
        <v>113</v>
      </c>
      <c r="N4" s="1259" t="s">
        <v>11</v>
      </c>
      <c r="O4" s="1252" t="s">
        <v>12</v>
      </c>
      <c r="P4" s="1253"/>
      <c r="Q4" s="1254" t="s">
        <v>113</v>
      </c>
      <c r="R4" s="1259" t="s">
        <v>11</v>
      </c>
      <c r="S4" s="1252" t="s">
        <v>12</v>
      </c>
      <c r="T4" s="1253"/>
      <c r="U4" s="1254" t="s">
        <v>113</v>
      </c>
    </row>
    <row r="5" spans="1:21" ht="112.5" customHeight="1" thickBot="1" x14ac:dyDescent="0.25">
      <c r="A5" s="1265"/>
      <c r="B5" s="1270"/>
      <c r="C5" s="1270"/>
      <c r="D5" s="1270"/>
      <c r="E5" s="1273"/>
      <c r="F5" s="1265"/>
      <c r="G5" s="199" t="s">
        <v>11</v>
      </c>
      <c r="H5" s="200" t="s">
        <v>87</v>
      </c>
      <c r="I5" s="1255"/>
      <c r="J5" s="1260"/>
      <c r="K5" s="199" t="s">
        <v>11</v>
      </c>
      <c r="L5" s="200" t="s">
        <v>87</v>
      </c>
      <c r="M5" s="1255"/>
      <c r="N5" s="1260"/>
      <c r="O5" s="199" t="s">
        <v>11</v>
      </c>
      <c r="P5" s="200" t="s">
        <v>87</v>
      </c>
      <c r="Q5" s="1255"/>
      <c r="R5" s="1260"/>
      <c r="S5" s="199" t="s">
        <v>11</v>
      </c>
      <c r="T5" s="200" t="s">
        <v>87</v>
      </c>
      <c r="U5" s="1255"/>
    </row>
    <row r="6" spans="1:21" ht="308.25" customHeight="1" thickBot="1" x14ac:dyDescent="0.25">
      <c r="A6" s="129">
        <v>4</v>
      </c>
      <c r="B6" s="130">
        <v>4</v>
      </c>
      <c r="C6" s="131" t="s">
        <v>88</v>
      </c>
      <c r="D6" s="132" t="s">
        <v>188</v>
      </c>
      <c r="E6" s="201" t="s">
        <v>258</v>
      </c>
      <c r="F6" s="133">
        <f>'04 Programa'!L250</f>
        <v>27187.599999999999</v>
      </c>
      <c r="G6" s="134">
        <f>'04 Programa'!M250</f>
        <v>27166.3</v>
      </c>
      <c r="H6" s="134">
        <f>'04 Programa'!N250</f>
        <v>5261.1</v>
      </c>
      <c r="I6" s="135">
        <f>'04 Programa'!O250</f>
        <v>21.299999999999997</v>
      </c>
      <c r="J6" s="133">
        <f>'04 Programa'!P250</f>
        <v>32996.899999999994</v>
      </c>
      <c r="K6" s="134">
        <f>'04 Programa'!Q250</f>
        <v>32993.899999999994</v>
      </c>
      <c r="L6" s="134">
        <f>'04 Programa'!R250</f>
        <v>6233.5</v>
      </c>
      <c r="M6" s="135">
        <f>'04 Programa'!S250</f>
        <v>3</v>
      </c>
      <c r="N6" s="133">
        <f>'04 Programa'!T250</f>
        <v>33270.1</v>
      </c>
      <c r="O6" s="134">
        <f>'04 Programa'!U250</f>
        <v>33270.1</v>
      </c>
      <c r="P6" s="134">
        <f>'04 Programa'!V250</f>
        <v>6743.4999999999991</v>
      </c>
      <c r="Q6" s="135">
        <f>'04 Programa'!W250</f>
        <v>0</v>
      </c>
      <c r="R6" s="133">
        <f>'04 Programa'!X250</f>
        <v>33765</v>
      </c>
      <c r="S6" s="134">
        <f>'04 Programa'!Y250</f>
        <v>33765</v>
      </c>
      <c r="T6" s="134">
        <f>'04 Programa'!Z250</f>
        <v>7205.84</v>
      </c>
      <c r="U6" s="135">
        <f>'04 Programa'!AA250</f>
        <v>0</v>
      </c>
    </row>
    <row r="7" spans="1:21" ht="19.5" customHeight="1" thickBot="1" x14ac:dyDescent="0.25">
      <c r="A7" s="1261" t="s">
        <v>208</v>
      </c>
      <c r="B7" s="1262"/>
      <c r="C7" s="1262"/>
      <c r="D7" s="1262"/>
      <c r="E7" s="1263"/>
      <c r="F7" s="77">
        <f t="shared" ref="F7:U7" si="0">SUM(F6)</f>
        <v>27187.599999999999</v>
      </c>
      <c r="G7" s="78">
        <f t="shared" si="0"/>
        <v>27166.3</v>
      </c>
      <c r="H7" s="78">
        <f t="shared" si="0"/>
        <v>5261.1</v>
      </c>
      <c r="I7" s="79">
        <f t="shared" si="0"/>
        <v>21.299999999999997</v>
      </c>
      <c r="J7" s="77">
        <f t="shared" si="0"/>
        <v>32996.899999999994</v>
      </c>
      <c r="K7" s="78">
        <f t="shared" si="0"/>
        <v>32993.899999999994</v>
      </c>
      <c r="L7" s="78">
        <f t="shared" si="0"/>
        <v>6233.5</v>
      </c>
      <c r="M7" s="79">
        <f t="shared" si="0"/>
        <v>3</v>
      </c>
      <c r="N7" s="77">
        <f t="shared" si="0"/>
        <v>33270.1</v>
      </c>
      <c r="O7" s="80">
        <f>O6</f>
        <v>33270.1</v>
      </c>
      <c r="P7" s="80">
        <f t="shared" si="0"/>
        <v>6743.4999999999991</v>
      </c>
      <c r="Q7" s="89">
        <f t="shared" si="0"/>
        <v>0</v>
      </c>
      <c r="R7" s="77">
        <f t="shared" si="0"/>
        <v>33765</v>
      </c>
      <c r="S7" s="80">
        <f t="shared" si="0"/>
        <v>33765</v>
      </c>
      <c r="T7" s="80">
        <f t="shared" si="0"/>
        <v>7205.84</v>
      </c>
      <c r="U7" s="89">
        <f t="shared" si="0"/>
        <v>0</v>
      </c>
    </row>
  </sheetData>
  <sheetProtection selectLockedCells="1" selectUnlockedCells="1"/>
  <mergeCells count="23">
    <mergeCell ref="A7:E7"/>
    <mergeCell ref="F4:F5"/>
    <mergeCell ref="G4:H4"/>
    <mergeCell ref="I4:I5"/>
    <mergeCell ref="J4:J5"/>
    <mergeCell ref="A3:A5"/>
    <mergeCell ref="B3:B5"/>
    <mergeCell ref="C3:C5"/>
    <mergeCell ref="D3:D5"/>
    <mergeCell ref="E3:E5"/>
    <mergeCell ref="F3:I3"/>
    <mergeCell ref="A2:U2"/>
    <mergeCell ref="N3:Q3"/>
    <mergeCell ref="R3:U3"/>
    <mergeCell ref="K4:L4"/>
    <mergeCell ref="M4:M5"/>
    <mergeCell ref="J3:M3"/>
    <mergeCell ref="N4:N5"/>
    <mergeCell ref="O4:P4"/>
    <mergeCell ref="Q4:Q5"/>
    <mergeCell ref="R4:R5"/>
    <mergeCell ref="S4:T4"/>
    <mergeCell ref="U4:U5"/>
  </mergeCells>
  <pageMargins left="0.75" right="0.75" top="0.78749999999999998" bottom="0.78749999999999998" header="0.51180555555555551" footer="0.51180555555555551"/>
  <pageSetup paperSize="9" scale="81" firstPageNumber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2"/>
  <sheetViews>
    <sheetView zoomScaleNormal="100" zoomScaleSheetLayoutView="100" workbookViewId="0">
      <selection activeCell="B22" sqref="B22"/>
    </sheetView>
  </sheetViews>
  <sheetFormatPr defaultColWidth="9" defaultRowHeight="12.75" x14ac:dyDescent="0.2"/>
  <cols>
    <col min="1" max="1" width="64.7109375" style="29" customWidth="1"/>
    <col min="2" max="2" width="17.28515625" style="29" customWidth="1"/>
    <col min="3" max="3" width="18.5703125" style="29" customWidth="1"/>
    <col min="4" max="4" width="19.28515625" style="29" customWidth="1"/>
    <col min="5" max="5" width="18.140625" style="29" customWidth="1"/>
    <col min="6" max="16384" width="9" style="29"/>
  </cols>
  <sheetData>
    <row r="1" spans="1:5" ht="20.25" customHeight="1" thickBot="1" x14ac:dyDescent="0.25">
      <c r="A1" s="136" t="s">
        <v>125</v>
      </c>
      <c r="E1" s="393" t="s">
        <v>126</v>
      </c>
    </row>
    <row r="2" spans="1:5" ht="37.5" customHeight="1" thickBot="1" x14ac:dyDescent="0.25">
      <c r="A2" s="389" t="s">
        <v>84</v>
      </c>
      <c r="B2" s="202" t="s">
        <v>199</v>
      </c>
      <c r="C2" s="202" t="s">
        <v>200</v>
      </c>
      <c r="D2" s="298" t="s">
        <v>201</v>
      </c>
      <c r="E2" s="299" t="s">
        <v>202</v>
      </c>
    </row>
    <row r="3" spans="1:5" ht="13.5" customHeight="1" thickTop="1" x14ac:dyDescent="0.2">
      <c r="A3" s="390" t="s">
        <v>121</v>
      </c>
      <c r="B3" s="203">
        <f>'04 Programa'!L246+'04 Programa'!L229+'04 Programa'!L218+'04 Programa'!L200+'04 Programa'!L197+'04 Programa'!L188+'04 Programa'!L185+'04 Programa'!L178+'04 Programa'!L175+'04 Programa'!L169+'04 Programa'!L163+'04 Programa'!L153+'04 Programa'!L148+'04 Programa'!L145+'04 Programa'!L142+'04 Programa'!L132+'04 Programa'!L126+'04 Programa'!L123+'04 Programa'!L121+'04 Programa'!L118+'04 Programa'!L114+'04 Programa'!L112+'04 Programa'!L92+'04 Programa'!L89+'04 Programa'!L82+'04 Programa'!L77+'04 Programa'!L74+'04 Programa'!L70+'04 Programa'!L63+'04 Programa'!L58+'04 Programa'!L46+'04 Programa'!L42+'04 Programa'!L39+'04 Programa'!L36+'04 Programa'!L31+'04 Programa'!L29+'04 Programa'!L23</f>
        <v>7751.4999999999991</v>
      </c>
      <c r="C3" s="203">
        <f>'04 Programa'!P246+'04 Programa'!P229+'04 Programa'!P218+'04 Programa'!P200+'04 Programa'!P197+'04 Programa'!P188+'04 Programa'!P185+'04 Programa'!P178+'04 Programa'!P175+'04 Programa'!P169+'04 Programa'!P163+'04 Programa'!P153+'04 Programa'!P148+'04 Programa'!P145+'04 Programa'!P142+'04 Programa'!P132+'04 Programa'!P126+'04 Programa'!P123+'04 Programa'!P121+'04 Programa'!P118+'04 Programa'!P114+'04 Programa'!P112+'04 Programa'!P92+'04 Programa'!P89+'04 Programa'!P82+'04 Programa'!P77+'04 Programa'!P74+'04 Programa'!P70+'04 Programa'!P63+'04 Programa'!P58+'04 Programa'!P46+'04 Programa'!P42+'04 Programa'!P39+'04 Programa'!P36+'04 Programa'!P31+'04 Programa'!P29+'04 Programa'!P23</f>
        <v>8797</v>
      </c>
      <c r="D3" s="300">
        <f>'04 Programa'!T23+'04 Programa'!T29+'04 Programa'!T31+'04 Programa'!T36+'04 Programa'!T39+'04 Programa'!T42+'04 Programa'!T46+'04 Programa'!T58+'04 Programa'!T63+'04 Programa'!T70+'04 Programa'!T74+'04 Programa'!T77+'04 Programa'!T82+'04 Programa'!T92+'04 Programa'!T112+'04 Programa'!T118+'04 Programa'!T121+'04 Programa'!T123+'04 Programa'!T126+'04 Programa'!T132+'04 Programa'!T142+'04 Programa'!T145+'04 Programa'!T148+'04 Programa'!T153+'04 Programa'!T163+'04 Programa'!T169+'04 Programa'!T175+'04 Programa'!T178+'04 Programa'!T185+'04 Programa'!T188+'04 Programa'!T197+'04 Programa'!T200+'04 Programa'!T218+'04 Programa'!T229+'04 Programa'!T246+'04 Programa'!T114</f>
        <v>9239</v>
      </c>
      <c r="E3" s="301">
        <f>'04 Programa'!X246+'04 Programa'!X229+'04 Programa'!X218+'04 Programa'!X200+'04 Programa'!X197+'04 Programa'!X188+'04 Programa'!X185+'04 Programa'!X178+'04 Programa'!X175+'04 Programa'!X169+'04 Programa'!X163+'04 Programa'!X153+'04 Programa'!X148+'04 Programa'!X145+'04 Programa'!X142+'04 Programa'!X132+'04 Programa'!X126+'04 Programa'!X123+'04 Programa'!X121+'04 Programa'!X118+'04 Programa'!X112+'04 Programa'!X92+'04 Programa'!X82+'04 Programa'!X77+'04 Programa'!X74+'04 Programa'!X70+'04 Programa'!X63+'04 Programa'!X58+'04 Programa'!X46+'04 Programa'!X42+'04 Programa'!X39+'04 Programa'!X36+'04 Programa'!X31+'04 Programa'!X29+'04 Programa'!X23+'04 Programa'!X114</f>
        <v>9553.2999999999993</v>
      </c>
    </row>
    <row r="4" spans="1:5" ht="12.75" customHeight="1" x14ac:dyDescent="0.2">
      <c r="A4" s="391" t="s">
        <v>152</v>
      </c>
      <c r="B4" s="194">
        <f>'04 Programa'!L27+'04 Programa'!L35+'04 Programa'!L47+'04 Programa'!L52+'04 Programa'!L57+'04 Programa'!L60+'04 Programa'!L62+'04 Programa'!L72+'04 Programa'!L75+'04 Programa'!L86+'04 Programa'!L104+'04 Programa'!L106+'04 Programa'!L108+'04 Programa'!L110+'04 Programa'!L116+'04 Programa'!L119+'04 Programa'!L124+'04 Programa'!L128+'04 Programa'!L130+'04 Programa'!L134+'04 Programa'!L136+'04 Programa'!L138+'04 Programa'!L143+'04 Programa'!L146+'04 Programa'!L152+'04 Programa'!L156+'04 Programa'!L168+'04 Programa'!L173+'04 Programa'!L186+'04 Programa'!L196+'04 Programa'!L199+'04 Programa'!L206+'04 Programa'!L228+'04 Programa'!L49</f>
        <v>5949.4999999999991</v>
      </c>
      <c r="C4" s="194">
        <f>'04 Programa'!P27+'04 Programa'!P35+'04 Programa'!P47+'04 Programa'!P52+'04 Programa'!P57+'04 Programa'!P60+'04 Programa'!P62+'04 Programa'!P72+'04 Programa'!P75+'04 Programa'!P86+'04 Programa'!P104+'04 Programa'!P106+'04 Programa'!P108+'04 Programa'!P110+'04 Programa'!P116+'04 Programa'!P119+'04 Programa'!P124+'04 Programa'!P128+'04 Programa'!P130+'04 Programa'!P134+'04 Programa'!P136+'04 Programa'!P138+'04 Programa'!P143+'04 Programa'!P146+'04 Programa'!P152+'04 Programa'!P156+'04 Programa'!P168+'04 Programa'!P173+'04 Programa'!P186+'04 Programa'!P196+'04 Programa'!P199+'04 Programa'!P206+'04 Programa'!P228+'04 Programa'!P49</f>
        <v>6178.0000000000018</v>
      </c>
      <c r="D4" s="193">
        <f>'04 Programa'!T228+'04 Programa'!T206+'04 Programa'!T199+'04 Programa'!T196+'04 Programa'!T186+'04 Programa'!T173+'04 Programa'!T168+'04 Programa'!T156+'04 Programa'!T152+'04 Programa'!T146+'04 Programa'!T143+'04 Programa'!T138+'04 Programa'!T136+'04 Programa'!T134+'04 Programa'!T130+'04 Programa'!T128+'04 Programa'!T124+'04 Programa'!T119+'04 Programa'!T116+'04 Programa'!T110+'04 Programa'!T108+'04 Programa'!T106+'04 Programa'!T104+'04 Programa'!T86+'04 Programa'!T75+'04 Programa'!T72+'04 Programa'!T62+'04 Programa'!T60+'04 Programa'!T57+'04 Programa'!T52+'04 Programa'!T47+'04 Programa'!T35+'04 Programa'!T27+'04 Programa'!T49</f>
        <v>6892.2000000000007</v>
      </c>
      <c r="E4" s="302">
        <f>'04 Programa'!X27+'04 Programa'!X35+'04 Programa'!X47+'04 Programa'!X52+'04 Programa'!X57+'04 Programa'!X60+'04 Programa'!X62+'04 Programa'!X72+'04 Programa'!X75+'04 Programa'!X86+'04 Programa'!X104+'04 Programa'!X106+'04 Programa'!X108+'04 Programa'!X110+'04 Programa'!X116+'04 Programa'!X119+'04 Programa'!X124+'04 Programa'!X128+'04 Programa'!X130+'04 Programa'!X134+'04 Programa'!X136+'04 Programa'!X138+'04 Programa'!X143+'04 Programa'!X146+'04 Programa'!X152+'04 Programa'!X156+'04 Programa'!X168+'04 Programa'!X173+'04 Programa'!X186+'04 Programa'!X196+'04 Programa'!X199+'04 Programa'!X206+'04 Programa'!X228+'04 Programa'!X49</f>
        <v>7115.9</v>
      </c>
    </row>
    <row r="5" spans="1:5" ht="12.75" customHeight="1" x14ac:dyDescent="0.2">
      <c r="A5" s="391" t="s">
        <v>153</v>
      </c>
      <c r="B5" s="194">
        <f>'04 Programa'!L240+'04 Programa'!L238+'04 Programa'!L235+'04 Programa'!L226+'04 Programa'!L223+'04 Programa'!L213+'04 Programa'!L164</f>
        <v>268.89999999999998</v>
      </c>
      <c r="C5" s="194">
        <f>'04 Programa'!P240+'04 Programa'!P238+'04 Programa'!P235+'04 Programa'!P226+'04 Programa'!P223+'04 Programa'!P213+'04 Programa'!P164</f>
        <v>481</v>
      </c>
      <c r="D5" s="193">
        <f>'04 Programa'!T164+'04 Programa'!T213+'04 Programa'!T223+'04 Programa'!T226+'04 Programa'!T235+'04 Programa'!T238+'04 Programa'!T240</f>
        <v>256</v>
      </c>
      <c r="E5" s="302">
        <f>'04 Programa'!X240+'04 Programa'!X238+'04 Programa'!X235+'04 Programa'!X226+'04 Programa'!X223+'04 Programa'!X213+'04 Programa'!X164</f>
        <v>268</v>
      </c>
    </row>
    <row r="6" spans="1:5" ht="12.75" customHeight="1" x14ac:dyDescent="0.2">
      <c r="A6" s="391" t="s">
        <v>154</v>
      </c>
      <c r="B6" s="194">
        <f>'04 Programa'!L171+'04 Programa'!L71+'04 Programa'!L64+'04 Programa'!L53+'04 Programa'!L44+'04 Programa'!L40+'04 Programa'!L37+'04 Programa'!L32+'04 Programa'!L50</f>
        <v>653.40000000000009</v>
      </c>
      <c r="C6" s="194">
        <f>'04 Programa'!P171+'04 Programa'!P71+'04 Programa'!P64+'04 Programa'!P53+'04 Programa'!P44+'04 Programa'!P40+'04 Programa'!P37+'04 Programa'!P32+'04 Programa'!P50</f>
        <v>696.1</v>
      </c>
      <c r="D6" s="194">
        <f>'04 Programa'!T32+'04 Programa'!T37+'04 Programa'!T40+'04 Programa'!T44+'04 Programa'!T53+'04 Programa'!T64+'04 Programa'!T171+'04 Programa'!T50</f>
        <v>785.00000000000011</v>
      </c>
      <c r="E6" s="302">
        <f>'04 Programa'!X171+'04 Programa'!X64+'04 Programa'!X53+'04 Programa'!X44+'04 Programa'!X40+'04 Programa'!X37+'04 Programa'!X32+'04 Programa'!X50</f>
        <v>825.9</v>
      </c>
    </row>
    <row r="7" spans="1:5" ht="12.75" customHeight="1" x14ac:dyDescent="0.2">
      <c r="A7" s="387" t="s">
        <v>155</v>
      </c>
      <c r="B7" s="194">
        <v>0</v>
      </c>
      <c r="C7" s="194">
        <v>0</v>
      </c>
      <c r="D7" s="193">
        <v>0</v>
      </c>
      <c r="E7" s="302">
        <v>0</v>
      </c>
    </row>
    <row r="8" spans="1:5" ht="12.75" customHeight="1" x14ac:dyDescent="0.2">
      <c r="A8" s="387" t="s">
        <v>122</v>
      </c>
      <c r="B8" s="194">
        <v>0</v>
      </c>
      <c r="C8" s="194">
        <v>0</v>
      </c>
      <c r="D8" s="193">
        <v>0</v>
      </c>
      <c r="E8" s="302">
        <v>0</v>
      </c>
    </row>
    <row r="9" spans="1:5" ht="12.75" customHeight="1" x14ac:dyDescent="0.2">
      <c r="A9" s="388" t="s">
        <v>156</v>
      </c>
      <c r="B9" s="235">
        <f>'04 Programa'!L43+'04 Programa'!L78+'04 Programa'!L80+'04 Programa'!L83+'04 Programa'!L88+'04 Programa'!L91+'04 Programa'!L149+'04 Programa'!L157+'04 Programa'!L176+'04 Programa'!L179</f>
        <v>97.8</v>
      </c>
      <c r="C9" s="235">
        <f>'04 Programa'!P43+'04 Programa'!P78+'04 Programa'!P80+'04 Programa'!P83+'04 Programa'!P88+'04 Programa'!P91+'04 Programa'!P149+'04 Programa'!P157+'04 Programa'!P176+'04 Programa'!P179</f>
        <v>290.59999999999997</v>
      </c>
      <c r="D9" s="235">
        <f>'04 Programa'!T179+'04 Programa'!T176+'04 Programa'!T157+'04 Programa'!T149+'04 Programa'!T91+'04 Programa'!T88+'04 Programa'!T83+'04 Programa'!T80+'04 Programa'!T78+'04 Programa'!T43</f>
        <v>238.3</v>
      </c>
      <c r="E9" s="303">
        <f>'04 Programa'!X179+'04 Programa'!X176+'04 Programa'!X157+'04 Programa'!X149+'04 Programa'!X91+'04 Programa'!X88+'04 Programa'!X83+'04 Programa'!X80+'04 Programa'!X78+'04 Programa'!X43</f>
        <v>138.30000000000001</v>
      </c>
    </row>
    <row r="10" spans="1:5" ht="12.75" customHeight="1" x14ac:dyDescent="0.2">
      <c r="A10" s="385" t="s">
        <v>157</v>
      </c>
      <c r="B10" s="194">
        <v>0</v>
      </c>
      <c r="C10" s="194">
        <v>0</v>
      </c>
      <c r="D10" s="193">
        <v>0</v>
      </c>
      <c r="E10" s="302">
        <v>0</v>
      </c>
    </row>
    <row r="11" spans="1:5" ht="12.75" customHeight="1" x14ac:dyDescent="0.2">
      <c r="A11" s="386" t="s">
        <v>123</v>
      </c>
      <c r="B11" s="194">
        <f>'04 Programa'!L190+'04 Programa'!L154+'04 Programa'!L150+'04 Programa'!L102+'04 Programa'!L100+'04 Programa'!L98+'04 Programa'!L96+'04 Programa'!L84+'04 Programa'!L65+'04 Programa'!L28</f>
        <v>12466.5</v>
      </c>
      <c r="C11" s="194">
        <f>'04 Programa'!P28+'04 Programa'!P65+'04 Programa'!P84+'04 Programa'!P96+'04 Programa'!P98+'04 Programa'!P100+'04 Programa'!P102+'04 Programa'!P150+'04 Programa'!P154+'04 Programa'!P190</f>
        <v>16554.199999999997</v>
      </c>
      <c r="D11" s="194">
        <f>'04 Programa'!T28+'04 Programa'!T65+'04 Programa'!T84+'04 Programa'!T96+'04 Programa'!T98+'04 Programa'!T100+'04 Programa'!T102+'04 Programa'!T150+'04 Programa'!T154+'04 Programa'!T190</f>
        <v>15859.6</v>
      </c>
      <c r="E11" s="302">
        <f>'04 Programa'!X28+'04 Programa'!X65+'04 Programa'!X84+'04 Programa'!X96+'04 Programa'!X98+'04 Programa'!X100+'04 Programa'!X102+'04 Programa'!X150+'04 Programa'!X154+'04 Programa'!X190</f>
        <v>15863.6</v>
      </c>
    </row>
    <row r="12" spans="1:5" ht="12.75" customHeight="1" x14ac:dyDescent="0.2">
      <c r="A12" s="385" t="s">
        <v>124</v>
      </c>
      <c r="B12" s="194">
        <v>0</v>
      </c>
      <c r="C12" s="194">
        <v>0</v>
      </c>
      <c r="D12" s="193">
        <v>0</v>
      </c>
      <c r="E12" s="302">
        <v>0</v>
      </c>
    </row>
    <row r="13" spans="1:5" ht="12.75" customHeight="1" x14ac:dyDescent="0.2">
      <c r="A13" s="348" t="s">
        <v>234</v>
      </c>
      <c r="B13" s="383">
        <v>0</v>
      </c>
      <c r="C13" s="383">
        <v>0</v>
      </c>
      <c r="D13" s="383">
        <v>0</v>
      </c>
      <c r="E13" s="384">
        <v>0</v>
      </c>
    </row>
    <row r="14" spans="1:5" ht="12.75" customHeight="1" x14ac:dyDescent="0.2">
      <c r="A14" s="385" t="s">
        <v>147</v>
      </c>
      <c r="B14" s="193">
        <v>0</v>
      </c>
      <c r="C14" s="193">
        <v>0</v>
      </c>
      <c r="D14" s="194">
        <v>0</v>
      </c>
      <c r="E14" s="302">
        <v>0</v>
      </c>
    </row>
    <row r="15" spans="1:5" ht="12.75" customHeight="1" x14ac:dyDescent="0.2">
      <c r="A15" s="386" t="s">
        <v>158</v>
      </c>
      <c r="B15" s="194">
        <v>0</v>
      </c>
      <c r="C15" s="194">
        <v>0</v>
      </c>
      <c r="D15" s="193">
        <v>0</v>
      </c>
      <c r="E15" s="302">
        <v>0</v>
      </c>
    </row>
    <row r="16" spans="1:5" ht="18.75" customHeight="1" thickBot="1" x14ac:dyDescent="0.25">
      <c r="A16" s="392" t="s">
        <v>11</v>
      </c>
      <c r="B16" s="160">
        <f>SUM(B3:B15)</f>
        <v>27187.599999999999</v>
      </c>
      <c r="C16" s="160">
        <f>SUM(C3:C15)</f>
        <v>32996.899999999994</v>
      </c>
      <c r="D16" s="304">
        <f>SUM(D3:D15)</f>
        <v>33270.1</v>
      </c>
      <c r="E16" s="305">
        <f>SUM(E3:E15)</f>
        <v>33765</v>
      </c>
    </row>
    <row r="18" spans="1:5" ht="13.5" thickBot="1" x14ac:dyDescent="0.25">
      <c r="E18" s="393" t="s">
        <v>235</v>
      </c>
    </row>
    <row r="19" spans="1:5" ht="13.5" thickBot="1" x14ac:dyDescent="0.25">
      <c r="A19" s="394" t="s">
        <v>84</v>
      </c>
      <c r="B19" s="395" t="s">
        <v>199</v>
      </c>
      <c r="C19" s="395" t="s">
        <v>200</v>
      </c>
      <c r="D19" s="395" t="s">
        <v>201</v>
      </c>
      <c r="E19" s="395" t="s">
        <v>202</v>
      </c>
    </row>
    <row r="20" spans="1:5" x14ac:dyDescent="0.2">
      <c r="A20" s="396" t="s">
        <v>236</v>
      </c>
      <c r="B20" s="397">
        <f>SUM(B21:B26)</f>
        <v>14721.099999999997</v>
      </c>
      <c r="C20" s="397">
        <f t="shared" ref="C20:E20" si="0">SUM(C21:C26)</f>
        <v>16442.7</v>
      </c>
      <c r="D20" s="397">
        <f t="shared" si="0"/>
        <v>17410.5</v>
      </c>
      <c r="E20" s="397">
        <f t="shared" si="0"/>
        <v>17901.399999999998</v>
      </c>
    </row>
    <row r="21" spans="1:5" ht="24.75" customHeight="1" x14ac:dyDescent="0.2">
      <c r="A21" s="398" t="s">
        <v>237</v>
      </c>
      <c r="B21" s="207">
        <f>B3+B5</f>
        <v>8020.3999999999987</v>
      </c>
      <c r="C21" s="207">
        <f t="shared" ref="C21:E21" si="1">C3+C5</f>
        <v>9278</v>
      </c>
      <c r="D21" s="207">
        <f t="shared" si="1"/>
        <v>9495</v>
      </c>
      <c r="E21" s="207">
        <f t="shared" si="1"/>
        <v>9821.2999999999993</v>
      </c>
    </row>
    <row r="22" spans="1:5" x14ac:dyDescent="0.2">
      <c r="A22" s="399" t="s">
        <v>238</v>
      </c>
      <c r="B22" s="400">
        <f t="shared" ref="B22:E22" si="2">B4</f>
        <v>5949.4999999999991</v>
      </c>
      <c r="C22" s="400">
        <f t="shared" si="2"/>
        <v>6178.0000000000018</v>
      </c>
      <c r="D22" s="400">
        <f t="shared" si="2"/>
        <v>6892.2000000000007</v>
      </c>
      <c r="E22" s="400">
        <f t="shared" si="2"/>
        <v>7115.9</v>
      </c>
    </row>
    <row r="23" spans="1:5" x14ac:dyDescent="0.2">
      <c r="A23" s="399" t="s">
        <v>239</v>
      </c>
      <c r="B23" s="400">
        <f>B6</f>
        <v>653.40000000000009</v>
      </c>
      <c r="C23" s="400">
        <f>C6</f>
        <v>696.1</v>
      </c>
      <c r="D23" s="400">
        <f>D6</f>
        <v>785.00000000000011</v>
      </c>
      <c r="E23" s="400">
        <f>E6</f>
        <v>825.9</v>
      </c>
    </row>
    <row r="24" spans="1:5" x14ac:dyDescent="0.2">
      <c r="A24" s="399" t="s">
        <v>240</v>
      </c>
      <c r="B24" s="400">
        <f>B9</f>
        <v>97.8</v>
      </c>
      <c r="C24" s="400">
        <f>C9</f>
        <v>290.59999999999997</v>
      </c>
      <c r="D24" s="400">
        <f>D9</f>
        <v>238.3</v>
      </c>
      <c r="E24" s="400">
        <f>E9</f>
        <v>138.30000000000001</v>
      </c>
    </row>
    <row r="25" spans="1:5" x14ac:dyDescent="0.2">
      <c r="A25" s="399" t="s">
        <v>241</v>
      </c>
      <c r="B25" s="400">
        <v>0</v>
      </c>
      <c r="C25" s="400">
        <v>0</v>
      </c>
      <c r="D25" s="400">
        <v>0</v>
      </c>
      <c r="E25" s="400">
        <v>0</v>
      </c>
    </row>
    <row r="26" spans="1:5" ht="13.5" thickBot="1" x14ac:dyDescent="0.25">
      <c r="A26" s="399" t="s">
        <v>242</v>
      </c>
      <c r="B26" s="400">
        <v>0</v>
      </c>
      <c r="C26" s="400">
        <v>0</v>
      </c>
      <c r="D26" s="400">
        <v>0</v>
      </c>
      <c r="E26" s="400">
        <v>0</v>
      </c>
    </row>
    <row r="27" spans="1:5" ht="13.5" thickBot="1" x14ac:dyDescent="0.25">
      <c r="A27" s="401" t="s">
        <v>243</v>
      </c>
      <c r="B27" s="402">
        <f>SUM(B28)</f>
        <v>12466.5</v>
      </c>
      <c r="C27" s="402">
        <f t="shared" ref="C27:E27" si="3">SUM(C28)</f>
        <v>16554.199999999997</v>
      </c>
      <c r="D27" s="402">
        <f t="shared" si="3"/>
        <v>15859.6</v>
      </c>
      <c r="E27" s="402">
        <f t="shared" si="3"/>
        <v>15863.6</v>
      </c>
    </row>
    <row r="28" spans="1:5" ht="26.25" thickBot="1" x14ac:dyDescent="0.25">
      <c r="A28" s="403" t="s">
        <v>244</v>
      </c>
      <c r="B28" s="404">
        <f>B11</f>
        <v>12466.5</v>
      </c>
      <c r="C28" s="404">
        <f t="shared" ref="C28:E28" si="4">C11</f>
        <v>16554.199999999997</v>
      </c>
      <c r="D28" s="404">
        <f t="shared" si="4"/>
        <v>15859.6</v>
      </c>
      <c r="E28" s="404">
        <f t="shared" si="4"/>
        <v>15863.6</v>
      </c>
    </row>
    <row r="29" spans="1:5" ht="13.5" thickBot="1" x14ac:dyDescent="0.25">
      <c r="A29" s="401" t="s">
        <v>245</v>
      </c>
      <c r="B29" s="402">
        <f>B20+B27</f>
        <v>27187.599999999999</v>
      </c>
      <c r="C29" s="402">
        <f t="shared" ref="C29:E29" si="5">C20+C27</f>
        <v>32996.899999999994</v>
      </c>
      <c r="D29" s="402">
        <f t="shared" si="5"/>
        <v>33270.1</v>
      </c>
      <c r="E29" s="402">
        <f t="shared" si="5"/>
        <v>33765</v>
      </c>
    </row>
    <row r="30" spans="1:5" x14ac:dyDescent="0.2">
      <c r="A30" s="399" t="s">
        <v>246</v>
      </c>
      <c r="B30" s="400">
        <v>0</v>
      </c>
      <c r="C30" s="400">
        <v>0</v>
      </c>
      <c r="D30" s="400">
        <v>0</v>
      </c>
      <c r="E30" s="400">
        <v>0</v>
      </c>
    </row>
    <row r="31" spans="1:5" ht="26.25" thickBot="1" x14ac:dyDescent="0.25">
      <c r="A31" s="399" t="s">
        <v>247</v>
      </c>
      <c r="B31" s="400">
        <f>B29-25218.9</f>
        <v>1968.6999999999971</v>
      </c>
      <c r="C31" s="400">
        <f>C29-B29</f>
        <v>5809.2999999999956</v>
      </c>
      <c r="D31" s="400">
        <f>D29-C29</f>
        <v>273.20000000000437</v>
      </c>
      <c r="E31" s="400">
        <f>E29-D29</f>
        <v>494.90000000000146</v>
      </c>
    </row>
    <row r="32" spans="1:5" ht="13.5" thickBot="1" x14ac:dyDescent="0.25">
      <c r="A32" s="405" t="s">
        <v>208</v>
      </c>
      <c r="B32" s="406">
        <f>B29</f>
        <v>27187.599999999999</v>
      </c>
      <c r="C32" s="406">
        <f t="shared" ref="C32:E32" si="6">C29</f>
        <v>32996.899999999994</v>
      </c>
      <c r="D32" s="406">
        <f t="shared" si="6"/>
        <v>33270.1</v>
      </c>
      <c r="E32" s="406">
        <f t="shared" si="6"/>
        <v>33765</v>
      </c>
    </row>
  </sheetData>
  <sheetProtection selectLockedCells="1" selectUnlockedCells="1"/>
  <pageMargins left="0.75" right="0.75" top="0.78749999999999998" bottom="0.78749999999999998" header="0.51180555555555551" footer="0.51180555555555551"/>
  <pageSetup paperSize="9" scale="90" firstPageNumber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25"/>
  <sheetViews>
    <sheetView topLeftCell="A4" zoomScaleNormal="100" zoomScaleSheetLayoutView="100" workbookViewId="0">
      <selection activeCell="G23" sqref="G23"/>
    </sheetView>
  </sheetViews>
  <sheetFormatPr defaultRowHeight="12.75" x14ac:dyDescent="0.2"/>
  <cols>
    <col min="1" max="1" width="40.85546875" style="29" customWidth="1"/>
    <col min="2" max="2" width="13.140625" style="29" customWidth="1"/>
    <col min="3" max="3" width="13.42578125" style="29" customWidth="1"/>
    <col min="4" max="4" width="13.140625" style="29" customWidth="1"/>
    <col min="5" max="5" width="13.42578125" style="29" customWidth="1"/>
    <col min="6" max="6" width="11.85546875" style="29" customWidth="1"/>
    <col min="7" max="7" width="11.7109375" style="29" customWidth="1"/>
    <col min="8" max="16384" width="9.140625" style="29"/>
  </cols>
  <sheetData>
    <row r="1" spans="1:9" ht="18" customHeight="1" x14ac:dyDescent="0.2">
      <c r="A1" s="136" t="s">
        <v>248</v>
      </c>
    </row>
    <row r="2" spans="1:9" ht="13.5" thickBot="1" x14ac:dyDescent="0.25">
      <c r="A2" s="128"/>
      <c r="B2" s="128"/>
      <c r="C2" s="128"/>
      <c r="D2" s="128"/>
      <c r="E2" s="128"/>
      <c r="F2" s="128"/>
      <c r="G2" s="128"/>
      <c r="H2" s="128"/>
      <c r="I2" s="128"/>
    </row>
    <row r="3" spans="1:9" ht="13.5" thickTop="1" x14ac:dyDescent="0.2">
      <c r="A3" s="1274" t="s">
        <v>89</v>
      </c>
      <c r="B3" s="1277" t="s">
        <v>249</v>
      </c>
      <c r="C3" s="1280" t="s">
        <v>247</v>
      </c>
      <c r="D3" s="1281"/>
      <c r="E3" s="1281"/>
      <c r="F3" s="1284" t="s">
        <v>201</v>
      </c>
      <c r="G3" s="1284" t="s">
        <v>202</v>
      </c>
    </row>
    <row r="4" spans="1:9" ht="27.75" customHeight="1" x14ac:dyDescent="0.2">
      <c r="A4" s="1275"/>
      <c r="B4" s="1278"/>
      <c r="C4" s="1282"/>
      <c r="D4" s="1283"/>
      <c r="E4" s="1283"/>
      <c r="F4" s="1285"/>
      <c r="G4" s="1285"/>
    </row>
    <row r="5" spans="1:9" x14ac:dyDescent="0.2">
      <c r="A5" s="1275"/>
      <c r="B5" s="1278"/>
      <c r="C5" s="1287" t="s">
        <v>199</v>
      </c>
      <c r="D5" s="1290" t="s">
        <v>90</v>
      </c>
      <c r="E5" s="1293" t="s">
        <v>200</v>
      </c>
      <c r="F5" s="1285"/>
      <c r="G5" s="1285"/>
    </row>
    <row r="6" spans="1:9" x14ac:dyDescent="0.2">
      <c r="A6" s="1275"/>
      <c r="B6" s="1278"/>
      <c r="C6" s="1288"/>
      <c r="D6" s="1291"/>
      <c r="E6" s="1294"/>
      <c r="F6" s="1285"/>
      <c r="G6" s="1285"/>
    </row>
    <row r="7" spans="1:9" ht="71.25" customHeight="1" thickBot="1" x14ac:dyDescent="0.25">
      <c r="A7" s="1276"/>
      <c r="B7" s="1279"/>
      <c r="C7" s="1289"/>
      <c r="D7" s="1292"/>
      <c r="E7" s="1295"/>
      <c r="F7" s="1286"/>
      <c r="G7" s="1286"/>
    </row>
    <row r="8" spans="1:9" ht="13.5" thickTop="1" x14ac:dyDescent="0.2">
      <c r="A8" s="407" t="s">
        <v>91</v>
      </c>
      <c r="B8" s="408">
        <f>B9+B11</f>
        <v>27187.599999999999</v>
      </c>
      <c r="C8" s="409">
        <f>+B8</f>
        <v>27187.599999999999</v>
      </c>
      <c r="D8" s="410">
        <f t="shared" ref="D8:D17" si="0">E8-C8</f>
        <v>5809.2999999999956</v>
      </c>
      <c r="E8" s="410">
        <f>E9+E11</f>
        <v>32996.899999999994</v>
      </c>
      <c r="F8" s="411">
        <f>F9+F11</f>
        <v>33270.1</v>
      </c>
      <c r="G8" s="411">
        <f>G9+G11</f>
        <v>33765</v>
      </c>
    </row>
    <row r="9" spans="1:9" x14ac:dyDescent="0.2">
      <c r="A9" s="412" t="s">
        <v>92</v>
      </c>
      <c r="B9" s="413">
        <f>'04 Programa'!M250</f>
        <v>27166.3</v>
      </c>
      <c r="C9" s="414">
        <f>+B9</f>
        <v>27166.3</v>
      </c>
      <c r="D9" s="415">
        <f t="shared" si="0"/>
        <v>5827.5999999999949</v>
      </c>
      <c r="E9" s="416">
        <f>'04 Programa'!Q250</f>
        <v>32993.899999999994</v>
      </c>
      <c r="F9" s="206">
        <f>'04 Programa'!U250</f>
        <v>33270.1</v>
      </c>
      <c r="G9" s="206">
        <f>'04 Programa'!Y250</f>
        <v>33765</v>
      </c>
    </row>
    <row r="10" spans="1:9" x14ac:dyDescent="0.2">
      <c r="A10" s="417" t="s">
        <v>93</v>
      </c>
      <c r="B10" s="418">
        <f>'04 Programa'!N250</f>
        <v>5261.1</v>
      </c>
      <c r="C10" s="414">
        <f>+B10</f>
        <v>5261.1</v>
      </c>
      <c r="D10" s="415">
        <f t="shared" si="0"/>
        <v>972.39999999999964</v>
      </c>
      <c r="E10" s="419">
        <f>'04 Programa'!R250</f>
        <v>6233.5</v>
      </c>
      <c r="F10" s="420">
        <f>'04 Programa'!V250</f>
        <v>6743.4999999999991</v>
      </c>
      <c r="G10" s="420">
        <f>'04 Programa'!Z250</f>
        <v>7205.84</v>
      </c>
    </row>
    <row r="11" spans="1:9" ht="26.25" thickBot="1" x14ac:dyDescent="0.25">
      <c r="A11" s="421" t="s">
        <v>94</v>
      </c>
      <c r="B11" s="422">
        <f>'04 Programa'!O250</f>
        <v>21.299999999999997</v>
      </c>
      <c r="C11" s="423">
        <f>+B11</f>
        <v>21.299999999999997</v>
      </c>
      <c r="D11" s="424">
        <f t="shared" si="0"/>
        <v>-18.299999999999997</v>
      </c>
      <c r="E11" s="425">
        <f>'04 Programa'!S250</f>
        <v>3</v>
      </c>
      <c r="F11" s="426">
        <f>'04 Programa'!W250</f>
        <v>0</v>
      </c>
      <c r="G11" s="426">
        <f>'04 Programa'!AA250</f>
        <v>0</v>
      </c>
    </row>
    <row r="12" spans="1:9" ht="13.5" thickTop="1" x14ac:dyDescent="0.2">
      <c r="A12" s="427" t="s">
        <v>95</v>
      </c>
      <c r="B12" s="204">
        <f>B8</f>
        <v>27187.599999999999</v>
      </c>
      <c r="C12" s="428">
        <f>C13+C18</f>
        <v>27187.599999999999</v>
      </c>
      <c r="D12" s="212">
        <f t="shared" si="0"/>
        <v>5809.2999999999956</v>
      </c>
      <c r="E12" s="429">
        <f>E13+E18</f>
        <v>32996.899999999994</v>
      </c>
      <c r="F12" s="205">
        <f t="shared" ref="F12:G12" si="1">F13+F18</f>
        <v>33270.1</v>
      </c>
      <c r="G12" s="205">
        <f t="shared" si="1"/>
        <v>33765</v>
      </c>
    </row>
    <row r="13" spans="1:9" x14ac:dyDescent="0.2">
      <c r="A13" s="430" t="s">
        <v>96</v>
      </c>
      <c r="B13" s="431">
        <f>B8-B18</f>
        <v>14623.3</v>
      </c>
      <c r="C13" s="431">
        <f t="shared" ref="C13:E13" si="2">C8-C18</f>
        <v>14623.3</v>
      </c>
      <c r="D13" s="432">
        <f t="shared" si="2"/>
        <v>1528.7999999999993</v>
      </c>
      <c r="E13" s="433">
        <f t="shared" si="2"/>
        <v>16152.099999999999</v>
      </c>
      <c r="F13" s="434">
        <f>+F8-F18</f>
        <v>17172.199999999997</v>
      </c>
      <c r="G13" s="434">
        <f>+G8-G18</f>
        <v>17763.099999999999</v>
      </c>
    </row>
    <row r="14" spans="1:9" ht="25.5" x14ac:dyDescent="0.2">
      <c r="A14" s="435" t="s">
        <v>97</v>
      </c>
      <c r="B14" s="436">
        <f>'04 Šaltiniai'!B4</f>
        <v>5949.4999999999991</v>
      </c>
      <c r="C14" s="437">
        <f>B14</f>
        <v>5949.4999999999991</v>
      </c>
      <c r="D14" s="438">
        <f t="shared" si="0"/>
        <v>228.50000000000273</v>
      </c>
      <c r="E14" s="439">
        <f>'04 Šaltiniai'!C4</f>
        <v>6178.0000000000018</v>
      </c>
      <c r="F14" s="420">
        <f>'04 Šaltiniai'!D4</f>
        <v>6892.2000000000007</v>
      </c>
      <c r="G14" s="420">
        <f>'04 Šaltiniai'!E4</f>
        <v>7115.9</v>
      </c>
    </row>
    <row r="15" spans="1:9" ht="25.5" x14ac:dyDescent="0.2">
      <c r="A15" s="440" t="s">
        <v>98</v>
      </c>
      <c r="B15" s="138">
        <f>'04 Šaltiniai'!B5</f>
        <v>268.89999999999998</v>
      </c>
      <c r="C15" s="441">
        <f>B15</f>
        <v>268.89999999999998</v>
      </c>
      <c r="D15" s="438">
        <f t="shared" si="0"/>
        <v>212.10000000000002</v>
      </c>
      <c r="E15" s="416">
        <f>'04 Šaltiniai'!C5</f>
        <v>481</v>
      </c>
      <c r="F15" s="206">
        <f>'04 Šaltiniai'!D5</f>
        <v>256</v>
      </c>
      <c r="G15" s="206">
        <f>'04 Šaltiniai'!E5</f>
        <v>268</v>
      </c>
    </row>
    <row r="16" spans="1:9" ht="25.5" x14ac:dyDescent="0.2">
      <c r="A16" s="440" t="s">
        <v>99</v>
      </c>
      <c r="B16" s="139">
        <v>0</v>
      </c>
      <c r="C16" s="442">
        <f>B16</f>
        <v>0</v>
      </c>
      <c r="D16" s="438">
        <f t="shared" si="0"/>
        <v>0</v>
      </c>
      <c r="E16" s="443">
        <v>0</v>
      </c>
      <c r="F16" s="208">
        <v>0</v>
      </c>
      <c r="G16" s="208">
        <f>'[1]01 Šaltiniai'!E10</f>
        <v>0</v>
      </c>
    </row>
    <row r="17" spans="1:7" ht="17.25" customHeight="1" x14ac:dyDescent="0.2">
      <c r="A17" s="440" t="s">
        <v>250</v>
      </c>
      <c r="B17" s="138">
        <f>'04 Šaltiniai'!B6</f>
        <v>653.40000000000009</v>
      </c>
      <c r="C17" s="441">
        <f>B17</f>
        <v>653.40000000000009</v>
      </c>
      <c r="D17" s="438">
        <f t="shared" si="0"/>
        <v>42.699999999999932</v>
      </c>
      <c r="E17" s="416">
        <f>'04 Šaltiniai'!C6</f>
        <v>696.1</v>
      </c>
      <c r="F17" s="206">
        <f>'04 Šaltiniai'!D6</f>
        <v>785.00000000000011</v>
      </c>
      <c r="G17" s="206">
        <f>'04 Šaltiniai'!E6</f>
        <v>825.9</v>
      </c>
    </row>
    <row r="18" spans="1:7" x14ac:dyDescent="0.2">
      <c r="A18" s="444" t="s">
        <v>100</v>
      </c>
      <c r="B18" s="445">
        <f>SUM(B19:B25)</f>
        <v>12564.3</v>
      </c>
      <c r="C18" s="446">
        <f>SUM(C19:C25)</f>
        <v>12564.3</v>
      </c>
      <c r="D18" s="447">
        <f>E18-C18</f>
        <v>4280.4999999999964</v>
      </c>
      <c r="E18" s="448">
        <f>SUM(E19:E25)</f>
        <v>16844.799999999996</v>
      </c>
      <c r="F18" s="209">
        <f>SUM(F19:F25)</f>
        <v>16097.9</v>
      </c>
      <c r="G18" s="209">
        <f>SUM(G19:G25)</f>
        <v>16001.9</v>
      </c>
    </row>
    <row r="19" spans="1:7" ht="16.5" customHeight="1" x14ac:dyDescent="0.2">
      <c r="A19" s="449" t="s">
        <v>251</v>
      </c>
      <c r="B19" s="138">
        <v>0</v>
      </c>
      <c r="C19" s="437">
        <f>B19</f>
        <v>0</v>
      </c>
      <c r="D19" s="450">
        <v>0</v>
      </c>
      <c r="E19" s="416">
        <v>0</v>
      </c>
      <c r="F19" s="206">
        <v>0</v>
      </c>
      <c r="G19" s="206">
        <v>0</v>
      </c>
    </row>
    <row r="20" spans="1:7" x14ac:dyDescent="0.2">
      <c r="A20" s="449" t="s">
        <v>161</v>
      </c>
      <c r="B20" s="140">
        <f>'[1]01 Šaltiniai'!B10</f>
        <v>0</v>
      </c>
      <c r="C20" s="451">
        <f>B20</f>
        <v>0</v>
      </c>
      <c r="D20" s="452">
        <f>E20-C20</f>
        <v>0</v>
      </c>
      <c r="E20" s="453">
        <f>'[1]01 Šaltiniai'!C10</f>
        <v>0</v>
      </c>
      <c r="F20" s="210">
        <f>'[1]01 Šaltiniai'!D10</f>
        <v>0</v>
      </c>
      <c r="G20" s="210">
        <v>0</v>
      </c>
    </row>
    <row r="21" spans="1:7" x14ac:dyDescent="0.2">
      <c r="A21" s="449" t="s">
        <v>162</v>
      </c>
      <c r="B21" s="140">
        <v>0</v>
      </c>
      <c r="C21" s="451">
        <f>B21</f>
        <v>0</v>
      </c>
      <c r="D21" s="452">
        <f t="shared" ref="D21:D25" si="3">E21-C21</f>
        <v>0</v>
      </c>
      <c r="E21" s="453">
        <v>0</v>
      </c>
      <c r="F21" s="210">
        <v>0</v>
      </c>
      <c r="G21" s="210">
        <v>0</v>
      </c>
    </row>
    <row r="22" spans="1:7" ht="30" customHeight="1" x14ac:dyDescent="0.2">
      <c r="A22" s="449" t="s">
        <v>252</v>
      </c>
      <c r="B22" s="138">
        <f>'04 Šaltiniai'!B9</f>
        <v>97.8</v>
      </c>
      <c r="C22" s="441">
        <f>B22</f>
        <v>97.8</v>
      </c>
      <c r="D22" s="450">
        <f t="shared" si="3"/>
        <v>192.79999999999995</v>
      </c>
      <c r="E22" s="416">
        <f>'04 Šaltiniai'!C9</f>
        <v>290.59999999999997</v>
      </c>
      <c r="F22" s="206">
        <f>'04 Šaltiniai'!D9</f>
        <v>238.3</v>
      </c>
      <c r="G22" s="206">
        <f>'04 Šaltiniai'!E9</f>
        <v>138.30000000000001</v>
      </c>
    </row>
    <row r="23" spans="1:7" x14ac:dyDescent="0.2">
      <c r="A23" s="454" t="s">
        <v>163</v>
      </c>
      <c r="B23" s="436">
        <f>'04 Šaltiniai'!B11</f>
        <v>12466.5</v>
      </c>
      <c r="C23" s="441">
        <f t="shared" ref="C23:C25" si="4">B23</f>
        <v>12466.5</v>
      </c>
      <c r="D23" s="450">
        <f t="shared" si="3"/>
        <v>4087.6999999999971</v>
      </c>
      <c r="E23" s="439">
        <f>'04 Šaltiniai'!C11</f>
        <v>16554.199999999997</v>
      </c>
      <c r="F23" s="420">
        <f>'04 Šaltiniai'!D11</f>
        <v>15859.6</v>
      </c>
      <c r="G23" s="420">
        <f>'04 Šaltiniai'!E11</f>
        <v>15863.6</v>
      </c>
    </row>
    <row r="24" spans="1:7" ht="17.25" customHeight="1" x14ac:dyDescent="0.2">
      <c r="A24" s="449" t="s">
        <v>164</v>
      </c>
      <c r="B24" s="455">
        <v>0</v>
      </c>
      <c r="C24" s="441">
        <f t="shared" si="4"/>
        <v>0</v>
      </c>
      <c r="D24" s="450">
        <f t="shared" si="3"/>
        <v>0</v>
      </c>
      <c r="E24" s="456">
        <v>0</v>
      </c>
      <c r="F24" s="426">
        <v>0</v>
      </c>
      <c r="G24" s="426">
        <v>0</v>
      </c>
    </row>
    <row r="25" spans="1:7" ht="13.5" thickBot="1" x14ac:dyDescent="0.25">
      <c r="A25" s="457" t="s">
        <v>165</v>
      </c>
      <c r="B25" s="141">
        <v>0</v>
      </c>
      <c r="C25" s="458">
        <f t="shared" si="4"/>
        <v>0</v>
      </c>
      <c r="D25" s="459">
        <f t="shared" si="3"/>
        <v>0</v>
      </c>
      <c r="E25" s="460">
        <f>'[1]01 Šaltiniai'!C15</f>
        <v>0</v>
      </c>
      <c r="F25" s="211">
        <v>0</v>
      </c>
      <c r="G25" s="211">
        <v>0</v>
      </c>
    </row>
  </sheetData>
  <sheetProtection selectLockedCells="1" selectUnlockedCells="1"/>
  <mergeCells count="8">
    <mergeCell ref="A3:A7"/>
    <mergeCell ref="B3:B7"/>
    <mergeCell ref="C3:E4"/>
    <mergeCell ref="F3:F7"/>
    <mergeCell ref="G3:G7"/>
    <mergeCell ref="C5:C7"/>
    <mergeCell ref="D5:D7"/>
    <mergeCell ref="E5:E7"/>
  </mergeCells>
  <pageMargins left="0.94488188976377963" right="0.39370078740157483" top="0.78740157480314965" bottom="0.78740157480314965" header="0.51181102362204722" footer="0.51181102362204722"/>
  <pageSetup paperSize="9" scale="66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584C4-8DAF-41F0-9579-71C8439F062D}">
  <dimension ref="A1:F116"/>
  <sheetViews>
    <sheetView workbookViewId="0">
      <selection activeCell="D32" sqref="D32"/>
    </sheetView>
  </sheetViews>
  <sheetFormatPr defaultRowHeight="12.75" x14ac:dyDescent="0.2"/>
  <cols>
    <col min="1" max="1" width="23.85546875" style="461" customWidth="1"/>
    <col min="2" max="2" width="44.42578125" style="461" customWidth="1"/>
    <col min="3" max="4" width="12.42578125" style="461" customWidth="1"/>
    <col min="5" max="5" width="12" style="461" customWidth="1"/>
    <col min="6" max="6" width="19.85546875" style="461" customWidth="1"/>
    <col min="7" max="16384" width="9.140625" style="461"/>
  </cols>
  <sheetData>
    <row r="1" spans="1:6" ht="13.5" thickBot="1" x14ac:dyDescent="0.25">
      <c r="A1" s="1299" t="s">
        <v>262</v>
      </c>
      <c r="B1" s="1299"/>
      <c r="C1" s="1299"/>
      <c r="D1" s="1299"/>
      <c r="E1" s="1299"/>
      <c r="F1" s="1299"/>
    </row>
    <row r="2" spans="1:6" x14ac:dyDescent="0.2">
      <c r="A2" s="1300" t="s">
        <v>263</v>
      </c>
      <c r="B2" s="1302" t="s">
        <v>264</v>
      </c>
      <c r="C2" s="1304" t="s">
        <v>265</v>
      </c>
      <c r="D2" s="1305"/>
      <c r="E2" s="1306"/>
      <c r="F2" s="1307" t="s">
        <v>269</v>
      </c>
    </row>
    <row r="3" spans="1:6" ht="13.5" thickBot="1" x14ac:dyDescent="0.25">
      <c r="A3" s="1301"/>
      <c r="B3" s="1303"/>
      <c r="C3" s="472" t="s">
        <v>266</v>
      </c>
      <c r="D3" s="473" t="s">
        <v>267</v>
      </c>
      <c r="E3" s="474" t="s">
        <v>268</v>
      </c>
      <c r="F3" s="1308"/>
    </row>
    <row r="4" spans="1:6" ht="13.5" thickBot="1" x14ac:dyDescent="0.25">
      <c r="A4" s="478">
        <v>1</v>
      </c>
      <c r="B4" s="479">
        <v>2</v>
      </c>
      <c r="C4" s="475">
        <v>3</v>
      </c>
      <c r="D4" s="476">
        <v>4</v>
      </c>
      <c r="E4" s="477">
        <v>5</v>
      </c>
      <c r="F4" s="480">
        <v>6</v>
      </c>
    </row>
    <row r="5" spans="1:6" ht="13.5" thickBot="1" x14ac:dyDescent="0.25">
      <c r="A5" s="1296" t="s">
        <v>270</v>
      </c>
      <c r="B5" s="1297"/>
      <c r="C5" s="1297"/>
      <c r="D5" s="1297"/>
      <c r="E5" s="1297"/>
      <c r="F5" s="1298"/>
    </row>
    <row r="6" spans="1:6" ht="13.5" thickBot="1" x14ac:dyDescent="0.25">
      <c r="A6" s="481" t="s">
        <v>271</v>
      </c>
      <c r="B6" s="482" t="s">
        <v>272</v>
      </c>
      <c r="C6" s="483">
        <v>2</v>
      </c>
      <c r="D6" s="484">
        <v>2</v>
      </c>
      <c r="E6" s="485">
        <v>2</v>
      </c>
      <c r="F6" s="481" t="s">
        <v>222</v>
      </c>
    </row>
    <row r="7" spans="1:6" ht="13.5" thickBot="1" x14ac:dyDescent="0.25">
      <c r="A7" s="1296" t="s">
        <v>273</v>
      </c>
      <c r="B7" s="1297"/>
      <c r="C7" s="1297"/>
      <c r="D7" s="1297"/>
      <c r="E7" s="1297"/>
      <c r="F7" s="1298"/>
    </row>
    <row r="8" spans="1:6" x14ac:dyDescent="0.2">
      <c r="A8" s="493" t="s">
        <v>274</v>
      </c>
      <c r="B8" s="496" t="s">
        <v>281</v>
      </c>
      <c r="C8" s="499">
        <v>225</v>
      </c>
      <c r="D8" s="500">
        <v>225</v>
      </c>
      <c r="E8" s="501">
        <v>225</v>
      </c>
      <c r="F8" s="493" t="s">
        <v>216</v>
      </c>
    </row>
    <row r="9" spans="1:6" x14ac:dyDescent="0.2">
      <c r="A9" s="494" t="s">
        <v>275</v>
      </c>
      <c r="B9" s="497" t="s">
        <v>282</v>
      </c>
      <c r="C9" s="486">
        <v>50</v>
      </c>
      <c r="D9" s="462">
        <v>50</v>
      </c>
      <c r="E9" s="487">
        <v>50</v>
      </c>
      <c r="F9" s="494" t="s">
        <v>216</v>
      </c>
    </row>
    <row r="10" spans="1:6" x14ac:dyDescent="0.2">
      <c r="A10" s="494" t="s">
        <v>276</v>
      </c>
      <c r="B10" s="497" t="s">
        <v>282</v>
      </c>
      <c r="C10" s="486">
        <v>98</v>
      </c>
      <c r="D10" s="462">
        <v>98</v>
      </c>
      <c r="E10" s="487">
        <v>98</v>
      </c>
      <c r="F10" s="494" t="s">
        <v>216</v>
      </c>
    </row>
    <row r="11" spans="1:6" x14ac:dyDescent="0.2">
      <c r="A11" s="494" t="s">
        <v>277</v>
      </c>
      <c r="B11" s="497" t="s">
        <v>282</v>
      </c>
      <c r="C11" s="486">
        <v>20</v>
      </c>
      <c r="D11" s="462">
        <v>20</v>
      </c>
      <c r="E11" s="487">
        <v>20</v>
      </c>
      <c r="F11" s="494" t="s">
        <v>216</v>
      </c>
    </row>
    <row r="12" spans="1:6" x14ac:dyDescent="0.2">
      <c r="A12" s="494" t="s">
        <v>278</v>
      </c>
      <c r="B12" s="497" t="s">
        <v>282</v>
      </c>
      <c r="C12" s="486">
        <v>164</v>
      </c>
      <c r="D12" s="462">
        <v>164</v>
      </c>
      <c r="E12" s="487">
        <v>164</v>
      </c>
      <c r="F12" s="494" t="s">
        <v>216</v>
      </c>
    </row>
    <row r="13" spans="1:6" x14ac:dyDescent="0.2">
      <c r="A13" s="494" t="s">
        <v>279</v>
      </c>
      <c r="B13" s="497" t="s">
        <v>283</v>
      </c>
      <c r="C13" s="486">
        <v>100</v>
      </c>
      <c r="D13" s="462">
        <v>100</v>
      </c>
      <c r="E13" s="487">
        <v>100</v>
      </c>
      <c r="F13" s="494" t="s">
        <v>218</v>
      </c>
    </row>
    <row r="14" spans="1:6" x14ac:dyDescent="0.2">
      <c r="A14" s="494" t="s">
        <v>280</v>
      </c>
      <c r="B14" s="497" t="s">
        <v>284</v>
      </c>
      <c r="C14" s="486">
        <v>15</v>
      </c>
      <c r="D14" s="462">
        <v>15</v>
      </c>
      <c r="E14" s="487">
        <v>15</v>
      </c>
      <c r="F14" s="494" t="s">
        <v>216</v>
      </c>
    </row>
    <row r="15" spans="1:6" ht="13.5" thickBot="1" x14ac:dyDescent="0.25">
      <c r="A15" s="724" t="s">
        <v>431</v>
      </c>
      <c r="B15" s="725" t="s">
        <v>300</v>
      </c>
      <c r="C15" s="726">
        <v>100</v>
      </c>
      <c r="D15" s="727">
        <v>100</v>
      </c>
      <c r="E15" s="728">
        <v>100</v>
      </c>
      <c r="F15" s="724" t="s">
        <v>216</v>
      </c>
    </row>
    <row r="16" spans="1:6" ht="13.5" thickBot="1" x14ac:dyDescent="0.25">
      <c r="A16" s="1296" t="s">
        <v>285</v>
      </c>
      <c r="B16" s="1297"/>
      <c r="C16" s="1297"/>
      <c r="D16" s="1297"/>
      <c r="E16" s="1297"/>
      <c r="F16" s="1298"/>
    </row>
    <row r="17" spans="1:6" x14ac:dyDescent="0.2">
      <c r="A17" s="493" t="s">
        <v>286</v>
      </c>
      <c r="B17" s="496" t="s">
        <v>289</v>
      </c>
      <c r="C17" s="499">
        <v>20</v>
      </c>
      <c r="D17" s="500">
        <v>20</v>
      </c>
      <c r="E17" s="501">
        <v>20</v>
      </c>
      <c r="F17" s="493" t="s">
        <v>217</v>
      </c>
    </row>
    <row r="18" spans="1:6" x14ac:dyDescent="0.2">
      <c r="A18" s="494" t="s">
        <v>287</v>
      </c>
      <c r="B18" s="497" t="s">
        <v>290</v>
      </c>
      <c r="C18" s="486">
        <v>100</v>
      </c>
      <c r="D18" s="462">
        <v>100</v>
      </c>
      <c r="E18" s="487">
        <v>100</v>
      </c>
      <c r="F18" s="494" t="s">
        <v>217</v>
      </c>
    </row>
    <row r="19" spans="1:6" ht="13.5" thickBot="1" x14ac:dyDescent="0.25">
      <c r="A19" s="495" t="s">
        <v>288</v>
      </c>
      <c r="B19" s="498" t="s">
        <v>282</v>
      </c>
      <c r="C19" s="490">
        <v>80</v>
      </c>
      <c r="D19" s="491">
        <v>80</v>
      </c>
      <c r="E19" s="492">
        <v>80</v>
      </c>
      <c r="F19" s="495" t="s">
        <v>217</v>
      </c>
    </row>
    <row r="20" spans="1:6" ht="13.5" thickBot="1" x14ac:dyDescent="0.25">
      <c r="A20" s="1296" t="s">
        <v>291</v>
      </c>
      <c r="B20" s="1297"/>
      <c r="C20" s="1297"/>
      <c r="D20" s="1297"/>
      <c r="E20" s="1297"/>
      <c r="F20" s="1298"/>
    </row>
    <row r="21" spans="1:6" x14ac:dyDescent="0.2">
      <c r="A21" s="493" t="s">
        <v>292</v>
      </c>
      <c r="B21" s="496" t="s">
        <v>289</v>
      </c>
      <c r="C21" s="499">
        <v>10</v>
      </c>
      <c r="D21" s="500">
        <v>10</v>
      </c>
      <c r="E21" s="501">
        <v>10</v>
      </c>
      <c r="F21" s="493" t="s">
        <v>221</v>
      </c>
    </row>
    <row r="22" spans="1:6" x14ac:dyDescent="0.2">
      <c r="A22" s="494" t="s">
        <v>293</v>
      </c>
      <c r="B22" s="497" t="s">
        <v>289</v>
      </c>
      <c r="C22" s="486">
        <v>5</v>
      </c>
      <c r="D22" s="462">
        <v>5</v>
      </c>
      <c r="E22" s="487">
        <v>5</v>
      </c>
      <c r="F22" s="494" t="s">
        <v>217</v>
      </c>
    </row>
    <row r="23" spans="1:6" x14ac:dyDescent="0.2">
      <c r="A23" s="494" t="s">
        <v>294</v>
      </c>
      <c r="B23" s="497" t="s">
        <v>289</v>
      </c>
      <c r="C23" s="486">
        <v>1</v>
      </c>
      <c r="D23" s="462">
        <v>1</v>
      </c>
      <c r="E23" s="487">
        <v>1</v>
      </c>
      <c r="F23" s="494" t="s">
        <v>216</v>
      </c>
    </row>
    <row r="24" spans="1:6" x14ac:dyDescent="0.2">
      <c r="A24" s="494" t="s">
        <v>295</v>
      </c>
      <c r="B24" s="497" t="s">
        <v>289</v>
      </c>
      <c r="C24" s="486">
        <v>0</v>
      </c>
      <c r="D24" s="462">
        <v>0</v>
      </c>
      <c r="E24" s="487">
        <v>0</v>
      </c>
      <c r="F24" s="494" t="s">
        <v>217</v>
      </c>
    </row>
    <row r="25" spans="1:6" x14ac:dyDescent="0.2">
      <c r="A25" s="494" t="s">
        <v>296</v>
      </c>
      <c r="B25" s="497" t="s">
        <v>299</v>
      </c>
      <c r="C25" s="486">
        <v>100</v>
      </c>
      <c r="D25" s="462">
        <v>100</v>
      </c>
      <c r="E25" s="487">
        <v>100</v>
      </c>
      <c r="F25" s="494" t="s">
        <v>216</v>
      </c>
    </row>
    <row r="26" spans="1:6" x14ac:dyDescent="0.2">
      <c r="A26" s="494" t="s">
        <v>297</v>
      </c>
      <c r="B26" s="497" t="s">
        <v>299</v>
      </c>
      <c r="C26" s="486">
        <v>100</v>
      </c>
      <c r="D26" s="462">
        <v>100</v>
      </c>
      <c r="E26" s="487">
        <v>100</v>
      </c>
      <c r="F26" s="494" t="s">
        <v>216</v>
      </c>
    </row>
    <row r="27" spans="1:6" x14ac:dyDescent="0.2">
      <c r="A27" s="691" t="s">
        <v>298</v>
      </c>
      <c r="B27" s="692" t="s">
        <v>300</v>
      </c>
      <c r="C27" s="693">
        <v>100</v>
      </c>
      <c r="D27" s="694">
        <v>100</v>
      </c>
      <c r="E27" s="695">
        <v>100</v>
      </c>
      <c r="F27" s="691" t="s">
        <v>216</v>
      </c>
    </row>
    <row r="28" spans="1:6" ht="13.5" thickBot="1" x14ac:dyDescent="0.25">
      <c r="A28" s="495" t="s">
        <v>428</v>
      </c>
      <c r="B28" s="498" t="s">
        <v>336</v>
      </c>
      <c r="C28" s="696">
        <v>4000</v>
      </c>
      <c r="D28" s="697">
        <v>4200</v>
      </c>
      <c r="E28" s="698">
        <v>4400</v>
      </c>
      <c r="F28" s="495" t="s">
        <v>216</v>
      </c>
    </row>
    <row r="29" spans="1:6" ht="13.5" thickBot="1" x14ac:dyDescent="0.25">
      <c r="A29" s="1296" t="s">
        <v>302</v>
      </c>
      <c r="B29" s="1297"/>
      <c r="C29" s="1297"/>
      <c r="D29" s="1297"/>
      <c r="E29" s="1297"/>
      <c r="F29" s="1298"/>
    </row>
    <row r="30" spans="1:6" x14ac:dyDescent="0.2">
      <c r="A30" s="493" t="s">
        <v>303</v>
      </c>
      <c r="B30" s="496" t="s">
        <v>323</v>
      </c>
      <c r="C30" s="504">
        <v>7500</v>
      </c>
      <c r="D30" s="505">
        <v>7500</v>
      </c>
      <c r="E30" s="506">
        <v>7500</v>
      </c>
      <c r="F30" s="493" t="s">
        <v>218</v>
      </c>
    </row>
    <row r="31" spans="1:6" ht="25.5" x14ac:dyDescent="0.2">
      <c r="A31" s="502" t="s">
        <v>304</v>
      </c>
      <c r="B31" s="503" t="s">
        <v>324</v>
      </c>
      <c r="C31" s="488">
        <v>100</v>
      </c>
      <c r="D31" s="463">
        <v>100</v>
      </c>
      <c r="E31" s="489">
        <v>100</v>
      </c>
      <c r="F31" s="502" t="s">
        <v>218</v>
      </c>
    </row>
    <row r="32" spans="1:6" x14ac:dyDescent="0.2">
      <c r="A32" s="494" t="s">
        <v>305</v>
      </c>
      <c r="B32" s="497" t="s">
        <v>284</v>
      </c>
      <c r="C32" s="507">
        <v>2200</v>
      </c>
      <c r="D32" s="464">
        <v>2200</v>
      </c>
      <c r="E32" s="508">
        <v>2200</v>
      </c>
      <c r="F32" s="494" t="s">
        <v>218</v>
      </c>
    </row>
    <row r="33" spans="1:6" ht="25.5" x14ac:dyDescent="0.2">
      <c r="A33" s="502" t="s">
        <v>306</v>
      </c>
      <c r="B33" s="503" t="s">
        <v>324</v>
      </c>
      <c r="C33" s="488">
        <v>100</v>
      </c>
      <c r="D33" s="463">
        <v>100</v>
      </c>
      <c r="E33" s="489">
        <v>100</v>
      </c>
      <c r="F33" s="502" t="s">
        <v>218</v>
      </c>
    </row>
    <row r="34" spans="1:6" x14ac:dyDescent="0.2">
      <c r="A34" s="494" t="s">
        <v>307</v>
      </c>
      <c r="B34" s="497" t="s">
        <v>323</v>
      </c>
      <c r="C34" s="486">
        <v>500</v>
      </c>
      <c r="D34" s="462">
        <v>500</v>
      </c>
      <c r="E34" s="487">
        <v>500</v>
      </c>
      <c r="F34" s="494" t="s">
        <v>218</v>
      </c>
    </row>
    <row r="35" spans="1:6" x14ac:dyDescent="0.2">
      <c r="A35" s="494" t="s">
        <v>308</v>
      </c>
      <c r="B35" s="497" t="s">
        <v>323</v>
      </c>
      <c r="C35" s="507">
        <v>2200</v>
      </c>
      <c r="D35" s="464">
        <v>2200</v>
      </c>
      <c r="E35" s="508">
        <v>2200</v>
      </c>
      <c r="F35" s="494" t="s">
        <v>218</v>
      </c>
    </row>
    <row r="36" spans="1:6" ht="25.5" x14ac:dyDescent="0.2">
      <c r="A36" s="502" t="s">
        <v>309</v>
      </c>
      <c r="B36" s="503" t="s">
        <v>324</v>
      </c>
      <c r="C36" s="488">
        <v>100</v>
      </c>
      <c r="D36" s="463">
        <v>100</v>
      </c>
      <c r="E36" s="489">
        <v>100</v>
      </c>
      <c r="F36" s="502" t="s">
        <v>218</v>
      </c>
    </row>
    <row r="37" spans="1:6" x14ac:dyDescent="0.2">
      <c r="A37" s="494" t="s">
        <v>310</v>
      </c>
      <c r="B37" s="497" t="s">
        <v>323</v>
      </c>
      <c r="C37" s="507">
        <v>1000</v>
      </c>
      <c r="D37" s="464">
        <v>1000</v>
      </c>
      <c r="E37" s="508">
        <v>1000</v>
      </c>
      <c r="F37" s="494" t="s">
        <v>218</v>
      </c>
    </row>
    <row r="38" spans="1:6" x14ac:dyDescent="0.2">
      <c r="A38" s="494" t="s">
        <v>311</v>
      </c>
      <c r="B38" s="497" t="s">
        <v>323</v>
      </c>
      <c r="C38" s="486">
        <v>400</v>
      </c>
      <c r="D38" s="462">
        <v>400</v>
      </c>
      <c r="E38" s="487">
        <v>400</v>
      </c>
      <c r="F38" s="494" t="s">
        <v>218</v>
      </c>
    </row>
    <row r="39" spans="1:6" x14ac:dyDescent="0.2">
      <c r="A39" s="494" t="s">
        <v>424</v>
      </c>
      <c r="B39" s="497" t="s">
        <v>323</v>
      </c>
      <c r="C39" s="486">
        <v>240</v>
      </c>
      <c r="D39" s="462">
        <v>240</v>
      </c>
      <c r="E39" s="487">
        <v>240</v>
      </c>
      <c r="F39" s="494"/>
    </row>
    <row r="40" spans="1:6" x14ac:dyDescent="0.2">
      <c r="A40" s="494" t="s">
        <v>312</v>
      </c>
      <c r="B40" s="497" t="s">
        <v>325</v>
      </c>
      <c r="C40" s="486">
        <v>100</v>
      </c>
      <c r="D40" s="462">
        <v>100</v>
      </c>
      <c r="E40" s="487">
        <v>100</v>
      </c>
      <c r="F40" s="494" t="s">
        <v>218</v>
      </c>
    </row>
    <row r="41" spans="1:6" x14ac:dyDescent="0.2">
      <c r="A41" s="494" t="s">
        <v>313</v>
      </c>
      <c r="B41" s="497" t="s">
        <v>323</v>
      </c>
      <c r="C41" s="507">
        <v>1800</v>
      </c>
      <c r="D41" s="464">
        <v>1800</v>
      </c>
      <c r="E41" s="508">
        <v>1800</v>
      </c>
      <c r="F41" s="494" t="s">
        <v>218</v>
      </c>
    </row>
    <row r="42" spans="1:6" x14ac:dyDescent="0.2">
      <c r="A42" s="494" t="s">
        <v>314</v>
      </c>
      <c r="B42" s="497" t="s">
        <v>323</v>
      </c>
      <c r="C42" s="486">
        <v>500</v>
      </c>
      <c r="D42" s="462">
        <v>500</v>
      </c>
      <c r="E42" s="487">
        <v>500</v>
      </c>
      <c r="F42" s="494" t="s">
        <v>218</v>
      </c>
    </row>
    <row r="43" spans="1:6" x14ac:dyDescent="0.2">
      <c r="A43" s="494" t="s">
        <v>315</v>
      </c>
      <c r="B43" s="497" t="s">
        <v>323</v>
      </c>
      <c r="C43" s="507">
        <v>5500</v>
      </c>
      <c r="D43" s="464">
        <v>5500</v>
      </c>
      <c r="E43" s="508">
        <v>5500</v>
      </c>
      <c r="F43" s="494" t="s">
        <v>218</v>
      </c>
    </row>
    <row r="44" spans="1:6" x14ac:dyDescent="0.2">
      <c r="A44" s="494" t="s">
        <v>316</v>
      </c>
      <c r="B44" s="497" t="s">
        <v>323</v>
      </c>
      <c r="C44" s="507">
        <v>1300</v>
      </c>
      <c r="D44" s="464">
        <v>1300</v>
      </c>
      <c r="E44" s="508">
        <v>1300</v>
      </c>
      <c r="F44" s="494" t="s">
        <v>218</v>
      </c>
    </row>
    <row r="45" spans="1:6" x14ac:dyDescent="0.2">
      <c r="A45" s="494" t="s">
        <v>317</v>
      </c>
      <c r="B45" s="497" t="s">
        <v>284</v>
      </c>
      <c r="C45" s="486">
        <v>230</v>
      </c>
      <c r="D45" s="462">
        <v>240</v>
      </c>
      <c r="E45" s="487">
        <v>250</v>
      </c>
      <c r="F45" s="494" t="s">
        <v>218</v>
      </c>
    </row>
    <row r="46" spans="1:6" x14ac:dyDescent="0.2">
      <c r="A46" s="494" t="s">
        <v>318</v>
      </c>
      <c r="B46" s="497" t="s">
        <v>284</v>
      </c>
      <c r="C46" s="486">
        <v>75</v>
      </c>
      <c r="D46" s="462">
        <v>75</v>
      </c>
      <c r="E46" s="487">
        <v>75</v>
      </c>
      <c r="F46" s="494" t="s">
        <v>218</v>
      </c>
    </row>
    <row r="47" spans="1:6" x14ac:dyDescent="0.2">
      <c r="A47" s="494" t="s">
        <v>319</v>
      </c>
      <c r="B47" s="497" t="s">
        <v>284</v>
      </c>
      <c r="C47" s="486">
        <v>750</v>
      </c>
      <c r="D47" s="462">
        <v>750</v>
      </c>
      <c r="E47" s="487">
        <v>750</v>
      </c>
      <c r="F47" s="494" t="s">
        <v>218</v>
      </c>
    </row>
    <row r="48" spans="1:6" x14ac:dyDescent="0.2">
      <c r="A48" s="494" t="s">
        <v>322</v>
      </c>
      <c r="B48" s="497" t="s">
        <v>326</v>
      </c>
      <c r="C48" s="486">
        <v>180</v>
      </c>
      <c r="D48" s="462">
        <v>180</v>
      </c>
      <c r="E48" s="487">
        <v>180</v>
      </c>
      <c r="F48" s="494" t="s">
        <v>218</v>
      </c>
    </row>
    <row r="49" spans="1:6" x14ac:dyDescent="0.2">
      <c r="A49" s="494" t="s">
        <v>321</v>
      </c>
      <c r="B49" s="497" t="s">
        <v>327</v>
      </c>
      <c r="C49" s="486">
        <v>10</v>
      </c>
      <c r="D49" s="462">
        <v>10</v>
      </c>
      <c r="E49" s="487">
        <v>10</v>
      </c>
      <c r="F49" s="494" t="s">
        <v>218</v>
      </c>
    </row>
    <row r="50" spans="1:6" ht="13.5" thickBot="1" x14ac:dyDescent="0.25">
      <c r="A50" s="495" t="s">
        <v>320</v>
      </c>
      <c r="B50" s="498" t="s">
        <v>328</v>
      </c>
      <c r="C50" s="490">
        <v>5</v>
      </c>
      <c r="D50" s="491">
        <v>5</v>
      </c>
      <c r="E50" s="492">
        <v>5</v>
      </c>
      <c r="F50" s="495" t="s">
        <v>218</v>
      </c>
    </row>
    <row r="51" spans="1:6" ht="13.5" thickBot="1" x14ac:dyDescent="0.25">
      <c r="A51" s="1296" t="s">
        <v>330</v>
      </c>
      <c r="B51" s="1297"/>
      <c r="C51" s="1297"/>
      <c r="D51" s="1297"/>
      <c r="E51" s="1297"/>
      <c r="F51" s="1298"/>
    </row>
    <row r="52" spans="1:6" x14ac:dyDescent="0.2">
      <c r="A52" s="493" t="s">
        <v>331</v>
      </c>
      <c r="B52" s="496" t="s">
        <v>283</v>
      </c>
      <c r="C52" s="499">
        <v>100</v>
      </c>
      <c r="D52" s="500">
        <v>100</v>
      </c>
      <c r="E52" s="501">
        <v>100</v>
      </c>
      <c r="F52" s="493" t="s">
        <v>218</v>
      </c>
    </row>
    <row r="53" spans="1:6" x14ac:dyDescent="0.2">
      <c r="A53" s="494" t="s">
        <v>332</v>
      </c>
      <c r="B53" s="497" t="s">
        <v>282</v>
      </c>
      <c r="C53" s="486">
        <v>30</v>
      </c>
      <c r="D53" s="462">
        <v>30</v>
      </c>
      <c r="E53" s="487">
        <v>30</v>
      </c>
      <c r="F53" s="494" t="s">
        <v>216</v>
      </c>
    </row>
    <row r="54" spans="1:6" x14ac:dyDescent="0.2">
      <c r="A54" s="494" t="s">
        <v>333</v>
      </c>
      <c r="B54" s="497" t="s">
        <v>281</v>
      </c>
      <c r="C54" s="486">
        <v>60</v>
      </c>
      <c r="D54" s="462">
        <v>60</v>
      </c>
      <c r="E54" s="487">
        <v>60</v>
      </c>
      <c r="F54" s="494" t="s">
        <v>222</v>
      </c>
    </row>
    <row r="55" spans="1:6" x14ac:dyDescent="0.2">
      <c r="A55" s="494" t="s">
        <v>334</v>
      </c>
      <c r="B55" s="497" t="s">
        <v>282</v>
      </c>
      <c r="C55" s="486">
        <v>32</v>
      </c>
      <c r="D55" s="462">
        <v>32</v>
      </c>
      <c r="E55" s="487">
        <v>32</v>
      </c>
      <c r="F55" s="494" t="s">
        <v>217</v>
      </c>
    </row>
    <row r="56" spans="1:6" ht="13.5" thickBot="1" x14ac:dyDescent="0.25">
      <c r="A56" s="495" t="s">
        <v>335</v>
      </c>
      <c r="B56" s="498" t="s">
        <v>336</v>
      </c>
      <c r="C56" s="490">
        <v>150</v>
      </c>
      <c r="D56" s="491">
        <v>150</v>
      </c>
      <c r="E56" s="492">
        <v>150</v>
      </c>
      <c r="F56" s="495" t="s">
        <v>216</v>
      </c>
    </row>
    <row r="57" spans="1:6" ht="13.5" thickBot="1" x14ac:dyDescent="0.25">
      <c r="A57" s="1296" t="s">
        <v>337</v>
      </c>
      <c r="B57" s="1297"/>
      <c r="C57" s="1297"/>
      <c r="D57" s="1297"/>
      <c r="E57" s="1297"/>
      <c r="F57" s="1298"/>
    </row>
    <row r="58" spans="1:6" ht="26.25" thickBot="1" x14ac:dyDescent="0.25">
      <c r="A58" s="509" t="s">
        <v>338</v>
      </c>
      <c r="B58" s="510" t="s">
        <v>339</v>
      </c>
      <c r="C58" s="511">
        <v>100</v>
      </c>
      <c r="D58" s="512">
        <v>100</v>
      </c>
      <c r="E58" s="513">
        <v>100</v>
      </c>
      <c r="F58" s="514" t="s">
        <v>340</v>
      </c>
    </row>
    <row r="59" spans="1:6" ht="13.5" thickBot="1" x14ac:dyDescent="0.25">
      <c r="A59" s="1296" t="s">
        <v>341</v>
      </c>
      <c r="B59" s="1297"/>
      <c r="C59" s="1297"/>
      <c r="D59" s="1297"/>
      <c r="E59" s="1297"/>
      <c r="F59" s="1298"/>
    </row>
    <row r="60" spans="1:6" ht="25.5" x14ac:dyDescent="0.2">
      <c r="A60" s="515" t="s">
        <v>342</v>
      </c>
      <c r="B60" s="516" t="s">
        <v>343</v>
      </c>
      <c r="C60" s="517">
        <v>100</v>
      </c>
      <c r="D60" s="518">
        <v>100</v>
      </c>
      <c r="E60" s="519">
        <v>100</v>
      </c>
      <c r="F60" s="522" t="s">
        <v>340</v>
      </c>
    </row>
    <row r="61" spans="1:6" ht="25.5" x14ac:dyDescent="0.2">
      <c r="A61" s="502" t="s">
        <v>342</v>
      </c>
      <c r="B61" s="503" t="s">
        <v>344</v>
      </c>
      <c r="C61" s="488">
        <v>1</v>
      </c>
      <c r="D61" s="463">
        <v>1</v>
      </c>
      <c r="E61" s="489">
        <v>1</v>
      </c>
      <c r="F61" s="523" t="s">
        <v>340</v>
      </c>
    </row>
    <row r="62" spans="1:6" ht="25.5" x14ac:dyDescent="0.2">
      <c r="A62" s="502" t="s">
        <v>342</v>
      </c>
      <c r="B62" s="503" t="s">
        <v>345</v>
      </c>
      <c r="C62" s="520">
        <v>2100</v>
      </c>
      <c r="D62" s="465">
        <v>2000</v>
      </c>
      <c r="E62" s="521">
        <v>2000</v>
      </c>
      <c r="F62" s="523" t="s">
        <v>340</v>
      </c>
    </row>
    <row r="63" spans="1:6" ht="25.5" x14ac:dyDescent="0.2">
      <c r="A63" s="502" t="s">
        <v>342</v>
      </c>
      <c r="B63" s="503" t="s">
        <v>346</v>
      </c>
      <c r="C63" s="520">
        <v>1100</v>
      </c>
      <c r="D63" s="465">
        <v>1000</v>
      </c>
      <c r="E63" s="521">
        <v>1000</v>
      </c>
      <c r="F63" s="523" t="s">
        <v>340</v>
      </c>
    </row>
    <row r="64" spans="1:6" ht="25.5" x14ac:dyDescent="0.2">
      <c r="A64" s="502" t="s">
        <v>342</v>
      </c>
      <c r="B64" s="503" t="s">
        <v>347</v>
      </c>
      <c r="C64" s="488">
        <v>200</v>
      </c>
      <c r="D64" s="463">
        <v>200</v>
      </c>
      <c r="E64" s="489">
        <v>200</v>
      </c>
      <c r="F64" s="523" t="s">
        <v>340</v>
      </c>
    </row>
    <row r="65" spans="1:6" ht="25.5" x14ac:dyDescent="0.2">
      <c r="A65" s="502" t="s">
        <v>342</v>
      </c>
      <c r="B65" s="503" t="s">
        <v>348</v>
      </c>
      <c r="C65" s="488">
        <v>25</v>
      </c>
      <c r="D65" s="463">
        <v>25</v>
      </c>
      <c r="E65" s="489">
        <v>25</v>
      </c>
      <c r="F65" s="523" t="s">
        <v>340</v>
      </c>
    </row>
    <row r="66" spans="1:6" ht="38.25" x14ac:dyDescent="0.2">
      <c r="A66" s="502" t="s">
        <v>342</v>
      </c>
      <c r="B66" s="503" t="s">
        <v>349</v>
      </c>
      <c r="C66" s="488">
        <v>110</v>
      </c>
      <c r="D66" s="463">
        <v>120</v>
      </c>
      <c r="E66" s="489">
        <v>120</v>
      </c>
      <c r="F66" s="523" t="s">
        <v>340</v>
      </c>
    </row>
    <row r="67" spans="1:6" ht="38.25" x14ac:dyDescent="0.2">
      <c r="A67" s="502" t="s">
        <v>342</v>
      </c>
      <c r="B67" s="503" t="s">
        <v>350</v>
      </c>
      <c r="C67" s="488">
        <v>100</v>
      </c>
      <c r="D67" s="463">
        <v>100</v>
      </c>
      <c r="E67" s="489">
        <v>100</v>
      </c>
      <c r="F67" s="523" t="s">
        <v>340</v>
      </c>
    </row>
    <row r="68" spans="1:6" x14ac:dyDescent="0.2">
      <c r="A68" s="494" t="s">
        <v>351</v>
      </c>
      <c r="B68" s="497" t="s">
        <v>281</v>
      </c>
      <c r="C68" s="507">
        <v>1000</v>
      </c>
      <c r="D68" s="464">
        <v>1000</v>
      </c>
      <c r="E68" s="508">
        <v>1000</v>
      </c>
      <c r="F68" s="494" t="s">
        <v>218</v>
      </c>
    </row>
    <row r="69" spans="1:6" ht="25.5" x14ac:dyDescent="0.2">
      <c r="A69" s="502" t="s">
        <v>352</v>
      </c>
      <c r="B69" s="503" t="s">
        <v>353</v>
      </c>
      <c r="C69" s="488">
        <v>8</v>
      </c>
      <c r="D69" s="463">
        <v>8</v>
      </c>
      <c r="E69" s="489">
        <v>8</v>
      </c>
      <c r="F69" s="502" t="s">
        <v>218</v>
      </c>
    </row>
    <row r="70" spans="1:6" ht="25.5" x14ac:dyDescent="0.2">
      <c r="A70" s="502" t="s">
        <v>352</v>
      </c>
      <c r="B70" s="503" t="s">
        <v>354</v>
      </c>
      <c r="C70" s="488">
        <v>480</v>
      </c>
      <c r="D70" s="463">
        <v>480</v>
      </c>
      <c r="E70" s="489">
        <v>482</v>
      </c>
      <c r="F70" s="502" t="s">
        <v>218</v>
      </c>
    </row>
    <row r="71" spans="1:6" ht="25.5" x14ac:dyDescent="0.2">
      <c r="A71" s="502" t="s">
        <v>352</v>
      </c>
      <c r="B71" s="503" t="s">
        <v>355</v>
      </c>
      <c r="C71" s="488">
        <v>90</v>
      </c>
      <c r="D71" s="463">
        <v>100</v>
      </c>
      <c r="E71" s="489">
        <v>100</v>
      </c>
      <c r="F71" s="502" t="s">
        <v>218</v>
      </c>
    </row>
    <row r="72" spans="1:6" ht="38.25" x14ac:dyDescent="0.2">
      <c r="A72" s="502" t="s">
        <v>352</v>
      </c>
      <c r="B72" s="503" t="s">
        <v>356</v>
      </c>
      <c r="C72" s="520">
        <v>1614</v>
      </c>
      <c r="D72" s="465">
        <v>1614</v>
      </c>
      <c r="E72" s="521">
        <v>1614</v>
      </c>
      <c r="F72" s="502" t="s">
        <v>218</v>
      </c>
    </row>
    <row r="73" spans="1:6" ht="25.5" x14ac:dyDescent="0.2">
      <c r="A73" s="502" t="s">
        <v>357</v>
      </c>
      <c r="B73" s="503" t="s">
        <v>359</v>
      </c>
      <c r="C73" s="488">
        <v>200</v>
      </c>
      <c r="D73" s="463">
        <v>500</v>
      </c>
      <c r="E73" s="489">
        <v>300</v>
      </c>
      <c r="F73" s="523" t="s">
        <v>363</v>
      </c>
    </row>
    <row r="74" spans="1:6" ht="25.5" x14ac:dyDescent="0.2">
      <c r="A74" s="502" t="s">
        <v>357</v>
      </c>
      <c r="B74" s="503" t="s">
        <v>360</v>
      </c>
      <c r="C74" s="488">
        <v>90</v>
      </c>
      <c r="D74" s="463">
        <v>90</v>
      </c>
      <c r="E74" s="489">
        <v>90</v>
      </c>
      <c r="F74" s="523" t="s">
        <v>363</v>
      </c>
    </row>
    <row r="75" spans="1:6" ht="25.5" x14ac:dyDescent="0.2">
      <c r="A75" s="502" t="s">
        <v>357</v>
      </c>
      <c r="B75" s="503" t="s">
        <v>361</v>
      </c>
      <c r="C75" s="488">
        <v>90</v>
      </c>
      <c r="D75" s="463">
        <v>90</v>
      </c>
      <c r="E75" s="489">
        <v>90</v>
      </c>
      <c r="F75" s="523" t="s">
        <v>363</v>
      </c>
    </row>
    <row r="76" spans="1:6" ht="38.25" x14ac:dyDescent="0.2">
      <c r="A76" s="502" t="s">
        <v>357</v>
      </c>
      <c r="B76" s="503" t="s">
        <v>362</v>
      </c>
      <c r="C76" s="488">
        <v>1</v>
      </c>
      <c r="D76" s="463">
        <v>1</v>
      </c>
      <c r="E76" s="489">
        <v>1</v>
      </c>
      <c r="F76" s="523" t="s">
        <v>363</v>
      </c>
    </row>
    <row r="77" spans="1:6" ht="25.5" x14ac:dyDescent="0.2">
      <c r="A77" s="502" t="s">
        <v>358</v>
      </c>
      <c r="B77" s="503" t="s">
        <v>359</v>
      </c>
      <c r="C77" s="488">
        <v>150</v>
      </c>
      <c r="D77" s="463">
        <v>150</v>
      </c>
      <c r="E77" s="489">
        <v>150</v>
      </c>
      <c r="F77" s="523" t="s">
        <v>364</v>
      </c>
    </row>
    <row r="78" spans="1:6" ht="25.5" x14ac:dyDescent="0.2">
      <c r="A78" s="502" t="s">
        <v>358</v>
      </c>
      <c r="B78" s="503" t="s">
        <v>360</v>
      </c>
      <c r="C78" s="488">
        <v>90</v>
      </c>
      <c r="D78" s="463">
        <v>90</v>
      </c>
      <c r="E78" s="489">
        <v>90</v>
      </c>
      <c r="F78" s="523" t="s">
        <v>364</v>
      </c>
    </row>
    <row r="79" spans="1:6" ht="25.5" x14ac:dyDescent="0.2">
      <c r="A79" s="502" t="s">
        <v>358</v>
      </c>
      <c r="B79" s="503" t="s">
        <v>361</v>
      </c>
      <c r="C79" s="488">
        <v>90</v>
      </c>
      <c r="D79" s="463">
        <v>90</v>
      </c>
      <c r="E79" s="489">
        <v>90</v>
      </c>
      <c r="F79" s="523" t="s">
        <v>364</v>
      </c>
    </row>
    <row r="80" spans="1:6" ht="39" thickBot="1" x14ac:dyDescent="0.25">
      <c r="A80" s="524" t="s">
        <v>358</v>
      </c>
      <c r="B80" s="531" t="s">
        <v>362</v>
      </c>
      <c r="C80" s="528">
        <v>1</v>
      </c>
      <c r="D80" s="529">
        <v>1</v>
      </c>
      <c r="E80" s="530">
        <v>1</v>
      </c>
      <c r="F80" s="551" t="s">
        <v>364</v>
      </c>
    </row>
    <row r="81" spans="1:6" ht="13.5" thickBot="1" x14ac:dyDescent="0.25">
      <c r="A81" s="1296" t="s">
        <v>368</v>
      </c>
      <c r="B81" s="1297"/>
      <c r="C81" s="1297"/>
      <c r="D81" s="1297"/>
      <c r="E81" s="1297"/>
      <c r="F81" s="1298"/>
    </row>
    <row r="82" spans="1:6" ht="25.5" x14ac:dyDescent="0.2">
      <c r="A82" s="515" t="s">
        <v>369</v>
      </c>
      <c r="B82" s="525" t="s">
        <v>372</v>
      </c>
      <c r="C82" s="517">
        <v>10</v>
      </c>
      <c r="D82" s="518">
        <v>11</v>
      </c>
      <c r="E82" s="519">
        <v>10</v>
      </c>
      <c r="F82" s="522" t="s">
        <v>379</v>
      </c>
    </row>
    <row r="83" spans="1:6" ht="25.5" x14ac:dyDescent="0.2">
      <c r="A83" s="502" t="s">
        <v>369</v>
      </c>
      <c r="B83" s="526" t="s">
        <v>373</v>
      </c>
      <c r="C83" s="488">
        <v>26</v>
      </c>
      <c r="D83" s="463">
        <v>30</v>
      </c>
      <c r="E83" s="489">
        <v>32</v>
      </c>
      <c r="F83" s="523" t="s">
        <v>379</v>
      </c>
    </row>
    <row r="84" spans="1:6" ht="25.5" x14ac:dyDescent="0.2">
      <c r="A84" s="502" t="s">
        <v>369</v>
      </c>
      <c r="B84" s="503" t="s">
        <v>374</v>
      </c>
      <c r="C84" s="488">
        <v>16</v>
      </c>
      <c r="D84" s="463">
        <v>16</v>
      </c>
      <c r="E84" s="489">
        <v>26</v>
      </c>
      <c r="F84" s="523" t="s">
        <v>379</v>
      </c>
    </row>
    <row r="85" spans="1:6" ht="25.5" x14ac:dyDescent="0.2">
      <c r="A85" s="502" t="s">
        <v>369</v>
      </c>
      <c r="B85" s="526" t="s">
        <v>375</v>
      </c>
      <c r="C85" s="488">
        <v>10</v>
      </c>
      <c r="D85" s="463">
        <v>10</v>
      </c>
      <c r="E85" s="489">
        <v>10</v>
      </c>
      <c r="F85" s="523" t="s">
        <v>379</v>
      </c>
    </row>
    <row r="86" spans="1:6" ht="25.5" x14ac:dyDescent="0.2">
      <c r="A86" s="502" t="s">
        <v>370</v>
      </c>
      <c r="B86" s="526" t="s">
        <v>376</v>
      </c>
      <c r="C86" s="520">
        <v>2500</v>
      </c>
      <c r="D86" s="465">
        <v>3000</v>
      </c>
      <c r="E86" s="521">
        <v>4000</v>
      </c>
      <c r="F86" s="523" t="s">
        <v>380</v>
      </c>
    </row>
    <row r="87" spans="1:6" ht="25.5" x14ac:dyDescent="0.2">
      <c r="A87" s="502" t="s">
        <v>370</v>
      </c>
      <c r="B87" s="526" t="s">
        <v>377</v>
      </c>
      <c r="C87" s="488">
        <v>600</v>
      </c>
      <c r="D87" s="463">
        <v>600</v>
      </c>
      <c r="E87" s="489">
        <v>700</v>
      </c>
      <c r="F87" s="523" t="s">
        <v>380</v>
      </c>
    </row>
    <row r="88" spans="1:6" ht="13.5" thickBot="1" x14ac:dyDescent="0.25">
      <c r="A88" s="524" t="s">
        <v>371</v>
      </c>
      <c r="B88" s="527" t="s">
        <v>378</v>
      </c>
      <c r="C88" s="528">
        <v>0</v>
      </c>
      <c r="D88" s="529">
        <v>0</v>
      </c>
      <c r="E88" s="530">
        <v>0</v>
      </c>
      <c r="F88" s="524" t="s">
        <v>218</v>
      </c>
    </row>
    <row r="89" spans="1:6" ht="13.5" thickBot="1" x14ac:dyDescent="0.25">
      <c r="A89" s="1296" t="s">
        <v>381</v>
      </c>
      <c r="B89" s="1297"/>
      <c r="C89" s="1297"/>
      <c r="D89" s="1297"/>
      <c r="E89" s="1297"/>
      <c r="F89" s="1298"/>
    </row>
    <row r="90" spans="1:6" x14ac:dyDescent="0.2">
      <c r="A90" s="493" t="s">
        <v>382</v>
      </c>
      <c r="B90" s="496" t="s">
        <v>384</v>
      </c>
      <c r="C90" s="499">
        <v>47</v>
      </c>
      <c r="D90" s="500">
        <v>47</v>
      </c>
      <c r="E90" s="501">
        <v>47</v>
      </c>
      <c r="F90" s="493" t="s">
        <v>218</v>
      </c>
    </row>
    <row r="91" spans="1:6" ht="26.25" thickBot="1" x14ac:dyDescent="0.25">
      <c r="A91" s="524" t="s">
        <v>383</v>
      </c>
      <c r="B91" s="531" t="s">
        <v>385</v>
      </c>
      <c r="C91" s="528">
        <v>100</v>
      </c>
      <c r="D91" s="529">
        <v>100</v>
      </c>
      <c r="E91" s="530">
        <v>100</v>
      </c>
      <c r="F91" s="524" t="s">
        <v>218</v>
      </c>
    </row>
    <row r="92" spans="1:6" ht="13.5" thickBot="1" x14ac:dyDescent="0.25">
      <c r="A92" s="1296" t="s">
        <v>386</v>
      </c>
      <c r="B92" s="1297"/>
      <c r="C92" s="1297"/>
      <c r="D92" s="1297"/>
      <c r="E92" s="1297"/>
      <c r="F92" s="1298"/>
    </row>
    <row r="93" spans="1:6" ht="26.25" thickBot="1" x14ac:dyDescent="0.25">
      <c r="A93" s="509" t="s">
        <v>387</v>
      </c>
      <c r="B93" s="510" t="s">
        <v>324</v>
      </c>
      <c r="C93" s="511">
        <v>100</v>
      </c>
      <c r="D93" s="512">
        <v>100</v>
      </c>
      <c r="E93" s="513">
        <v>100</v>
      </c>
      <c r="F93" s="509" t="s">
        <v>218</v>
      </c>
    </row>
    <row r="94" spans="1:6" ht="13.5" thickBot="1" x14ac:dyDescent="0.25">
      <c r="A94" s="1296" t="s">
        <v>388</v>
      </c>
      <c r="B94" s="1297"/>
      <c r="C94" s="1297"/>
      <c r="D94" s="1297"/>
      <c r="E94" s="1297"/>
      <c r="F94" s="1298"/>
    </row>
    <row r="95" spans="1:6" x14ac:dyDescent="0.2">
      <c r="A95" s="493" t="s">
        <v>389</v>
      </c>
      <c r="B95" s="496" t="s">
        <v>390</v>
      </c>
      <c r="C95" s="499">
        <v>0</v>
      </c>
      <c r="D95" s="500">
        <v>0</v>
      </c>
      <c r="E95" s="501">
        <v>0</v>
      </c>
      <c r="F95" s="493" t="s">
        <v>226</v>
      </c>
    </row>
    <row r="96" spans="1:6" ht="13.5" thickBot="1" x14ac:dyDescent="0.25">
      <c r="A96" s="495" t="s">
        <v>389</v>
      </c>
      <c r="B96" s="498" t="s">
        <v>391</v>
      </c>
      <c r="C96" s="490">
        <v>1</v>
      </c>
      <c r="D96" s="491">
        <v>1</v>
      </c>
      <c r="E96" s="492">
        <v>1</v>
      </c>
      <c r="F96" s="495" t="s">
        <v>226</v>
      </c>
    </row>
    <row r="97" spans="1:6" ht="13.5" thickBot="1" x14ac:dyDescent="0.25">
      <c r="A97" s="1296" t="s">
        <v>392</v>
      </c>
      <c r="B97" s="1297"/>
      <c r="C97" s="1297"/>
      <c r="D97" s="1297"/>
      <c r="E97" s="1297"/>
      <c r="F97" s="1298"/>
    </row>
    <row r="98" spans="1:6" ht="25.5" x14ac:dyDescent="0.2">
      <c r="A98" s="535" t="s">
        <v>393</v>
      </c>
      <c r="B98" s="536" t="s">
        <v>394</v>
      </c>
      <c r="C98" s="537">
        <v>30</v>
      </c>
      <c r="D98" s="538">
        <v>30</v>
      </c>
      <c r="E98" s="539">
        <v>30</v>
      </c>
      <c r="F98" s="535" t="s">
        <v>218</v>
      </c>
    </row>
    <row r="99" spans="1:6" x14ac:dyDescent="0.2">
      <c r="A99" s="540" t="s">
        <v>393</v>
      </c>
      <c r="B99" s="541" t="s">
        <v>395</v>
      </c>
      <c r="C99" s="542">
        <v>3</v>
      </c>
      <c r="D99" s="543">
        <v>3</v>
      </c>
      <c r="E99" s="544">
        <v>3</v>
      </c>
      <c r="F99" s="540" t="s">
        <v>218</v>
      </c>
    </row>
    <row r="100" spans="1:6" ht="26.25" thickBot="1" x14ac:dyDescent="0.25">
      <c r="A100" s="545" t="s">
        <v>393</v>
      </c>
      <c r="B100" s="546" t="s">
        <v>396</v>
      </c>
      <c r="C100" s="547">
        <v>2</v>
      </c>
      <c r="D100" s="548">
        <v>3</v>
      </c>
      <c r="E100" s="549">
        <v>2</v>
      </c>
      <c r="F100" s="545" t="s">
        <v>218</v>
      </c>
    </row>
    <row r="101" spans="1:6" ht="13.5" thickBot="1" x14ac:dyDescent="0.25">
      <c r="A101" s="1296" t="s">
        <v>397</v>
      </c>
      <c r="B101" s="1297"/>
      <c r="C101" s="1297"/>
      <c r="D101" s="1297"/>
      <c r="E101" s="1297"/>
      <c r="F101" s="1298"/>
    </row>
    <row r="102" spans="1:6" x14ac:dyDescent="0.2">
      <c r="A102" s="493" t="s">
        <v>398</v>
      </c>
      <c r="B102" s="496" t="s">
        <v>401</v>
      </c>
      <c r="C102" s="499">
        <v>0</v>
      </c>
      <c r="D102" s="500">
        <v>0</v>
      </c>
      <c r="E102" s="501">
        <v>0</v>
      </c>
      <c r="F102" s="493" t="s">
        <v>227</v>
      </c>
    </row>
    <row r="103" spans="1:6" x14ac:dyDescent="0.2">
      <c r="A103" s="494" t="s">
        <v>398</v>
      </c>
      <c r="B103" s="497" t="s">
        <v>402</v>
      </c>
      <c r="C103" s="486">
        <v>0</v>
      </c>
      <c r="D103" s="462">
        <v>0</v>
      </c>
      <c r="E103" s="487">
        <v>0</v>
      </c>
      <c r="F103" s="494" t="s">
        <v>227</v>
      </c>
    </row>
    <row r="104" spans="1:6" x14ac:dyDescent="0.2">
      <c r="A104" s="494" t="s">
        <v>399</v>
      </c>
      <c r="B104" s="497" t="s">
        <v>403</v>
      </c>
      <c r="C104" s="486">
        <v>1</v>
      </c>
      <c r="D104" s="462">
        <v>1</v>
      </c>
      <c r="E104" s="487">
        <v>1</v>
      </c>
      <c r="F104" s="494" t="s">
        <v>228</v>
      </c>
    </row>
    <row r="105" spans="1:6" x14ac:dyDescent="0.2">
      <c r="A105" s="494" t="s">
        <v>399</v>
      </c>
      <c r="B105" s="497" t="s">
        <v>404</v>
      </c>
      <c r="C105" s="486">
        <v>200</v>
      </c>
      <c r="D105" s="462">
        <v>200</v>
      </c>
      <c r="E105" s="487">
        <v>200</v>
      </c>
      <c r="F105" s="494" t="s">
        <v>228</v>
      </c>
    </row>
    <row r="106" spans="1:6" x14ac:dyDescent="0.2">
      <c r="A106" s="494" t="s">
        <v>399</v>
      </c>
      <c r="B106" s="497" t="s">
        <v>405</v>
      </c>
      <c r="C106" s="486">
        <v>60</v>
      </c>
      <c r="D106" s="462">
        <v>60</v>
      </c>
      <c r="E106" s="487">
        <v>60</v>
      </c>
      <c r="F106" s="494" t="s">
        <v>228</v>
      </c>
    </row>
    <row r="107" spans="1:6" x14ac:dyDescent="0.2">
      <c r="A107" s="494" t="s">
        <v>400</v>
      </c>
      <c r="B107" s="497" t="s">
        <v>406</v>
      </c>
      <c r="C107" s="486">
        <v>100</v>
      </c>
      <c r="D107" s="462">
        <v>0</v>
      </c>
      <c r="E107" s="487">
        <v>0</v>
      </c>
      <c r="F107" s="494" t="s">
        <v>218</v>
      </c>
    </row>
    <row r="108" spans="1:6" x14ac:dyDescent="0.2">
      <c r="A108" s="494" t="s">
        <v>400</v>
      </c>
      <c r="B108" s="497" t="s">
        <v>407</v>
      </c>
      <c r="C108" s="486">
        <v>0</v>
      </c>
      <c r="D108" s="462">
        <v>0</v>
      </c>
      <c r="E108" s="487">
        <v>0</v>
      </c>
      <c r="F108" s="494" t="s">
        <v>218</v>
      </c>
    </row>
    <row r="109" spans="1:6" x14ac:dyDescent="0.2">
      <c r="A109" s="494" t="s">
        <v>400</v>
      </c>
      <c r="B109" s="497" t="s">
        <v>408</v>
      </c>
      <c r="C109" s="486">
        <v>0</v>
      </c>
      <c r="D109" s="462">
        <v>0</v>
      </c>
      <c r="E109" s="487">
        <v>0</v>
      </c>
      <c r="F109" s="494" t="s">
        <v>218</v>
      </c>
    </row>
    <row r="110" spans="1:6" ht="13.5" thickBot="1" x14ac:dyDescent="0.25">
      <c r="A110" s="495" t="s">
        <v>400</v>
      </c>
      <c r="B110" s="498" t="s">
        <v>409</v>
      </c>
      <c r="C110" s="490">
        <v>0</v>
      </c>
      <c r="D110" s="491">
        <v>0</v>
      </c>
      <c r="E110" s="492">
        <v>0</v>
      </c>
      <c r="F110" s="495" t="s">
        <v>218</v>
      </c>
    </row>
    <row r="111" spans="1:6" ht="13.5" thickBot="1" x14ac:dyDescent="0.25">
      <c r="A111" s="1296" t="s">
        <v>410</v>
      </c>
      <c r="B111" s="1297"/>
      <c r="C111" s="1297"/>
      <c r="D111" s="1297"/>
      <c r="E111" s="1297"/>
      <c r="F111" s="1298"/>
    </row>
    <row r="112" spans="1:6" x14ac:dyDescent="0.2">
      <c r="A112" s="493" t="s">
        <v>411</v>
      </c>
      <c r="B112" s="496" t="s">
        <v>414</v>
      </c>
      <c r="C112" s="499">
        <v>100</v>
      </c>
      <c r="D112" s="500">
        <v>100</v>
      </c>
      <c r="E112" s="501">
        <v>100</v>
      </c>
      <c r="F112" s="493" t="s">
        <v>218</v>
      </c>
    </row>
    <row r="113" spans="1:6" ht="25.5" x14ac:dyDescent="0.2">
      <c r="A113" s="502" t="s">
        <v>412</v>
      </c>
      <c r="B113" s="503" t="s">
        <v>415</v>
      </c>
      <c r="C113" s="488">
        <v>1</v>
      </c>
      <c r="D113" s="463">
        <v>1</v>
      </c>
      <c r="E113" s="489">
        <v>1</v>
      </c>
      <c r="F113" s="502" t="s">
        <v>218</v>
      </c>
    </row>
    <row r="114" spans="1:6" ht="13.5" thickBot="1" x14ac:dyDescent="0.25">
      <c r="A114" s="495" t="s">
        <v>413</v>
      </c>
      <c r="B114" s="498" t="s">
        <v>416</v>
      </c>
      <c r="C114" s="490">
        <v>100</v>
      </c>
      <c r="D114" s="491">
        <v>100</v>
      </c>
      <c r="E114" s="492">
        <v>100</v>
      </c>
      <c r="F114" s="495" t="s">
        <v>218</v>
      </c>
    </row>
    <row r="115" spans="1:6" ht="13.5" thickBot="1" x14ac:dyDescent="0.25">
      <c r="A115" s="1296" t="s">
        <v>417</v>
      </c>
      <c r="B115" s="1297"/>
      <c r="C115" s="1297"/>
      <c r="D115" s="1297"/>
      <c r="E115" s="1297"/>
      <c r="F115" s="1298"/>
    </row>
    <row r="116" spans="1:6" ht="13.5" thickBot="1" x14ac:dyDescent="0.25">
      <c r="A116" s="481" t="s">
        <v>418</v>
      </c>
      <c r="B116" s="482" t="s">
        <v>419</v>
      </c>
      <c r="C116" s="483">
        <v>500</v>
      </c>
      <c r="D116" s="484">
        <v>500</v>
      </c>
      <c r="E116" s="485">
        <v>500</v>
      </c>
      <c r="F116" s="481" t="s">
        <v>218</v>
      </c>
    </row>
  </sheetData>
  <mergeCells count="21">
    <mergeCell ref="A57:F57"/>
    <mergeCell ref="A1:F1"/>
    <mergeCell ref="A2:A3"/>
    <mergeCell ref="B2:B3"/>
    <mergeCell ref="C2:E2"/>
    <mergeCell ref="F2:F3"/>
    <mergeCell ref="A5:F5"/>
    <mergeCell ref="A7:F7"/>
    <mergeCell ref="A16:F16"/>
    <mergeCell ref="A20:F20"/>
    <mergeCell ref="A29:F29"/>
    <mergeCell ref="A51:F51"/>
    <mergeCell ref="A101:F101"/>
    <mergeCell ref="A111:F111"/>
    <mergeCell ref="A115:F115"/>
    <mergeCell ref="A59:F59"/>
    <mergeCell ref="A81:F81"/>
    <mergeCell ref="A89:F89"/>
    <mergeCell ref="A92:F92"/>
    <mergeCell ref="A94:F94"/>
    <mergeCell ref="A97:F9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5</vt:i4>
      </vt:variant>
      <vt:variant>
        <vt:lpstr>Įvardytieji diapazonai</vt:lpstr>
      </vt:variant>
      <vt:variant>
        <vt:i4>5</vt:i4>
      </vt:variant>
    </vt:vector>
  </HeadingPairs>
  <TitlesOfParts>
    <vt:vector size="10" baseType="lpstr">
      <vt:lpstr>04 Programa</vt:lpstr>
      <vt:lpstr>04 Išlaidų suvestinė</vt:lpstr>
      <vt:lpstr>04 Šaltiniai</vt:lpstr>
      <vt:lpstr>04 Bendros lėšos</vt:lpstr>
      <vt:lpstr>04 Rodikliai</vt:lpstr>
      <vt:lpstr>'04 Programa'!Excel_BuiltIn__FilterDatabase</vt:lpstr>
      <vt:lpstr>'04 Bendros lėšos'!Print_Area</vt:lpstr>
      <vt:lpstr>'04 Programa'!Print_Area</vt:lpstr>
      <vt:lpstr>'04 Šaltiniai'!Print_Area</vt:lpstr>
      <vt:lpstr>'04 Programa'!Print_Titles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Pletra_LM</dc:creator>
  <cp:lastModifiedBy>Pletra_AS</cp:lastModifiedBy>
  <cp:lastPrinted>2024-02-13T17:33:08Z</cp:lastPrinted>
  <dcterms:created xsi:type="dcterms:W3CDTF">2017-11-21T09:16:58Z</dcterms:created>
  <dcterms:modified xsi:type="dcterms:W3CDTF">2024-06-13T06:19:26Z</dcterms:modified>
</cp:coreProperties>
</file>