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Pletra_AS\Desktop\2024-2026 SVP (biudžetas)\"/>
    </mc:Choice>
  </mc:AlternateContent>
  <xr:revisionPtr revIDLastSave="0" documentId="13_ncr:1_{BB07DCCD-1C59-40F0-818F-4431F5EB97B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04 Programa" sheetId="1" r:id="rId1"/>
    <sheet name="04 Išlaidų suvestinė" sheetId="5" r:id="rId2"/>
    <sheet name="04 Šaltiniai" sheetId="2" r:id="rId3"/>
    <sheet name="04 Bendros lėšos" sheetId="4" r:id="rId4"/>
    <sheet name="04 Rodikliai" sheetId="6" r:id="rId5"/>
  </sheets>
  <externalReferences>
    <externalReference r:id="rId6"/>
  </externalReferences>
  <definedNames>
    <definedName name="Excel_BuiltIn__FilterDatabase" localSheetId="0">'04 Programa'!$A$19:$AO$19</definedName>
    <definedName name="_xlnm.Print_Area" localSheetId="3">'04 Bendros lėšos'!$A$1:$I$25</definedName>
    <definedName name="_xlnm.Print_Area" localSheetId="0">'04 Programa'!$A$1:$AA$256</definedName>
    <definedName name="_xlnm.Print_Area" localSheetId="2">'04 Šaltiniai'!$A$1:$F$32</definedName>
    <definedName name="_xlnm.Print_Titles" localSheetId="0">'04 Programa'!$17:$19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  <c r="C4" i="2"/>
  <c r="B4" i="2"/>
  <c r="E9" i="2"/>
  <c r="D9" i="2"/>
  <c r="C9" i="2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L99" i="1"/>
  <c r="AA95" i="1"/>
  <c r="Z95" i="1"/>
  <c r="Y95" i="1"/>
  <c r="W95" i="1"/>
  <c r="V95" i="1"/>
  <c r="U95" i="1"/>
  <c r="S95" i="1"/>
  <c r="R95" i="1"/>
  <c r="Q95" i="1"/>
  <c r="O95" i="1"/>
  <c r="N95" i="1"/>
  <c r="M95" i="1"/>
  <c r="X94" i="1"/>
  <c r="T94" i="1"/>
  <c r="P94" i="1"/>
  <c r="L94" i="1"/>
  <c r="X93" i="1"/>
  <c r="X95" i="1" s="1"/>
  <c r="T93" i="1"/>
  <c r="T95" i="1" s="1"/>
  <c r="P93" i="1"/>
  <c r="P95" i="1" s="1"/>
  <c r="L93" i="1"/>
  <c r="L95" i="1" s="1"/>
  <c r="AA53" i="1"/>
  <c r="Z53" i="1"/>
  <c r="Y53" i="1"/>
  <c r="W53" i="1"/>
  <c r="V53" i="1"/>
  <c r="U53" i="1"/>
  <c r="S53" i="1"/>
  <c r="R53" i="1"/>
  <c r="Q53" i="1"/>
  <c r="O53" i="1"/>
  <c r="N53" i="1"/>
  <c r="M53" i="1"/>
  <c r="X52" i="1"/>
  <c r="T52" i="1"/>
  <c r="P52" i="1"/>
  <c r="L52" i="1"/>
  <c r="X51" i="1"/>
  <c r="T51" i="1"/>
  <c r="T53" i="1" s="1"/>
  <c r="P51" i="1"/>
  <c r="L51" i="1"/>
  <c r="AA92" i="1"/>
  <c r="Z92" i="1"/>
  <c r="Y92" i="1"/>
  <c r="W92" i="1"/>
  <c r="V92" i="1"/>
  <c r="U92" i="1"/>
  <c r="S92" i="1"/>
  <c r="R92" i="1"/>
  <c r="Q92" i="1"/>
  <c r="O92" i="1"/>
  <c r="N92" i="1"/>
  <c r="M92" i="1"/>
  <c r="X91" i="1"/>
  <c r="T91" i="1"/>
  <c r="P91" i="1"/>
  <c r="L91" i="1"/>
  <c r="X90" i="1"/>
  <c r="T90" i="1"/>
  <c r="P90" i="1"/>
  <c r="P92" i="1" s="1"/>
  <c r="L90" i="1"/>
  <c r="L92" i="1" s="1"/>
  <c r="M40" i="1"/>
  <c r="N40" i="1"/>
  <c r="O40" i="1"/>
  <c r="Q40" i="1"/>
  <c r="R40" i="1"/>
  <c r="S40" i="1"/>
  <c r="U40" i="1"/>
  <c r="V40" i="1"/>
  <c r="W40" i="1"/>
  <c r="Y40" i="1"/>
  <c r="Z40" i="1"/>
  <c r="AA40" i="1"/>
  <c r="L34" i="1"/>
  <c r="AA120" i="1"/>
  <c r="Z120" i="1"/>
  <c r="Y120" i="1"/>
  <c r="V120" i="1"/>
  <c r="U120" i="1"/>
  <c r="S120" i="1"/>
  <c r="R120" i="1"/>
  <c r="Q120" i="1"/>
  <c r="N120" i="1"/>
  <c r="M120" i="1"/>
  <c r="X119" i="1"/>
  <c r="X120" i="1" s="1"/>
  <c r="T119" i="1"/>
  <c r="T120" i="1" s="1"/>
  <c r="P119" i="1"/>
  <c r="P120" i="1" s="1"/>
  <c r="L119" i="1"/>
  <c r="L120" i="1" s="1"/>
  <c r="X73" i="1"/>
  <c r="T73" i="1"/>
  <c r="P73" i="1"/>
  <c r="L73" i="1"/>
  <c r="X223" i="1"/>
  <c r="AA220" i="1"/>
  <c r="AA221" i="1" s="1"/>
  <c r="Z220" i="1"/>
  <c r="Z221" i="1" s="1"/>
  <c r="Y220" i="1"/>
  <c r="Y221" i="1" s="1"/>
  <c r="X220" i="1"/>
  <c r="X221" i="1" s="1"/>
  <c r="W220" i="1"/>
  <c r="W221" i="1" s="1"/>
  <c r="V220" i="1"/>
  <c r="V221" i="1" s="1"/>
  <c r="U220" i="1"/>
  <c r="U221" i="1" s="1"/>
  <c r="S220" i="1"/>
  <c r="S221" i="1" s="1"/>
  <c r="R220" i="1"/>
  <c r="R221" i="1" s="1"/>
  <c r="Q220" i="1"/>
  <c r="Q221" i="1" s="1"/>
  <c r="O220" i="1"/>
  <c r="O221" i="1" s="1"/>
  <c r="N220" i="1"/>
  <c r="N221" i="1" s="1"/>
  <c r="M220" i="1"/>
  <c r="M221" i="1" s="1"/>
  <c r="T218" i="1"/>
  <c r="T220" i="1" s="1"/>
  <c r="T221" i="1" s="1"/>
  <c r="P218" i="1"/>
  <c r="P220" i="1" s="1"/>
  <c r="P221" i="1" s="1"/>
  <c r="L218" i="1"/>
  <c r="L220" i="1" s="1"/>
  <c r="L221" i="1" s="1"/>
  <c r="AA182" i="1"/>
  <c r="Z182" i="1"/>
  <c r="Y182" i="1"/>
  <c r="W182" i="1"/>
  <c r="V182" i="1"/>
  <c r="U182" i="1"/>
  <c r="S182" i="1"/>
  <c r="R182" i="1"/>
  <c r="Q182" i="1"/>
  <c r="O182" i="1"/>
  <c r="N182" i="1"/>
  <c r="M182" i="1"/>
  <c r="X181" i="1"/>
  <c r="T181" i="1"/>
  <c r="P181" i="1"/>
  <c r="L181" i="1"/>
  <c r="X180" i="1"/>
  <c r="T180" i="1"/>
  <c r="P180" i="1"/>
  <c r="L180" i="1"/>
  <c r="M185" i="1"/>
  <c r="N185" i="1"/>
  <c r="O185" i="1"/>
  <c r="Q185" i="1"/>
  <c r="R185" i="1"/>
  <c r="S185" i="1"/>
  <c r="U185" i="1"/>
  <c r="V185" i="1"/>
  <c r="W185" i="1"/>
  <c r="Y185" i="1"/>
  <c r="Z185" i="1"/>
  <c r="AA185" i="1"/>
  <c r="X184" i="1"/>
  <c r="T184" i="1"/>
  <c r="P184" i="1"/>
  <c r="L184" i="1"/>
  <c r="AA179" i="1"/>
  <c r="Z179" i="1"/>
  <c r="Y179" i="1"/>
  <c r="W179" i="1"/>
  <c r="V179" i="1"/>
  <c r="U179" i="1"/>
  <c r="S179" i="1"/>
  <c r="R179" i="1"/>
  <c r="Q179" i="1"/>
  <c r="O179" i="1"/>
  <c r="N179" i="1"/>
  <c r="M179" i="1"/>
  <c r="X178" i="1"/>
  <c r="X179" i="1" s="1"/>
  <c r="T178" i="1"/>
  <c r="T179" i="1" s="1"/>
  <c r="P178" i="1"/>
  <c r="P179" i="1" s="1"/>
  <c r="L178" i="1"/>
  <c r="L179" i="1" s="1"/>
  <c r="X97" i="1"/>
  <c r="T97" i="1"/>
  <c r="M98" i="1"/>
  <c r="N98" i="1"/>
  <c r="O98" i="1"/>
  <c r="Q98" i="1"/>
  <c r="R98" i="1"/>
  <c r="S98" i="1"/>
  <c r="U98" i="1"/>
  <c r="V98" i="1"/>
  <c r="W98" i="1"/>
  <c r="Y98" i="1"/>
  <c r="Z98" i="1"/>
  <c r="AA98" i="1"/>
  <c r="P97" i="1"/>
  <c r="L97" i="1"/>
  <c r="AA89" i="1"/>
  <c r="Z89" i="1"/>
  <c r="Y89" i="1"/>
  <c r="W89" i="1"/>
  <c r="V89" i="1"/>
  <c r="U89" i="1"/>
  <c r="S89" i="1"/>
  <c r="R89" i="1"/>
  <c r="Q89" i="1"/>
  <c r="O89" i="1"/>
  <c r="N89" i="1"/>
  <c r="M89" i="1"/>
  <c r="X88" i="1"/>
  <c r="X89" i="1" s="1"/>
  <c r="T88" i="1"/>
  <c r="T89" i="1" s="1"/>
  <c r="P88" i="1"/>
  <c r="P89" i="1" s="1"/>
  <c r="L88" i="1"/>
  <c r="L89" i="1" s="1"/>
  <c r="P53" i="1" l="1"/>
  <c r="L53" i="1"/>
  <c r="T92" i="1"/>
  <c r="X53" i="1"/>
  <c r="X92" i="1"/>
  <c r="L182" i="1"/>
  <c r="T182" i="1"/>
  <c r="X182" i="1"/>
  <c r="P182" i="1"/>
  <c r="D16" i="4"/>
  <c r="C21" i="4"/>
  <c r="C19" i="4"/>
  <c r="C16" i="4"/>
  <c r="M108" i="1"/>
  <c r="N108" i="1"/>
  <c r="O108" i="1"/>
  <c r="E25" i="4"/>
  <c r="D25" i="4" s="1"/>
  <c r="C25" i="4"/>
  <c r="C24" i="4"/>
  <c r="D24" i="4" s="1"/>
  <c r="D21" i="4"/>
  <c r="F20" i="4"/>
  <c r="E20" i="4"/>
  <c r="B20" i="4"/>
  <c r="C20" i="4" s="1"/>
  <c r="D20" i="4" s="1"/>
  <c r="G16" i="4"/>
  <c r="X107" i="1" l="1"/>
  <c r="U106" i="1"/>
  <c r="V106" i="1"/>
  <c r="W106" i="1"/>
  <c r="Y106" i="1"/>
  <c r="Z106" i="1"/>
  <c r="AA106" i="1"/>
  <c r="X105" i="1"/>
  <c r="X106" i="1" s="1"/>
  <c r="X103" i="1"/>
  <c r="X101" i="1"/>
  <c r="X204" i="1"/>
  <c r="X193" i="1"/>
  <c r="X77" i="1" l="1"/>
  <c r="X245" i="1"/>
  <c r="X243" i="1"/>
  <c r="X240" i="1"/>
  <c r="X228" i="1"/>
  <c r="X201" i="1"/>
  <c r="X157" i="1"/>
  <c r="X133" i="1"/>
  <c r="X251" i="1"/>
  <c r="X135" i="1"/>
  <c r="X113" i="1"/>
  <c r="X115" i="1"/>
  <c r="X111" i="1"/>
  <c r="U63" i="1"/>
  <c r="V63" i="1"/>
  <c r="W63" i="1"/>
  <c r="Y63" i="1"/>
  <c r="Z63" i="1"/>
  <c r="AA63" i="1"/>
  <c r="X62" i="1"/>
  <c r="X63" i="1" s="1"/>
  <c r="X64" i="1"/>
  <c r="X74" i="1"/>
  <c r="X59" i="1"/>
  <c r="X66" i="1"/>
  <c r="X121" i="1"/>
  <c r="X109" i="1"/>
  <c r="X65" i="1"/>
  <c r="X211" i="1"/>
  <c r="X190" i="1" l="1"/>
  <c r="X137" i="1"/>
  <c r="X131" i="1"/>
  <c r="X128" i="1"/>
  <c r="X123" i="1"/>
  <c r="X117" i="1"/>
  <c r="X72" i="1"/>
  <c r="U61" i="1"/>
  <c r="V61" i="1"/>
  <c r="W61" i="1"/>
  <c r="Y61" i="1"/>
  <c r="Z61" i="1"/>
  <c r="AA61" i="1"/>
  <c r="X60" i="1"/>
  <c r="X61" i="1" s="1"/>
  <c r="U26" i="1"/>
  <c r="V26" i="1"/>
  <c r="W26" i="1"/>
  <c r="Y26" i="1"/>
  <c r="Z26" i="1"/>
  <c r="AA26" i="1"/>
  <c r="X25" i="1"/>
  <c r="X26" i="1" s="1"/>
  <c r="X161" i="1" l="1"/>
  <c r="U156" i="1"/>
  <c r="V156" i="1"/>
  <c r="W156" i="1"/>
  <c r="Y156" i="1"/>
  <c r="Z156" i="1"/>
  <c r="AA156" i="1"/>
  <c r="X153" i="1"/>
  <c r="X156" i="1" s="1"/>
  <c r="X147" i="1"/>
  <c r="X183" i="1"/>
  <c r="X185" i="1" s="1"/>
  <c r="X173" i="1"/>
  <c r="X176" i="1"/>
  <c r="U56" i="1"/>
  <c r="V56" i="1"/>
  <c r="W56" i="1"/>
  <c r="Y56" i="1"/>
  <c r="Z56" i="1"/>
  <c r="AA56" i="1"/>
  <c r="L42" i="1"/>
  <c r="U50" i="1"/>
  <c r="V50" i="1"/>
  <c r="W50" i="1"/>
  <c r="Y50" i="1"/>
  <c r="Z50" i="1"/>
  <c r="AA50" i="1"/>
  <c r="L48" i="1"/>
  <c r="U43" i="1"/>
  <c r="V43" i="1"/>
  <c r="W43" i="1"/>
  <c r="Y43" i="1"/>
  <c r="Z43" i="1"/>
  <c r="AA43" i="1"/>
  <c r="X86" i="1"/>
  <c r="X85" i="1"/>
  <c r="T86" i="1"/>
  <c r="T85" i="1"/>
  <c r="M87" i="1"/>
  <c r="N87" i="1"/>
  <c r="O87" i="1"/>
  <c r="Q87" i="1"/>
  <c r="R87" i="1"/>
  <c r="S87" i="1"/>
  <c r="U87" i="1"/>
  <c r="V87" i="1"/>
  <c r="W87" i="1"/>
  <c r="Y87" i="1"/>
  <c r="Z87" i="1"/>
  <c r="AA87" i="1"/>
  <c r="P86" i="1"/>
  <c r="P85" i="1"/>
  <c r="L86" i="1"/>
  <c r="L85" i="1"/>
  <c r="AA163" i="1"/>
  <c r="Z163" i="1"/>
  <c r="Y163" i="1"/>
  <c r="W163" i="1"/>
  <c r="V163" i="1"/>
  <c r="U163" i="1"/>
  <c r="S163" i="1"/>
  <c r="R163" i="1"/>
  <c r="Q163" i="1"/>
  <c r="O163" i="1"/>
  <c r="N163" i="1"/>
  <c r="M163" i="1"/>
  <c r="X162" i="1"/>
  <c r="T162" i="1"/>
  <c r="P162" i="1"/>
  <c r="L162" i="1"/>
  <c r="T161" i="1"/>
  <c r="P161" i="1"/>
  <c r="L161" i="1"/>
  <c r="AA160" i="1"/>
  <c r="Z160" i="1"/>
  <c r="Y160" i="1"/>
  <c r="W160" i="1"/>
  <c r="V160" i="1"/>
  <c r="U160" i="1"/>
  <c r="S160" i="1"/>
  <c r="R160" i="1"/>
  <c r="Q160" i="1"/>
  <c r="O160" i="1"/>
  <c r="N160" i="1"/>
  <c r="M160" i="1"/>
  <c r="X159" i="1"/>
  <c r="T159" i="1"/>
  <c r="P159" i="1"/>
  <c r="L159" i="1"/>
  <c r="X158" i="1"/>
  <c r="T158" i="1"/>
  <c r="P158" i="1"/>
  <c r="L158" i="1"/>
  <c r="T157" i="1"/>
  <c r="P157" i="1"/>
  <c r="L157" i="1"/>
  <c r="S156" i="1"/>
  <c r="R156" i="1"/>
  <c r="Q156" i="1"/>
  <c r="O156" i="1"/>
  <c r="N156" i="1"/>
  <c r="M156" i="1"/>
  <c r="T155" i="1"/>
  <c r="P155" i="1"/>
  <c r="L155" i="1"/>
  <c r="T154" i="1"/>
  <c r="P154" i="1"/>
  <c r="L154" i="1"/>
  <c r="T153" i="1"/>
  <c r="P153" i="1"/>
  <c r="L153" i="1"/>
  <c r="AA152" i="1"/>
  <c r="Z152" i="1"/>
  <c r="Y152" i="1"/>
  <c r="W152" i="1"/>
  <c r="V152" i="1"/>
  <c r="U152" i="1"/>
  <c r="S152" i="1"/>
  <c r="R152" i="1"/>
  <c r="Q152" i="1"/>
  <c r="O152" i="1"/>
  <c r="N152" i="1"/>
  <c r="M152" i="1"/>
  <c r="T151" i="1"/>
  <c r="P151" i="1"/>
  <c r="L151" i="1"/>
  <c r="X150" i="1"/>
  <c r="X152" i="1" s="1"/>
  <c r="T150" i="1"/>
  <c r="P150" i="1"/>
  <c r="L150" i="1"/>
  <c r="AA149" i="1"/>
  <c r="Z149" i="1"/>
  <c r="Y149" i="1"/>
  <c r="W149" i="1"/>
  <c r="V149" i="1"/>
  <c r="U149" i="1"/>
  <c r="S149" i="1"/>
  <c r="R149" i="1"/>
  <c r="Q149" i="1"/>
  <c r="O149" i="1"/>
  <c r="N149" i="1"/>
  <c r="M149" i="1"/>
  <c r="X148" i="1"/>
  <c r="X149" i="1" s="1"/>
  <c r="T148" i="1"/>
  <c r="P148" i="1"/>
  <c r="L148" i="1"/>
  <c r="T147" i="1"/>
  <c r="P147" i="1"/>
  <c r="L147" i="1"/>
  <c r="X163" i="1" l="1"/>
  <c r="X160" i="1"/>
  <c r="X164" i="1" s="1"/>
  <c r="P163" i="1"/>
  <c r="P160" i="1"/>
  <c r="T163" i="1"/>
  <c r="N164" i="1"/>
  <c r="S164" i="1"/>
  <c r="P156" i="1"/>
  <c r="T149" i="1"/>
  <c r="Y164" i="1"/>
  <c r="T152" i="1"/>
  <c r="P149" i="1"/>
  <c r="O164" i="1"/>
  <c r="U164" i="1"/>
  <c r="T156" i="1"/>
  <c r="T160" i="1"/>
  <c r="Q164" i="1"/>
  <c r="V164" i="1"/>
  <c r="Z164" i="1"/>
  <c r="L152" i="1"/>
  <c r="L149" i="1"/>
  <c r="M164" i="1"/>
  <c r="R164" i="1"/>
  <c r="W164" i="1"/>
  <c r="AA164" i="1"/>
  <c r="P152" i="1"/>
  <c r="L156" i="1"/>
  <c r="L160" i="1"/>
  <c r="L163" i="1"/>
  <c r="P164" i="1" l="1"/>
  <c r="T164" i="1"/>
  <c r="L164" i="1"/>
  <c r="N122" i="1"/>
  <c r="X67" i="1"/>
  <c r="T67" i="1"/>
  <c r="P67" i="1"/>
  <c r="L67" i="1"/>
  <c r="X30" i="1"/>
  <c r="T30" i="1"/>
  <c r="P30" i="1"/>
  <c r="L30" i="1"/>
  <c r="E11" i="2" l="1"/>
  <c r="M235" i="1"/>
  <c r="N235" i="1"/>
  <c r="O235" i="1"/>
  <c r="Q235" i="1"/>
  <c r="R235" i="1"/>
  <c r="S235" i="1"/>
  <c r="U235" i="1"/>
  <c r="V235" i="1"/>
  <c r="W235" i="1"/>
  <c r="Y235" i="1"/>
  <c r="Z235" i="1"/>
  <c r="AA235" i="1"/>
  <c r="M140" i="1"/>
  <c r="N140" i="1"/>
  <c r="O140" i="1"/>
  <c r="Q140" i="1"/>
  <c r="R140" i="1"/>
  <c r="S140" i="1"/>
  <c r="U140" i="1"/>
  <c r="V140" i="1"/>
  <c r="W140" i="1"/>
  <c r="X140" i="1"/>
  <c r="Y140" i="1"/>
  <c r="Z140" i="1"/>
  <c r="AA140" i="1"/>
  <c r="M130" i="1"/>
  <c r="N130" i="1"/>
  <c r="O130" i="1"/>
  <c r="Q130" i="1"/>
  <c r="R130" i="1"/>
  <c r="S130" i="1"/>
  <c r="U130" i="1"/>
  <c r="V130" i="1"/>
  <c r="W130" i="1"/>
  <c r="Y130" i="1"/>
  <c r="Z130" i="1"/>
  <c r="AA130" i="1"/>
  <c r="X129" i="1"/>
  <c r="X130" i="1" s="1"/>
  <c r="T129" i="1"/>
  <c r="P129" i="1"/>
  <c r="M125" i="1"/>
  <c r="N125" i="1"/>
  <c r="O125" i="1"/>
  <c r="Q125" i="1"/>
  <c r="R125" i="1"/>
  <c r="S125" i="1"/>
  <c r="U125" i="1"/>
  <c r="V125" i="1"/>
  <c r="W125" i="1"/>
  <c r="Y125" i="1"/>
  <c r="Z125" i="1"/>
  <c r="AA125" i="1"/>
  <c r="L129" i="1"/>
  <c r="X124" i="1"/>
  <c r="X125" i="1" s="1"/>
  <c r="T124" i="1"/>
  <c r="P124" i="1"/>
  <c r="L124" i="1"/>
  <c r="AA83" i="1"/>
  <c r="Z83" i="1"/>
  <c r="Y83" i="1"/>
  <c r="W83" i="1"/>
  <c r="V83" i="1"/>
  <c r="U83" i="1"/>
  <c r="S83" i="1"/>
  <c r="R83" i="1"/>
  <c r="Q83" i="1"/>
  <c r="O83" i="1"/>
  <c r="N83" i="1"/>
  <c r="M83" i="1"/>
  <c r="X82" i="1"/>
  <c r="X83" i="1" s="1"/>
  <c r="T82" i="1"/>
  <c r="P82" i="1"/>
  <c r="P83" i="1" s="1"/>
  <c r="L82" i="1"/>
  <c r="L83" i="1" s="1"/>
  <c r="T83" i="1" l="1"/>
  <c r="V122" i="1"/>
  <c r="AA78" i="1" l="1"/>
  <c r="Z78" i="1"/>
  <c r="Y78" i="1"/>
  <c r="W78" i="1"/>
  <c r="V78" i="1"/>
  <c r="U78" i="1"/>
  <c r="S78" i="1"/>
  <c r="R78" i="1"/>
  <c r="Q78" i="1"/>
  <c r="O78" i="1"/>
  <c r="N78" i="1"/>
  <c r="M78" i="1"/>
  <c r="T77" i="1"/>
  <c r="P77" i="1"/>
  <c r="L77" i="1"/>
  <c r="X76" i="1"/>
  <c r="X78" i="1" s="1"/>
  <c r="T76" i="1"/>
  <c r="P76" i="1"/>
  <c r="L76" i="1"/>
  <c r="L78" i="1" l="1"/>
  <c r="T78" i="1"/>
  <c r="P78" i="1"/>
  <c r="AA225" i="1"/>
  <c r="AA226" i="1" s="1"/>
  <c r="Z225" i="1"/>
  <c r="Z226" i="1" s="1"/>
  <c r="Y225" i="1"/>
  <c r="Y226" i="1" s="1"/>
  <c r="X225" i="1"/>
  <c r="X226" i="1" s="1"/>
  <c r="W225" i="1"/>
  <c r="W226" i="1" s="1"/>
  <c r="V225" i="1"/>
  <c r="V226" i="1" s="1"/>
  <c r="U225" i="1"/>
  <c r="U226" i="1" s="1"/>
  <c r="S225" i="1"/>
  <c r="S226" i="1" s="1"/>
  <c r="R225" i="1"/>
  <c r="R226" i="1" s="1"/>
  <c r="Q225" i="1"/>
  <c r="Q226" i="1" s="1"/>
  <c r="O225" i="1"/>
  <c r="O226" i="1" s="1"/>
  <c r="N225" i="1"/>
  <c r="N226" i="1" s="1"/>
  <c r="M225" i="1"/>
  <c r="M226" i="1" s="1"/>
  <c r="T223" i="1"/>
  <c r="T225" i="1" s="1"/>
  <c r="T226" i="1" s="1"/>
  <c r="P223" i="1"/>
  <c r="P225" i="1" s="1"/>
  <c r="P226" i="1" s="1"/>
  <c r="L223" i="1"/>
  <c r="L225" i="1" s="1"/>
  <c r="L226" i="1" s="1"/>
  <c r="AA194" i="1" l="1"/>
  <c r="Z194" i="1"/>
  <c r="Y194" i="1"/>
  <c r="X194" i="1"/>
  <c r="W194" i="1"/>
  <c r="V194" i="1"/>
  <c r="U194" i="1"/>
  <c r="S194" i="1"/>
  <c r="R194" i="1"/>
  <c r="Q194" i="1"/>
  <c r="O194" i="1"/>
  <c r="N194" i="1"/>
  <c r="M194" i="1"/>
  <c r="T193" i="1"/>
  <c r="T194" i="1" s="1"/>
  <c r="P193" i="1"/>
  <c r="P194" i="1" s="1"/>
  <c r="L193" i="1"/>
  <c r="L194" i="1" s="1"/>
  <c r="AA142" i="1" l="1"/>
  <c r="Z142" i="1"/>
  <c r="Y142" i="1"/>
  <c r="X142" i="1"/>
  <c r="U142" i="1"/>
  <c r="S142" i="1"/>
  <c r="R142" i="1"/>
  <c r="Q142" i="1"/>
  <c r="M142" i="1"/>
  <c r="T141" i="1"/>
  <c r="T142" i="1" s="1"/>
  <c r="P141" i="1"/>
  <c r="L141" i="1"/>
  <c r="L142" i="1" s="1"/>
  <c r="T139" i="1"/>
  <c r="T140" i="1" s="1"/>
  <c r="P139" i="1"/>
  <c r="P140" i="1" s="1"/>
  <c r="L139" i="1"/>
  <c r="L140" i="1" s="1"/>
  <c r="AA138" i="1"/>
  <c r="Z138" i="1"/>
  <c r="Y138" i="1"/>
  <c r="X138" i="1"/>
  <c r="U138" i="1"/>
  <c r="S138" i="1"/>
  <c r="R138" i="1"/>
  <c r="Q138" i="1"/>
  <c r="M138" i="1"/>
  <c r="T137" i="1"/>
  <c r="T138" i="1" s="1"/>
  <c r="P137" i="1"/>
  <c r="P138" i="1" s="1"/>
  <c r="L137" i="1"/>
  <c r="L138" i="1" s="1"/>
  <c r="P142" i="1" l="1"/>
  <c r="M192" i="1"/>
  <c r="N192" i="1"/>
  <c r="O192" i="1"/>
  <c r="Q192" i="1"/>
  <c r="R192" i="1"/>
  <c r="S192" i="1"/>
  <c r="U192" i="1"/>
  <c r="V192" i="1"/>
  <c r="W192" i="1"/>
  <c r="Y192" i="1"/>
  <c r="Z192" i="1"/>
  <c r="AA192" i="1"/>
  <c r="X191" i="1"/>
  <c r="X192" i="1" s="1"/>
  <c r="T191" i="1"/>
  <c r="P191" i="1"/>
  <c r="L191" i="1"/>
  <c r="X234" i="1" l="1"/>
  <c r="T234" i="1"/>
  <c r="P234" i="1"/>
  <c r="L234" i="1"/>
  <c r="AA232" i="1"/>
  <c r="Z232" i="1"/>
  <c r="Y232" i="1"/>
  <c r="W232" i="1"/>
  <c r="V232" i="1"/>
  <c r="U232" i="1"/>
  <c r="S232" i="1"/>
  <c r="R232" i="1"/>
  <c r="Q232" i="1"/>
  <c r="O232" i="1"/>
  <c r="N232" i="1"/>
  <c r="M232" i="1"/>
  <c r="X231" i="1"/>
  <c r="T231" i="1"/>
  <c r="T232" i="1" s="1"/>
  <c r="P231" i="1"/>
  <c r="P232" i="1" s="1"/>
  <c r="L231" i="1"/>
  <c r="L232" i="1" s="1"/>
  <c r="X84" i="1"/>
  <c r="X87" i="1" s="1"/>
  <c r="T84" i="1"/>
  <c r="T87" i="1" s="1"/>
  <c r="P84" i="1"/>
  <c r="P87" i="1" s="1"/>
  <c r="L84" i="1"/>
  <c r="L87" i="1" s="1"/>
  <c r="X232" i="1" l="1"/>
  <c r="P96" i="1"/>
  <c r="P74" i="1"/>
  <c r="P98" i="1" l="1"/>
  <c r="X205" i="1"/>
  <c r="T205" i="1"/>
  <c r="P205" i="1"/>
  <c r="L205" i="1"/>
  <c r="M206" i="1"/>
  <c r="N206" i="1"/>
  <c r="O206" i="1"/>
  <c r="Q206" i="1"/>
  <c r="R206" i="1"/>
  <c r="S206" i="1"/>
  <c r="U206" i="1"/>
  <c r="V206" i="1"/>
  <c r="W206" i="1"/>
  <c r="Y206" i="1"/>
  <c r="Z206" i="1"/>
  <c r="AA206" i="1"/>
  <c r="M203" i="1"/>
  <c r="N203" i="1"/>
  <c r="O203" i="1"/>
  <c r="Q203" i="1"/>
  <c r="R203" i="1"/>
  <c r="S203" i="1"/>
  <c r="U203" i="1"/>
  <c r="V203" i="1"/>
  <c r="W203" i="1"/>
  <c r="Y203" i="1"/>
  <c r="Z203" i="1"/>
  <c r="AA203" i="1"/>
  <c r="X202" i="1"/>
  <c r="X203" i="1" s="1"/>
  <c r="T202" i="1"/>
  <c r="P202" i="1"/>
  <c r="L202" i="1"/>
  <c r="AA136" i="1"/>
  <c r="Z136" i="1"/>
  <c r="Y136" i="1"/>
  <c r="X136" i="1"/>
  <c r="U136" i="1"/>
  <c r="S136" i="1"/>
  <c r="R136" i="1"/>
  <c r="Q136" i="1"/>
  <c r="M136" i="1"/>
  <c r="T135" i="1"/>
  <c r="T136" i="1" s="1"/>
  <c r="P135" i="1"/>
  <c r="P136" i="1" s="1"/>
  <c r="L135" i="1"/>
  <c r="L136" i="1" s="1"/>
  <c r="M69" i="1"/>
  <c r="N69" i="1"/>
  <c r="O69" i="1"/>
  <c r="Q69" i="1"/>
  <c r="R69" i="1"/>
  <c r="S69" i="1"/>
  <c r="U69" i="1"/>
  <c r="V69" i="1"/>
  <c r="W69" i="1"/>
  <c r="Y69" i="1"/>
  <c r="Z69" i="1"/>
  <c r="AA69" i="1"/>
  <c r="X68" i="1"/>
  <c r="X69" i="1" s="1"/>
  <c r="T68" i="1"/>
  <c r="P68" i="1"/>
  <c r="L68" i="1"/>
  <c r="M36" i="1"/>
  <c r="N36" i="1"/>
  <c r="O36" i="1"/>
  <c r="Q36" i="1"/>
  <c r="R36" i="1"/>
  <c r="S36" i="1"/>
  <c r="U36" i="1"/>
  <c r="V36" i="1"/>
  <c r="W36" i="1"/>
  <c r="Y36" i="1"/>
  <c r="Z36" i="1"/>
  <c r="AA36" i="1"/>
  <c r="X35" i="1"/>
  <c r="T35" i="1"/>
  <c r="P35" i="1"/>
  <c r="L35" i="1"/>
  <c r="X206" i="1" l="1"/>
  <c r="L190" i="1"/>
  <c r="L192" i="1" s="1"/>
  <c r="L195" i="1"/>
  <c r="S50" i="1" l="1"/>
  <c r="R50" i="1"/>
  <c r="Q50" i="1"/>
  <c r="O50" i="1"/>
  <c r="N50" i="1"/>
  <c r="M50" i="1"/>
  <c r="X49" i="1"/>
  <c r="T49" i="1"/>
  <c r="P49" i="1"/>
  <c r="L49" i="1"/>
  <c r="L50" i="1" s="1"/>
  <c r="X48" i="1"/>
  <c r="T48" i="1"/>
  <c r="P48" i="1"/>
  <c r="X50" i="1" l="1"/>
  <c r="P50" i="1"/>
  <c r="T50" i="1"/>
  <c r="L33" i="1" l="1"/>
  <c r="P190" i="1" l="1"/>
  <c r="P192" i="1" s="1"/>
  <c r="P195" i="1"/>
  <c r="M47" i="1" l="1"/>
  <c r="N47" i="1"/>
  <c r="O47" i="1"/>
  <c r="Q47" i="1"/>
  <c r="R47" i="1"/>
  <c r="S47" i="1"/>
  <c r="U47" i="1"/>
  <c r="V47" i="1"/>
  <c r="W47" i="1"/>
  <c r="Y47" i="1"/>
  <c r="Z47" i="1"/>
  <c r="AA47" i="1"/>
  <c r="X45" i="1"/>
  <c r="T45" i="1"/>
  <c r="P45" i="1"/>
  <c r="L45" i="1"/>
  <c r="T190" i="1" l="1"/>
  <c r="T192" i="1" s="1"/>
  <c r="X46" i="1" l="1"/>
  <c r="T46" i="1"/>
  <c r="P46" i="1"/>
  <c r="L46" i="1"/>
  <c r="X44" i="1"/>
  <c r="T44" i="1"/>
  <c r="P44" i="1"/>
  <c r="L44" i="1"/>
  <c r="L47" i="1" s="1"/>
  <c r="X47" i="1" l="1"/>
  <c r="P47" i="1"/>
  <c r="T47" i="1"/>
  <c r="X70" i="1"/>
  <c r="Y70" i="1"/>
  <c r="Z70" i="1"/>
  <c r="AA70" i="1"/>
  <c r="L55" i="1" l="1"/>
  <c r="T80" i="1" l="1"/>
  <c r="M175" i="1" l="1"/>
  <c r="N175" i="1"/>
  <c r="O175" i="1"/>
  <c r="Q175" i="1"/>
  <c r="R175" i="1"/>
  <c r="S175" i="1"/>
  <c r="U175" i="1"/>
  <c r="V175" i="1"/>
  <c r="W175" i="1"/>
  <c r="Y175" i="1"/>
  <c r="Z175" i="1"/>
  <c r="AA175" i="1"/>
  <c r="X174" i="1"/>
  <c r="T174" i="1"/>
  <c r="P174" i="1"/>
  <c r="L174" i="1"/>
  <c r="T168" i="1"/>
  <c r="X175" i="1" l="1"/>
  <c r="U134" i="1"/>
  <c r="V134" i="1"/>
  <c r="W134" i="1"/>
  <c r="L80" i="1" l="1"/>
  <c r="P233" i="1" l="1"/>
  <c r="P235" i="1" l="1"/>
  <c r="P31" i="1"/>
  <c r="P201" i="1" l="1"/>
  <c r="P203" i="1" s="1"/>
  <c r="T183" i="1" l="1"/>
  <c r="T185" i="1" s="1"/>
  <c r="P183" i="1"/>
  <c r="P185" i="1" s="1"/>
  <c r="L183" i="1"/>
  <c r="L185" i="1" s="1"/>
  <c r="M81" i="1" l="1"/>
  <c r="N81" i="1"/>
  <c r="O81" i="1"/>
  <c r="Q81" i="1"/>
  <c r="R81" i="1"/>
  <c r="S81" i="1"/>
  <c r="U81" i="1"/>
  <c r="V81" i="1"/>
  <c r="W81" i="1"/>
  <c r="Y81" i="1"/>
  <c r="Z81" i="1"/>
  <c r="AA81" i="1"/>
  <c r="P80" i="1"/>
  <c r="X79" i="1"/>
  <c r="X81" i="1" s="1"/>
  <c r="T79" i="1"/>
  <c r="T81" i="1" s="1"/>
  <c r="P79" i="1"/>
  <c r="L79" i="1"/>
  <c r="L81" i="1" s="1"/>
  <c r="X96" i="1"/>
  <c r="T96" i="1"/>
  <c r="L96" i="1"/>
  <c r="T98" i="1" l="1"/>
  <c r="L98" i="1"/>
  <c r="X98" i="1"/>
  <c r="E22" i="4"/>
  <c r="C24" i="2"/>
  <c r="P81" i="1"/>
  <c r="N134" i="1"/>
  <c r="L133" i="1"/>
  <c r="L131" i="1"/>
  <c r="L128" i="1"/>
  <c r="L130" i="1" s="1"/>
  <c r="L123" i="1"/>
  <c r="L125" i="1" s="1"/>
  <c r="L121" i="1"/>
  <c r="L117" i="1"/>
  <c r="L115" i="1"/>
  <c r="L113" i="1"/>
  <c r="L111" i="1"/>
  <c r="L109" i="1"/>
  <c r="L107" i="1"/>
  <c r="L105" i="1"/>
  <c r="L103" i="1"/>
  <c r="L101" i="1"/>
  <c r="L74" i="1"/>
  <c r="L72" i="1"/>
  <c r="L66" i="1"/>
  <c r="L65" i="1"/>
  <c r="L64" i="1"/>
  <c r="L62" i="1"/>
  <c r="L60" i="1"/>
  <c r="L59" i="1"/>
  <c r="L39" i="1"/>
  <c r="L38" i="1"/>
  <c r="L29" i="1"/>
  <c r="B11" i="2" l="1"/>
  <c r="B22" i="4"/>
  <c r="C22" i="4" s="1"/>
  <c r="D22" i="4" s="1"/>
  <c r="B24" i="2"/>
  <c r="E24" i="2"/>
  <c r="G22" i="4"/>
  <c r="F22" i="4"/>
  <c r="D24" i="2"/>
  <c r="B23" i="4"/>
  <c r="L69" i="1"/>
  <c r="AA244" i="1"/>
  <c r="Z244" i="1"/>
  <c r="Y244" i="1"/>
  <c r="X244" i="1"/>
  <c r="W244" i="1"/>
  <c r="V244" i="1"/>
  <c r="U244" i="1"/>
  <c r="S244" i="1"/>
  <c r="R244" i="1"/>
  <c r="Q244" i="1"/>
  <c r="O244" i="1"/>
  <c r="N244" i="1"/>
  <c r="M244" i="1"/>
  <c r="T243" i="1"/>
  <c r="T244" i="1" s="1"/>
  <c r="P243" i="1"/>
  <c r="P244" i="1" s="1"/>
  <c r="L243" i="1"/>
  <c r="L244" i="1" s="1"/>
  <c r="B28" i="2" l="1"/>
  <c r="B27" i="2" s="1"/>
  <c r="C23" i="4"/>
  <c r="B18" i="4"/>
  <c r="AA177" i="1"/>
  <c r="AA186" i="1" s="1"/>
  <c r="Z177" i="1"/>
  <c r="Z186" i="1" s="1"/>
  <c r="Y177" i="1"/>
  <c r="Y186" i="1" s="1"/>
  <c r="X177" i="1"/>
  <c r="X186" i="1" s="1"/>
  <c r="W177" i="1"/>
  <c r="W186" i="1" s="1"/>
  <c r="V177" i="1"/>
  <c r="V186" i="1" s="1"/>
  <c r="U177" i="1"/>
  <c r="U186" i="1" s="1"/>
  <c r="S177" i="1"/>
  <c r="S186" i="1" s="1"/>
  <c r="R177" i="1"/>
  <c r="R186" i="1" s="1"/>
  <c r="Q177" i="1"/>
  <c r="Q186" i="1" s="1"/>
  <c r="O177" i="1"/>
  <c r="O186" i="1" s="1"/>
  <c r="N177" i="1"/>
  <c r="N186" i="1" s="1"/>
  <c r="M177" i="1"/>
  <c r="M186" i="1" s="1"/>
  <c r="T176" i="1"/>
  <c r="T177" i="1" s="1"/>
  <c r="P176" i="1"/>
  <c r="L176" i="1"/>
  <c r="B6" i="2" s="1"/>
  <c r="C18" i="4" l="1"/>
  <c r="L177" i="1"/>
  <c r="P177" i="1"/>
  <c r="L143" i="1"/>
  <c r="AA134" i="1"/>
  <c r="Z134" i="1"/>
  <c r="Y134" i="1"/>
  <c r="X134" i="1"/>
  <c r="S134" i="1"/>
  <c r="R134" i="1"/>
  <c r="Q134" i="1"/>
  <c r="M134" i="1"/>
  <c r="L134" i="1"/>
  <c r="T133" i="1"/>
  <c r="T134" i="1" s="1"/>
  <c r="P133" i="1"/>
  <c r="P134" i="1" s="1"/>
  <c r="AA246" i="1" l="1"/>
  <c r="Z246" i="1"/>
  <c r="Y246" i="1"/>
  <c r="X246" i="1"/>
  <c r="W246" i="1"/>
  <c r="V246" i="1"/>
  <c r="U246" i="1"/>
  <c r="S246" i="1"/>
  <c r="R246" i="1"/>
  <c r="Q246" i="1"/>
  <c r="O246" i="1"/>
  <c r="N246" i="1"/>
  <c r="M246" i="1"/>
  <c r="T245" i="1"/>
  <c r="P245" i="1"/>
  <c r="L245" i="1"/>
  <c r="AA242" i="1"/>
  <c r="Z242" i="1"/>
  <c r="Y242" i="1"/>
  <c r="X242" i="1"/>
  <c r="W242" i="1"/>
  <c r="V242" i="1"/>
  <c r="U242" i="1"/>
  <c r="S242" i="1"/>
  <c r="R242" i="1"/>
  <c r="Q242" i="1"/>
  <c r="O242" i="1"/>
  <c r="N242" i="1"/>
  <c r="M242" i="1"/>
  <c r="T240" i="1"/>
  <c r="T242" i="1" s="1"/>
  <c r="P240" i="1"/>
  <c r="P242" i="1" s="1"/>
  <c r="L240" i="1"/>
  <c r="L242" i="1" s="1"/>
  <c r="X233" i="1"/>
  <c r="T233" i="1"/>
  <c r="L233" i="1"/>
  <c r="P246" i="1" l="1"/>
  <c r="P247" i="1" s="1"/>
  <c r="X235" i="1"/>
  <c r="L235" i="1"/>
  <c r="T235" i="1"/>
  <c r="T246" i="1"/>
  <c r="T247" i="1" s="1"/>
  <c r="N247" i="1"/>
  <c r="S247" i="1"/>
  <c r="X247" i="1"/>
  <c r="O247" i="1"/>
  <c r="Y247" i="1"/>
  <c r="U247" i="1"/>
  <c r="Q247" i="1"/>
  <c r="V247" i="1"/>
  <c r="Z247" i="1"/>
  <c r="L246" i="1"/>
  <c r="L247" i="1" s="1"/>
  <c r="M247" i="1"/>
  <c r="R247" i="1"/>
  <c r="W247" i="1"/>
  <c r="AA247" i="1"/>
  <c r="T211" i="1" l="1"/>
  <c r="T204" i="1"/>
  <c r="T206" i="1" s="1"/>
  <c r="T201" i="1"/>
  <c r="T203" i="1" s="1"/>
  <c r="T195" i="1"/>
  <c r="L173" i="1"/>
  <c r="L175" i="1" s="1"/>
  <c r="L186" i="1" s="1"/>
  <c r="T169" i="1"/>
  <c r="T143" i="1"/>
  <c r="T131" i="1"/>
  <c r="T132" i="1" s="1"/>
  <c r="T128" i="1"/>
  <c r="T123" i="1"/>
  <c r="T125" i="1" s="1"/>
  <c r="T121" i="1"/>
  <c r="T122" i="1" s="1"/>
  <c r="T117" i="1"/>
  <c r="T118" i="1" s="1"/>
  <c r="T115" i="1"/>
  <c r="T116" i="1" s="1"/>
  <c r="T113" i="1"/>
  <c r="T114" i="1" s="1"/>
  <c r="T111" i="1"/>
  <c r="T112" i="1" s="1"/>
  <c r="T109" i="1"/>
  <c r="T110" i="1" s="1"/>
  <c r="T107" i="1"/>
  <c r="T105" i="1"/>
  <c r="T103" i="1"/>
  <c r="T104" i="1" s="1"/>
  <c r="T101" i="1"/>
  <c r="M144" i="1"/>
  <c r="L144" i="1"/>
  <c r="O132" i="1"/>
  <c r="N132" i="1"/>
  <c r="M132" i="1"/>
  <c r="L132" i="1"/>
  <c r="M127" i="1"/>
  <c r="O126" i="1"/>
  <c r="N126" i="1"/>
  <c r="N127" i="1" s="1"/>
  <c r="M122" i="1"/>
  <c r="L122" i="1"/>
  <c r="M118" i="1"/>
  <c r="L118" i="1"/>
  <c r="M116" i="1"/>
  <c r="L116" i="1"/>
  <c r="N114" i="1"/>
  <c r="M114" i="1"/>
  <c r="L114" i="1"/>
  <c r="M112" i="1"/>
  <c r="L112" i="1"/>
  <c r="M110" i="1"/>
  <c r="L110" i="1"/>
  <c r="L108" i="1"/>
  <c r="M106" i="1"/>
  <c r="L106" i="1"/>
  <c r="O104" i="1"/>
  <c r="N104" i="1"/>
  <c r="M104" i="1"/>
  <c r="L104" i="1"/>
  <c r="O102" i="1"/>
  <c r="N102" i="1"/>
  <c r="M102" i="1"/>
  <c r="L102" i="1"/>
  <c r="T74" i="1"/>
  <c r="T72" i="1"/>
  <c r="O75" i="1"/>
  <c r="N75" i="1"/>
  <c r="M75" i="1"/>
  <c r="L75" i="1"/>
  <c r="T65" i="1"/>
  <c r="T66" i="1"/>
  <c r="T64" i="1"/>
  <c r="T62" i="1"/>
  <c r="T63" i="1" s="1"/>
  <c r="T60" i="1"/>
  <c r="T59" i="1"/>
  <c r="O63" i="1"/>
  <c r="N63" i="1"/>
  <c r="M63" i="1"/>
  <c r="L63" i="1"/>
  <c r="O61" i="1"/>
  <c r="N61" i="1"/>
  <c r="M61" i="1"/>
  <c r="L61" i="1"/>
  <c r="T39" i="1"/>
  <c r="T38" i="1"/>
  <c r="T29" i="1"/>
  <c r="O56" i="1"/>
  <c r="N56" i="1"/>
  <c r="M56" i="1"/>
  <c r="L54" i="1"/>
  <c r="O43" i="1"/>
  <c r="N43" i="1"/>
  <c r="M43" i="1"/>
  <c r="L41" i="1"/>
  <c r="L37" i="1"/>
  <c r="O32" i="1"/>
  <c r="O57" i="1" s="1"/>
  <c r="N32" i="1"/>
  <c r="M32" i="1"/>
  <c r="M57" i="1" s="1"/>
  <c r="L31" i="1"/>
  <c r="T25" i="1"/>
  <c r="V114" i="1"/>
  <c r="U144" i="1"/>
  <c r="U122" i="1"/>
  <c r="U118" i="1"/>
  <c r="U116" i="1"/>
  <c r="U114" i="1"/>
  <c r="U112" i="1"/>
  <c r="U110" i="1"/>
  <c r="U108" i="1"/>
  <c r="V108" i="1"/>
  <c r="P33" i="1"/>
  <c r="Q32" i="1"/>
  <c r="R32" i="1"/>
  <c r="S32" i="1"/>
  <c r="S57" i="1" s="1"/>
  <c r="U32" i="1"/>
  <c r="U57" i="1" s="1"/>
  <c r="V32" i="1"/>
  <c r="V57" i="1" s="1"/>
  <c r="W32" i="1"/>
  <c r="W57" i="1" s="1"/>
  <c r="Y32" i="1"/>
  <c r="Y57" i="1" s="1"/>
  <c r="Z32" i="1"/>
  <c r="Z57" i="1" s="1"/>
  <c r="AA32" i="1"/>
  <c r="AA57" i="1" s="1"/>
  <c r="P101" i="1"/>
  <c r="P103" i="1"/>
  <c r="P105" i="1"/>
  <c r="P107" i="1"/>
  <c r="P109" i="1"/>
  <c r="P110" i="1" s="1"/>
  <c r="P111" i="1"/>
  <c r="P112" i="1" s="1"/>
  <c r="P113" i="1"/>
  <c r="P114" i="1" s="1"/>
  <c r="P115" i="1"/>
  <c r="P116" i="1" s="1"/>
  <c r="P117" i="1"/>
  <c r="P118" i="1" s="1"/>
  <c r="P121" i="1"/>
  <c r="P122" i="1" s="1"/>
  <c r="P123" i="1"/>
  <c r="P125" i="1" s="1"/>
  <c r="P128" i="1"/>
  <c r="P131" i="1"/>
  <c r="P132" i="1" s="1"/>
  <c r="P143" i="1"/>
  <c r="Q75" i="1"/>
  <c r="R75" i="1"/>
  <c r="S75" i="1"/>
  <c r="U75" i="1"/>
  <c r="V75" i="1"/>
  <c r="W75" i="1"/>
  <c r="X75" i="1"/>
  <c r="Y75" i="1"/>
  <c r="Z75" i="1"/>
  <c r="AA75" i="1"/>
  <c r="L169" i="1"/>
  <c r="L168" i="1"/>
  <c r="L25" i="1"/>
  <c r="P25" i="1"/>
  <c r="M26" i="1"/>
  <c r="M27" i="1" s="1"/>
  <c r="N26" i="1"/>
  <c r="N27" i="1" s="1"/>
  <c r="O26" i="1"/>
  <c r="O27" i="1" s="1"/>
  <c r="Q26" i="1"/>
  <c r="Q27" i="1" s="1"/>
  <c r="U27" i="1"/>
  <c r="R27" i="1"/>
  <c r="X27" i="1"/>
  <c r="Y27" i="1"/>
  <c r="P29" i="1"/>
  <c r="X29" i="1"/>
  <c r="T31" i="1"/>
  <c r="X31" i="1"/>
  <c r="T33" i="1"/>
  <c r="X33" i="1"/>
  <c r="P34" i="1"/>
  <c r="T34" i="1"/>
  <c r="X34" i="1"/>
  <c r="P37" i="1"/>
  <c r="T37" i="1"/>
  <c r="X37" i="1"/>
  <c r="P38" i="1"/>
  <c r="X38" i="1"/>
  <c r="X39" i="1"/>
  <c r="P41" i="1"/>
  <c r="T41" i="1"/>
  <c r="X41" i="1"/>
  <c r="Q43" i="1"/>
  <c r="T42" i="1"/>
  <c r="X42" i="1"/>
  <c r="R43" i="1"/>
  <c r="S43" i="1"/>
  <c r="P54" i="1"/>
  <c r="T54" i="1"/>
  <c r="X54" i="1"/>
  <c r="P55" i="1"/>
  <c r="T55" i="1"/>
  <c r="X55" i="1"/>
  <c r="R56" i="1"/>
  <c r="S56" i="1"/>
  <c r="P59" i="1"/>
  <c r="P60" i="1"/>
  <c r="Q61" i="1"/>
  <c r="R61" i="1"/>
  <c r="S61" i="1"/>
  <c r="P62" i="1"/>
  <c r="P63" i="1" s="1"/>
  <c r="Q63" i="1"/>
  <c r="R63" i="1"/>
  <c r="S63" i="1"/>
  <c r="P64" i="1"/>
  <c r="P65" i="1"/>
  <c r="P66" i="1"/>
  <c r="P72" i="1"/>
  <c r="Q102" i="1"/>
  <c r="R102" i="1"/>
  <c r="S102" i="1"/>
  <c r="U102" i="1"/>
  <c r="V102" i="1"/>
  <c r="W102" i="1"/>
  <c r="X102" i="1"/>
  <c r="Y102" i="1"/>
  <c r="Z102" i="1"/>
  <c r="AA102" i="1"/>
  <c r="Q104" i="1"/>
  <c r="R104" i="1"/>
  <c r="S104" i="1"/>
  <c r="U104" i="1"/>
  <c r="V104" i="1"/>
  <c r="W104" i="1"/>
  <c r="X104" i="1"/>
  <c r="Y104" i="1"/>
  <c r="Z104" i="1"/>
  <c r="AA104" i="1"/>
  <c r="Q106" i="1"/>
  <c r="Q108" i="1"/>
  <c r="R108" i="1"/>
  <c r="S108" i="1"/>
  <c r="X108" i="1"/>
  <c r="Y108" i="1"/>
  <c r="Z108" i="1"/>
  <c r="AA108" i="1"/>
  <c r="Q110" i="1"/>
  <c r="R110" i="1"/>
  <c r="S110" i="1"/>
  <c r="X110" i="1"/>
  <c r="Y110" i="1"/>
  <c r="Z110" i="1"/>
  <c r="AA110" i="1"/>
  <c r="Q112" i="1"/>
  <c r="R112" i="1"/>
  <c r="S112" i="1"/>
  <c r="X112" i="1"/>
  <c r="Y112" i="1"/>
  <c r="Z112" i="1"/>
  <c r="AA112" i="1"/>
  <c r="Q114" i="1"/>
  <c r="R114" i="1"/>
  <c r="S114" i="1"/>
  <c r="X114" i="1"/>
  <c r="Y114" i="1"/>
  <c r="Z114" i="1"/>
  <c r="AA114" i="1"/>
  <c r="Q116" i="1"/>
  <c r="R116" i="1"/>
  <c r="S116" i="1"/>
  <c r="X116" i="1"/>
  <c r="Y116" i="1"/>
  <c r="Z116" i="1"/>
  <c r="AA116" i="1"/>
  <c r="Q118" i="1"/>
  <c r="R118" i="1"/>
  <c r="S118" i="1"/>
  <c r="X118" i="1"/>
  <c r="Y118" i="1"/>
  <c r="Z118" i="1"/>
  <c r="AA118" i="1"/>
  <c r="Q122" i="1"/>
  <c r="R122" i="1"/>
  <c r="S122" i="1"/>
  <c r="X122" i="1"/>
  <c r="Y122" i="1"/>
  <c r="Z122" i="1"/>
  <c r="AA122" i="1"/>
  <c r="H126" i="1"/>
  <c r="K126" i="1"/>
  <c r="R126" i="1"/>
  <c r="R127" i="1" s="1"/>
  <c r="S126" i="1"/>
  <c r="P126" i="1" s="1"/>
  <c r="P127" i="1" s="1"/>
  <c r="V126" i="1"/>
  <c r="V127" i="1" s="1"/>
  <c r="W126" i="1"/>
  <c r="T126" i="1" s="1"/>
  <c r="T127" i="1" s="1"/>
  <c r="Y127" i="1"/>
  <c r="Z126" i="1"/>
  <c r="Z127" i="1" s="1"/>
  <c r="AA126" i="1"/>
  <c r="K127" i="1"/>
  <c r="Q127" i="1"/>
  <c r="U127" i="1"/>
  <c r="Q132" i="1"/>
  <c r="R132" i="1"/>
  <c r="S132" i="1"/>
  <c r="U132" i="1"/>
  <c r="V132" i="1"/>
  <c r="W132" i="1"/>
  <c r="X132" i="1"/>
  <c r="Y132" i="1"/>
  <c r="Z132" i="1"/>
  <c r="AA132" i="1"/>
  <c r="Q144" i="1"/>
  <c r="R144" i="1"/>
  <c r="S144" i="1"/>
  <c r="X144" i="1"/>
  <c r="Y144" i="1"/>
  <c r="Z144" i="1"/>
  <c r="AA144" i="1"/>
  <c r="P169" i="1"/>
  <c r="X169" i="1"/>
  <c r="E5" i="2" s="1"/>
  <c r="M170" i="1"/>
  <c r="M171" i="1" s="1"/>
  <c r="M187" i="1" s="1"/>
  <c r="N170" i="1"/>
  <c r="N171" i="1" s="1"/>
  <c r="N187" i="1" s="1"/>
  <c r="O170" i="1"/>
  <c r="O171" i="1" s="1"/>
  <c r="O187" i="1" s="1"/>
  <c r="Q170" i="1"/>
  <c r="Q171" i="1" s="1"/>
  <c r="Q187" i="1" s="1"/>
  <c r="R170" i="1"/>
  <c r="R171" i="1" s="1"/>
  <c r="R187" i="1" s="1"/>
  <c r="S170" i="1"/>
  <c r="S171" i="1" s="1"/>
  <c r="S187" i="1" s="1"/>
  <c r="U170" i="1"/>
  <c r="U171" i="1" s="1"/>
  <c r="U187" i="1" s="1"/>
  <c r="V170" i="1"/>
  <c r="V171" i="1" s="1"/>
  <c r="V187" i="1" s="1"/>
  <c r="W170" i="1"/>
  <c r="W171" i="1" s="1"/>
  <c r="W187" i="1" s="1"/>
  <c r="Y170" i="1"/>
  <c r="Y171" i="1" s="1"/>
  <c r="Y187" i="1" s="1"/>
  <c r="Z170" i="1"/>
  <c r="Z171" i="1" s="1"/>
  <c r="Z187" i="1" s="1"/>
  <c r="AA170" i="1"/>
  <c r="AA171" i="1" s="1"/>
  <c r="AA187" i="1" s="1"/>
  <c r="P173" i="1"/>
  <c r="P175" i="1" s="1"/>
  <c r="P186" i="1" s="1"/>
  <c r="T173" i="1"/>
  <c r="T175" i="1" s="1"/>
  <c r="T186" i="1" s="1"/>
  <c r="L196" i="1"/>
  <c r="L197" i="1" s="1"/>
  <c r="P196" i="1"/>
  <c r="P197" i="1" s="1"/>
  <c r="M196" i="1"/>
  <c r="M197" i="1" s="1"/>
  <c r="N196" i="1"/>
  <c r="N197" i="1" s="1"/>
  <c r="O196" i="1"/>
  <c r="O197" i="1" s="1"/>
  <c r="Q196" i="1"/>
  <c r="Q197" i="1" s="1"/>
  <c r="R196" i="1"/>
  <c r="R197" i="1" s="1"/>
  <c r="S196" i="1"/>
  <c r="S197" i="1" s="1"/>
  <c r="U196" i="1"/>
  <c r="U197" i="1" s="1"/>
  <c r="V196" i="1"/>
  <c r="V197" i="1" s="1"/>
  <c r="W196" i="1"/>
  <c r="W197" i="1" s="1"/>
  <c r="X196" i="1"/>
  <c r="X197" i="1" s="1"/>
  <c r="Y196" i="1"/>
  <c r="Y197" i="1" s="1"/>
  <c r="Z196" i="1"/>
  <c r="Z197" i="1" s="1"/>
  <c r="AA196" i="1"/>
  <c r="AA197" i="1" s="1"/>
  <c r="L201" i="1"/>
  <c r="L203" i="1" s="1"/>
  <c r="L204" i="1"/>
  <c r="L206" i="1" s="1"/>
  <c r="P204" i="1"/>
  <c r="P206" i="1" s="1"/>
  <c r="L211" i="1"/>
  <c r="P211" i="1"/>
  <c r="M213" i="1"/>
  <c r="M214" i="1" s="1"/>
  <c r="M215" i="1" s="1"/>
  <c r="N213" i="1"/>
  <c r="N214" i="1" s="1"/>
  <c r="N215" i="1" s="1"/>
  <c r="O213" i="1"/>
  <c r="O214" i="1" s="1"/>
  <c r="O215" i="1" s="1"/>
  <c r="Q213" i="1"/>
  <c r="Q214" i="1" s="1"/>
  <c r="Q215" i="1" s="1"/>
  <c r="R213" i="1"/>
  <c r="R214" i="1" s="1"/>
  <c r="R215" i="1" s="1"/>
  <c r="S213" i="1"/>
  <c r="S214" i="1" s="1"/>
  <c r="S215" i="1" s="1"/>
  <c r="U213" i="1"/>
  <c r="U214" i="1" s="1"/>
  <c r="U215" i="1" s="1"/>
  <c r="V213" i="1"/>
  <c r="V214" i="1" s="1"/>
  <c r="V215" i="1" s="1"/>
  <c r="W213" i="1"/>
  <c r="W214" i="1" s="1"/>
  <c r="W215" i="1" s="1"/>
  <c r="X213" i="1"/>
  <c r="X214" i="1" s="1"/>
  <c r="X215" i="1" s="1"/>
  <c r="Y213" i="1"/>
  <c r="Y214" i="1" s="1"/>
  <c r="Y215" i="1" s="1"/>
  <c r="Z213" i="1"/>
  <c r="Z214" i="1" s="1"/>
  <c r="Z215" i="1" s="1"/>
  <c r="AA213" i="1"/>
  <c r="AA214" i="1" s="1"/>
  <c r="AA215" i="1" s="1"/>
  <c r="L228" i="1"/>
  <c r="P228" i="1"/>
  <c r="C5" i="2" s="1"/>
  <c r="T228" i="1"/>
  <c r="T230" i="1" s="1"/>
  <c r="T236" i="1" s="1"/>
  <c r="T237" i="1" s="1"/>
  <c r="M230" i="1"/>
  <c r="M236" i="1" s="1"/>
  <c r="M237" i="1" s="1"/>
  <c r="N230" i="1"/>
  <c r="N236" i="1" s="1"/>
  <c r="N237" i="1" s="1"/>
  <c r="O230" i="1"/>
  <c r="O236" i="1" s="1"/>
  <c r="O237" i="1" s="1"/>
  <c r="Q230" i="1"/>
  <c r="Q236" i="1" s="1"/>
  <c r="Q237" i="1" s="1"/>
  <c r="R230" i="1"/>
  <c r="R236" i="1" s="1"/>
  <c r="R237" i="1" s="1"/>
  <c r="S230" i="1"/>
  <c r="S236" i="1" s="1"/>
  <c r="S237" i="1" s="1"/>
  <c r="U230" i="1"/>
  <c r="U236" i="1" s="1"/>
  <c r="U237" i="1" s="1"/>
  <c r="V230" i="1"/>
  <c r="V236" i="1" s="1"/>
  <c r="V237" i="1" s="1"/>
  <c r="W230" i="1"/>
  <c r="W236" i="1" s="1"/>
  <c r="W237" i="1" s="1"/>
  <c r="X230" i="1"/>
  <c r="X236" i="1" s="1"/>
  <c r="X237" i="1" s="1"/>
  <c r="Y230" i="1"/>
  <c r="Y236" i="1" s="1"/>
  <c r="Y237" i="1" s="1"/>
  <c r="Z230" i="1"/>
  <c r="Z236" i="1" s="1"/>
  <c r="Z237" i="1" s="1"/>
  <c r="AA230" i="1"/>
  <c r="AA236" i="1" s="1"/>
  <c r="AA237" i="1" s="1"/>
  <c r="L251" i="1"/>
  <c r="P251" i="1"/>
  <c r="T251" i="1"/>
  <c r="M252" i="1"/>
  <c r="M253" i="1" s="1"/>
  <c r="M254" i="1" s="1"/>
  <c r="N252" i="1"/>
  <c r="N253" i="1" s="1"/>
  <c r="N254" i="1" s="1"/>
  <c r="O252" i="1"/>
  <c r="O253" i="1" s="1"/>
  <c r="O254" i="1" s="1"/>
  <c r="Q252" i="1"/>
  <c r="Q253" i="1" s="1"/>
  <c r="Q254" i="1" s="1"/>
  <c r="R252" i="1"/>
  <c r="R253" i="1" s="1"/>
  <c r="R254" i="1" s="1"/>
  <c r="S252" i="1"/>
  <c r="S253" i="1" s="1"/>
  <c r="S254" i="1" s="1"/>
  <c r="U252" i="1"/>
  <c r="U253" i="1" s="1"/>
  <c r="U254" i="1" s="1"/>
  <c r="V252" i="1"/>
  <c r="V253" i="1" s="1"/>
  <c r="V254" i="1" s="1"/>
  <c r="W252" i="1"/>
  <c r="W253" i="1" s="1"/>
  <c r="W254" i="1" s="1"/>
  <c r="X252" i="1"/>
  <c r="X253" i="1" s="1"/>
  <c r="X254" i="1" s="1"/>
  <c r="Y252" i="1"/>
  <c r="Y253" i="1" s="1"/>
  <c r="Y254" i="1" s="1"/>
  <c r="Z252" i="1"/>
  <c r="Z253" i="1" s="1"/>
  <c r="Z254" i="1" s="1"/>
  <c r="AA252" i="1"/>
  <c r="AA253" i="1" s="1"/>
  <c r="AA254" i="1" s="1"/>
  <c r="P42" i="1"/>
  <c r="P39" i="1"/>
  <c r="Q56" i="1"/>
  <c r="B5" i="2" l="1"/>
  <c r="Q57" i="1"/>
  <c r="E6" i="2"/>
  <c r="R57" i="1"/>
  <c r="N57" i="1"/>
  <c r="C6" i="2"/>
  <c r="C23" i="2" s="1"/>
  <c r="E4" i="2"/>
  <c r="D6" i="2"/>
  <c r="D4" i="2"/>
  <c r="P102" i="1"/>
  <c r="C11" i="2"/>
  <c r="L40" i="1"/>
  <c r="C3" i="2"/>
  <c r="T102" i="1"/>
  <c r="D11" i="2"/>
  <c r="P40" i="1"/>
  <c r="X40" i="1"/>
  <c r="T40" i="1"/>
  <c r="U145" i="1"/>
  <c r="D3" i="2"/>
  <c r="R145" i="1"/>
  <c r="Z145" i="1"/>
  <c r="Q145" i="1"/>
  <c r="Y145" i="1"/>
  <c r="M145" i="1"/>
  <c r="N145" i="1"/>
  <c r="V145" i="1"/>
  <c r="D5" i="2"/>
  <c r="F15" i="4" s="1"/>
  <c r="X43" i="1"/>
  <c r="E23" i="2"/>
  <c r="G23" i="4"/>
  <c r="G18" i="4" s="1"/>
  <c r="E28" i="2"/>
  <c r="E27" i="2" s="1"/>
  <c r="B15" i="4"/>
  <c r="C15" i="4" s="1"/>
  <c r="P230" i="1"/>
  <c r="P236" i="1" s="1"/>
  <c r="P237" i="1" s="1"/>
  <c r="E15" i="4"/>
  <c r="X170" i="1"/>
  <c r="X171" i="1" s="1"/>
  <c r="X187" i="1" s="1"/>
  <c r="G15" i="4"/>
  <c r="L36" i="1"/>
  <c r="T130" i="1"/>
  <c r="P130" i="1"/>
  <c r="AA127" i="1"/>
  <c r="AA145" i="1" s="1"/>
  <c r="X126" i="1"/>
  <c r="E3" i="2" s="1"/>
  <c r="X56" i="1"/>
  <c r="L70" i="1"/>
  <c r="T252" i="1"/>
  <c r="T253" i="1" s="1"/>
  <c r="T254" i="1" s="1"/>
  <c r="T213" i="1"/>
  <c r="T214" i="1" s="1"/>
  <c r="T215" i="1" s="1"/>
  <c r="T196" i="1"/>
  <c r="T197" i="1" s="1"/>
  <c r="T198" i="1" s="1"/>
  <c r="P213" i="1"/>
  <c r="P214" i="1" s="1"/>
  <c r="P215" i="1" s="1"/>
  <c r="O70" i="1"/>
  <c r="L43" i="1"/>
  <c r="T108" i="1"/>
  <c r="L213" i="1"/>
  <c r="L214" i="1" s="1"/>
  <c r="L215" i="1" s="1"/>
  <c r="X36" i="1"/>
  <c r="T144" i="1"/>
  <c r="P144" i="1"/>
  <c r="P104" i="1"/>
  <c r="L32" i="1"/>
  <c r="L230" i="1"/>
  <c r="L236" i="1" s="1"/>
  <c r="L237" i="1" s="1"/>
  <c r="T36" i="1"/>
  <c r="T69" i="1"/>
  <c r="P69" i="1"/>
  <c r="P36" i="1"/>
  <c r="M70" i="1"/>
  <c r="T26" i="1"/>
  <c r="T27" i="1" s="1"/>
  <c r="Z198" i="1"/>
  <c r="V198" i="1"/>
  <c r="R198" i="1"/>
  <c r="Y198" i="1"/>
  <c r="U198" i="1"/>
  <c r="P26" i="1"/>
  <c r="P27" i="1" s="1"/>
  <c r="O198" i="1"/>
  <c r="L198" i="1"/>
  <c r="N198" i="1"/>
  <c r="V70" i="1"/>
  <c r="Q70" i="1"/>
  <c r="N70" i="1"/>
  <c r="S70" i="1"/>
  <c r="U70" i="1"/>
  <c r="W70" i="1"/>
  <c r="R70" i="1"/>
  <c r="P106" i="1"/>
  <c r="T106" i="1"/>
  <c r="T248" i="1"/>
  <c r="P32" i="1"/>
  <c r="P170" i="1"/>
  <c r="P171" i="1" s="1"/>
  <c r="P108" i="1"/>
  <c r="T207" i="1"/>
  <c r="T208" i="1" s="1"/>
  <c r="L26" i="1"/>
  <c r="L27" i="1" s="1"/>
  <c r="L170" i="1"/>
  <c r="L171" i="1" s="1"/>
  <c r="Z207" i="1"/>
  <c r="Z208" i="1" s="1"/>
  <c r="W207" i="1"/>
  <c r="W208" i="1" s="1"/>
  <c r="X207" i="1"/>
  <c r="X208" i="1" s="1"/>
  <c r="W127" i="1"/>
  <c r="W145" i="1" s="1"/>
  <c r="L252" i="1"/>
  <c r="L253" i="1" s="1"/>
  <c r="L254" i="1" s="1"/>
  <c r="Z248" i="1"/>
  <c r="V248" i="1"/>
  <c r="Y248" i="1"/>
  <c r="O248" i="1"/>
  <c r="X32" i="1"/>
  <c r="O127" i="1"/>
  <c r="O145" i="1" s="1"/>
  <c r="L126" i="1"/>
  <c r="L127" i="1" s="1"/>
  <c r="L145" i="1" s="1"/>
  <c r="X248" i="1"/>
  <c r="S248" i="1"/>
  <c r="N248" i="1"/>
  <c r="L248" i="1"/>
  <c r="Y207" i="1"/>
  <c r="Y208" i="1" s="1"/>
  <c r="O207" i="1"/>
  <c r="O208" i="1" s="1"/>
  <c r="AA248" i="1"/>
  <c r="W248" i="1"/>
  <c r="R248" i="1"/>
  <c r="T32" i="1"/>
  <c r="M248" i="1"/>
  <c r="Q207" i="1"/>
  <c r="Q208" i="1" s="1"/>
  <c r="R207" i="1"/>
  <c r="R208" i="1" s="1"/>
  <c r="L207" i="1"/>
  <c r="L208" i="1" s="1"/>
  <c r="N207" i="1"/>
  <c r="N208" i="1" s="1"/>
  <c r="T170" i="1"/>
  <c r="T171" i="1" s="1"/>
  <c r="T61" i="1"/>
  <c r="P61" i="1"/>
  <c r="T75" i="1"/>
  <c r="M207" i="1"/>
  <c r="M208" i="1" s="1"/>
  <c r="T56" i="1"/>
  <c r="U248" i="1"/>
  <c r="P56" i="1"/>
  <c r="S207" i="1"/>
  <c r="S208" i="1" s="1"/>
  <c r="S127" i="1"/>
  <c r="S145" i="1" s="1"/>
  <c r="AA207" i="1"/>
  <c r="AA208" i="1" s="1"/>
  <c r="V207" i="1"/>
  <c r="V208" i="1" s="1"/>
  <c r="L56" i="1"/>
  <c r="P207" i="1"/>
  <c r="P208" i="1" s="1"/>
  <c r="P198" i="1"/>
  <c r="U207" i="1"/>
  <c r="U208" i="1" s="1"/>
  <c r="Q198" i="1"/>
  <c r="X198" i="1"/>
  <c r="W198" i="1"/>
  <c r="P43" i="1"/>
  <c r="AA198" i="1"/>
  <c r="S198" i="1"/>
  <c r="M198" i="1"/>
  <c r="T43" i="1"/>
  <c r="Q248" i="1"/>
  <c r="P252" i="1"/>
  <c r="P253" i="1" s="1"/>
  <c r="P254" i="1" s="1"/>
  <c r="P248" i="1"/>
  <c r="P75" i="1"/>
  <c r="E17" i="4" l="1"/>
  <c r="X57" i="1"/>
  <c r="P57" i="1"/>
  <c r="L57" i="1"/>
  <c r="L165" i="1" s="1"/>
  <c r="T57" i="1"/>
  <c r="T145" i="1"/>
  <c r="B3" i="2"/>
  <c r="B21" i="2" s="1"/>
  <c r="P145" i="1"/>
  <c r="X127" i="1"/>
  <c r="X145" i="1" s="1"/>
  <c r="Q165" i="1"/>
  <c r="Q255" i="1" s="1"/>
  <c r="E9" i="4" s="1"/>
  <c r="Z165" i="1"/>
  <c r="Z255" i="1" s="1"/>
  <c r="R165" i="1"/>
  <c r="R255" i="1" s="1"/>
  <c r="E10" i="4" s="1"/>
  <c r="M165" i="1"/>
  <c r="M255" i="1" s="1"/>
  <c r="B9" i="4" s="1"/>
  <c r="V165" i="1"/>
  <c r="V255" i="1" s="1"/>
  <c r="F10" i="4" s="1"/>
  <c r="U165" i="1"/>
  <c r="U255" i="1" s="1"/>
  <c r="F9" i="4" s="1"/>
  <c r="Y165" i="1"/>
  <c r="Y255" i="1" s="1"/>
  <c r="N165" i="1"/>
  <c r="N255" i="1" s="1"/>
  <c r="B10" i="4" s="1"/>
  <c r="C10" i="4" s="1"/>
  <c r="S165" i="1"/>
  <c r="S255" i="1" s="1"/>
  <c r="E11" i="4" s="1"/>
  <c r="O165" i="1"/>
  <c r="O255" i="1" s="1"/>
  <c r="B11" i="4" s="1"/>
  <c r="C11" i="4" s="1"/>
  <c r="W165" i="1"/>
  <c r="W255" i="1" s="1"/>
  <c r="F11" i="4" s="1"/>
  <c r="AA165" i="1"/>
  <c r="AA255" i="1" s="1"/>
  <c r="D15" i="4"/>
  <c r="L187" i="1"/>
  <c r="G17" i="4"/>
  <c r="B14" i="4"/>
  <c r="C14" i="4" s="1"/>
  <c r="B22" i="2"/>
  <c r="B17" i="4"/>
  <c r="C17" i="4" s="1"/>
  <c r="B23" i="2"/>
  <c r="C21" i="2"/>
  <c r="E14" i="4"/>
  <c r="C22" i="2"/>
  <c r="D28" i="2"/>
  <c r="D27" i="2" s="1"/>
  <c r="F23" i="4"/>
  <c r="F18" i="4" s="1"/>
  <c r="D21" i="2"/>
  <c r="E23" i="4"/>
  <c r="C28" i="2"/>
  <c r="C27" i="2" s="1"/>
  <c r="F17" i="4"/>
  <c r="D23" i="2"/>
  <c r="F14" i="4"/>
  <c r="D22" i="2"/>
  <c r="G14" i="4"/>
  <c r="E22" i="2"/>
  <c r="P187" i="1"/>
  <c r="T187" i="1"/>
  <c r="P70" i="1"/>
  <c r="T70" i="1"/>
  <c r="C16" i="2"/>
  <c r="D16" i="2"/>
  <c r="X165" i="1" l="1"/>
  <c r="B20" i="2"/>
  <c r="B29" i="2" s="1"/>
  <c r="B32" i="2" s="1"/>
  <c r="T165" i="1"/>
  <c r="P165" i="1"/>
  <c r="P255" i="1" s="1"/>
  <c r="D17" i="4"/>
  <c r="D14" i="4"/>
  <c r="D10" i="4"/>
  <c r="C20" i="2"/>
  <c r="C29" i="2" s="1"/>
  <c r="E8" i="4"/>
  <c r="E16" i="2"/>
  <c r="E21" i="2"/>
  <c r="E20" i="2" s="1"/>
  <c r="E29" i="2" s="1"/>
  <c r="T6" i="5"/>
  <c r="T7" i="5" s="1"/>
  <c r="G10" i="4"/>
  <c r="F8" i="4"/>
  <c r="F13" i="4" s="1"/>
  <c r="F12" i="4" s="1"/>
  <c r="E18" i="4"/>
  <c r="D18" i="4" s="1"/>
  <c r="D23" i="4"/>
  <c r="D20" i="2"/>
  <c r="D29" i="2" s="1"/>
  <c r="G11" i="4"/>
  <c r="U6" i="5"/>
  <c r="U7" i="5" s="1"/>
  <c r="D11" i="4"/>
  <c r="B16" i="2"/>
  <c r="S6" i="5"/>
  <c r="S7" i="5" s="1"/>
  <c r="G9" i="4"/>
  <c r="B8" i="4"/>
  <c r="C9" i="4"/>
  <c r="D9" i="4" s="1"/>
  <c r="L255" i="1"/>
  <c r="X255" i="1"/>
  <c r="R6" i="5" s="1"/>
  <c r="R7" i="5" s="1"/>
  <c r="G6" i="5"/>
  <c r="G7" i="5" s="1"/>
  <c r="Q6" i="5"/>
  <c r="Q7" i="5" s="1"/>
  <c r="I6" i="5"/>
  <c r="I7" i="5" s="1"/>
  <c r="L6" i="5"/>
  <c r="L7" i="5" s="1"/>
  <c r="B31" i="2" l="1"/>
  <c r="E32" i="2"/>
  <c r="E31" i="2"/>
  <c r="D31" i="2"/>
  <c r="D32" i="2"/>
  <c r="E13" i="4"/>
  <c r="E12" i="4" s="1"/>
  <c r="C31" i="2"/>
  <c r="C32" i="2"/>
  <c r="G8" i="4"/>
  <c r="G13" i="4" s="1"/>
  <c r="G12" i="4" s="1"/>
  <c r="C8" i="4"/>
  <c r="B12" i="4"/>
  <c r="B13" i="4"/>
  <c r="T255" i="1"/>
  <c r="F6" i="5"/>
  <c r="F7" i="5" s="1"/>
  <c r="M6" i="5"/>
  <c r="M7" i="5" s="1"/>
  <c r="O6" i="5"/>
  <c r="O7" i="5" s="1"/>
  <c r="P6" i="5"/>
  <c r="P7" i="5" s="1"/>
  <c r="H6" i="5"/>
  <c r="H7" i="5" s="1"/>
  <c r="K6" i="5"/>
  <c r="K7" i="5" s="1"/>
  <c r="C13" i="4" l="1"/>
  <c r="C12" i="4" s="1"/>
  <c r="D12" i="4" s="1"/>
  <c r="D8" i="4"/>
  <c r="D13" i="4" s="1"/>
  <c r="N6" i="5"/>
  <c r="N7" i="5" s="1"/>
  <c r="J6" i="5"/>
  <c r="J7" i="5" s="1"/>
</calcChain>
</file>

<file path=xl/sharedStrings.xml><?xml version="1.0" encoding="utf-8"?>
<sst xmlns="http://schemas.openxmlformats.org/spreadsheetml/2006/main" count="1515" uniqueCount="438">
  <si>
    <t>(Nr. 04)</t>
  </si>
  <si>
    <t>Programos kodas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</si>
  <si>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</si>
  <si>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</si>
  <si>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</si>
  <si>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</si>
  <si>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</si>
  <si>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</si>
  <si>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</si>
  <si>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</si>
  <si>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</si>
  <si>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</si>
  <si>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</si>
  <si>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Strateginė sritis 04. Švietimo, sveikatos ir socialinio sektoriaus plėtojimas</t>
  </si>
  <si>
    <t>04 Socialiai saugios ir sveikos aplinkos kūrimo programa</t>
  </si>
  <si>
    <t>04</t>
  </si>
  <si>
    <t>01</t>
  </si>
  <si>
    <t>Plėtoti saugią socialinę aplinką.</t>
  </si>
  <si>
    <t>Šeimynų tinklo plėtimas ir skatinimas</t>
  </si>
  <si>
    <t>10.01.02.02</t>
  </si>
  <si>
    <t>188723322</t>
  </si>
  <si>
    <t xml:space="preserve">SB </t>
  </si>
  <si>
    <t>02</t>
  </si>
  <si>
    <t>10.04.01.01</t>
  </si>
  <si>
    <t>SB</t>
  </si>
  <si>
    <t>03</t>
  </si>
  <si>
    <t>10.07.01.01</t>
  </si>
  <si>
    <t>302944535</t>
  </si>
  <si>
    <t>05</t>
  </si>
  <si>
    <t>2016 metams: 11 etatų iš SB lėšų.</t>
  </si>
  <si>
    <t>ES</t>
  </si>
  <si>
    <t>2016 metams:  10,25 etatų iš VB lėšų.</t>
  </si>
  <si>
    <t>07</t>
  </si>
  <si>
    <t>KTL</t>
  </si>
  <si>
    <t>08</t>
  </si>
  <si>
    <t>09</t>
  </si>
  <si>
    <t>2016 metams:  05 etato iš SP lėšų ir 1 etatas iš SB lėšų (Iš viso 1,5 etato)</t>
  </si>
  <si>
    <t>10</t>
  </si>
  <si>
    <t>Teikti pagalbos į namus paslaugas</t>
  </si>
  <si>
    <t xml:space="preserve">2016 metams:  17,5 etatų iš SB lėšų ir 1,25 etato iš SB lėšų SP lėšų (Iš viso 18,75 etatai). Pavadavimui darbuotojų kasmetinių atostogų metu skirta 1,5 etato. </t>
  </si>
  <si>
    <t xml:space="preserve">SB(VB) </t>
  </si>
  <si>
    <t>SB(VB)</t>
  </si>
  <si>
    <t>10.01.02.01</t>
  </si>
  <si>
    <t>VL</t>
  </si>
  <si>
    <t>Valstybės ir Savivaldybės piniginė socialinė parama Šilutės rajono savivaldybės gyventojams</t>
  </si>
  <si>
    <t>10.04.01.40</t>
  </si>
  <si>
    <t>10.03.01.01</t>
  </si>
  <si>
    <t>06</t>
  </si>
  <si>
    <t>11</t>
  </si>
  <si>
    <t>10.09.01.09</t>
  </si>
  <si>
    <t>13</t>
  </si>
  <si>
    <t>14</t>
  </si>
  <si>
    <t>10.06.01.01</t>
  </si>
  <si>
    <t>15</t>
  </si>
  <si>
    <t>16</t>
  </si>
  <si>
    <t>17</t>
  </si>
  <si>
    <t>Neveiksnių asmenų būklės peržiūrėjimas</t>
  </si>
  <si>
    <t>Užtikrinti sveiką viešąją ir gyvenamąją aplinką bei teikti kokybiškas visuomenės ir asmens sveikatos priežiūros paslaugas</t>
  </si>
  <si>
    <t>Parengti ir vykdyti ilgalaikes tęstines visuomenės sveikatos programas</t>
  </si>
  <si>
    <t>Šilutės rajono savivaldybės visuomenės sveikatos rėmimo specialiosios programos įgyvendinimas</t>
  </si>
  <si>
    <t>05.03.01.01.</t>
  </si>
  <si>
    <t>SB(AA)</t>
  </si>
  <si>
    <t>Vykdyti visuomenės sveikatos priežiūrą</t>
  </si>
  <si>
    <t>301791595</t>
  </si>
  <si>
    <t>Teikiamos lankytojams mokamos paslaugos</t>
  </si>
  <si>
    <t>Užtikrinti jaunimo politikos plėtojimą Šilutės rajone</t>
  </si>
  <si>
    <t>Jaunimo veiklos gerinimas</t>
  </si>
  <si>
    <t>Jaunimo iniciatyvų skatinimas</t>
  </si>
  <si>
    <t>Užtikrinti žmonių ir turto apsaugą nuo gaisrų</t>
  </si>
  <si>
    <t>Darbo užmokesčiui su SODRA</t>
  </si>
  <si>
    <t>03.02.01.01</t>
  </si>
  <si>
    <t>304158399</t>
  </si>
  <si>
    <t>Tarnybos veiklos įgyvendinimas</t>
  </si>
  <si>
    <t>Sudaryti sąlygas valstybės institucijoms, ūkio subjektams ir gyventojams pereiti iš įprastų gyvenimo (darbo)sąlygų į ekstremalios situacijos padėtį, patirti kuo mažesnius nuostolius</t>
  </si>
  <si>
    <t>Užtikrinti civilinės saugos funkcijų vykdymą</t>
  </si>
  <si>
    <t>Civilinės saugos įstaigos išlaikymas</t>
  </si>
  <si>
    <t>02.02.01.01.</t>
  </si>
  <si>
    <t>Gerinti rajono viešąją infrastruktūrą</t>
  </si>
  <si>
    <t>Vykdyti žalos aplinkai prevenciją</t>
  </si>
  <si>
    <t>Medžiojamųjų gyvūnų prevencinių priemonių diegimo finansavimas</t>
  </si>
  <si>
    <t>Vykdyti maitinimo paslaugų administravimą</t>
  </si>
  <si>
    <t>Maitinimo paslaugų administravimas</t>
  </si>
  <si>
    <t>Maitinimo organizavimas švietimo įstaigose (165)</t>
  </si>
  <si>
    <t>07.06.01.02</t>
  </si>
  <si>
    <t>Finansavimo šaltiniai</t>
  </si>
  <si>
    <t>Strateginio tikslo kodas</t>
  </si>
  <si>
    <t>Programos pavadinimas</t>
  </si>
  <si>
    <t>Iš jų darbo užmokesčiui</t>
  </si>
  <si>
    <t>Socialiai saugios ir sveikos aplinkos kūrimo programa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</si>
  <si>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</si>
  <si>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</si>
  <si>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</si>
  <si>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</si>
  <si>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</si>
  <si>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</si>
  <si>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</si>
  <si>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</si>
  <si>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</si>
  <si>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 xml:space="preserve"> 2.1.2.iš jo: aplinkos apsaugos rėmimo specialiosios programos lėšos</t>
  </si>
  <si>
    <t>2.1.3. iš jo: visuomenės sveikatos rėmimo specialiosios programos lėšos</t>
  </si>
  <si>
    <t>2.2. Kiti šaltiniai:</t>
  </si>
  <si>
    <t>05.03.01.01</t>
  </si>
  <si>
    <t>Atliekų, kurių savininkų nustatyti neįmanoma, tvarkymas</t>
  </si>
  <si>
    <t>18</t>
  </si>
  <si>
    <t>Socialinė parama mokiniams (išimties atvejais)</t>
  </si>
  <si>
    <t>Aplinkos monitoringo vykdymas</t>
  </si>
  <si>
    <t>Bendradarbiavimas su NVO ir kitomis įstaigomis, teikiančiomis socialines paslaugas</t>
  </si>
  <si>
    <t xml:space="preserve">Parama pagal išmokų vaikams įstatymą </t>
  </si>
  <si>
    <t>Parama pagal išmokų vaikams įstatymą (administravimas 113)</t>
  </si>
  <si>
    <t>Parama pagal Paramos mirties atveju įstatymą (272)</t>
  </si>
  <si>
    <t>Parama pagal Socialinės paramos mokiniams įstatymą (maitinimas 268)</t>
  </si>
  <si>
    <t>Parama pagal Socialinės paramos mokiniams įstatymą (administravimas 208)</t>
  </si>
  <si>
    <t>Parama pagal Socialinės paramos mokiniams įstatymą (reikmėms 288)</t>
  </si>
  <si>
    <t>Turtui įsigyti ir finansiniams įsipareigojimams vykdyti</t>
  </si>
  <si>
    <t xml:space="preserve">Centrinės institucijos išlaikymas (administravimui skirtos lėšos -  paramos mirties atveju) (161) </t>
  </si>
  <si>
    <t>SB(SP)</t>
  </si>
  <si>
    <t>05.06.01.01.</t>
  </si>
  <si>
    <t>Vykdyti aplinkosaugos ir visuomenės švietimo priemones</t>
  </si>
  <si>
    <t>Buitinių atliekų tvarkymo sistemos diegimo finansavimas</t>
  </si>
  <si>
    <t>05.06.01.01</t>
  </si>
  <si>
    <t>Želdynų ir želdinių apsauga, tvarkymas, būklės stebėsena, želdinių kūrimas, želdinių veisimas ir inventorizacija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</si>
  <si>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</si>
  <si>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</si>
  <si>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</si>
  <si>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</si>
  <si>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>04. Socialiai saugios ir sveikos aplinkos kūrimo programa</t>
  </si>
  <si>
    <t>tūkst. Eur</t>
  </si>
  <si>
    <t>305548441</t>
  </si>
  <si>
    <t>Teikti pagalbą globėjams (rūpintojams), budintiems globėjams, įtėviams ir šeimynų dalyviams ar besirengiantiems jais tapti</t>
  </si>
  <si>
    <t>Teikti stacionarias globos paslaugas be tėvų globos likusiems vaikams, kuriems nustatyta nuolatinė ar laikina globa</t>
  </si>
  <si>
    <t xml:space="preserve">Teikti apgyvendinimo paslaugas nakvynės namuose, krizių centre ir laikino apnakvindinimo paslaugas                                  </t>
  </si>
  <si>
    <t>Administravimo išlaidos</t>
  </si>
  <si>
    <t>10.09.01.01</t>
  </si>
  <si>
    <t>ES lėšomis organizuojamos ir teikiamos Kompleksinės paslaugos šeimai ir asmeninio asistento paslaugos</t>
  </si>
  <si>
    <t>10.01.02.40</t>
  </si>
  <si>
    <t>6</t>
  </si>
  <si>
    <t>Atvirojo jaunimo centro steigimas</t>
  </si>
  <si>
    <t>Parama pagal Piniginės socialinės paramos nepasiturintiems gyventojams įstatymą (kompensacija už būsto šildymą) (260)</t>
  </si>
  <si>
    <t>Teikti Vaikų dienos socialinės priežiūros paslaugas centre</t>
  </si>
  <si>
    <t>Stacionarių socialinių paslaugų organizavimas ir teikimas</t>
  </si>
  <si>
    <t>Nestacionarių socialinių paslaugų organizavimas ir teikimas Šilutės socialinių paslaugų centre</t>
  </si>
  <si>
    <t>10.07.01.02</t>
  </si>
  <si>
    <t xml:space="preserve">Teikti apgyvendinimo paslaugas savarankiško gyvenimo namuose </t>
  </si>
  <si>
    <t>Teikti stacionarias globos paslaugas Šilutės socialinės globos namuose</t>
  </si>
  <si>
    <t xml:space="preserve">10.04.01.01   10.09.01.01  </t>
  </si>
  <si>
    <t>Parama pagal Piniginės socialinės paramos nepasiturintiems gyventojams įstatymą (kompensacija už karštą vandenį) (259)</t>
  </si>
  <si>
    <t>Parama pagal Piniginės socialinės paramos nepasiturintiems gyventojams įstatymą (kompensacija už šaltą vandenį) ( 258)</t>
  </si>
  <si>
    <r>
      <t xml:space="preserve">Kelių priežiūros ir plėtros programa </t>
    </r>
    <r>
      <rPr>
        <b/>
        <sz val="10"/>
        <rFont val="Times New Roman"/>
        <family val="1"/>
        <charset val="186"/>
      </rPr>
      <t>KPPP</t>
    </r>
  </si>
  <si>
    <t>12</t>
  </si>
  <si>
    <t>Asmeninės pagalbos teikimas</t>
  </si>
  <si>
    <t>19</t>
  </si>
  <si>
    <t>Kreditų, paimtų daugiabučiams namams atnaujinti (modernizuoti) ir palūkanų mokėjimas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</si>
  <si>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</si>
  <si>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</si>
  <si>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</si>
  <si>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</si>
  <si>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</si>
  <si>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r>
      <t xml:space="preserve">Visuomenės sveikatos apsaugos rėmimo specialioji programa </t>
    </r>
    <r>
      <rPr>
        <b/>
        <sz val="10"/>
        <rFont val="Times New Roman"/>
        <family val="1"/>
        <charset val="186"/>
      </rPr>
      <t>SB(VS)</t>
    </r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</si>
  <si>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</si>
  <si>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Asmeninės pagalbos administravimas</t>
  </si>
  <si>
    <t>Atliekų prevencijos ir tvarkymo programa</t>
  </si>
  <si>
    <t>2.2.2. skolintos lėšos</t>
  </si>
  <si>
    <t>2.2.3. Valstybės investicijų programa</t>
  </si>
  <si>
    <t>2.2.5. Valstybės lėšos</t>
  </si>
  <si>
    <t>2.2.6. Kelių priežiūros ir plėtros programos lėšos</t>
  </si>
  <si>
    <t>2.2.7. kitos lėšos</t>
  </si>
  <si>
    <t>PATVIRTINTA</t>
  </si>
  <si>
    <r>
      <t>Parama pagal Piniginės socialinės paramos nepasiturintiems gyventojams įstatymą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(socialinės pašalpos) (273)</t>
    </r>
  </si>
  <si>
    <t>20</t>
  </si>
  <si>
    <t>21</t>
  </si>
  <si>
    <t>Vienkartinė įsikūrimo išmoka laikinąją apsaugą Lietuvos Respublikoje gavusiems užsieniečiams (kartu su administravimu)</t>
  </si>
  <si>
    <t>22</t>
  </si>
  <si>
    <t>Mėnesinė kompensacija vaikų ugdymui laikinąją apsaugą Lietuvos Respublikoje gavusiems užsieniečiams (kartu su administravimu)</t>
  </si>
  <si>
    <t>Kompensacija fiziniams ir juridiniams asmenims, perdavusiems savo būstą ar patalpas neatlygintinai naudotis panaudos pagrindais dėl karinių veiksmų iš Ukrainos pasitraukusiems gyventojams (kartu su administravimu)</t>
  </si>
  <si>
    <t>Mobiliojo darbo su jaunimu įgyvendinimas Šilutės rajono savivaldybėje</t>
  </si>
  <si>
    <t>Optimizuoti socialinės priežiūros ir globos paslaugas</t>
  </si>
  <si>
    <t>Teikti Dienos socialinės globos paslaugas Socialinių paslaugų centre ir asmenų namuose</t>
  </si>
  <si>
    <t>Sutvarkyti ir eksponuoti saugomas teritorijas bei kitus gamtinius objektus</t>
  </si>
  <si>
    <t>Vandens telkinių priežiūra ir aplinkos tvarkymas</t>
  </si>
  <si>
    <t>Plėtoti sveiką gyvenseną bei stiprinti sveikos gyvensenos įgūdžius ugdymo įstaigose ir bendruomenėse, vykdyti visuomenės sveikatos stebėseną savivaldybėje</t>
  </si>
  <si>
    <t>Plėtoti visuomenės psichikos sveikatos paslaugų prieinamumą bei ankstyvojo savižudybių atpažinimo ir kompleksinės pagalbos teikimo sistemą</t>
  </si>
  <si>
    <t>Nestacionarių socialinių paslaugų organizavimas ir teikimas Šilutės Vaiko gerovės ir globos centre</t>
  </si>
  <si>
    <t>Bendruomeniniai šeimos namai. Kompleksinių paslaugų šeimai teikimas</t>
  </si>
  <si>
    <t>07.04.01.01</t>
  </si>
  <si>
    <t>08.02.01.06</t>
  </si>
  <si>
    <t>08.02.01.08</t>
  </si>
  <si>
    <t xml:space="preserve">05 </t>
  </si>
  <si>
    <t>Teisinėmis, organizacinėmis, techninėmis priemonėmis užkirsti kelią gaisrams kilti ir plisti bei sumažinti jų galimus padarinius, lokalizuoti ekstremalius įvykius</t>
  </si>
  <si>
    <t xml:space="preserve">10.01.02.02  10.07.01.02  10.09.01.01  10.09.01.09  10.04.01.01  10.01.02.01  10.07.01.01  10.04.01.40  10.01.02.40  10.03.01.01  10.06.01.01  07.06.01.02   04.01.05.18  05.06.01.01  07.04.01.02  07.04.01.01 08.02.01.09  08.02.01.06  03.02.01.01  02.02.01.01   05.03.01.01  01.03.02.01    07.06.01.06  </t>
  </si>
  <si>
    <t>ES lėšomis įgyvendinama Bendruomeninių vaikų globos namų plėtra ir Vaikų dienos centrų plėtra</t>
  </si>
  <si>
    <t>Socialinės reabilitacijos paslaugų neįgaliesiems bendruomenėje teikimas kartu su administravimu</t>
  </si>
  <si>
    <t>Parama skurstantiems asmenims</t>
  </si>
  <si>
    <t>Gerinti paslaugų kokybę ir prieinamumą</t>
  </si>
  <si>
    <t>Specialistų pritraukimo programa</t>
  </si>
  <si>
    <t>9</t>
  </si>
  <si>
    <t xml:space="preserve">SOCIALIAI SAUGIOS IR SVEIKOS APLINKOS KŪRIMO PROGRAMOS                                                                                                                                                                 </t>
  </si>
  <si>
    <t>Šilutės rajono savivaldybės tarybos 2024 m. sausio 25 d.</t>
  </si>
  <si>
    <t>2024–2026 M. ŠILUTĖS RAJONO SAVIVALDYBĖS</t>
  </si>
  <si>
    <t>Savivaldybės SPP tikslo / uždavinio / priemonės kodas</t>
  </si>
  <si>
    <t>2023 m. faktas</t>
  </si>
  <si>
    <t>2024 m. poreikis</t>
  </si>
  <si>
    <t>2025 m. poreikis</t>
  </si>
  <si>
    <t>2026 m. poreikis</t>
  </si>
  <si>
    <t>Iš viso uždaviniui</t>
  </si>
  <si>
    <t>Iš viso tikslui</t>
  </si>
  <si>
    <t xml:space="preserve">Iš viso uždaviniai </t>
  </si>
  <si>
    <t>Iš viso 04  programai</t>
  </si>
  <si>
    <t>Šilutės rajono savivaldybės 2024–2026 m. SVP Socialiai saugios ir sveikos aplinkos kūrimo programos išlaidų suvestinė</t>
  </si>
  <si>
    <t>IŠ VISO</t>
  </si>
  <si>
    <t>10.04.01.01  10.09.01.09</t>
  </si>
  <si>
    <t>302944535  188723322</t>
  </si>
  <si>
    <t>177393649    188723322</t>
  </si>
  <si>
    <t>09.06.01.01</t>
  </si>
  <si>
    <t>305548441   188723322</t>
  </si>
  <si>
    <t>305746583</t>
  </si>
  <si>
    <t>TP</t>
  </si>
  <si>
    <t>4.3.1.2</t>
  </si>
  <si>
    <t>4.3.1.3</t>
  </si>
  <si>
    <t>-</t>
  </si>
  <si>
    <t>PP</t>
  </si>
  <si>
    <t>RP - regiono pažangos priemonė (projektas), PP - pažangos priemonė (projektas), TP - tęstinės veiklos priemonė, NF - nefinansinė priemonė</t>
  </si>
  <si>
    <t>4.3.1.5</t>
  </si>
  <si>
    <t>4.3.1.1</t>
  </si>
  <si>
    <t>4.2.1.2  4.3.1.5</t>
  </si>
  <si>
    <t>1.1.3.3 4.1.2.6</t>
  </si>
  <si>
    <t>4.1.2.3 4.1.2.2</t>
  </si>
  <si>
    <t>1.2.4.2</t>
  </si>
  <si>
    <t>3.1.5.4</t>
  </si>
  <si>
    <t>3.1.5.1</t>
  </si>
  <si>
    <t xml:space="preserve">Teikti socialinę globą šeimynose </t>
  </si>
  <si>
    <t xml:space="preserve">Teikti socialinės priežiūros paslaugas socialinę riziką patiriančioms šeimoms ir jų vaikams Šilutės mieste ir rajono seniūnijose </t>
  </si>
  <si>
    <t>Tenkinti socialinės globos poreikį valstybės ir kito pavaldumo globos įstaigose</t>
  </si>
  <si>
    <t>Tenkinti socialinės globos poreikį valstybės, Savivaldybės ir kito pavaldumo globos įstaigose  (administravimas)</t>
  </si>
  <si>
    <t>Socialinių paslaugų teikimas pasitelkiant NVO  ir kt. įstaigas (Vaikų dienos socialinės priežiūros, transporto paslaugos ir kita)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</si>
  <si>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</si>
  <si>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</si>
  <si>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</si>
  <si>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</si>
  <si>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</si>
  <si>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</si>
  <si>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</si>
  <si>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</si>
  <si>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</si>
  <si>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</si>
  <si>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</si>
  <si>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</si>
  <si>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</si>
  <si>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</si>
  <si>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04. Socialiai saugios ir sveikos apinkos kūrimo programos bendras lėšų poreikis ir numatomi finansavimo šaltiniai</t>
  </si>
  <si>
    <t>2023 m. asignavimai</t>
  </si>
  <si>
    <t>2.1.4. iš jo: pajamos už suteiktas paslaugas</t>
  </si>
  <si>
    <t xml:space="preserve">2.2.1. švietimo įstaigų modernizavimo programa </t>
  </si>
  <si>
    <t xml:space="preserve">2.2.4.Užsienio valstybių, tarptautinių organizacijų ir Europos Sąjungos lėšos </t>
  </si>
  <si>
    <t>TIKSLŲ, PROGRAMŲ, UŽDAVINIŲ, PRIEMONIŲ IR PRIEMONIŲ IŠLAIDŲ SUVESTINĖ</t>
  </si>
  <si>
    <t>10.2.</t>
  </si>
  <si>
    <t>10.1.</t>
  </si>
  <si>
    <t>10.3.</t>
  </si>
  <si>
    <t>19.1.</t>
  </si>
  <si>
    <t>188723322      302944535     177393649     305548441      301791595     304158399   305746583</t>
  </si>
  <si>
    <t>sprendimu Nr. T1-205</t>
  </si>
  <si>
    <t>(Šilutės rajono savivaldybės tarybos 2024 m. vasario 29 d.</t>
  </si>
  <si>
    <t>Atvejo vadybininkas (teikiantis atvejo vadybos paslaugas intelekto ir (ar) psichikos negalią turintiems asmenims)</t>
  </si>
  <si>
    <t>04. Programos uždaviniai, priemonės ir jų stebėsenos rodikliai</t>
  </si>
  <si>
    <t>Stebėsenos rodiklio kodas</t>
  </si>
  <si>
    <t>Stebėsenos rodiklio pavadinimas (matavimo vnt.)</t>
  </si>
  <si>
    <t>Siektinos stebėsenos rodiklių reikšmės</t>
  </si>
  <si>
    <t>2024 m.</t>
  </si>
  <si>
    <t>2025 m.</t>
  </si>
  <si>
    <t>2026 m.</t>
  </si>
  <si>
    <t>Savivaldybės strateginio plėtros plano rodiklis</t>
  </si>
  <si>
    <t>04.01.01 uždavinys „Šeimynų tinklo plėtimas ir skatinimas“</t>
  </si>
  <si>
    <t>P-04-01-01-01</t>
  </si>
  <si>
    <t>Dalyvių skaičius, vnt.</t>
  </si>
  <si>
    <t>04.01.02 uždavinys „Nestacionarių socialinių paslaugų organizavimas ir teikimas Šilutės socialinių paslaugų centre“</t>
  </si>
  <si>
    <t>P-04-01-02-01</t>
  </si>
  <si>
    <t>P-04-01-02-04</t>
  </si>
  <si>
    <t>P-04-01-02-05</t>
  </si>
  <si>
    <t>P-04-01-02-09</t>
  </si>
  <si>
    <t>P-04-01-02-10</t>
  </si>
  <si>
    <t>P-04-01-02-11</t>
  </si>
  <si>
    <t>P-04-01-02-12</t>
  </si>
  <si>
    <t>Paslaugų skaičius, vnt.</t>
  </si>
  <si>
    <t>Paslaugų vietų skaičius, vnt.</t>
  </si>
  <si>
    <t>Įgyvendinimas, proc.</t>
  </si>
  <si>
    <t>Asmenų skaičius, vnt.</t>
  </si>
  <si>
    <t>04.01.03 uždavinys „Stacionarių socialinių paslaugų organizavimas ir teikimas“</t>
  </si>
  <si>
    <t>P-04-01-03-01</t>
  </si>
  <si>
    <t>P-04-01-03-02</t>
  </si>
  <si>
    <t>P-04-01-03-03</t>
  </si>
  <si>
    <t>Paslaugų teikėjų skaičius, vnt.</t>
  </si>
  <si>
    <t>Paslaugų skaičius, proc.</t>
  </si>
  <si>
    <t>04.01.04 uždavinys „Bendradarbiavimas su NVO ir kitomis įstaigomis, teikiančiomis socialines paslaugas“</t>
  </si>
  <si>
    <t>P-04-01-04-01</t>
  </si>
  <si>
    <t>P-04-01-04-02</t>
  </si>
  <si>
    <t>P-04-01-04-04</t>
  </si>
  <si>
    <t>P-04-01-04-05</t>
  </si>
  <si>
    <t>P-04-01-04-06</t>
  </si>
  <si>
    <t>P-04-01-04-07</t>
  </si>
  <si>
    <t>P-04-01-04-08</t>
  </si>
  <si>
    <t>Paslaugų gavėjų skaičius, proc.</t>
  </si>
  <si>
    <t>Išmokėtas darbo užmokestis, proc.</t>
  </si>
  <si>
    <t>Individualios pagalbos teikimo išlaidų kompensacijos</t>
  </si>
  <si>
    <t>04.01.05 uždavinys „Valstybės ir Savivaldybės piniginė socialinė parama Šilutės rajono savivaldybės gyventojams“</t>
  </si>
  <si>
    <t>P-04-01-05-01</t>
  </si>
  <si>
    <t>P-04-01-05-02</t>
  </si>
  <si>
    <t>P-04-01-05-03</t>
  </si>
  <si>
    <t>P-04-01-05-04</t>
  </si>
  <si>
    <t>P-04-01-05-05</t>
  </si>
  <si>
    <t>P-04-01-05-06</t>
  </si>
  <si>
    <t>P-04-01-05-07</t>
  </si>
  <si>
    <t>P-04-01-05-08</t>
  </si>
  <si>
    <t>P-04-01-05-09</t>
  </si>
  <si>
    <t>P-04-01-05-11</t>
  </si>
  <si>
    <t>P-04-01-05-13</t>
  </si>
  <si>
    <t>P-04-01-05-14</t>
  </si>
  <si>
    <t>P-04-01-05-15</t>
  </si>
  <si>
    <t>P-04-01-05-16</t>
  </si>
  <si>
    <t>P-04-01-05-17</t>
  </si>
  <si>
    <t>P-04-01-05-18</t>
  </si>
  <si>
    <t>P-04-01-05-19</t>
  </si>
  <si>
    <t>P-04-01-05-22</t>
  </si>
  <si>
    <t>P-04-01-05-21</t>
  </si>
  <si>
    <t>P-04-01-05-20</t>
  </si>
  <si>
    <t>Paramos gavėjų skaičius, vnt.</t>
  </si>
  <si>
    <t>Lėšos skirtos darbuotojų išlaikymui, prekių ir paslaugų įsigijimui, proc.</t>
  </si>
  <si>
    <t>Administravimas, prekių ir paslaugų įsigijimas, proc.</t>
  </si>
  <si>
    <t>Kompensacijos gavėjų skaičius, vnt.</t>
  </si>
  <si>
    <t>Išmokų gavėjų skaičius, vnt.</t>
  </si>
  <si>
    <t>Kompensacijų ugdymui skaičius, vnt.</t>
  </si>
  <si>
    <t>Individualios pagalbos teikimo išlaidų kompensacijų administravimas</t>
  </si>
  <si>
    <t>04.01.06 uždavinys „Nestacionarių socialinių paslaugų organizavimas ir teikimas Šilutės vaiko gerovės ir globos centre“</t>
  </si>
  <si>
    <t>P-04-01-06-01</t>
  </si>
  <si>
    <t>P-04-01-06-02</t>
  </si>
  <si>
    <t>P-04-01-06-03</t>
  </si>
  <si>
    <t>P-04-01-06-04</t>
  </si>
  <si>
    <t>P-04-01-06-05</t>
  </si>
  <si>
    <t>Paslaugų gavėjų skaičius, vnt.</t>
  </si>
  <si>
    <t>04.03.01 uždavinys „Parengti ir vykdyti ilgalaikes tęstines visuomenės sveikatos programas“</t>
  </si>
  <si>
    <t>P-04-03-01-01</t>
  </si>
  <si>
    <t>Visuomenės sveikatos rėmimo specialiosios programos įgyvendinimas, proc.</t>
  </si>
  <si>
    <t>4.2.1.2
4.3.1.5</t>
  </si>
  <si>
    <t>04.03.02 uždavinys „Vykdyti visuomenės sveikatos priežiūrą“</t>
  </si>
  <si>
    <t>P-04-03-02-02</t>
  </si>
  <si>
    <t>Ugdymo įstaigų, kuriose vykdoma vaikų sveikatos priežiūros dalis, proc.</t>
  </si>
  <si>
    <t>Parengtų visuomenės sveikatos stebėsenos suvestinių, atliktų tyrimų skaičius, vnt.</t>
  </si>
  <si>
    <t>Mokinių, dalyvavusių burnos higienos užsiėmimuose skaičius, vnt.</t>
  </si>
  <si>
    <t>Mokinių, dalyvavusių traumų ir sužalojimų prevencijos užsiėmimuose skaičius, vnt.</t>
  </si>
  <si>
    <t>Asmenų, dalyvavusių sveikos mitybos skatinimo užsiėmimuose skaičius, vnt.</t>
  </si>
  <si>
    <t>Asmenų, baigusių ŠKLCD sveikatos stiprinimo programą skaičius, vnt.</t>
  </si>
  <si>
    <t>Supratimo apie mikroorganizmų atsparumą antimikrobinėmis medžiagomis didinimas, dalyvių skaičius, vnt.</t>
  </si>
  <si>
    <t>Savivaldybės visuomenės sveikatos biuro darbuotojų, stiprinusių administracinius gebėjimus bei kvalifikaciją dalis, proc.</t>
  </si>
  <si>
    <t>P-04-03-02-05</t>
  </si>
  <si>
    <t>P-04-03-02-06</t>
  </si>
  <si>
    <t>Asmenų, dalyvavusių Ankstyvosios intervencijos programoje skaičius, vnt.</t>
  </si>
  <si>
    <t>Apsilankymų pas nepriklausomybės konsultantą skaičius, vnt.</t>
  </si>
  <si>
    <t>Asmenų, dalyvavusių savižudybių prevencijos programoje skaičius, vnt.</t>
  </si>
  <si>
    <t>Suteiktų psichologinių individualių konsultacijų trukmė ir suteiktų grupinių konsultacijų ar užsiėmimų trukmė, balai</t>
  </si>
  <si>
    <t>P-04-03-02-09</t>
  </si>
  <si>
    <t>P-04-03-02-10</t>
  </si>
  <si>
    <t>Asmenys, dalyvavę sveikatos raštingumo didinimo veiklose, asmenys</t>
  </si>
  <si>
    <t>Asmenų, po dalyvavimo veiklose, pagerinusių sveikatos raštingumo kompetenciją, proc.</t>
  </si>
  <si>
    <t>Asmenų, palankiai vertinančių visuomenės sveikatos priežiūros paslaugų kokybę, proc.</t>
  </si>
  <si>
    <t>Paramą gavusių nacionalinio, regionų ar vietos lygmens viešojo administravimo ar viešąsias paslaugas teikiančių įstaigų skaičius, vnt.</t>
  </si>
  <si>
    <t>4.2.1.1
4.3.1.3</t>
  </si>
  <si>
    <t>4.2.1.2
4.3.1.3</t>
  </si>
  <si>
    <t>Gyventojų lėtinių neinfekcinių ligų prevencija Šilutės rajono savivaldybėje</t>
  </si>
  <si>
    <t>Psichoaktyviųjų ir narkotinių medžiagų vartojimo pirminės prevencijos ir intervencijos priemonių taikymas vaikams, paaugliams ir jų aplinkos nariams Šilutės rajono savivaldybės švietimo įstaigose</t>
  </si>
  <si>
    <t>RP</t>
  </si>
  <si>
    <t>04.04.01 uždavinys „Jaunimo veiklos gerinimas“</t>
  </si>
  <si>
    <t>P-04-04-01-01</t>
  </si>
  <si>
    <t>P-04-04-01-02</t>
  </si>
  <si>
    <t>P-04-04-01-03</t>
  </si>
  <si>
    <t>Projektų skaičius, vnt.</t>
  </si>
  <si>
    <t>Savanorių skaičius, vnt.</t>
  </si>
  <si>
    <t>Įdarbintų jaunuolių (nuo 14-17 m.) skaičius vasaros metu, vnt.</t>
  </si>
  <si>
    <t>Studentų rėmimas, vnt.</t>
  </si>
  <si>
    <t>Bendras lankytojų skaičius, vnt.</t>
  </si>
  <si>
    <t>Unikalių lankytojų skaičius, vnt.</t>
  </si>
  <si>
    <t>Mobilių darbuotojų skaičius, vnt.</t>
  </si>
  <si>
    <t>1.1.3.3
4.1.2.6</t>
  </si>
  <si>
    <t>4.1.2.3
4.1.2.2</t>
  </si>
  <si>
    <t>04.05.01 uždavinys „Užtikrinti žmonių ir turto apsaugą nuo gaisrų“</t>
  </si>
  <si>
    <t>P-04-05-01-01</t>
  </si>
  <si>
    <t>P-04-05-01-02</t>
  </si>
  <si>
    <t>Ugniagesių (darbuotojų) skaičius, vnt.</t>
  </si>
  <si>
    <t>Įgyvendinta veikla (komunalinės ir ryšio paslaugos, transporto išlaikymo išlaidos ir kt.), proc.</t>
  </si>
  <si>
    <t>04.06.01 uždavinys „Užtikrinti civilinės saugos funkcijų vykdymą“</t>
  </si>
  <si>
    <t>P-04-06-01-01</t>
  </si>
  <si>
    <t>04.07.01 uždavinys „Sutvarkyti ir eksponuoti saugomas teritorijas bei kitus gamtinius objektus“</t>
  </si>
  <si>
    <t>P-04-07-01-01</t>
  </si>
  <si>
    <t>Sutvarkytų pakrančių plotas, ha</t>
  </si>
  <si>
    <t>Sutvarkytų objektų skaičius, vnt.</t>
  </si>
  <si>
    <t>04.07.02 „Gerinti paslaugų kokybę ir prieinamumą“</t>
  </si>
  <si>
    <t>P-04-07-02-01</t>
  </si>
  <si>
    <t>Daline kelionės išlaidų kompensacija pasinaudojusių gydytojų skaičius, vnt.</t>
  </si>
  <si>
    <t>Parama pasinaudojusių gydytojų skaičius, vnt.</t>
  </si>
  <si>
    <t>Parama pasinaudojusių policijos pareigūnų skaičius, vnt.</t>
  </si>
  <si>
    <t>04.07.03 uždavinys „Vykdyti aplinkosaugos ir visuomenės švietimo priemones“</t>
  </si>
  <si>
    <t>P-04-07-03-01</t>
  </si>
  <si>
    <t>P-04-07-03-09</t>
  </si>
  <si>
    <t>P-04-07-03-10</t>
  </si>
  <si>
    <t>Įrengtų aikštelių skaičius, vnt.</t>
  </si>
  <si>
    <t>Įrengtų konteinerių skaičius, vnt.</t>
  </si>
  <si>
    <t>Želdynų tvarkymo/ pertvarkymo projektas, vnt.</t>
  </si>
  <si>
    <t>Naujų želdinių įsigijimas ir veisimas, vnt.</t>
  </si>
  <si>
    <t>Medžių, krūmų genėjimo leidimai, vnt.</t>
  </si>
  <si>
    <t>Asbestinio šiferio kiekis, t</t>
  </si>
  <si>
    <t>Bešeimininkių padangų kiekis, t</t>
  </si>
  <si>
    <t>Antrinių žaliavų konteinerių kiekis, vnt.</t>
  </si>
  <si>
    <t>Tekstilės atliekų konteinerių kiekis, vnt.</t>
  </si>
  <si>
    <t>04.08.01 uždavinys „Vykdyti žalos aplinkai prevenciją“</t>
  </si>
  <si>
    <t>P-04-08-01-01</t>
  </si>
  <si>
    <t>P-04-08-01-02</t>
  </si>
  <si>
    <t>P-04-08-01-03</t>
  </si>
  <si>
    <t>Atliekų surinkimas, utilizavimas, proc.</t>
  </si>
  <si>
    <t>Aplinkos monitoringo 2021-2026 m. programos parengimas ir vykdymas, vnt.</t>
  </si>
  <si>
    <t>Prevencijos priemonių įgyvendinimas, proc.</t>
  </si>
  <si>
    <t>04.09.01 uždavinys „Maitinimo paslaugų administravimas“</t>
  </si>
  <si>
    <t>P-04-09-01-01</t>
  </si>
  <si>
    <t>Mokinių skaičius, vnt.</t>
  </si>
  <si>
    <t>03.06.01.01.  07.06.01.06</t>
  </si>
  <si>
    <t xml:space="preserve">SB(SP) </t>
  </si>
  <si>
    <t>Vienkartinių, tikslinių, sąlyginių ir periodinių pašalpų skyrimas ir mokėjimas socialiai pažeidžiamiems asmenims</t>
  </si>
  <si>
    <t>Pagalbos pinigai ir papildomos išmokos už vaiką</t>
  </si>
  <si>
    <t>P-04-01-05-10</t>
  </si>
  <si>
    <t>sprendimo Nr. T1-224 redakcija)</t>
  </si>
  <si>
    <t>(Šilutės rajono savivaldybės tarybos 2024 m. kovo 28 d.</t>
  </si>
  <si>
    <t>ES ir valstybės biudžeto lėšomis įgyvendinama 2021–2027 m. materialinio nepritekliaus mažinimo programa</t>
  </si>
  <si>
    <t>P-04-01-04-09</t>
  </si>
  <si>
    <t>sprendimo Nr. T1-258 redakcija)</t>
  </si>
  <si>
    <t>Teikti socialinių dirbtuvių paslaugas</t>
  </si>
  <si>
    <t>P-04-01-02-13</t>
  </si>
  <si>
    <t>(Šilutės rajono savivaldybės tarybos 2024 m. birželio 27 d.</t>
  </si>
  <si>
    <t>sprendimo Nr. T1-453 redakcija)</t>
  </si>
  <si>
    <t>(Šilutės rajono savivaldybės tarybos 2024 m. rugpjūčio 29 d.</t>
  </si>
  <si>
    <t>sprendimo Nr. T1-      redakcija)</t>
  </si>
  <si>
    <t>Laikino atokvėpio paslauga ir administravimas</t>
  </si>
  <si>
    <t>P-04-01-04-10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</si>
</sst>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i/>
      <sz val="10"/>
      <name val="Arial"/>
      <family val="2"/>
      <charset val="186"/>
    </font>
    <font>
      <sz val="1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CCFFCC"/>
        <bgColor indexed="27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6"/>
      </patternFill>
    </fill>
    <fill>
      <patternFill patternType="solid">
        <fgColor rgb="FFCCFFFF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CCFFCC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59999389629810485"/>
        <bgColor indexed="64"/>
      </patternFill>
    </fill>
  </fills>
  <borders count="23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22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13" fillId="4" borderId="4" applyNumberFormat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5" borderId="5" applyNumberFormat="0" applyAlignment="0" applyProtection="0"/>
    <xf numFmtId="0" fontId="7" fillId="5" borderId="5" applyNumberFormat="0" applyAlignment="0" applyProtection="0"/>
    <xf numFmtId="0" fontId="13" fillId="0" borderId="0"/>
    <xf numFmtId="0" fontId="13" fillId="4" borderId="4" applyNumberFormat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0" applyNumberFormat="0" applyFill="0" applyBorder="0" applyAlignment="0" applyProtection="0"/>
  </cellStyleXfs>
  <cellXfs count="1296">
    <xf numFmtId="0" fontId="0" fillId="0" borderId="0" xfId="0"/>
    <xf numFmtId="164" fontId="12" fillId="15" borderId="25" xfId="0" applyNumberFormat="1" applyFont="1" applyFill="1" applyBorder="1" applyAlignment="1">
      <alignment horizontal="center" vertical="top"/>
    </xf>
    <xf numFmtId="164" fontId="12" fillId="15" borderId="26" xfId="0" applyNumberFormat="1" applyFont="1" applyFill="1" applyBorder="1" applyAlignment="1">
      <alignment horizontal="center" vertical="top"/>
    </xf>
    <xf numFmtId="164" fontId="12" fillId="15" borderId="27" xfId="0" applyNumberFormat="1" applyFont="1" applyFill="1" applyBorder="1" applyAlignment="1">
      <alignment horizontal="center" vertical="top"/>
    </xf>
    <xf numFmtId="49" fontId="12" fillId="2" borderId="41" xfId="0" applyNumberFormat="1" applyFont="1" applyFill="1" applyBorder="1" applyAlignment="1">
      <alignment horizontal="center" vertical="top"/>
    </xf>
    <xf numFmtId="49" fontId="12" fillId="3" borderId="38" xfId="0" applyNumberFormat="1" applyFont="1" applyFill="1" applyBorder="1" applyAlignment="1">
      <alignment horizontal="center" vertical="top"/>
    </xf>
    <xf numFmtId="164" fontId="12" fillId="3" borderId="70" xfId="0" applyNumberFormat="1" applyFont="1" applyFill="1" applyBorder="1" applyAlignment="1">
      <alignment horizontal="center" vertical="center"/>
    </xf>
    <xf numFmtId="164" fontId="12" fillId="3" borderId="38" xfId="0" applyNumberFormat="1" applyFont="1" applyFill="1" applyBorder="1" applyAlignment="1">
      <alignment horizontal="center" vertical="center"/>
    </xf>
    <xf numFmtId="164" fontId="12" fillId="3" borderId="25" xfId="0" applyNumberFormat="1" applyFont="1" applyFill="1" applyBorder="1" applyAlignment="1">
      <alignment horizontal="center" vertical="center"/>
    </xf>
    <xf numFmtId="164" fontId="12" fillId="3" borderId="26" xfId="0" applyNumberFormat="1" applyFont="1" applyFill="1" applyBorder="1" applyAlignment="1">
      <alignment horizontal="center" vertical="center"/>
    </xf>
    <xf numFmtId="164" fontId="12" fillId="3" borderId="27" xfId="0" applyNumberFormat="1" applyFont="1" applyFill="1" applyBorder="1" applyAlignment="1">
      <alignment horizontal="center" vertical="center"/>
    </xf>
    <xf numFmtId="164" fontId="12" fillId="2" borderId="43" xfId="0" applyNumberFormat="1" applyFont="1" applyFill="1" applyBorder="1" applyAlignment="1">
      <alignment horizontal="center" vertical="center"/>
    </xf>
    <xf numFmtId="164" fontId="12" fillId="2" borderId="44" xfId="0" applyNumberFormat="1" applyFont="1" applyFill="1" applyBorder="1" applyAlignment="1">
      <alignment horizontal="center" vertical="center"/>
    </xf>
    <xf numFmtId="164" fontId="12" fillId="2" borderId="45" xfId="0" applyNumberFormat="1" applyFont="1" applyFill="1" applyBorder="1" applyAlignment="1">
      <alignment horizontal="center" vertical="center"/>
    </xf>
    <xf numFmtId="164" fontId="12" fillId="12" borderId="74" xfId="0" applyNumberFormat="1" applyFont="1" applyFill="1" applyBorder="1" applyAlignment="1">
      <alignment horizontal="center" vertical="center"/>
    </xf>
    <xf numFmtId="164" fontId="12" fillId="12" borderId="75" xfId="0" applyNumberFormat="1" applyFont="1" applyFill="1" applyBorder="1" applyAlignment="1">
      <alignment horizontal="center" vertical="center"/>
    </xf>
    <xf numFmtId="164" fontId="12" fillId="12" borderId="76" xfId="0" applyNumberFormat="1" applyFont="1" applyFill="1" applyBorder="1" applyAlignment="1">
      <alignment horizontal="center" vertical="center"/>
    </xf>
    <xf numFmtId="164" fontId="12" fillId="12" borderId="96" xfId="0" applyNumberFormat="1" applyFont="1" applyFill="1" applyBorder="1" applyAlignment="1">
      <alignment horizontal="center" vertical="center"/>
    </xf>
    <xf numFmtId="164" fontId="12" fillId="12" borderId="49" xfId="0" applyNumberFormat="1" applyFont="1" applyFill="1" applyBorder="1" applyAlignment="1">
      <alignment horizontal="center" vertical="center"/>
    </xf>
    <xf numFmtId="164" fontId="12" fillId="12" borderId="97" xfId="0" applyNumberFormat="1" applyFont="1" applyFill="1" applyBorder="1" applyAlignment="1">
      <alignment horizontal="center" vertical="center"/>
    </xf>
    <xf numFmtId="164" fontId="12" fillId="12" borderId="98" xfId="0" applyNumberFormat="1" applyFont="1" applyFill="1" applyBorder="1" applyAlignment="1">
      <alignment horizontal="center" vertical="center"/>
    </xf>
    <xf numFmtId="164" fontId="12" fillId="3" borderId="37" xfId="0" applyNumberFormat="1" applyFont="1" applyFill="1" applyBorder="1" applyAlignment="1">
      <alignment horizontal="center" vertical="center"/>
    </xf>
    <xf numFmtId="164" fontId="12" fillId="3" borderId="34" xfId="0" applyNumberFormat="1" applyFont="1" applyFill="1" applyBorder="1" applyAlignment="1">
      <alignment horizontal="center" vertical="center"/>
    </xf>
    <xf numFmtId="164" fontId="12" fillId="2" borderId="41" xfId="0" applyNumberFormat="1" applyFont="1" applyFill="1" applyBorder="1" applyAlignment="1">
      <alignment horizontal="center" vertical="center"/>
    </xf>
    <xf numFmtId="164" fontId="12" fillId="2" borderId="37" xfId="0" applyNumberFormat="1" applyFont="1" applyFill="1" applyBorder="1" applyAlignment="1">
      <alignment horizontal="center" vertical="center"/>
    </xf>
    <xf numFmtId="164" fontId="12" fillId="2" borderId="34" xfId="0" applyNumberFormat="1" applyFont="1" applyFill="1" applyBorder="1" applyAlignment="1">
      <alignment horizontal="center" vertical="center"/>
    </xf>
    <xf numFmtId="164" fontId="12" fillId="2" borderId="49" xfId="0" applyNumberFormat="1" applyFont="1" applyFill="1" applyBorder="1" applyAlignment="1">
      <alignment horizontal="center" vertical="center"/>
    </xf>
    <xf numFmtId="164" fontId="12" fillId="3" borderId="74" xfId="0" applyNumberFormat="1" applyFont="1" applyFill="1" applyBorder="1" applyAlignment="1">
      <alignment horizontal="center" vertical="center"/>
    </xf>
    <xf numFmtId="49" fontId="12" fillId="7" borderId="37" xfId="0" applyNumberFormat="1" applyFont="1" applyFill="1" applyBorder="1" applyAlignment="1">
      <alignment vertical="top"/>
    </xf>
    <xf numFmtId="0" fontId="11" fillId="0" borderId="0" xfId="0" applyFont="1"/>
    <xf numFmtId="0" fontId="11" fillId="6" borderId="0" xfId="0" applyFont="1" applyFill="1"/>
    <xf numFmtId="0" fontId="11" fillId="7" borderId="0" xfId="0" applyFont="1" applyFill="1"/>
    <xf numFmtId="0" fontId="11" fillId="6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1" fillId="6" borderId="19" xfId="0" applyFont="1" applyFill="1" applyBorder="1" applyAlignment="1">
      <alignment wrapText="1"/>
    </xf>
    <xf numFmtId="0" fontId="11" fillId="6" borderId="20" xfId="0" applyFont="1" applyFill="1" applyBorder="1" applyAlignment="1">
      <alignment wrapText="1"/>
    </xf>
    <xf numFmtId="164" fontId="11" fillId="6" borderId="0" xfId="0" applyNumberFormat="1" applyFont="1" applyFill="1"/>
    <xf numFmtId="0" fontId="11" fillId="0" borderId="13" xfId="0" applyFont="1" applyBorder="1" applyAlignment="1">
      <alignment horizontal="center" vertical="top" wrapText="1"/>
    </xf>
    <xf numFmtId="0" fontId="11" fillId="6" borderId="21" xfId="0" applyFont="1" applyFill="1" applyBorder="1" applyAlignment="1">
      <alignment horizontal="center" vertical="top" wrapText="1"/>
    </xf>
    <xf numFmtId="0" fontId="11" fillId="6" borderId="22" xfId="0" applyFont="1" applyFill="1" applyBorder="1" applyAlignment="1">
      <alignment horizontal="center" vertical="top" wrapText="1"/>
    </xf>
    <xf numFmtId="164" fontId="12" fillId="14" borderId="41" xfId="0" applyNumberFormat="1" applyFont="1" applyFill="1" applyBorder="1" applyAlignment="1">
      <alignment horizontal="center" vertical="top"/>
    </xf>
    <xf numFmtId="164" fontId="12" fillId="14" borderId="38" xfId="0" applyNumberFormat="1" applyFont="1" applyFill="1" applyBorder="1" applyAlignment="1">
      <alignment horizontal="center" vertical="top"/>
    </xf>
    <xf numFmtId="164" fontId="11" fillId="0" borderId="0" xfId="0" applyNumberFormat="1" applyFont="1"/>
    <xf numFmtId="164" fontId="11" fillId="6" borderId="0" xfId="0" applyNumberFormat="1" applyFont="1" applyFill="1" applyAlignment="1">
      <alignment horizontal="right"/>
    </xf>
    <xf numFmtId="164" fontId="11" fillId="0" borderId="0" xfId="0" applyNumberFormat="1" applyFont="1" applyAlignment="1">
      <alignment horizontal="right"/>
    </xf>
    <xf numFmtId="164" fontId="11" fillId="0" borderId="8" xfId="0" applyNumberFormat="1" applyFont="1" applyBorder="1" applyAlignment="1">
      <alignment horizontal="center" vertical="center"/>
    </xf>
    <xf numFmtId="164" fontId="11" fillId="6" borderId="14" xfId="0" applyNumberFormat="1" applyFont="1" applyFill="1" applyBorder="1" applyAlignment="1">
      <alignment horizontal="center" vertical="center"/>
    </xf>
    <xf numFmtId="0" fontId="12" fillId="14" borderId="23" xfId="0" applyFont="1" applyFill="1" applyBorder="1" applyAlignment="1">
      <alignment horizontal="center" vertical="top" wrapText="1"/>
    </xf>
    <xf numFmtId="164" fontId="12" fillId="14" borderId="25" xfId="0" applyNumberFormat="1" applyFont="1" applyFill="1" applyBorder="1" applyAlignment="1">
      <alignment horizontal="center" vertical="top"/>
    </xf>
    <xf numFmtId="164" fontId="12" fillId="14" borderId="26" xfId="0" applyNumberFormat="1" applyFont="1" applyFill="1" applyBorder="1" applyAlignment="1">
      <alignment horizontal="center" vertical="top"/>
    </xf>
    <xf numFmtId="164" fontId="12" fillId="14" borderId="27" xfId="0" applyNumberFormat="1" applyFont="1" applyFill="1" applyBorder="1" applyAlignment="1">
      <alignment horizontal="center" vertical="top"/>
    </xf>
    <xf numFmtId="164" fontId="12" fillId="14" borderId="70" xfId="0" applyNumberFormat="1" applyFont="1" applyFill="1" applyBorder="1" applyAlignment="1">
      <alignment horizontal="center" vertical="top"/>
    </xf>
    <xf numFmtId="164" fontId="12" fillId="14" borderId="37" xfId="0" applyNumberFormat="1" applyFont="1" applyFill="1" applyBorder="1" applyAlignment="1">
      <alignment horizontal="center" vertical="top"/>
    </xf>
    <xf numFmtId="164" fontId="12" fillId="14" borderId="34" xfId="0" applyNumberFormat="1" applyFont="1" applyFill="1" applyBorder="1" applyAlignment="1">
      <alignment horizontal="center" vertical="top"/>
    </xf>
    <xf numFmtId="164" fontId="12" fillId="14" borderId="69" xfId="0" applyNumberFormat="1" applyFont="1" applyFill="1" applyBorder="1" applyAlignment="1">
      <alignment horizontal="center" vertical="top"/>
    </xf>
    <xf numFmtId="0" fontId="11" fillId="0" borderId="113" xfId="0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164" fontId="11" fillId="0" borderId="112" xfId="0" applyNumberFormat="1" applyFont="1" applyBorder="1" applyAlignment="1">
      <alignment horizontal="center" vertical="center"/>
    </xf>
    <xf numFmtId="164" fontId="11" fillId="6" borderId="10" xfId="0" applyNumberFormat="1" applyFont="1" applyFill="1" applyBorder="1" applyAlignment="1">
      <alignment horizontal="center" vertical="center"/>
    </xf>
    <xf numFmtId="164" fontId="11" fillId="6" borderId="9" xfId="0" applyNumberFormat="1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164" fontId="12" fillId="14" borderId="106" xfId="0" applyNumberFormat="1" applyFont="1" applyFill="1" applyBorder="1" applyAlignment="1">
      <alignment horizontal="center" vertical="top"/>
    </xf>
    <xf numFmtId="164" fontId="12" fillId="14" borderId="52" xfId="0" applyNumberFormat="1" applyFont="1" applyFill="1" applyBorder="1" applyAlignment="1">
      <alignment horizontal="center" vertical="top"/>
    </xf>
    <xf numFmtId="164" fontId="12" fillId="14" borderId="114" xfId="0" applyNumberFormat="1" applyFont="1" applyFill="1" applyBorder="1" applyAlignment="1">
      <alignment horizontal="center" vertical="top"/>
    </xf>
    <xf numFmtId="164" fontId="12" fillId="14" borderId="104" xfId="0" applyNumberFormat="1" applyFont="1" applyFill="1" applyBorder="1" applyAlignment="1">
      <alignment horizontal="center" vertical="top"/>
    </xf>
    <xf numFmtId="164" fontId="12" fillId="14" borderId="103" xfId="0" applyNumberFormat="1" applyFont="1" applyFill="1" applyBorder="1" applyAlignment="1">
      <alignment horizontal="center" vertical="top"/>
    </xf>
    <xf numFmtId="0" fontId="11" fillId="0" borderId="46" xfId="0" applyFont="1" applyBorder="1" applyAlignment="1">
      <alignment horizontal="center" vertical="center" wrapText="1"/>
    </xf>
    <xf numFmtId="164" fontId="11" fillId="0" borderId="29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 wrapText="1"/>
    </xf>
    <xf numFmtId="0" fontId="11" fillId="0" borderId="99" xfId="0" applyFont="1" applyBorder="1" applyAlignment="1">
      <alignment horizontal="center" vertical="center" wrapText="1"/>
    </xf>
    <xf numFmtId="164" fontId="11" fillId="0" borderId="64" xfId="0" applyNumberFormat="1" applyFont="1" applyBorder="1" applyAlignment="1">
      <alignment horizontal="center" vertical="center"/>
    </xf>
    <xf numFmtId="164" fontId="11" fillId="0" borderId="62" xfId="0" applyNumberFormat="1" applyFont="1" applyBorder="1" applyAlignment="1">
      <alignment horizontal="center" vertical="center"/>
    </xf>
    <xf numFmtId="164" fontId="11" fillId="0" borderId="63" xfId="0" applyNumberFormat="1" applyFont="1" applyBorder="1" applyAlignment="1">
      <alignment horizontal="center" vertical="center"/>
    </xf>
    <xf numFmtId="164" fontId="11" fillId="0" borderId="111" xfId="0" applyNumberFormat="1" applyFont="1" applyBorder="1" applyAlignment="1">
      <alignment horizontal="center" vertical="center"/>
    </xf>
    <xf numFmtId="0" fontId="12" fillId="20" borderId="23" xfId="0" applyFont="1" applyFill="1" applyBorder="1" applyAlignment="1">
      <alignment horizontal="center" vertical="top" wrapText="1"/>
    </xf>
    <xf numFmtId="164" fontId="12" fillId="20" borderId="25" xfId="0" applyNumberFormat="1" applyFont="1" applyFill="1" applyBorder="1" applyAlignment="1">
      <alignment horizontal="center" vertical="top"/>
    </xf>
    <xf numFmtId="164" fontId="12" fillId="20" borderId="26" xfId="0" applyNumberFormat="1" applyFont="1" applyFill="1" applyBorder="1" applyAlignment="1">
      <alignment horizontal="center" vertical="top"/>
    </xf>
    <xf numFmtId="164" fontId="12" fillId="20" borderId="27" xfId="0" applyNumberFormat="1" applyFont="1" applyFill="1" applyBorder="1" applyAlignment="1">
      <alignment horizontal="center" vertical="top"/>
    </xf>
    <xf numFmtId="164" fontId="12" fillId="20" borderId="28" xfId="0" applyNumberFormat="1" applyFont="1" applyFill="1" applyBorder="1" applyAlignment="1">
      <alignment horizontal="center" vertical="top"/>
    </xf>
    <xf numFmtId="0" fontId="11" fillId="0" borderId="23" xfId="0" applyFont="1" applyBorder="1" applyAlignment="1">
      <alignment horizontal="center" vertical="center" wrapText="1"/>
    </xf>
    <xf numFmtId="164" fontId="11" fillId="6" borderId="57" xfId="0" applyNumberFormat="1" applyFont="1" applyFill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 wrapText="1"/>
    </xf>
    <xf numFmtId="164" fontId="11" fillId="0" borderId="54" xfId="0" applyNumberFormat="1" applyFont="1" applyBorder="1" applyAlignment="1">
      <alignment horizontal="center" vertical="center" wrapText="1"/>
    </xf>
    <xf numFmtId="164" fontId="12" fillId="20" borderId="31" xfId="0" applyNumberFormat="1" applyFont="1" applyFill="1" applyBorder="1" applyAlignment="1">
      <alignment horizontal="center" vertical="top"/>
    </xf>
    <xf numFmtId="164" fontId="12" fillId="20" borderId="32" xfId="0" applyNumberFormat="1" applyFont="1" applyFill="1" applyBorder="1" applyAlignment="1">
      <alignment horizontal="center" vertical="top"/>
    </xf>
    <xf numFmtId="164" fontId="12" fillId="20" borderId="33" xfId="0" applyNumberFormat="1" applyFont="1" applyFill="1" applyBorder="1" applyAlignment="1">
      <alignment horizontal="center" vertical="top"/>
    </xf>
    <xf numFmtId="164" fontId="11" fillId="10" borderId="29" xfId="0" applyNumberFormat="1" applyFont="1" applyFill="1" applyBorder="1" applyAlignment="1">
      <alignment horizontal="center" vertical="center" wrapText="1"/>
    </xf>
    <xf numFmtId="164" fontId="12" fillId="20" borderId="34" xfId="0" applyNumberFormat="1" applyFont="1" applyFill="1" applyBorder="1" applyAlignment="1">
      <alignment horizontal="center" vertical="top"/>
    </xf>
    <xf numFmtId="164" fontId="11" fillId="0" borderId="57" xfId="0" applyNumberFormat="1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164" fontId="11" fillId="11" borderId="51" xfId="0" applyNumberFormat="1" applyFont="1" applyFill="1" applyBorder="1" applyAlignment="1">
      <alignment horizontal="center" vertical="center"/>
    </xf>
    <xf numFmtId="164" fontId="11" fillId="10" borderId="61" xfId="0" applyNumberFormat="1" applyFont="1" applyFill="1" applyBorder="1" applyAlignment="1">
      <alignment horizontal="center" vertical="center" wrapText="1"/>
    </xf>
    <xf numFmtId="164" fontId="11" fillId="10" borderId="55" xfId="0" applyNumberFormat="1" applyFont="1" applyFill="1" applyBorder="1" applyAlignment="1">
      <alignment horizontal="center" vertical="center" wrapText="1"/>
    </xf>
    <xf numFmtId="164" fontId="11" fillId="10" borderId="51" xfId="0" applyNumberFormat="1" applyFont="1" applyFill="1" applyBorder="1" applyAlignment="1">
      <alignment horizontal="center" vertical="center"/>
    </xf>
    <xf numFmtId="164" fontId="11" fillId="10" borderId="68" xfId="0" applyNumberFormat="1" applyFont="1" applyFill="1" applyBorder="1" applyAlignment="1">
      <alignment horizontal="center" vertical="center"/>
    </xf>
    <xf numFmtId="164" fontId="11" fillId="10" borderId="55" xfId="0" applyNumberFormat="1" applyFont="1" applyFill="1" applyBorder="1" applyAlignment="1">
      <alignment horizontal="center" vertical="center"/>
    </xf>
    <xf numFmtId="164" fontId="11" fillId="10" borderId="65" xfId="0" applyNumberFormat="1" applyFont="1" applyFill="1" applyBorder="1" applyAlignment="1">
      <alignment horizontal="center" vertical="center"/>
    </xf>
    <xf numFmtId="164" fontId="11" fillId="11" borderId="57" xfId="0" applyNumberFormat="1" applyFont="1" applyFill="1" applyBorder="1" applyAlignment="1">
      <alignment horizontal="center" vertical="center"/>
    </xf>
    <xf numFmtId="164" fontId="12" fillId="15" borderId="28" xfId="0" applyNumberFormat="1" applyFont="1" applyFill="1" applyBorder="1" applyAlignment="1">
      <alignment horizontal="center" vertical="top"/>
    </xf>
    <xf numFmtId="164" fontId="12" fillId="15" borderId="31" xfId="0" applyNumberFormat="1" applyFont="1" applyFill="1" applyBorder="1" applyAlignment="1">
      <alignment horizontal="center" vertical="top"/>
    </xf>
    <xf numFmtId="164" fontId="12" fillId="15" borderId="32" xfId="0" applyNumberFormat="1" applyFont="1" applyFill="1" applyBorder="1" applyAlignment="1">
      <alignment horizontal="center" vertical="top"/>
    </xf>
    <xf numFmtId="164" fontId="12" fillId="15" borderId="33" xfId="0" applyNumberFormat="1" applyFont="1" applyFill="1" applyBorder="1" applyAlignment="1">
      <alignment horizontal="center" vertical="top"/>
    </xf>
    <xf numFmtId="164" fontId="12" fillId="15" borderId="37" xfId="0" applyNumberFormat="1" applyFont="1" applyFill="1" applyBorder="1" applyAlignment="1">
      <alignment horizontal="center" vertical="top"/>
    </xf>
    <xf numFmtId="164" fontId="12" fillId="15" borderId="41" xfId="0" applyNumberFormat="1" applyFont="1" applyFill="1" applyBorder="1" applyAlignment="1">
      <alignment horizontal="center" vertical="top"/>
    </xf>
    <xf numFmtId="164" fontId="12" fillId="15" borderId="38" xfId="0" applyNumberFormat="1" applyFont="1" applyFill="1" applyBorder="1" applyAlignment="1">
      <alignment horizontal="center" vertical="top"/>
    </xf>
    <xf numFmtId="164" fontId="11" fillId="6" borderId="53" xfId="0" applyNumberFormat="1" applyFont="1" applyFill="1" applyBorder="1" applyAlignment="1">
      <alignment horizontal="center" vertical="center"/>
    </xf>
    <xf numFmtId="164" fontId="12" fillId="15" borderId="34" xfId="0" applyNumberFormat="1" applyFont="1" applyFill="1" applyBorder="1" applyAlignment="1">
      <alignment horizontal="center" vertical="top"/>
    </xf>
    <xf numFmtId="164" fontId="11" fillId="6" borderId="36" xfId="0" applyNumberFormat="1" applyFont="1" applyFill="1" applyBorder="1" applyAlignment="1">
      <alignment horizontal="center" vertical="center"/>
    </xf>
    <xf numFmtId="164" fontId="11" fillId="6" borderId="58" xfId="0" applyNumberFormat="1" applyFont="1" applyFill="1" applyBorder="1" applyAlignment="1">
      <alignment horizontal="center" vertical="center"/>
    </xf>
    <xf numFmtId="164" fontId="12" fillId="15" borderId="69" xfId="0" applyNumberFormat="1" applyFont="1" applyFill="1" applyBorder="1" applyAlignment="1">
      <alignment horizontal="center" vertical="top"/>
    </xf>
    <xf numFmtId="164" fontId="11" fillId="6" borderId="118" xfId="0" applyNumberFormat="1" applyFont="1" applyFill="1" applyBorder="1" applyAlignment="1">
      <alignment horizontal="center" vertical="center"/>
    </xf>
    <xf numFmtId="164" fontId="12" fillId="15" borderId="103" xfId="0" applyNumberFormat="1" applyFont="1" applyFill="1" applyBorder="1" applyAlignment="1">
      <alignment horizontal="center" vertical="top"/>
    </xf>
    <xf numFmtId="164" fontId="12" fillId="15" borderId="119" xfId="0" applyNumberFormat="1" applyFont="1" applyFill="1" applyBorder="1" applyAlignment="1">
      <alignment horizontal="center" vertical="top"/>
    </xf>
    <xf numFmtId="164" fontId="12" fillId="15" borderId="122" xfId="0" applyNumberFormat="1" applyFont="1" applyFill="1" applyBorder="1" applyAlignment="1">
      <alignment horizontal="center" vertical="top"/>
    </xf>
    <xf numFmtId="164" fontId="12" fillId="15" borderId="52" xfId="0" applyNumberFormat="1" applyFont="1" applyFill="1" applyBorder="1" applyAlignment="1">
      <alignment horizontal="center" vertical="top"/>
    </xf>
    <xf numFmtId="164" fontId="12" fillId="15" borderId="104" xfId="0" applyNumberFormat="1" applyFont="1" applyFill="1" applyBorder="1" applyAlignment="1">
      <alignment horizontal="center" vertical="top"/>
    </xf>
    <xf numFmtId="0" fontId="12" fillId="15" borderId="23" xfId="0" applyFont="1" applyFill="1" applyBorder="1" applyAlignment="1">
      <alignment horizontal="center" vertical="top" wrapText="1"/>
    </xf>
    <xf numFmtId="164" fontId="11" fillId="6" borderId="73" xfId="0" applyNumberFormat="1" applyFont="1" applyFill="1" applyBorder="1" applyAlignment="1">
      <alignment horizontal="center" vertical="center"/>
    </xf>
    <xf numFmtId="164" fontId="11" fillId="6" borderId="66" xfId="0" applyNumberFormat="1" applyFont="1" applyFill="1" applyBorder="1" applyAlignment="1">
      <alignment horizontal="center" vertical="center"/>
    </xf>
    <xf numFmtId="164" fontId="12" fillId="2" borderId="103" xfId="8" applyNumberFormat="1" applyFont="1" applyBorder="1" applyAlignment="1" applyProtection="1">
      <alignment horizontal="center" vertical="center"/>
    </xf>
    <xf numFmtId="164" fontId="12" fillId="2" borderId="52" xfId="8" applyNumberFormat="1" applyFont="1" applyBorder="1" applyAlignment="1" applyProtection="1">
      <alignment horizontal="center" vertical="center"/>
    </xf>
    <xf numFmtId="164" fontId="12" fillId="2" borderId="104" xfId="8" applyNumberFormat="1" applyFont="1" applyBorder="1" applyAlignment="1" applyProtection="1">
      <alignment horizontal="center" vertical="center"/>
    </xf>
    <xf numFmtId="164" fontId="12" fillId="7" borderId="25" xfId="0" applyNumberFormat="1" applyFont="1" applyFill="1" applyBorder="1" applyAlignment="1">
      <alignment horizontal="center" vertical="center"/>
    </xf>
    <xf numFmtId="164" fontId="12" fillId="7" borderId="26" xfId="0" applyNumberFormat="1" applyFont="1" applyFill="1" applyBorder="1" applyAlignment="1">
      <alignment horizontal="center" vertical="center"/>
    </xf>
    <xf numFmtId="164" fontId="12" fillId="7" borderId="27" xfId="0" applyNumberFormat="1" applyFont="1" applyFill="1" applyBorder="1" applyAlignment="1">
      <alignment horizontal="center" vertical="center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0" borderId="25" xfId="0" applyFont="1" applyBorder="1" applyAlignment="1">
      <alignment horizontal="center" vertical="top" wrapText="1"/>
    </xf>
    <xf numFmtId="0" fontId="11" fillId="0" borderId="30" xfId="0" applyFont="1" applyBorder="1" applyAlignment="1">
      <alignment horizontal="center" vertical="top" wrapText="1"/>
    </xf>
    <xf numFmtId="0" fontId="11" fillId="0" borderId="26" xfId="0" applyFont="1" applyBorder="1" applyAlignment="1">
      <alignment vertical="top" wrapText="1"/>
    </xf>
    <xf numFmtId="0" fontId="11" fillId="0" borderId="28" xfId="0" applyFont="1" applyBorder="1" applyAlignment="1">
      <alignment horizontal="center" vertical="center" wrapText="1" indent="1"/>
    </xf>
    <xf numFmtId="164" fontId="11" fillId="0" borderId="25" xfId="0" applyNumberFormat="1" applyFont="1" applyBorder="1" applyAlignment="1">
      <alignment horizontal="center" vertical="top"/>
    </xf>
    <xf numFmtId="164" fontId="11" fillId="0" borderId="26" xfId="0" applyNumberFormat="1" applyFont="1" applyBorder="1" applyAlignment="1">
      <alignment horizontal="center" vertical="top"/>
    </xf>
    <xf numFmtId="164" fontId="11" fillId="0" borderId="27" xfId="0" applyNumberFormat="1" applyFont="1" applyBorder="1" applyAlignment="1">
      <alignment horizontal="center" vertical="top"/>
    </xf>
    <xf numFmtId="0" fontId="12" fillId="0" borderId="0" xfId="0" applyFont="1"/>
    <xf numFmtId="0" fontId="11" fillId="11" borderId="120" xfId="0" applyFont="1" applyFill="1" applyBorder="1" applyAlignment="1">
      <alignment horizontal="center" vertical="center"/>
    </xf>
    <xf numFmtId="164" fontId="11" fillId="0" borderId="81" xfId="0" applyNumberFormat="1" applyFont="1" applyBorder="1" applyAlignment="1">
      <alignment horizontal="center" vertical="top" wrapText="1"/>
    </xf>
    <xf numFmtId="164" fontId="11" fillId="0" borderId="81" xfId="0" applyNumberFormat="1" applyFont="1" applyBorder="1" applyAlignment="1">
      <alignment horizontal="center" vertical="top"/>
    </xf>
    <xf numFmtId="164" fontId="11" fillId="0" borderId="81" xfId="0" applyNumberFormat="1" applyFont="1" applyBorder="1" applyAlignment="1">
      <alignment horizontal="center" wrapText="1"/>
    </xf>
    <xf numFmtId="164" fontId="11" fillId="0" borderId="84" xfId="0" applyNumberFormat="1" applyFont="1" applyBorder="1" applyAlignment="1">
      <alignment horizontal="center" vertical="top" wrapText="1"/>
    </xf>
    <xf numFmtId="164" fontId="12" fillId="14" borderId="119" xfId="0" applyNumberFormat="1" applyFont="1" applyFill="1" applyBorder="1" applyAlignment="1">
      <alignment horizontal="center" vertical="top"/>
    </xf>
    <xf numFmtId="164" fontId="12" fillId="14" borderId="122" xfId="0" applyNumberFormat="1" applyFont="1" applyFill="1" applyBorder="1" applyAlignment="1">
      <alignment horizontal="center" vertical="top"/>
    </xf>
    <xf numFmtId="0" fontId="11" fillId="0" borderId="100" xfId="0" applyFont="1" applyBorder="1" applyAlignment="1">
      <alignment horizontal="center" vertical="center" wrapText="1"/>
    </xf>
    <xf numFmtId="164" fontId="11" fillId="0" borderId="82" xfId="0" applyNumberFormat="1" applyFont="1" applyBorder="1" applyAlignment="1">
      <alignment horizontal="center" vertical="center"/>
    </xf>
    <xf numFmtId="164" fontId="11" fillId="0" borderId="93" xfId="0" applyNumberFormat="1" applyFont="1" applyBorder="1" applyAlignment="1">
      <alignment horizontal="center" vertical="center"/>
    </xf>
    <xf numFmtId="164" fontId="11" fillId="11" borderId="73" xfId="0" applyNumberFormat="1" applyFont="1" applyFill="1" applyBorder="1" applyAlignment="1">
      <alignment horizontal="center" vertical="center"/>
    </xf>
    <xf numFmtId="164" fontId="11" fillId="10" borderId="10" xfId="0" applyNumberFormat="1" applyFont="1" applyFill="1" applyBorder="1" applyAlignment="1">
      <alignment horizontal="center" vertical="center" wrapText="1"/>
    </xf>
    <xf numFmtId="164" fontId="11" fillId="10" borderId="9" xfId="0" applyNumberFormat="1" applyFont="1" applyFill="1" applyBorder="1" applyAlignment="1">
      <alignment horizontal="center" vertical="center" wrapText="1"/>
    </xf>
    <xf numFmtId="164" fontId="11" fillId="10" borderId="66" xfId="0" applyNumberFormat="1" applyFont="1" applyFill="1" applyBorder="1" applyAlignment="1">
      <alignment horizontal="center" vertical="center" wrapText="1"/>
    </xf>
    <xf numFmtId="164" fontId="11" fillId="10" borderId="73" xfId="0" applyNumberFormat="1" applyFont="1" applyFill="1" applyBorder="1" applyAlignment="1">
      <alignment horizontal="center" vertical="center"/>
    </xf>
    <xf numFmtId="164" fontId="11" fillId="10" borderId="10" xfId="0" applyNumberFormat="1" applyFont="1" applyFill="1" applyBorder="1" applyAlignment="1">
      <alignment horizontal="center" vertical="center"/>
    </xf>
    <xf numFmtId="164" fontId="11" fillId="10" borderId="66" xfId="0" applyNumberFormat="1" applyFont="1" applyFill="1" applyBorder="1" applyAlignment="1">
      <alignment horizontal="center" vertical="center"/>
    </xf>
    <xf numFmtId="164" fontId="11" fillId="10" borderId="56" xfId="0" applyNumberFormat="1" applyFont="1" applyFill="1" applyBorder="1" applyAlignment="1">
      <alignment horizontal="center" vertical="center"/>
    </xf>
    <xf numFmtId="164" fontId="12" fillId="2" borderId="74" xfId="0" applyNumberFormat="1" applyFont="1" applyFill="1" applyBorder="1" applyAlignment="1">
      <alignment horizontal="center" vertical="top"/>
    </xf>
    <xf numFmtId="164" fontId="12" fillId="2" borderId="77" xfId="0" applyNumberFormat="1" applyFont="1" applyFill="1" applyBorder="1" applyAlignment="1">
      <alignment horizontal="center" vertical="top"/>
    </xf>
    <xf numFmtId="164" fontId="12" fillId="3" borderId="25" xfId="0" applyNumberFormat="1" applyFont="1" applyFill="1" applyBorder="1" applyAlignment="1">
      <alignment horizontal="center" vertical="top"/>
    </xf>
    <xf numFmtId="164" fontId="12" fillId="3" borderId="26" xfId="0" applyNumberFormat="1" applyFont="1" applyFill="1" applyBorder="1" applyAlignment="1">
      <alignment horizontal="center" vertical="top"/>
    </xf>
    <xf numFmtId="164" fontId="12" fillId="3" borderId="27" xfId="0" applyNumberFormat="1" applyFont="1" applyFill="1" applyBorder="1" applyAlignment="1">
      <alignment horizontal="center" vertical="top"/>
    </xf>
    <xf numFmtId="164" fontId="12" fillId="20" borderId="105" xfId="0" applyNumberFormat="1" applyFont="1" applyFill="1" applyBorder="1" applyAlignment="1">
      <alignment horizontal="center"/>
    </xf>
    <xf numFmtId="164" fontId="11" fillId="6" borderId="8" xfId="0" applyNumberFormat="1" applyFont="1" applyFill="1" applyBorder="1" applyAlignment="1">
      <alignment horizontal="center" vertical="center"/>
    </xf>
    <xf numFmtId="49" fontId="12" fillId="7" borderId="70" xfId="0" applyNumberFormat="1" applyFont="1" applyFill="1" applyBorder="1" applyAlignment="1">
      <alignment vertical="top"/>
    </xf>
    <xf numFmtId="49" fontId="12" fillId="3" borderId="88" xfId="0" applyNumberFormat="1" applyFont="1" applyFill="1" applyBorder="1" applyAlignment="1">
      <alignment horizontal="right" vertical="top"/>
    </xf>
    <xf numFmtId="164" fontId="12" fillId="3" borderId="69" xfId="0" applyNumberFormat="1" applyFont="1" applyFill="1" applyBorder="1" applyAlignment="1">
      <alignment horizontal="center" vertical="center"/>
    </xf>
    <xf numFmtId="0" fontId="11" fillId="0" borderId="48" xfId="0" applyFont="1" applyBorder="1" applyAlignment="1">
      <alignment horizontal="center" vertical="center" wrapText="1"/>
    </xf>
    <xf numFmtId="164" fontId="11" fillId="0" borderId="36" xfId="0" applyNumberFormat="1" applyFont="1" applyBorder="1" applyAlignment="1">
      <alignment horizontal="center" vertical="center"/>
    </xf>
    <xf numFmtId="164" fontId="11" fillId="0" borderId="58" xfId="0" applyNumberFormat="1" applyFont="1" applyBorder="1" applyAlignment="1">
      <alignment horizontal="center" vertical="center"/>
    </xf>
    <xf numFmtId="164" fontId="11" fillId="0" borderId="53" xfId="0" applyNumberFormat="1" applyFont="1" applyBorder="1" applyAlignment="1">
      <alignment horizontal="center" vertical="center"/>
    </xf>
    <xf numFmtId="164" fontId="11" fillId="0" borderId="58" xfId="0" applyNumberFormat="1" applyFont="1" applyBorder="1" applyAlignment="1">
      <alignment horizontal="center" vertical="center" wrapText="1"/>
    </xf>
    <xf numFmtId="49" fontId="12" fillId="2" borderId="119" xfId="0" applyNumberFormat="1" applyFont="1" applyFill="1" applyBorder="1" applyAlignment="1">
      <alignment horizontal="center" vertical="top"/>
    </xf>
    <xf numFmtId="164" fontId="11" fillId="10" borderId="111" xfId="0" applyNumberFormat="1" applyFont="1" applyFill="1" applyBorder="1" applyAlignment="1">
      <alignment horizontal="center" vertical="center"/>
    </xf>
    <xf numFmtId="164" fontId="11" fillId="11" borderId="111" xfId="0" applyNumberFormat="1" applyFont="1" applyFill="1" applyBorder="1" applyAlignment="1">
      <alignment horizontal="center" vertical="center"/>
    </xf>
    <xf numFmtId="49" fontId="12" fillId="2" borderId="38" xfId="0" applyNumberFormat="1" applyFont="1" applyFill="1" applyBorder="1" applyAlignment="1">
      <alignment horizontal="center" vertical="top"/>
    </xf>
    <xf numFmtId="49" fontId="12" fillId="12" borderId="38" xfId="0" applyNumberFormat="1" applyFont="1" applyFill="1" applyBorder="1" applyAlignment="1">
      <alignment vertical="top"/>
    </xf>
    <xf numFmtId="49" fontId="12" fillId="2" borderId="38" xfId="0" applyNumberFormat="1" applyFont="1" applyFill="1" applyBorder="1" applyAlignment="1">
      <alignment horizontal="left" vertical="top" wrapText="1"/>
    </xf>
    <xf numFmtId="0" fontId="11" fillId="10" borderId="48" xfId="0" applyFont="1" applyFill="1" applyBorder="1" applyAlignment="1">
      <alignment horizontal="center" vertical="center" wrapText="1"/>
    </xf>
    <xf numFmtId="49" fontId="12" fillId="12" borderId="38" xfId="0" applyNumberFormat="1" applyFont="1" applyFill="1" applyBorder="1" applyAlignment="1">
      <alignment horizontal="center" vertical="top"/>
    </xf>
    <xf numFmtId="0" fontId="11" fillId="10" borderId="46" xfId="0" applyFont="1" applyFill="1" applyBorder="1" applyAlignment="1">
      <alignment horizontal="center" vertical="center" wrapText="1"/>
    </xf>
    <xf numFmtId="0" fontId="11" fillId="10" borderId="113" xfId="0" applyFont="1" applyFill="1" applyBorder="1" applyAlignment="1">
      <alignment horizontal="center" vertical="center" wrapText="1"/>
    </xf>
    <xf numFmtId="164" fontId="11" fillId="11" borderId="36" xfId="0" applyNumberFormat="1" applyFont="1" applyFill="1" applyBorder="1" applyAlignment="1">
      <alignment horizontal="center" vertical="center"/>
    </xf>
    <xf numFmtId="164" fontId="11" fillId="10" borderId="8" xfId="0" applyNumberFormat="1" applyFont="1" applyFill="1" applyBorder="1" applyAlignment="1">
      <alignment horizontal="center" vertical="center" wrapText="1"/>
    </xf>
    <xf numFmtId="164" fontId="11" fillId="10" borderId="58" xfId="0" applyNumberFormat="1" applyFont="1" applyFill="1" applyBorder="1" applyAlignment="1">
      <alignment horizontal="center" vertical="center" wrapText="1"/>
    </xf>
    <xf numFmtId="49" fontId="12" fillId="2" borderId="119" xfId="0" applyNumberFormat="1" applyFont="1" applyFill="1" applyBorder="1" applyAlignment="1">
      <alignment vertical="top"/>
    </xf>
    <xf numFmtId="49" fontId="12" fillId="12" borderId="38" xfId="9" applyNumberFormat="1" applyFont="1" applyFill="1" applyBorder="1" applyAlignment="1" applyProtection="1">
      <alignment horizontal="center" vertical="top"/>
    </xf>
    <xf numFmtId="49" fontId="12" fillId="19" borderId="38" xfId="0" applyNumberFormat="1" applyFont="1" applyFill="1" applyBorder="1" applyAlignment="1">
      <alignment horizontal="center" vertical="top"/>
    </xf>
    <xf numFmtId="164" fontId="12" fillId="2" borderId="76" xfId="0" applyNumberFormat="1" applyFont="1" applyFill="1" applyBorder="1" applyAlignment="1">
      <alignment horizontal="center" vertical="top"/>
    </xf>
    <xf numFmtId="164" fontId="12" fillId="2" borderId="49" xfId="0" applyNumberFormat="1" applyFont="1" applyFill="1" applyBorder="1" applyAlignment="1">
      <alignment horizontal="center" vertical="top"/>
    </xf>
    <xf numFmtId="164" fontId="11" fillId="6" borderId="101" xfId="0" applyNumberFormat="1" applyFont="1" applyFill="1" applyBorder="1" applyAlignment="1">
      <alignment horizontal="center" vertical="center"/>
    </xf>
    <xf numFmtId="49" fontId="12" fillId="3" borderId="38" xfId="0" applyNumberFormat="1" applyFont="1" applyFill="1" applyBorder="1" applyAlignment="1">
      <alignment horizontal="left" vertical="top"/>
    </xf>
    <xf numFmtId="164" fontId="11" fillId="6" borderId="128" xfId="0" applyNumberFormat="1" applyFont="1" applyFill="1" applyBorder="1" applyAlignment="1">
      <alignment horizontal="center" vertical="center"/>
    </xf>
    <xf numFmtId="0" fontId="11" fillId="6" borderId="46" xfId="0" applyFont="1" applyFill="1" applyBorder="1" applyAlignment="1">
      <alignment horizontal="center" vertical="center" wrapText="1"/>
    </xf>
    <xf numFmtId="0" fontId="11" fillId="6" borderId="47" xfId="0" applyFont="1" applyFill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49" fontId="12" fillId="3" borderId="38" xfId="0" applyNumberFormat="1" applyFont="1" applyFill="1" applyBorder="1" applyAlignment="1">
      <alignment horizontal="right" vertical="top"/>
    </xf>
    <xf numFmtId="164" fontId="12" fillId="2" borderId="111" xfId="8" applyNumberFormat="1" applyFont="1" applyBorder="1" applyAlignment="1" applyProtection="1">
      <alignment horizontal="center" vertical="center"/>
    </xf>
    <xf numFmtId="164" fontId="12" fillId="2" borderId="15" xfId="8" applyNumberFormat="1" applyFont="1" applyBorder="1" applyAlignment="1" applyProtection="1">
      <alignment horizontal="center" vertical="center"/>
    </xf>
    <xf numFmtId="164" fontId="12" fillId="2" borderId="112" xfId="8" applyNumberFormat="1" applyFont="1" applyBorder="1" applyAlignment="1" applyProtection="1">
      <alignment horizontal="center" vertical="center"/>
    </xf>
    <xf numFmtId="0" fontId="11" fillId="0" borderId="78" xfId="0" applyFont="1" applyBorder="1" applyAlignment="1" applyProtection="1">
      <alignment horizontal="center" vertical="center" textRotation="90"/>
      <protection locked="0"/>
    </xf>
    <xf numFmtId="0" fontId="11" fillId="0" borderId="78" xfId="0" applyFont="1" applyBorder="1" applyAlignment="1" applyProtection="1">
      <alignment horizontal="center" vertical="center" textRotation="90" wrapText="1"/>
      <protection locked="0"/>
    </xf>
    <xf numFmtId="0" fontId="11" fillId="0" borderId="27" xfId="0" applyFont="1" applyBorder="1" applyAlignment="1">
      <alignment horizontal="center" vertical="center" wrapText="1"/>
    </xf>
    <xf numFmtId="0" fontId="12" fillId="20" borderId="38" xfId="0" applyFont="1" applyFill="1" applyBorder="1" applyAlignment="1">
      <alignment horizontal="center" vertical="center" wrapText="1"/>
    </xf>
    <xf numFmtId="164" fontId="11" fillId="0" borderId="61" xfId="0" applyNumberFormat="1" applyFont="1" applyBorder="1" applyAlignment="1">
      <alignment horizontal="center"/>
    </xf>
    <xf numFmtId="164" fontId="12" fillId="20" borderId="94" xfId="0" applyNumberFormat="1" applyFont="1" applyFill="1" applyBorder="1" applyAlignment="1">
      <alignment horizontal="center" vertical="top" wrapText="1"/>
    </xf>
    <xf numFmtId="164" fontId="12" fillId="20" borderId="99" xfId="0" applyNumberFormat="1" applyFont="1" applyFill="1" applyBorder="1" applyAlignment="1">
      <alignment horizontal="center" vertical="top" wrapText="1"/>
    </xf>
    <xf numFmtId="164" fontId="11" fillId="0" borderId="100" xfId="0" applyNumberFormat="1" applyFont="1" applyBorder="1" applyAlignment="1">
      <alignment horizontal="center" vertical="top" wrapText="1"/>
    </xf>
    <xf numFmtId="164" fontId="11" fillId="0" borderId="48" xfId="0" applyNumberFormat="1" applyFont="1" applyBorder="1" applyAlignment="1">
      <alignment horizontal="center" vertical="top" wrapText="1"/>
    </xf>
    <xf numFmtId="164" fontId="11" fillId="0" borderId="100" xfId="0" applyNumberFormat="1" applyFont="1" applyBorder="1" applyAlignment="1">
      <alignment horizontal="center" vertical="top"/>
    </xf>
    <xf numFmtId="164" fontId="12" fillId="0" borderId="100" xfId="0" applyNumberFormat="1" applyFont="1" applyBorder="1" applyAlignment="1">
      <alignment horizontal="center" vertical="top" wrapText="1"/>
    </xf>
    <xf numFmtId="164" fontId="11" fillId="0" borderId="100" xfId="0" applyNumberFormat="1" applyFont="1" applyBorder="1" applyAlignment="1">
      <alignment horizontal="center" wrapText="1"/>
    </xf>
    <xf numFmtId="164" fontId="11" fillId="0" borderId="120" xfId="0" applyNumberFormat="1" applyFont="1" applyBorder="1" applyAlignment="1">
      <alignment horizontal="center" vertical="top" wrapText="1"/>
    </xf>
    <xf numFmtId="164" fontId="12" fillId="20" borderId="62" xfId="0" applyNumberFormat="1" applyFont="1" applyFill="1" applyBorder="1" applyAlignment="1">
      <alignment horizontal="center" vertical="top" wrapText="1"/>
    </xf>
    <xf numFmtId="0" fontId="11" fillId="10" borderId="47" xfId="0" applyFont="1" applyFill="1" applyBorder="1" applyAlignment="1">
      <alignment horizontal="center" vertical="center" wrapText="1"/>
    </xf>
    <xf numFmtId="164" fontId="11" fillId="11" borderId="8" xfId="0" applyNumberFormat="1" applyFont="1" applyFill="1" applyBorder="1" applyAlignment="1">
      <alignment horizontal="center" vertical="center"/>
    </xf>
    <xf numFmtId="164" fontId="11" fillId="11" borderId="58" xfId="0" applyNumberFormat="1" applyFont="1" applyFill="1" applyBorder="1" applyAlignment="1">
      <alignment horizontal="center" vertical="center"/>
    </xf>
    <xf numFmtId="0" fontId="11" fillId="0" borderId="120" xfId="0" applyFont="1" applyBorder="1" applyAlignment="1">
      <alignment horizontal="center" vertical="center" wrapText="1"/>
    </xf>
    <xf numFmtId="0" fontId="12" fillId="14" borderId="96" xfId="0" applyFont="1" applyFill="1" applyBorder="1" applyAlignment="1">
      <alignment horizontal="center" vertical="top" wrapText="1"/>
    </xf>
    <xf numFmtId="164" fontId="12" fillId="3" borderId="43" xfId="0" applyNumberFormat="1" applyFont="1" applyFill="1" applyBorder="1" applyAlignment="1">
      <alignment horizontal="center" vertical="center"/>
    </xf>
    <xf numFmtId="164" fontId="12" fillId="3" borderId="44" xfId="0" applyNumberFormat="1" applyFont="1" applyFill="1" applyBorder="1" applyAlignment="1">
      <alignment horizontal="center" vertical="center"/>
    </xf>
    <xf numFmtId="164" fontId="12" fillId="3" borderId="45" xfId="0" applyNumberFormat="1" applyFont="1" applyFill="1" applyBorder="1" applyAlignment="1">
      <alignment horizontal="center" vertical="center"/>
    </xf>
    <xf numFmtId="0" fontId="11" fillId="6" borderId="99" xfId="0" applyFont="1" applyFill="1" applyBorder="1" applyAlignment="1">
      <alignment horizontal="center" vertical="center" wrapText="1"/>
    </xf>
    <xf numFmtId="0" fontId="11" fillId="6" borderId="120" xfId="0" applyFont="1" applyFill="1" applyBorder="1" applyAlignment="1">
      <alignment horizontal="center" vertical="center" wrapText="1"/>
    </xf>
    <xf numFmtId="0" fontId="12" fillId="15" borderId="96" xfId="0" applyFont="1" applyFill="1" applyBorder="1" applyAlignment="1">
      <alignment horizontal="center" vertical="top" wrapText="1"/>
    </xf>
    <xf numFmtId="164" fontId="12" fillId="3" borderId="77" xfId="0" applyNumberFormat="1" applyFont="1" applyFill="1" applyBorder="1" applyAlignment="1">
      <alignment horizontal="center" vertical="center"/>
    </xf>
    <xf numFmtId="164" fontId="12" fillId="3" borderId="49" xfId="0" applyNumberFormat="1" applyFont="1" applyFill="1" applyBorder="1" applyAlignment="1">
      <alignment horizontal="center" vertical="center"/>
    </xf>
    <xf numFmtId="164" fontId="11" fillId="11" borderId="53" xfId="0" applyNumberFormat="1" applyFont="1" applyFill="1" applyBorder="1" applyAlignment="1">
      <alignment horizontal="center" vertical="center"/>
    </xf>
    <xf numFmtId="164" fontId="11" fillId="11" borderId="9" xfId="0" applyNumberFormat="1" applyFont="1" applyFill="1" applyBorder="1" applyAlignment="1">
      <alignment horizontal="center" vertical="center"/>
    </xf>
    <xf numFmtId="164" fontId="11" fillId="11" borderId="66" xfId="0" applyNumberFormat="1" applyFont="1" applyFill="1" applyBorder="1" applyAlignment="1">
      <alignment horizontal="center" vertical="center"/>
    </xf>
    <xf numFmtId="164" fontId="11" fillId="10" borderId="64" xfId="0" applyNumberFormat="1" applyFont="1" applyFill="1" applyBorder="1" applyAlignment="1">
      <alignment horizontal="center" vertical="center"/>
    </xf>
    <xf numFmtId="164" fontId="11" fillId="10" borderId="62" xfId="0" applyNumberFormat="1" applyFont="1" applyFill="1" applyBorder="1" applyAlignment="1">
      <alignment horizontal="center" vertical="center"/>
    </xf>
    <xf numFmtId="164" fontId="11" fillId="10" borderId="63" xfId="0" applyNumberFormat="1" applyFont="1" applyFill="1" applyBorder="1" applyAlignment="1">
      <alignment horizontal="center" vertical="center"/>
    </xf>
    <xf numFmtId="164" fontId="11" fillId="10" borderId="54" xfId="0" applyNumberFormat="1" applyFont="1" applyFill="1" applyBorder="1" applyAlignment="1">
      <alignment horizontal="center" vertical="center" wrapText="1"/>
    </xf>
    <xf numFmtId="164" fontId="11" fillId="10" borderId="29" xfId="0" applyNumberFormat="1" applyFont="1" applyFill="1" applyBorder="1" applyAlignment="1">
      <alignment horizontal="center" vertical="center"/>
    </xf>
    <xf numFmtId="164" fontId="11" fillId="10" borderId="54" xfId="0" applyNumberFormat="1" applyFont="1" applyFill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top"/>
    </xf>
    <xf numFmtId="0" fontId="11" fillId="6" borderId="50" xfId="0" applyFont="1" applyFill="1" applyBorder="1" applyAlignment="1">
      <alignment horizontal="center" vertical="center" wrapText="1"/>
    </xf>
    <xf numFmtId="164" fontId="11" fillId="6" borderId="17" xfId="0" applyNumberFormat="1" applyFont="1" applyFill="1" applyBorder="1" applyAlignment="1">
      <alignment horizontal="center" vertical="center"/>
    </xf>
    <xf numFmtId="164" fontId="11" fillId="6" borderId="54" xfId="0" applyNumberFormat="1" applyFont="1" applyFill="1" applyBorder="1" applyAlignment="1">
      <alignment horizontal="center" vertical="center"/>
    </xf>
    <xf numFmtId="164" fontId="12" fillId="14" borderId="31" xfId="0" applyNumberFormat="1" applyFont="1" applyFill="1" applyBorder="1" applyAlignment="1">
      <alignment horizontal="center" vertical="top"/>
    </xf>
    <xf numFmtId="164" fontId="12" fillId="14" borderId="32" xfId="0" applyNumberFormat="1" applyFont="1" applyFill="1" applyBorder="1" applyAlignment="1">
      <alignment horizontal="center" vertical="top"/>
    </xf>
    <xf numFmtId="164" fontId="12" fillId="14" borderId="33" xfId="0" applyNumberFormat="1" applyFont="1" applyFill="1" applyBorder="1" applyAlignment="1">
      <alignment horizontal="center" vertical="top"/>
    </xf>
    <xf numFmtId="164" fontId="11" fillId="0" borderId="54" xfId="0" applyNumberFormat="1" applyFont="1" applyBorder="1" applyAlignment="1">
      <alignment horizontal="center" vertical="center"/>
    </xf>
    <xf numFmtId="164" fontId="12" fillId="20" borderId="103" xfId="0" applyNumberFormat="1" applyFont="1" applyFill="1" applyBorder="1" applyAlignment="1">
      <alignment horizontal="center" vertical="top"/>
    </xf>
    <xf numFmtId="164" fontId="12" fillId="20" borderId="119" xfId="0" applyNumberFormat="1" applyFont="1" applyFill="1" applyBorder="1" applyAlignment="1">
      <alignment horizontal="center" vertical="top"/>
    </xf>
    <xf numFmtId="164" fontId="12" fillId="20" borderId="104" xfId="0" applyNumberFormat="1" applyFont="1" applyFill="1" applyBorder="1" applyAlignment="1">
      <alignment horizontal="center" vertical="top"/>
    </xf>
    <xf numFmtId="164" fontId="12" fillId="20" borderId="122" xfId="0" applyNumberFormat="1" applyFont="1" applyFill="1" applyBorder="1" applyAlignment="1">
      <alignment horizontal="center" vertical="top"/>
    </xf>
    <xf numFmtId="164" fontId="12" fillId="2" borderId="25" xfId="0" applyNumberFormat="1" applyFont="1" applyFill="1" applyBorder="1" applyAlignment="1">
      <alignment horizontal="center" vertical="center"/>
    </xf>
    <xf numFmtId="164" fontId="12" fillId="2" borderId="26" xfId="0" applyNumberFormat="1" applyFont="1" applyFill="1" applyBorder="1" applyAlignment="1">
      <alignment horizontal="center" vertical="center"/>
    </xf>
    <xf numFmtId="164" fontId="12" fillId="2" borderId="27" xfId="0" applyNumberFormat="1" applyFont="1" applyFill="1" applyBorder="1" applyAlignment="1">
      <alignment horizontal="center" vertical="center"/>
    </xf>
    <xf numFmtId="49" fontId="12" fillId="2" borderId="165" xfId="0" applyNumberFormat="1" applyFont="1" applyFill="1" applyBorder="1" applyAlignment="1">
      <alignment horizontal="center" vertical="top"/>
    </xf>
    <xf numFmtId="49" fontId="12" fillId="16" borderId="165" xfId="0" applyNumberFormat="1" applyFont="1" applyFill="1" applyBorder="1" applyAlignment="1">
      <alignment horizontal="center" vertical="top"/>
    </xf>
    <xf numFmtId="49" fontId="12" fillId="16" borderId="41" xfId="0" applyNumberFormat="1" applyFont="1" applyFill="1" applyBorder="1" applyAlignment="1">
      <alignment horizontal="center" vertical="top"/>
    </xf>
    <xf numFmtId="164" fontId="12" fillId="3" borderId="31" xfId="0" applyNumberFormat="1" applyFont="1" applyFill="1" applyBorder="1" applyAlignment="1">
      <alignment horizontal="center" vertical="center"/>
    </xf>
    <xf numFmtId="164" fontId="12" fillId="3" borderId="32" xfId="0" applyNumberFormat="1" applyFont="1" applyFill="1" applyBorder="1" applyAlignment="1">
      <alignment horizontal="center" vertical="center"/>
    </xf>
    <xf numFmtId="164" fontId="12" fillId="3" borderId="33" xfId="0" applyNumberFormat="1" applyFont="1" applyFill="1" applyBorder="1" applyAlignment="1">
      <alignment horizontal="center" vertical="center"/>
    </xf>
    <xf numFmtId="49" fontId="12" fillId="18" borderId="165" xfId="0" applyNumberFormat="1" applyFont="1" applyFill="1" applyBorder="1" applyAlignment="1">
      <alignment horizontal="center" vertical="top" wrapText="1"/>
    </xf>
    <xf numFmtId="49" fontId="12" fillId="17" borderId="165" xfId="0" applyNumberFormat="1" applyFont="1" applyFill="1" applyBorder="1" applyAlignment="1">
      <alignment vertical="top" wrapText="1"/>
    </xf>
    <xf numFmtId="49" fontId="12" fillId="2" borderId="165" xfId="0" applyNumberFormat="1" applyFont="1" applyFill="1" applyBorder="1" applyAlignment="1">
      <alignment vertical="top"/>
    </xf>
    <xf numFmtId="49" fontId="12" fillId="18" borderId="26" xfId="0" applyNumberFormat="1" applyFont="1" applyFill="1" applyBorder="1" applyAlignment="1">
      <alignment horizontal="center" vertical="top"/>
    </xf>
    <xf numFmtId="0" fontId="12" fillId="14" borderId="70" xfId="0" applyFont="1" applyFill="1" applyBorder="1" applyAlignment="1">
      <alignment horizontal="center" vertical="top" wrapText="1"/>
    </xf>
    <xf numFmtId="0" fontId="11" fillId="6" borderId="13" xfId="0" applyFont="1" applyFill="1" applyBorder="1" applyAlignment="1">
      <alignment horizontal="center" vertical="top" wrapText="1"/>
    </xf>
    <xf numFmtId="0" fontId="11" fillId="6" borderId="161" xfId="0" applyFont="1" applyFill="1" applyBorder="1" applyAlignment="1">
      <alignment horizontal="center" vertical="top" wrapText="1"/>
    </xf>
    <xf numFmtId="0" fontId="12" fillId="6" borderId="0" xfId="0" applyFont="1" applyFill="1" applyAlignment="1">
      <alignment horizontal="right"/>
    </xf>
    <xf numFmtId="164" fontId="11" fillId="10" borderId="82" xfId="0" applyNumberFormat="1" applyFont="1" applyFill="1" applyBorder="1" applyAlignment="1">
      <alignment horizontal="center" vertical="center"/>
    </xf>
    <xf numFmtId="164" fontId="11" fillId="10" borderId="93" xfId="0" applyNumberFormat="1" applyFont="1" applyFill="1" applyBorder="1" applyAlignment="1">
      <alignment horizontal="center" vertical="center"/>
    </xf>
    <xf numFmtId="164" fontId="11" fillId="10" borderId="83" xfId="0" applyNumberFormat="1" applyFont="1" applyFill="1" applyBorder="1" applyAlignment="1">
      <alignment horizontal="center" vertical="center"/>
    </xf>
    <xf numFmtId="164" fontId="11" fillId="10" borderId="101" xfId="0" applyNumberFormat="1" applyFont="1" applyFill="1" applyBorder="1" applyAlignment="1">
      <alignment horizontal="center" vertical="center"/>
    </xf>
    <xf numFmtId="164" fontId="11" fillId="10" borderId="102" xfId="0" applyNumberFormat="1" applyFont="1" applyFill="1" applyBorder="1" applyAlignment="1">
      <alignment horizontal="center" vertical="center"/>
    </xf>
    <xf numFmtId="49" fontId="12" fillId="18" borderId="52" xfId="0" applyNumberFormat="1" applyFont="1" applyFill="1" applyBorder="1" applyAlignment="1">
      <alignment horizontal="center" vertical="top"/>
    </xf>
    <xf numFmtId="49" fontId="12" fillId="18" borderId="38" xfId="0" applyNumberFormat="1" applyFont="1" applyFill="1" applyBorder="1" applyAlignment="1">
      <alignment horizontal="center" vertical="top"/>
    </xf>
    <xf numFmtId="164" fontId="11" fillId="11" borderId="166" xfId="0" applyNumberFormat="1" applyFont="1" applyFill="1" applyBorder="1" applyAlignment="1">
      <alignment horizontal="center" vertical="center"/>
    </xf>
    <xf numFmtId="164" fontId="11" fillId="6" borderId="166" xfId="0" applyNumberFormat="1" applyFont="1" applyFill="1" applyBorder="1" applyAlignment="1">
      <alignment horizontal="center" vertical="center"/>
    </xf>
    <xf numFmtId="164" fontId="11" fillId="0" borderId="167" xfId="0" applyNumberFormat="1" applyFont="1" applyBorder="1" applyAlignment="1">
      <alignment horizontal="center" vertical="center"/>
    </xf>
    <xf numFmtId="0" fontId="11" fillId="0" borderId="176" xfId="0" applyFont="1" applyBorder="1" applyAlignment="1">
      <alignment horizontal="center" vertical="center" wrapText="1"/>
    </xf>
    <xf numFmtId="49" fontId="12" fillId="2" borderId="15" xfId="0" applyNumberFormat="1" applyFont="1" applyFill="1" applyBorder="1" applyAlignment="1">
      <alignment horizontal="center" vertical="top"/>
    </xf>
    <xf numFmtId="49" fontId="12" fillId="3" borderId="15" xfId="0" applyNumberFormat="1" applyFont="1" applyFill="1" applyBorder="1" applyAlignment="1">
      <alignment horizontal="center" vertical="top"/>
    </xf>
    <xf numFmtId="164" fontId="11" fillId="6" borderId="112" xfId="0" applyNumberFormat="1" applyFont="1" applyFill="1" applyBorder="1" applyAlignment="1">
      <alignment horizontal="center" vertical="center"/>
    </xf>
    <xf numFmtId="164" fontId="11" fillId="21" borderId="157" xfId="0" applyNumberFormat="1" applyFont="1" applyFill="1" applyBorder="1" applyAlignment="1">
      <alignment horizontal="center" vertical="center"/>
    </xf>
    <xf numFmtId="164" fontId="11" fillId="11" borderId="156" xfId="0" applyNumberFormat="1" applyFont="1" applyFill="1" applyBorder="1" applyAlignment="1">
      <alignment horizontal="center" vertical="center"/>
    </xf>
    <xf numFmtId="164" fontId="11" fillId="11" borderId="158" xfId="0" applyNumberFormat="1" applyFont="1" applyFill="1" applyBorder="1" applyAlignment="1">
      <alignment horizontal="center" vertical="center"/>
    </xf>
    <xf numFmtId="164" fontId="11" fillId="11" borderId="157" xfId="0" applyNumberFormat="1" applyFont="1" applyFill="1" applyBorder="1" applyAlignment="1">
      <alignment horizontal="center" vertical="center"/>
    </xf>
    <xf numFmtId="49" fontId="12" fillId="3" borderId="52" xfId="0" applyNumberFormat="1" applyFont="1" applyFill="1" applyBorder="1" applyAlignment="1">
      <alignment horizontal="center" vertical="top"/>
    </xf>
    <xf numFmtId="49" fontId="12" fillId="7" borderId="111" xfId="0" applyNumberFormat="1" applyFont="1" applyFill="1" applyBorder="1" applyAlignment="1">
      <alignment horizontal="center" vertical="top"/>
    </xf>
    <xf numFmtId="164" fontId="11" fillId="6" borderId="111" xfId="0" applyNumberFormat="1" applyFont="1" applyFill="1" applyBorder="1" applyAlignment="1">
      <alignment horizontal="center" vertical="center"/>
    </xf>
    <xf numFmtId="164" fontId="11" fillId="21" borderId="158" xfId="0" applyNumberFormat="1" applyFont="1" applyFill="1" applyBorder="1" applyAlignment="1">
      <alignment horizontal="center" vertical="center"/>
    </xf>
    <xf numFmtId="164" fontId="11" fillId="21" borderId="156" xfId="0" applyNumberFormat="1" applyFont="1" applyFill="1" applyBorder="1" applyAlignment="1">
      <alignment horizontal="center" vertical="center"/>
    </xf>
    <xf numFmtId="0" fontId="11" fillId="6" borderId="113" xfId="0" applyFont="1" applyFill="1" applyBorder="1" applyAlignment="1">
      <alignment horizontal="center" vertical="center" wrapText="1"/>
    </xf>
    <xf numFmtId="0" fontId="11" fillId="21" borderId="160" xfId="0" applyFont="1" applyFill="1" applyBorder="1" applyAlignment="1">
      <alignment horizontal="center" vertical="center" wrapText="1"/>
    </xf>
    <xf numFmtId="164" fontId="11" fillId="6" borderId="15" xfId="0" applyNumberFormat="1" applyFont="1" applyFill="1" applyBorder="1" applyAlignment="1">
      <alignment horizontal="center" vertical="center"/>
    </xf>
    <xf numFmtId="164" fontId="11" fillId="21" borderId="33" xfId="0" applyNumberFormat="1" applyFont="1" applyFill="1" applyBorder="1" applyAlignment="1">
      <alignment horizontal="center" vertical="center"/>
    </xf>
    <xf numFmtId="164" fontId="11" fillId="21" borderId="31" xfId="0" applyNumberFormat="1" applyFont="1" applyFill="1" applyBorder="1" applyAlignment="1">
      <alignment horizontal="center" vertical="center"/>
    </xf>
    <xf numFmtId="164" fontId="11" fillId="21" borderId="32" xfId="0" applyNumberFormat="1" applyFont="1" applyFill="1" applyBorder="1" applyAlignment="1">
      <alignment horizontal="center" vertical="center"/>
    </xf>
    <xf numFmtId="0" fontId="11" fillId="21" borderId="35" xfId="0" applyFont="1" applyFill="1" applyBorder="1" applyAlignment="1">
      <alignment horizontal="center" vertical="center" wrapText="1"/>
    </xf>
    <xf numFmtId="0" fontId="11" fillId="11" borderId="35" xfId="0" applyFont="1" applyFill="1" applyBorder="1" applyAlignment="1">
      <alignment horizontal="center" vertical="center" wrapText="1"/>
    </xf>
    <xf numFmtId="0" fontId="11" fillId="11" borderId="113" xfId="0" applyFont="1" applyFill="1" applyBorder="1" applyAlignment="1">
      <alignment horizontal="center" vertical="center" wrapText="1"/>
    </xf>
    <xf numFmtId="0" fontId="11" fillId="11" borderId="46" xfId="0" applyFont="1" applyFill="1" applyBorder="1" applyAlignment="1">
      <alignment horizontal="center" vertical="center"/>
    </xf>
    <xf numFmtId="49" fontId="12" fillId="7" borderId="103" xfId="0" applyNumberFormat="1" applyFont="1" applyFill="1" applyBorder="1" applyAlignment="1">
      <alignment vertical="top"/>
    </xf>
    <xf numFmtId="0" fontId="12" fillId="20" borderId="88" xfId="0" applyFont="1" applyFill="1" applyBorder="1" applyAlignment="1">
      <alignment horizontal="center" vertical="center" wrapText="1"/>
    </xf>
    <xf numFmtId="0" fontId="12" fillId="20" borderId="40" xfId="0" applyFont="1" applyFill="1" applyBorder="1" applyAlignment="1">
      <alignment horizontal="center" vertical="center" wrapText="1"/>
    </xf>
    <xf numFmtId="164" fontId="11" fillId="0" borderId="115" xfId="0" applyNumberFormat="1" applyFont="1" applyBorder="1" applyAlignment="1">
      <alignment horizontal="center"/>
    </xf>
    <xf numFmtId="164" fontId="11" fillId="0" borderId="147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 vertical="top"/>
    </xf>
    <xf numFmtId="164" fontId="12" fillId="20" borderId="116" xfId="0" applyNumberFormat="1" applyFont="1" applyFill="1" applyBorder="1" applyAlignment="1">
      <alignment horizontal="center"/>
    </xf>
    <xf numFmtId="164" fontId="12" fillId="20" borderId="131" xfId="0" applyNumberFormat="1" applyFont="1" applyFill="1" applyBorder="1" applyAlignment="1">
      <alignment horizontal="center"/>
    </xf>
    <xf numFmtId="164" fontId="12" fillId="12" borderId="31" xfId="0" applyNumberFormat="1" applyFont="1" applyFill="1" applyBorder="1" applyAlignment="1">
      <alignment horizontal="center" vertical="center"/>
    </xf>
    <xf numFmtId="164" fontId="12" fillId="12" borderId="32" xfId="0" applyNumberFormat="1" applyFont="1" applyFill="1" applyBorder="1" applyAlignment="1">
      <alignment horizontal="center" vertical="center"/>
    </xf>
    <xf numFmtId="164" fontId="12" fillId="12" borderId="33" xfId="0" applyNumberFormat="1" applyFont="1" applyFill="1" applyBorder="1" applyAlignment="1">
      <alignment horizontal="center" vertical="center"/>
    </xf>
    <xf numFmtId="0" fontId="11" fillId="9" borderId="184" xfId="0" applyFont="1" applyFill="1" applyBorder="1" applyAlignment="1">
      <alignment horizontal="center" vertical="center" textRotation="90" wrapText="1"/>
    </xf>
    <xf numFmtId="0" fontId="11" fillId="0" borderId="184" xfId="0" applyFont="1" applyBorder="1" applyAlignment="1">
      <alignment horizontal="center" vertical="center" textRotation="90" wrapText="1"/>
    </xf>
    <xf numFmtId="164" fontId="11" fillId="6" borderId="156" xfId="0" applyNumberFormat="1" applyFont="1" applyFill="1" applyBorder="1" applyAlignment="1">
      <alignment horizontal="center" vertical="center"/>
    </xf>
    <xf numFmtId="164" fontId="11" fillId="6" borderId="157" xfId="0" applyNumberFormat="1" applyFont="1" applyFill="1" applyBorder="1" applyAlignment="1">
      <alignment horizontal="center" vertical="center"/>
    </xf>
    <xf numFmtId="164" fontId="11" fillId="6" borderId="158" xfId="0" applyNumberFormat="1" applyFont="1" applyFill="1" applyBorder="1" applyAlignment="1">
      <alignment horizontal="center" vertical="center"/>
    </xf>
    <xf numFmtId="164" fontId="11" fillId="11" borderId="159" xfId="0" applyNumberFormat="1" applyFont="1" applyFill="1" applyBorder="1" applyAlignment="1">
      <alignment horizontal="center" vertical="center"/>
    </xf>
    <xf numFmtId="164" fontId="11" fillId="11" borderId="191" xfId="0" applyNumberFormat="1" applyFont="1" applyFill="1" applyBorder="1" applyAlignment="1">
      <alignment horizontal="center" vertical="center"/>
    </xf>
    <xf numFmtId="164" fontId="11" fillId="0" borderId="157" xfId="0" applyNumberFormat="1" applyFont="1" applyBorder="1" applyAlignment="1">
      <alignment horizontal="center" vertical="center"/>
    </xf>
    <xf numFmtId="164" fontId="11" fillId="0" borderId="158" xfId="0" applyNumberFormat="1" applyFont="1" applyBorder="1" applyAlignment="1">
      <alignment horizontal="center" vertical="center"/>
    </xf>
    <xf numFmtId="164" fontId="11" fillId="6" borderId="186" xfId="0" applyNumberFormat="1" applyFont="1" applyFill="1" applyBorder="1" applyAlignment="1">
      <alignment horizontal="center" vertical="center"/>
    </xf>
    <xf numFmtId="164" fontId="11" fillId="0" borderId="172" xfId="0" applyNumberFormat="1" applyFont="1" applyBorder="1" applyAlignment="1">
      <alignment horizontal="center" vertical="center"/>
    </xf>
    <xf numFmtId="164" fontId="11" fillId="0" borderId="192" xfId="0" applyNumberFormat="1" applyFont="1" applyBorder="1" applyAlignment="1">
      <alignment horizontal="center" vertical="center"/>
    </xf>
    <xf numFmtId="0" fontId="11" fillId="0" borderId="180" xfId="0" applyFont="1" applyBorder="1" applyAlignment="1">
      <alignment horizontal="center" vertical="center" wrapText="1"/>
    </xf>
    <xf numFmtId="164" fontId="11" fillId="6" borderId="167" xfId="0" applyNumberFormat="1" applyFont="1" applyFill="1" applyBorder="1" applyAlignment="1">
      <alignment horizontal="center" vertical="center"/>
    </xf>
    <xf numFmtId="164" fontId="11" fillId="6" borderId="168" xfId="0" applyNumberFormat="1" applyFont="1" applyFill="1" applyBorder="1" applyAlignment="1">
      <alignment horizontal="center" vertical="center"/>
    </xf>
    <xf numFmtId="164" fontId="11" fillId="11" borderId="167" xfId="0" applyNumberFormat="1" applyFont="1" applyFill="1" applyBorder="1" applyAlignment="1">
      <alignment horizontal="center" vertical="center"/>
    </xf>
    <xf numFmtId="164" fontId="11" fillId="11" borderId="177" xfId="0" applyNumberFormat="1" applyFont="1" applyFill="1" applyBorder="1" applyAlignment="1">
      <alignment horizontal="center" vertical="center"/>
    </xf>
    <xf numFmtId="164" fontId="11" fillId="11" borderId="168" xfId="0" applyNumberFormat="1" applyFont="1" applyFill="1" applyBorder="1" applyAlignment="1">
      <alignment horizontal="center" vertical="center"/>
    </xf>
    <xf numFmtId="164" fontId="11" fillId="0" borderId="156" xfId="0" applyNumberFormat="1" applyFont="1" applyBorder="1" applyAlignment="1">
      <alignment horizontal="center" vertical="center"/>
    </xf>
    <xf numFmtId="164" fontId="11" fillId="0" borderId="157" xfId="0" applyNumberFormat="1" applyFont="1" applyBorder="1" applyAlignment="1">
      <alignment horizontal="center" vertical="center" wrapText="1"/>
    </xf>
    <xf numFmtId="164" fontId="11" fillId="0" borderId="158" xfId="0" applyNumberFormat="1" applyFont="1" applyBorder="1" applyAlignment="1">
      <alignment horizontal="center" vertical="center" wrapText="1"/>
    </xf>
    <xf numFmtId="164" fontId="11" fillId="10" borderId="157" xfId="0" applyNumberFormat="1" applyFont="1" applyFill="1" applyBorder="1" applyAlignment="1">
      <alignment horizontal="center" vertical="center" wrapText="1"/>
    </xf>
    <xf numFmtId="164" fontId="11" fillId="10" borderId="157" xfId="0" applyNumberFormat="1" applyFont="1" applyFill="1" applyBorder="1" applyAlignment="1">
      <alignment horizontal="center" vertical="center"/>
    </xf>
    <xf numFmtId="164" fontId="11" fillId="10" borderId="158" xfId="0" applyNumberFormat="1" applyFont="1" applyFill="1" applyBorder="1" applyAlignment="1">
      <alignment horizontal="center" vertical="center"/>
    </xf>
    <xf numFmtId="164" fontId="11" fillId="10" borderId="156" xfId="0" applyNumberFormat="1" applyFont="1" applyFill="1" applyBorder="1" applyAlignment="1">
      <alignment horizontal="center" vertical="center"/>
    </xf>
    <xf numFmtId="164" fontId="11" fillId="10" borderId="158" xfId="0" applyNumberFormat="1" applyFont="1" applyFill="1" applyBorder="1" applyAlignment="1">
      <alignment horizontal="center" vertical="center" wrapText="1"/>
    </xf>
    <xf numFmtId="0" fontId="12" fillId="20" borderId="179" xfId="0" applyFont="1" applyFill="1" applyBorder="1" applyAlignment="1">
      <alignment horizontal="center" vertical="top" wrapText="1"/>
    </xf>
    <xf numFmtId="164" fontId="11" fillId="10" borderId="191" xfId="0" applyNumberFormat="1" applyFont="1" applyFill="1" applyBorder="1" applyAlignment="1">
      <alignment horizontal="center" vertical="center" wrapText="1"/>
    </xf>
    <xf numFmtId="164" fontId="11" fillId="0" borderId="156" xfId="0" applyNumberFormat="1" applyFont="1" applyBorder="1" applyAlignment="1">
      <alignment horizontal="center" vertical="center" wrapText="1"/>
    </xf>
    <xf numFmtId="0" fontId="11" fillId="10" borderId="180" xfId="0" applyFont="1" applyFill="1" applyBorder="1" applyAlignment="1">
      <alignment horizontal="center" vertical="center" wrapText="1"/>
    </xf>
    <xf numFmtId="0" fontId="11" fillId="10" borderId="99" xfId="0" applyFont="1" applyFill="1" applyBorder="1" applyAlignment="1">
      <alignment horizontal="center" vertical="center" wrapText="1"/>
    </xf>
    <xf numFmtId="0" fontId="12" fillId="20" borderId="70" xfId="0" applyFont="1" applyFill="1" applyBorder="1" applyAlignment="1">
      <alignment horizontal="center" vertical="top" wrapText="1"/>
    </xf>
    <xf numFmtId="0" fontId="11" fillId="10" borderId="100" xfId="0" applyFont="1" applyFill="1" applyBorder="1" applyAlignment="1">
      <alignment horizontal="center" vertical="center" wrapText="1"/>
    </xf>
    <xf numFmtId="0" fontId="11" fillId="6" borderId="180" xfId="0" applyFont="1" applyFill="1" applyBorder="1" applyAlignment="1">
      <alignment horizontal="center" vertical="center" wrapText="1"/>
    </xf>
    <xf numFmtId="164" fontId="12" fillId="14" borderId="39" xfId="0" applyNumberFormat="1" applyFont="1" applyFill="1" applyBorder="1" applyAlignment="1">
      <alignment horizontal="center" vertical="top"/>
    </xf>
    <xf numFmtId="164" fontId="12" fillId="14" borderId="88" xfId="0" applyNumberFormat="1" applyFont="1" applyFill="1" applyBorder="1" applyAlignment="1">
      <alignment horizontal="center" vertical="top"/>
    </xf>
    <xf numFmtId="164" fontId="12" fillId="3" borderId="75" xfId="0" applyNumberFormat="1" applyFont="1" applyFill="1" applyBorder="1" applyAlignment="1">
      <alignment horizontal="center" vertical="center"/>
    </xf>
    <xf numFmtId="164" fontId="12" fillId="3" borderId="76" xfId="0" applyNumberFormat="1" applyFont="1" applyFill="1" applyBorder="1" applyAlignment="1">
      <alignment horizontal="center" vertical="center"/>
    </xf>
    <xf numFmtId="164" fontId="12" fillId="14" borderId="30" xfId="0" applyNumberFormat="1" applyFont="1" applyFill="1" applyBorder="1" applyAlignment="1">
      <alignment horizontal="center" vertical="top"/>
    </xf>
    <xf numFmtId="0" fontId="11" fillId="0" borderId="154" xfId="0" applyFont="1" applyBorder="1" applyAlignment="1">
      <alignment horizontal="left"/>
    </xf>
    <xf numFmtId="164" fontId="11" fillId="0" borderId="15" xfId="0" applyNumberFormat="1" applyFont="1" applyBorder="1" applyAlignment="1">
      <alignment horizontal="center" vertical="center" wrapText="1"/>
    </xf>
    <xf numFmtId="164" fontId="11" fillId="0" borderId="112" xfId="0" applyNumberFormat="1" applyFont="1" applyBorder="1" applyAlignment="1">
      <alignment horizontal="center" vertical="center" wrapText="1"/>
    </xf>
    <xf numFmtId="164" fontId="11" fillId="10" borderId="15" xfId="0" applyNumberFormat="1" applyFont="1" applyFill="1" applyBorder="1" applyAlignment="1">
      <alignment horizontal="center" vertical="center"/>
    </xf>
    <xf numFmtId="164" fontId="11" fillId="10" borderId="15" xfId="0" applyNumberFormat="1" applyFont="1" applyFill="1" applyBorder="1" applyAlignment="1">
      <alignment horizontal="center" vertical="center" wrapText="1"/>
    </xf>
    <xf numFmtId="164" fontId="11" fillId="10" borderId="112" xfId="0" applyNumberFormat="1" applyFont="1" applyFill="1" applyBorder="1" applyAlignment="1">
      <alignment horizontal="center" vertical="center" wrapText="1"/>
    </xf>
    <xf numFmtId="164" fontId="11" fillId="10" borderId="17" xfId="0" applyNumberFormat="1" applyFont="1" applyFill="1" applyBorder="1" applyAlignment="1">
      <alignment horizontal="center" vertical="center" wrapText="1"/>
    </xf>
    <xf numFmtId="164" fontId="11" fillId="10" borderId="17" xfId="0" applyNumberFormat="1" applyFont="1" applyFill="1" applyBorder="1" applyAlignment="1">
      <alignment horizontal="center" vertical="center"/>
    </xf>
    <xf numFmtId="164" fontId="11" fillId="10" borderId="24" xfId="0" applyNumberFormat="1" applyFont="1" applyFill="1" applyBorder="1" applyAlignment="1">
      <alignment horizontal="center" vertical="center"/>
    </xf>
    <xf numFmtId="164" fontId="11" fillId="10" borderId="112" xfId="0" applyNumberFormat="1" applyFont="1" applyFill="1" applyBorder="1" applyAlignment="1">
      <alignment horizontal="center" vertical="center"/>
    </xf>
    <xf numFmtId="164" fontId="11" fillId="10" borderId="111" xfId="0" applyNumberFormat="1" applyFont="1" applyFill="1" applyBorder="1" applyAlignment="1">
      <alignment horizontal="center" vertical="center" wrapText="1"/>
    </xf>
    <xf numFmtId="164" fontId="11" fillId="6" borderId="103" xfId="0" applyNumberFormat="1" applyFont="1" applyFill="1" applyBorder="1" applyAlignment="1">
      <alignment horizontal="center" vertical="center"/>
    </xf>
    <xf numFmtId="164" fontId="11" fillId="11" borderId="103" xfId="0" applyNumberFormat="1" applyFont="1" applyFill="1" applyBorder="1" applyAlignment="1">
      <alignment horizontal="center" vertical="center"/>
    </xf>
    <xf numFmtId="164" fontId="11" fillId="10" borderId="103" xfId="0" applyNumberFormat="1" applyFont="1" applyFill="1" applyBorder="1" applyAlignment="1">
      <alignment horizontal="center" vertical="center"/>
    </xf>
    <xf numFmtId="164" fontId="11" fillId="10" borderId="8" xfId="0" applyNumberFormat="1" applyFont="1" applyFill="1" applyBorder="1" applyAlignment="1">
      <alignment horizontal="center" vertical="center"/>
    </xf>
    <xf numFmtId="164" fontId="11" fillId="10" borderId="58" xfId="0" applyNumberFormat="1" applyFont="1" applyFill="1" applyBorder="1" applyAlignment="1">
      <alignment horizontal="center" vertical="center"/>
    </xf>
    <xf numFmtId="164" fontId="11" fillId="11" borderId="15" xfId="0" applyNumberFormat="1" applyFont="1" applyFill="1" applyBorder="1" applyAlignment="1">
      <alignment horizontal="center" vertical="center"/>
    </xf>
    <xf numFmtId="164" fontId="11" fillId="6" borderId="172" xfId="0" applyNumberFormat="1" applyFont="1" applyFill="1" applyBorder="1" applyAlignment="1">
      <alignment horizontal="center" vertical="center" wrapText="1"/>
    </xf>
    <xf numFmtId="164" fontId="11" fillId="6" borderId="187" xfId="0" applyNumberFormat="1" applyFont="1" applyFill="1" applyBorder="1" applyAlignment="1">
      <alignment horizontal="center" vertical="center" wrapText="1"/>
    </xf>
    <xf numFmtId="164" fontId="11" fillId="11" borderId="186" xfId="0" applyNumberFormat="1" applyFont="1" applyFill="1" applyBorder="1" applyAlignment="1">
      <alignment horizontal="center" vertical="center"/>
    </xf>
    <xf numFmtId="164" fontId="11" fillId="11" borderId="172" xfId="0" applyNumberFormat="1" applyFont="1" applyFill="1" applyBorder="1" applyAlignment="1">
      <alignment horizontal="center" vertical="center" wrapText="1"/>
    </xf>
    <xf numFmtId="164" fontId="11" fillId="11" borderId="187" xfId="0" applyNumberFormat="1" applyFont="1" applyFill="1" applyBorder="1" applyAlignment="1">
      <alignment horizontal="center" vertical="center"/>
    </xf>
    <xf numFmtId="164" fontId="11" fillId="11" borderId="187" xfId="0" applyNumberFormat="1" applyFont="1" applyFill="1" applyBorder="1" applyAlignment="1">
      <alignment horizontal="center" vertical="center" wrapText="1"/>
    </xf>
    <xf numFmtId="164" fontId="11" fillId="0" borderId="186" xfId="0" applyNumberFormat="1" applyFont="1" applyBorder="1" applyAlignment="1">
      <alignment horizontal="center" vertical="center"/>
    </xf>
    <xf numFmtId="164" fontId="11" fillId="0" borderId="172" xfId="0" applyNumberFormat="1" applyFont="1" applyBorder="1" applyAlignment="1">
      <alignment horizontal="center" vertical="center" wrapText="1"/>
    </xf>
    <xf numFmtId="164" fontId="11" fillId="0" borderId="187" xfId="0" applyNumberFormat="1" applyFont="1" applyBorder="1" applyAlignment="1">
      <alignment horizontal="center" vertical="center" wrapText="1"/>
    </xf>
    <xf numFmtId="164" fontId="11" fillId="10" borderId="172" xfId="0" applyNumberFormat="1" applyFont="1" applyFill="1" applyBorder="1" applyAlignment="1">
      <alignment horizontal="center" vertical="center" wrapText="1"/>
    </xf>
    <xf numFmtId="164" fontId="11" fillId="10" borderId="172" xfId="0" applyNumberFormat="1" applyFont="1" applyFill="1" applyBorder="1" applyAlignment="1">
      <alignment horizontal="center" vertical="center"/>
    </xf>
    <xf numFmtId="164" fontId="11" fillId="10" borderId="187" xfId="0" applyNumberFormat="1" applyFont="1" applyFill="1" applyBorder="1" applyAlignment="1">
      <alignment horizontal="center" vertical="center"/>
    </xf>
    <xf numFmtId="164" fontId="11" fillId="10" borderId="187" xfId="0" applyNumberFormat="1" applyFont="1" applyFill="1" applyBorder="1" applyAlignment="1">
      <alignment horizontal="center" vertical="center" wrapText="1"/>
    </xf>
    <xf numFmtId="164" fontId="11" fillId="0" borderId="103" xfId="0" applyNumberFormat="1" applyFont="1" applyBorder="1" applyAlignment="1">
      <alignment horizontal="center" vertical="center"/>
    </xf>
    <xf numFmtId="164" fontId="11" fillId="0" borderId="52" xfId="0" applyNumberFormat="1" applyFont="1" applyBorder="1" applyAlignment="1">
      <alignment horizontal="center" vertical="center" wrapText="1"/>
    </xf>
    <xf numFmtId="164" fontId="11" fillId="0" borderId="104" xfId="0" applyNumberFormat="1" applyFont="1" applyBorder="1" applyAlignment="1">
      <alignment horizontal="center" vertical="center" wrapText="1"/>
    </xf>
    <xf numFmtId="164" fontId="11" fillId="10" borderId="52" xfId="0" applyNumberFormat="1" applyFont="1" applyFill="1" applyBorder="1" applyAlignment="1">
      <alignment horizontal="center" vertical="center" wrapText="1"/>
    </xf>
    <xf numFmtId="164" fontId="11" fillId="10" borderId="104" xfId="0" applyNumberFormat="1" applyFont="1" applyFill="1" applyBorder="1" applyAlignment="1">
      <alignment horizontal="center" vertical="center" wrapText="1"/>
    </xf>
    <xf numFmtId="164" fontId="11" fillId="0" borderId="198" xfId="0" applyNumberFormat="1" applyFont="1" applyBorder="1" applyAlignment="1">
      <alignment horizontal="center"/>
    </xf>
    <xf numFmtId="164" fontId="11" fillId="0" borderId="199" xfId="0" applyNumberFormat="1" applyFont="1" applyBorder="1" applyAlignment="1">
      <alignment horizontal="center"/>
    </xf>
    <xf numFmtId="0" fontId="11" fillId="0" borderId="154" xfId="0" applyFont="1" applyBorder="1"/>
    <xf numFmtId="0" fontId="11" fillId="0" borderId="155" xfId="0" applyFont="1" applyBorder="1"/>
    <xf numFmtId="0" fontId="11" fillId="0" borderId="151" xfId="0" applyFont="1" applyBorder="1"/>
    <xf numFmtId="164" fontId="11" fillId="0" borderId="153" xfId="0" applyNumberFormat="1" applyFont="1" applyBorder="1" applyAlignment="1">
      <alignment wrapText="1"/>
    </xf>
    <xf numFmtId="0" fontId="12" fillId="20" borderId="37" xfId="0" applyFont="1" applyFill="1" applyBorder="1" applyAlignment="1">
      <alignment vertical="center"/>
    </xf>
    <xf numFmtId="0" fontId="11" fillId="0" borderId="149" xfId="0" applyFont="1" applyBorder="1"/>
    <xf numFmtId="0" fontId="11" fillId="0" borderId="150" xfId="0" applyFont="1" applyBorder="1"/>
    <xf numFmtId="0" fontId="12" fillId="20" borderId="95" xfId="0" applyFont="1" applyFill="1" applyBorder="1" applyAlignment="1">
      <alignment horizontal="right" vertical="top"/>
    </xf>
    <xf numFmtId="0" fontId="14" fillId="0" borderId="0" xfId="0" applyFont="1" applyAlignment="1">
      <alignment horizontal="right"/>
    </xf>
    <xf numFmtId="0" fontId="12" fillId="20" borderId="70" xfId="0" applyFont="1" applyFill="1" applyBorder="1" applyAlignment="1">
      <alignment horizontal="center" vertical="center" wrapText="1"/>
    </xf>
    <xf numFmtId="0" fontId="12" fillId="20" borderId="23" xfId="0" applyFont="1" applyFill="1" applyBorder="1" applyAlignment="1">
      <alignment horizontal="center" vertical="center" wrapText="1"/>
    </xf>
    <xf numFmtId="0" fontId="12" fillId="23" borderId="94" xfId="0" applyFont="1" applyFill="1" applyBorder="1" applyAlignment="1">
      <alignment horizontal="left" vertical="top" wrapText="1"/>
    </xf>
    <xf numFmtId="164" fontId="12" fillId="23" borderId="99" xfId="0" applyNumberFormat="1" applyFont="1" applyFill="1" applyBorder="1" applyAlignment="1">
      <alignment horizontal="center" vertical="top" wrapText="1"/>
    </xf>
    <xf numFmtId="0" fontId="11" fillId="0" borderId="128" xfId="0" applyFont="1" applyBorder="1" applyAlignment="1">
      <alignment vertical="top" wrapText="1"/>
    </xf>
    <xf numFmtId="0" fontId="11" fillId="0" borderId="178" xfId="0" applyFont="1" applyBorder="1" applyAlignment="1">
      <alignment vertical="top" wrapText="1"/>
    </xf>
    <xf numFmtId="164" fontId="11" fillId="0" borderId="180" xfId="0" applyNumberFormat="1" applyFont="1" applyBorder="1" applyAlignment="1">
      <alignment horizontal="center" vertical="top" wrapText="1"/>
    </xf>
    <xf numFmtId="0" fontId="12" fillId="24" borderId="70" xfId="0" applyFont="1" applyFill="1" applyBorder="1" applyAlignment="1">
      <alignment horizontal="left" vertical="top" wrapText="1"/>
    </xf>
    <xf numFmtId="164" fontId="12" fillId="24" borderId="23" xfId="0" applyNumberFormat="1" applyFont="1" applyFill="1" applyBorder="1" applyAlignment="1">
      <alignment horizontal="center" vertical="top" wrapText="1"/>
    </xf>
    <xf numFmtId="0" fontId="11" fillId="0" borderId="67" xfId="0" applyFont="1" applyBorder="1" applyAlignment="1">
      <alignment horizontal="left" vertical="top" wrapText="1"/>
    </xf>
    <xf numFmtId="164" fontId="11" fillId="0" borderId="46" xfId="0" applyNumberFormat="1" applyFont="1" applyBorder="1" applyAlignment="1">
      <alignment horizontal="center" vertical="top" wrapText="1"/>
    </xf>
    <xf numFmtId="0" fontId="12" fillId="15" borderId="136" xfId="0" applyFont="1" applyFill="1" applyBorder="1" applyAlignment="1">
      <alignment horizontal="right" vertical="top" wrapText="1"/>
    </xf>
    <xf numFmtId="164" fontId="12" fillId="15" borderId="140" xfId="0" applyNumberFormat="1" applyFont="1" applyFill="1" applyBorder="1" applyAlignment="1">
      <alignment horizontal="center" vertical="top" wrapText="1"/>
    </xf>
    <xf numFmtId="0" fontId="12" fillId="20" borderId="213" xfId="0" applyFont="1" applyFill="1" applyBorder="1" applyAlignment="1">
      <alignment vertical="top" wrapText="1"/>
    </xf>
    <xf numFmtId="164" fontId="12" fillId="20" borderId="214" xfId="0" applyNumberFormat="1" applyFont="1" applyFill="1" applyBorder="1" applyAlignment="1">
      <alignment horizontal="center" vertical="top" wrapText="1"/>
    </xf>
    <xf numFmtId="164" fontId="12" fillId="20" borderId="90" xfId="0" applyNumberFormat="1" applyFont="1" applyFill="1" applyBorder="1" applyAlignment="1">
      <alignment horizontal="center" vertical="top" wrapText="1"/>
    </xf>
    <xf numFmtId="164" fontId="12" fillId="20" borderId="215" xfId="0" applyNumberFormat="1" applyFont="1" applyFill="1" applyBorder="1" applyAlignment="1">
      <alignment horizontal="center" vertical="top" wrapText="1"/>
    </xf>
    <xf numFmtId="164" fontId="12" fillId="20" borderId="100" xfId="0" applyNumberFormat="1" applyFont="1" applyFill="1" applyBorder="1" applyAlignment="1">
      <alignment horizontal="center" vertical="top" wrapText="1"/>
    </xf>
    <xf numFmtId="0" fontId="12" fillId="0" borderId="213" xfId="0" applyFont="1" applyBorder="1" applyAlignment="1">
      <alignment horizontal="left" vertical="top" wrapText="1" indent="1"/>
    </xf>
    <xf numFmtId="164" fontId="11" fillId="0" borderId="214" xfId="0" applyNumberFormat="1" applyFont="1" applyBorder="1" applyAlignment="1">
      <alignment horizontal="center" vertical="top" wrapText="1"/>
    </xf>
    <xf numFmtId="164" fontId="11" fillId="0" borderId="216" xfId="0" applyNumberFormat="1" applyFont="1" applyBorder="1" applyAlignment="1">
      <alignment horizontal="center" vertical="top" wrapText="1"/>
    </xf>
    <xf numFmtId="164" fontId="11" fillId="8" borderId="217" xfId="0" applyNumberFormat="1" applyFont="1" applyFill="1" applyBorder="1" applyAlignment="1">
      <alignment horizontal="center" vertical="top" wrapText="1"/>
    </xf>
    <xf numFmtId="164" fontId="11" fillId="0" borderId="90" xfId="0" applyNumberFormat="1" applyFont="1" applyBorder="1" applyAlignment="1">
      <alignment horizontal="center" vertical="top" wrapText="1"/>
    </xf>
    <xf numFmtId="0" fontId="11" fillId="0" borderId="213" xfId="0" applyFont="1" applyBorder="1" applyAlignment="1">
      <alignment horizontal="left" vertical="top" wrapText="1" indent="2"/>
    </xf>
    <xf numFmtId="164" fontId="11" fillId="0" borderId="218" xfId="0" applyNumberFormat="1" applyFont="1" applyBorder="1" applyAlignment="1">
      <alignment horizontal="center" vertical="top" wrapText="1"/>
    </xf>
    <xf numFmtId="164" fontId="11" fillId="0" borderId="219" xfId="0" applyNumberFormat="1" applyFont="1" applyBorder="1" applyAlignment="1">
      <alignment horizontal="center" vertical="top" wrapText="1"/>
    </xf>
    <xf numFmtId="164" fontId="11" fillId="0" borderId="220" xfId="0" applyNumberFormat="1" applyFont="1" applyBorder="1" applyAlignment="1">
      <alignment horizontal="center" vertical="top" wrapText="1"/>
    </xf>
    <xf numFmtId="0" fontId="12" fillId="0" borderId="208" xfId="0" applyFont="1" applyBorder="1" applyAlignment="1">
      <alignment horizontal="left" vertical="top" wrapText="1" indent="1"/>
    </xf>
    <xf numFmtId="164" fontId="11" fillId="0" borderId="221" xfId="0" applyNumberFormat="1" applyFont="1" applyBorder="1" applyAlignment="1">
      <alignment horizontal="center" vertical="top" wrapText="1"/>
    </xf>
    <xf numFmtId="164" fontId="11" fillId="0" borderId="206" xfId="0" applyNumberFormat="1" applyFont="1" applyBorder="1" applyAlignment="1">
      <alignment horizontal="center" vertical="top" wrapText="1"/>
    </xf>
    <xf numFmtId="164" fontId="11" fillId="8" borderId="222" xfId="0" applyNumberFormat="1" applyFont="1" applyFill="1" applyBorder="1" applyAlignment="1">
      <alignment horizontal="center" vertical="top" wrapText="1"/>
    </xf>
    <xf numFmtId="164" fontId="11" fillId="0" borderId="0" xfId="0" applyNumberFormat="1" applyFont="1" applyAlignment="1">
      <alignment horizontal="center" vertical="top" wrapText="1"/>
    </xf>
    <xf numFmtId="164" fontId="11" fillId="0" borderId="160" xfId="0" applyNumberFormat="1" applyFont="1" applyBorder="1" applyAlignment="1">
      <alignment horizontal="center" vertical="top" wrapText="1"/>
    </xf>
    <xf numFmtId="0" fontId="12" fillId="20" borderId="204" xfId="0" applyFont="1" applyFill="1" applyBorder="1" applyAlignment="1">
      <alignment vertical="top" wrapText="1"/>
    </xf>
    <xf numFmtId="164" fontId="12" fillId="20" borderId="64" xfId="0" applyNumberFormat="1" applyFont="1" applyFill="1" applyBorder="1" applyAlignment="1">
      <alignment horizontal="center" vertical="top" wrapText="1"/>
    </xf>
    <xf numFmtId="164" fontId="12" fillId="20" borderId="223" xfId="0" applyNumberFormat="1" applyFont="1" applyFill="1" applyBorder="1" applyAlignment="1">
      <alignment horizontal="center" vertical="top" wrapText="1"/>
    </xf>
    <xf numFmtId="0" fontId="12" fillId="0" borderId="224" xfId="0" applyFont="1" applyBorder="1" applyAlignment="1">
      <alignment horizontal="left" vertical="top" wrapText="1" indent="1"/>
    </xf>
    <xf numFmtId="164" fontId="12" fillId="0" borderId="225" xfId="0" applyNumberFormat="1" applyFont="1" applyBorder="1" applyAlignment="1">
      <alignment horizontal="center" vertical="top" wrapText="1"/>
    </xf>
    <xf numFmtId="164" fontId="12" fillId="0" borderId="173" xfId="0" applyNumberFormat="1" applyFont="1" applyBorder="1" applyAlignment="1">
      <alignment horizontal="center" vertical="top" wrapText="1"/>
    </xf>
    <xf numFmtId="164" fontId="12" fillId="0" borderId="226" xfId="0" applyNumberFormat="1" applyFont="1" applyBorder="1" applyAlignment="1">
      <alignment horizontal="center" vertical="top" wrapText="1"/>
    </xf>
    <xf numFmtId="164" fontId="12" fillId="0" borderId="220" xfId="0" applyNumberFormat="1" applyFont="1" applyBorder="1" applyAlignment="1">
      <alignment horizontal="center" vertical="top" wrapText="1"/>
    </xf>
    <xf numFmtId="0" fontId="11" fillId="0" borderId="224" xfId="0" applyFont="1" applyBorder="1" applyAlignment="1">
      <alignment horizontal="left" vertical="top" wrapText="1" indent="2"/>
    </xf>
    <xf numFmtId="164" fontId="11" fillId="0" borderId="225" xfId="0" applyNumberFormat="1" applyFont="1" applyBorder="1" applyAlignment="1">
      <alignment horizontal="center" vertical="top" wrapText="1"/>
    </xf>
    <xf numFmtId="164" fontId="11" fillId="0" borderId="227" xfId="0" applyNumberFormat="1" applyFont="1" applyBorder="1" applyAlignment="1">
      <alignment horizontal="center" vertical="top" wrapText="1"/>
    </xf>
    <xf numFmtId="164" fontId="11" fillId="8" borderId="173" xfId="0" applyNumberFormat="1" applyFont="1" applyFill="1" applyBorder="1" applyAlignment="1">
      <alignment horizontal="center" vertical="top" wrapText="1"/>
    </xf>
    <xf numFmtId="164" fontId="11" fillId="0" borderId="226" xfId="0" applyNumberFormat="1" applyFont="1" applyBorder="1" applyAlignment="1">
      <alignment horizontal="center" vertical="top" wrapText="1"/>
    </xf>
    <xf numFmtId="0" fontId="11" fillId="0" borderId="204" xfId="0" applyFont="1" applyBorder="1" applyAlignment="1">
      <alignment horizontal="left" vertical="top" wrapText="1" indent="2"/>
    </xf>
    <xf numFmtId="164" fontId="11" fillId="0" borderId="83" xfId="0" applyNumberFormat="1" applyFont="1" applyBorder="1" applyAlignment="1">
      <alignment horizontal="center" vertical="top" wrapText="1"/>
    </xf>
    <xf numFmtId="164" fontId="11" fillId="0" borderId="83" xfId="0" applyNumberFormat="1" applyFont="1" applyBorder="1" applyAlignment="1">
      <alignment horizontal="center" vertical="top"/>
    </xf>
    <xf numFmtId="164" fontId="11" fillId="0" borderId="90" xfId="0" applyNumberFormat="1" applyFont="1" applyBorder="1" applyAlignment="1">
      <alignment horizontal="center" vertical="top"/>
    </xf>
    <xf numFmtId="0" fontId="12" fillId="0" borderId="204" xfId="0" applyFont="1" applyBorder="1" applyAlignment="1">
      <alignment vertical="top" wrapText="1"/>
    </xf>
    <xf numFmtId="164" fontId="12" fillId="0" borderId="81" xfId="0" applyNumberFormat="1" applyFont="1" applyBorder="1" applyAlignment="1">
      <alignment horizontal="center" vertical="top" wrapText="1"/>
    </xf>
    <xf numFmtId="164" fontId="12" fillId="0" borderId="227" xfId="0" applyNumberFormat="1" applyFont="1" applyBorder="1" applyAlignment="1">
      <alignment horizontal="center" vertical="top" wrapText="1"/>
    </xf>
    <xf numFmtId="164" fontId="12" fillId="0" borderId="228" xfId="0" applyNumberFormat="1" applyFont="1" applyBorder="1" applyAlignment="1">
      <alignment horizontal="center" vertical="top" wrapText="1"/>
    </xf>
    <xf numFmtId="164" fontId="12" fillId="0" borderId="90" xfId="0" applyNumberFormat="1" applyFont="1" applyBorder="1" applyAlignment="1">
      <alignment horizontal="center" vertical="top" wrapText="1"/>
    </xf>
    <xf numFmtId="0" fontId="11" fillId="0" borderId="81" xfId="0" applyFont="1" applyBorder="1" applyAlignment="1">
      <alignment horizontal="left" vertical="top" wrapText="1" indent="2"/>
    </xf>
    <xf numFmtId="164" fontId="11" fillId="0" borderId="217" xfId="0" applyNumberFormat="1" applyFont="1" applyBorder="1" applyAlignment="1">
      <alignment horizontal="center" vertical="top" wrapText="1"/>
    </xf>
    <xf numFmtId="164" fontId="11" fillId="0" borderId="83" xfId="0" applyNumberFormat="1" applyFont="1" applyBorder="1" applyAlignment="1">
      <alignment horizontal="center" wrapText="1"/>
    </xf>
    <xf numFmtId="164" fontId="11" fillId="0" borderId="217" xfId="0" applyNumberFormat="1" applyFont="1" applyBorder="1" applyAlignment="1">
      <alignment horizontal="center" wrapText="1"/>
    </xf>
    <xf numFmtId="164" fontId="11" fillId="0" borderId="90" xfId="0" applyNumberFormat="1" applyFont="1" applyBorder="1" applyAlignment="1">
      <alignment horizontal="center" wrapText="1"/>
    </xf>
    <xf numFmtId="0" fontId="11" fillId="0" borderId="225" xfId="0" applyFont="1" applyBorder="1" applyAlignment="1">
      <alignment horizontal="left" vertical="top" wrapText="1" indent="2"/>
    </xf>
    <xf numFmtId="164" fontId="11" fillId="0" borderId="229" xfId="0" applyNumberFormat="1" applyFont="1" applyBorder="1" applyAlignment="1">
      <alignment horizontal="center" vertical="top" wrapText="1"/>
    </xf>
    <xf numFmtId="164" fontId="11" fillId="0" borderId="230" xfId="0" applyNumberFormat="1" applyFont="1" applyBorder="1" applyAlignment="1">
      <alignment horizontal="center" vertical="top" wrapText="1"/>
    </xf>
    <xf numFmtId="0" fontId="11" fillId="0" borderId="84" xfId="0" applyFont="1" applyBorder="1" applyAlignment="1">
      <alignment horizontal="left" vertical="top" wrapText="1" indent="2"/>
    </xf>
    <xf numFmtId="164" fontId="11" fillId="0" borderId="43" xfId="0" applyNumberFormat="1" applyFont="1" applyBorder="1" applyAlignment="1">
      <alignment horizontal="center" vertical="top" wrapText="1"/>
    </xf>
    <xf numFmtId="164" fontId="11" fillId="0" borderId="78" xfId="0" applyNumberFormat="1" applyFont="1" applyBorder="1" applyAlignment="1">
      <alignment horizontal="center" vertical="top" wrapText="1"/>
    </xf>
    <xf numFmtId="164" fontId="11" fillId="0" borderId="231" xfId="0" applyNumberFormat="1" applyFont="1" applyBorder="1" applyAlignment="1">
      <alignment horizontal="center" vertical="top" wrapText="1"/>
    </xf>
    <xf numFmtId="0" fontId="16" fillId="0" borderId="0" xfId="0" applyFont="1"/>
    <xf numFmtId="0" fontId="16" fillId="0" borderId="173" xfId="0" applyFont="1" applyBorder="1" applyAlignment="1">
      <alignment horizontal="center"/>
    </xf>
    <xf numFmtId="0" fontId="16" fillId="0" borderId="173" xfId="0" applyFont="1" applyBorder="1" applyAlignment="1">
      <alignment horizontal="center" vertical="top"/>
    </xf>
    <xf numFmtId="3" fontId="16" fillId="0" borderId="173" xfId="0" applyNumberFormat="1" applyFont="1" applyBorder="1" applyAlignment="1">
      <alignment horizontal="center"/>
    </xf>
    <xf numFmtId="3" fontId="16" fillId="0" borderId="173" xfId="0" applyNumberFormat="1" applyFont="1" applyBorder="1" applyAlignment="1">
      <alignment horizontal="center" vertical="top"/>
    </xf>
    <xf numFmtId="164" fontId="12" fillId="16" borderId="43" xfId="8" applyNumberFormat="1" applyFont="1" applyFill="1" applyBorder="1" applyAlignment="1" applyProtection="1">
      <alignment horizontal="center" vertical="center"/>
    </xf>
    <xf numFmtId="164" fontId="12" fillId="16" borderId="44" xfId="8" applyNumberFormat="1" applyFont="1" applyFill="1" applyBorder="1" applyAlignment="1" applyProtection="1">
      <alignment horizontal="center" vertical="center"/>
    </xf>
    <xf numFmtId="164" fontId="12" fillId="16" borderId="45" xfId="8" applyNumberFormat="1" applyFont="1" applyFill="1" applyBorder="1" applyAlignment="1" applyProtection="1">
      <alignment horizontal="center" vertical="center"/>
    </xf>
    <xf numFmtId="164" fontId="12" fillId="12" borderId="25" xfId="9" applyNumberFormat="1" applyFont="1" applyFill="1" applyBorder="1" applyAlignment="1" applyProtection="1">
      <alignment horizontal="center" vertical="center"/>
    </xf>
    <xf numFmtId="164" fontId="12" fillId="12" borderId="26" xfId="9" applyNumberFormat="1" applyFont="1" applyFill="1" applyBorder="1" applyAlignment="1" applyProtection="1">
      <alignment horizontal="center" vertical="center"/>
    </xf>
    <xf numFmtId="164" fontId="12" fillId="12" borderId="27" xfId="9" applyNumberFormat="1" applyFont="1" applyFill="1" applyBorder="1" applyAlignment="1" applyProtection="1">
      <alignment horizontal="center" vertical="center"/>
    </xf>
    <xf numFmtId="0" fontId="14" fillId="25" borderId="85" xfId="0" applyFont="1" applyFill="1" applyBorder="1" applyAlignment="1">
      <alignment horizontal="center"/>
    </xf>
    <xf numFmtId="0" fontId="14" fillId="25" borderId="86" xfId="0" applyFont="1" applyFill="1" applyBorder="1" applyAlignment="1">
      <alignment horizontal="center"/>
    </xf>
    <xf numFmtId="0" fontId="14" fillId="25" borderId="123" xfId="0" applyFont="1" applyFill="1" applyBorder="1" applyAlignment="1">
      <alignment horizontal="center"/>
    </xf>
    <xf numFmtId="0" fontId="14" fillId="25" borderId="43" xfId="0" applyFont="1" applyFill="1" applyBorder="1" applyAlignment="1">
      <alignment horizontal="center"/>
    </xf>
    <xf numFmtId="0" fontId="14" fillId="25" borderId="44" xfId="0" applyFont="1" applyFill="1" applyBorder="1" applyAlignment="1">
      <alignment horizontal="center"/>
    </xf>
    <xf numFmtId="0" fontId="14" fillId="25" borderId="45" xfId="0" applyFont="1" applyFill="1" applyBorder="1" applyAlignment="1">
      <alignment horizontal="center"/>
    </xf>
    <xf numFmtId="0" fontId="14" fillId="25" borderId="50" xfId="0" applyFont="1" applyFill="1" applyBorder="1" applyAlignment="1">
      <alignment horizontal="center"/>
    </xf>
    <xf numFmtId="0" fontId="14" fillId="25" borderId="97" xfId="0" applyFont="1" applyFill="1" applyBorder="1" applyAlignment="1">
      <alignment horizontal="center"/>
    </xf>
    <xf numFmtId="0" fontId="14" fillId="25" borderId="49" xfId="0" applyFont="1" applyFill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3" xfId="0" applyFont="1" applyBorder="1"/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27" xfId="0" applyFont="1" applyBorder="1" applyAlignment="1">
      <alignment horizontal="center"/>
    </xf>
    <xf numFmtId="0" fontId="16" fillId="0" borderId="232" xfId="0" applyFont="1" applyBorder="1" applyAlignment="1">
      <alignment horizontal="center"/>
    </xf>
    <xf numFmtId="0" fontId="16" fillId="0" borderId="227" xfId="0" applyFont="1" applyBorder="1" applyAlignment="1">
      <alignment horizontal="center" vertical="top"/>
    </xf>
    <xf numFmtId="0" fontId="16" fillId="0" borderId="232" xfId="0" applyFont="1" applyBorder="1" applyAlignment="1">
      <alignment horizontal="center" vertical="top"/>
    </xf>
    <xf numFmtId="0" fontId="16" fillId="0" borderId="85" xfId="0" applyFont="1" applyBorder="1" applyAlignment="1">
      <alignment horizontal="center"/>
    </xf>
    <xf numFmtId="0" fontId="16" fillId="0" borderId="86" xfId="0" applyFont="1" applyBorder="1" applyAlignment="1">
      <alignment horizontal="center"/>
    </xf>
    <xf numFmtId="0" fontId="16" fillId="0" borderId="123" xfId="0" applyFont="1" applyBorder="1" applyAlignment="1">
      <alignment horizontal="center"/>
    </xf>
    <xf numFmtId="0" fontId="16" fillId="0" borderId="99" xfId="0" applyFont="1" applyBorder="1" applyAlignment="1">
      <alignment horizontal="center"/>
    </xf>
    <xf numFmtId="0" fontId="16" fillId="0" borderId="220" xfId="0" applyFont="1" applyBorder="1" applyAlignment="1">
      <alignment horizontal="center"/>
    </xf>
    <xf numFmtId="0" fontId="16" fillId="0" borderId="120" xfId="0" applyFont="1" applyBorder="1" applyAlignment="1">
      <alignment horizontal="center"/>
    </xf>
    <xf numFmtId="0" fontId="16" fillId="0" borderId="99" xfId="0" applyFont="1" applyBorder="1"/>
    <xf numFmtId="0" fontId="16" fillId="0" borderId="220" xfId="0" applyFont="1" applyBorder="1"/>
    <xf numFmtId="0" fontId="16" fillId="0" borderId="120" xfId="0" applyFont="1" applyBorder="1"/>
    <xf numFmtId="0" fontId="16" fillId="0" borderId="64" xfId="0" applyFont="1" applyBorder="1" applyAlignment="1">
      <alignment horizontal="center"/>
    </xf>
    <xf numFmtId="0" fontId="16" fillId="0" borderId="62" xfId="0" applyFont="1" applyBorder="1" applyAlignment="1">
      <alignment horizontal="center"/>
    </xf>
    <xf numFmtId="0" fontId="16" fillId="0" borderId="63" xfId="0" applyFont="1" applyBorder="1" applyAlignment="1">
      <alignment horizontal="center"/>
    </xf>
    <xf numFmtId="0" fontId="16" fillId="0" borderId="220" xfId="0" applyFont="1" applyBorder="1" applyAlignment="1">
      <alignment horizontal="center" vertical="top"/>
    </xf>
    <xf numFmtId="0" fontId="16" fillId="0" borderId="220" xfId="0" applyFont="1" applyBorder="1" applyAlignment="1">
      <alignment vertical="top" wrapText="1"/>
    </xf>
    <xf numFmtId="3" fontId="16" fillId="0" borderId="64" xfId="0" applyNumberFormat="1" applyFont="1" applyBorder="1" applyAlignment="1">
      <alignment horizontal="center"/>
    </xf>
    <xf numFmtId="3" fontId="16" fillId="0" borderId="62" xfId="0" applyNumberFormat="1" applyFont="1" applyBorder="1" applyAlignment="1">
      <alignment horizontal="center"/>
    </xf>
    <xf numFmtId="3" fontId="16" fillId="0" borderId="63" xfId="0" applyNumberFormat="1" applyFont="1" applyBorder="1" applyAlignment="1">
      <alignment horizontal="center"/>
    </xf>
    <xf numFmtId="3" fontId="16" fillId="0" borderId="227" xfId="0" applyNumberFormat="1" applyFont="1" applyBorder="1" applyAlignment="1">
      <alignment horizontal="center"/>
    </xf>
    <xf numFmtId="3" fontId="16" fillId="0" borderId="232" xfId="0" applyNumberFormat="1" applyFont="1" applyBorder="1" applyAlignment="1">
      <alignment horizontal="center"/>
    </xf>
    <xf numFmtId="0" fontId="16" fillId="0" borderId="23" xfId="0" applyFont="1" applyBorder="1" applyAlignment="1">
      <alignment horizontal="center" vertical="top"/>
    </xf>
    <xf numFmtId="0" fontId="16" fillId="0" borderId="23" xfId="0" applyFont="1" applyBorder="1" applyAlignment="1">
      <alignment vertical="top" wrapText="1"/>
    </xf>
    <xf numFmtId="0" fontId="16" fillId="0" borderId="25" xfId="0" applyFont="1" applyBorder="1" applyAlignment="1">
      <alignment horizontal="center" vertical="top"/>
    </xf>
    <xf numFmtId="0" fontId="16" fillId="0" borderId="26" xfId="0" applyFont="1" applyBorder="1" applyAlignment="1">
      <alignment horizontal="center" vertical="top"/>
    </xf>
    <xf numFmtId="0" fontId="16" fillId="0" borderId="27" xfId="0" applyFont="1" applyBorder="1" applyAlignment="1">
      <alignment horizontal="center" vertical="top"/>
    </xf>
    <xf numFmtId="0" fontId="16" fillId="0" borderId="23" xfId="0" applyFont="1" applyBorder="1" applyAlignment="1">
      <alignment horizontal="center" vertical="top" wrapText="1"/>
    </xf>
    <xf numFmtId="0" fontId="16" fillId="0" borderId="99" xfId="0" applyFont="1" applyBorder="1" applyAlignment="1">
      <alignment horizontal="center" vertical="top"/>
    </xf>
    <xf numFmtId="0" fontId="16" fillId="0" borderId="99" xfId="0" applyFont="1" applyBorder="1" applyAlignment="1">
      <alignment vertical="top" wrapText="1"/>
    </xf>
    <xf numFmtId="0" fontId="16" fillId="0" borderId="64" xfId="0" applyFont="1" applyBorder="1" applyAlignment="1">
      <alignment horizontal="center" vertical="top"/>
    </xf>
    <xf numFmtId="0" fontId="16" fillId="0" borderId="62" xfId="0" applyFont="1" applyBorder="1" applyAlignment="1">
      <alignment horizontal="center" vertical="top"/>
    </xf>
    <xf numFmtId="0" fontId="16" fillId="0" borderId="63" xfId="0" applyFont="1" applyBorder="1" applyAlignment="1">
      <alignment horizontal="center" vertical="top"/>
    </xf>
    <xf numFmtId="3" fontId="16" fillId="0" borderId="227" xfId="0" applyNumberFormat="1" applyFont="1" applyBorder="1" applyAlignment="1">
      <alignment horizontal="center" vertical="top"/>
    </xf>
    <xf numFmtId="3" fontId="16" fillId="0" borderId="232" xfId="0" applyNumberFormat="1" applyFont="1" applyBorder="1" applyAlignment="1">
      <alignment horizontal="center" vertical="top"/>
    </xf>
    <xf numFmtId="0" fontId="16" fillId="0" borderId="99" xfId="0" applyFont="1" applyBorder="1" applyAlignment="1">
      <alignment horizontal="center" vertical="top" wrapText="1"/>
    </xf>
    <xf numFmtId="0" fontId="16" fillId="0" borderId="220" xfId="0" applyFont="1" applyBorder="1" applyAlignment="1">
      <alignment horizontal="center" vertical="top" wrapText="1"/>
    </xf>
    <xf numFmtId="0" fontId="16" fillId="0" borderId="120" xfId="0" applyFont="1" applyBorder="1" applyAlignment="1">
      <alignment horizontal="center" vertical="top"/>
    </xf>
    <xf numFmtId="0" fontId="16" fillId="0" borderId="99" xfId="0" applyFont="1" applyBorder="1" applyAlignment="1">
      <alignment vertical="top"/>
    </xf>
    <xf numFmtId="0" fontId="16" fillId="0" borderId="220" xfId="0" applyFont="1" applyBorder="1" applyAlignment="1">
      <alignment vertical="top"/>
    </xf>
    <xf numFmtId="0" fontId="16" fillId="0" borderId="120" xfId="0" applyFont="1" applyBorder="1" applyAlignment="1">
      <alignment vertical="top"/>
    </xf>
    <xf numFmtId="0" fontId="16" fillId="0" borderId="85" xfId="0" applyFont="1" applyBorder="1" applyAlignment="1">
      <alignment horizontal="center" vertical="top"/>
    </xf>
    <xf numFmtId="0" fontId="16" fillId="0" borderId="86" xfId="0" applyFont="1" applyBorder="1" applyAlignment="1">
      <alignment horizontal="center" vertical="top"/>
    </xf>
    <xf numFmtId="0" fontId="16" fillId="0" borderId="123" xfId="0" applyFont="1" applyBorder="1" applyAlignment="1">
      <alignment horizontal="center" vertical="top"/>
    </xf>
    <xf numFmtId="0" fontId="16" fillId="0" borderId="120" xfId="0" applyFont="1" applyBorder="1" applyAlignment="1">
      <alignment vertical="top" wrapText="1"/>
    </xf>
    <xf numFmtId="0" fontId="11" fillId="11" borderId="46" xfId="0" applyFont="1" applyFill="1" applyBorder="1" applyAlignment="1">
      <alignment horizontal="center" vertical="center" wrapText="1"/>
    </xf>
    <xf numFmtId="0" fontId="11" fillId="11" borderId="47" xfId="0" applyFont="1" applyFill="1" applyBorder="1" applyAlignment="1">
      <alignment horizontal="center" vertical="center" wrapText="1"/>
    </xf>
    <xf numFmtId="164" fontId="11" fillId="11" borderId="118" xfId="0" applyNumberFormat="1" applyFont="1" applyFill="1" applyBorder="1" applyAlignment="1">
      <alignment horizontal="center" vertical="center"/>
    </xf>
    <xf numFmtId="0" fontId="16" fillId="10" borderId="99" xfId="0" applyFont="1" applyFill="1" applyBorder="1" applyAlignment="1">
      <alignment horizontal="center" vertical="top"/>
    </xf>
    <xf numFmtId="0" fontId="16" fillId="10" borderId="99" xfId="0" applyFont="1" applyFill="1" applyBorder="1" applyAlignment="1">
      <alignment vertical="top" wrapText="1"/>
    </xf>
    <xf numFmtId="0" fontId="16" fillId="10" borderId="64" xfId="0" applyFont="1" applyFill="1" applyBorder="1" applyAlignment="1">
      <alignment horizontal="center" vertical="top"/>
    </xf>
    <xf numFmtId="0" fontId="16" fillId="10" borderId="62" xfId="0" applyFont="1" applyFill="1" applyBorder="1" applyAlignment="1">
      <alignment horizontal="center" vertical="top"/>
    </xf>
    <xf numFmtId="0" fontId="16" fillId="10" borderId="63" xfId="0" applyFont="1" applyFill="1" applyBorder="1" applyAlignment="1">
      <alignment horizontal="center" vertical="top"/>
    </xf>
    <xf numFmtId="0" fontId="16" fillId="10" borderId="220" xfId="0" applyFont="1" applyFill="1" applyBorder="1" applyAlignment="1">
      <alignment horizontal="center" vertical="top"/>
    </xf>
    <xf numFmtId="0" fontId="16" fillId="10" borderId="220" xfId="0" applyFont="1" applyFill="1" applyBorder="1" applyAlignment="1">
      <alignment vertical="top"/>
    </xf>
    <xf numFmtId="0" fontId="16" fillId="10" borderId="227" xfId="0" applyFont="1" applyFill="1" applyBorder="1" applyAlignment="1">
      <alignment horizontal="center" vertical="top"/>
    </xf>
    <xf numFmtId="0" fontId="16" fillId="10" borderId="173" xfId="0" applyFont="1" applyFill="1" applyBorder="1" applyAlignment="1">
      <alignment horizontal="center" vertical="top"/>
    </xf>
    <xf numFmtId="0" fontId="16" fillId="10" borderId="232" xfId="0" applyFont="1" applyFill="1" applyBorder="1" applyAlignment="1">
      <alignment horizontal="center" vertical="top"/>
    </xf>
    <xf numFmtId="0" fontId="16" fillId="10" borderId="120" xfId="0" applyFont="1" applyFill="1" applyBorder="1" applyAlignment="1">
      <alignment horizontal="center" vertical="top"/>
    </xf>
    <xf numFmtId="0" fontId="16" fillId="10" borderId="120" xfId="0" applyFont="1" applyFill="1" applyBorder="1" applyAlignment="1">
      <alignment vertical="top" wrapText="1"/>
    </xf>
    <xf numFmtId="0" fontId="16" fillId="10" borderId="85" xfId="0" applyFont="1" applyFill="1" applyBorder="1" applyAlignment="1">
      <alignment horizontal="center" vertical="top"/>
    </xf>
    <xf numFmtId="0" fontId="16" fillId="10" borderId="86" xfId="0" applyFont="1" applyFill="1" applyBorder="1" applyAlignment="1">
      <alignment horizontal="center" vertical="top"/>
    </xf>
    <xf numFmtId="0" fontId="16" fillId="10" borderId="123" xfId="0" applyFont="1" applyFill="1" applyBorder="1" applyAlignment="1">
      <alignment horizontal="center" vertical="top"/>
    </xf>
    <xf numFmtId="164" fontId="12" fillId="20" borderId="70" xfId="0" applyNumberFormat="1" applyFont="1" applyFill="1" applyBorder="1" applyAlignment="1">
      <alignment horizontal="center" vertical="top"/>
    </xf>
    <xf numFmtId="0" fontId="16" fillId="0" borderId="120" xfId="0" applyFont="1" applyBorder="1" applyAlignment="1">
      <alignment horizontal="center" vertical="top" wrapText="1"/>
    </xf>
    <xf numFmtId="164" fontId="11" fillId="0" borderId="57" xfId="0" applyNumberFormat="1" applyFont="1" applyBorder="1" applyAlignment="1">
      <alignment horizontal="center" vertical="center"/>
    </xf>
    <xf numFmtId="164" fontId="12" fillId="20" borderId="70" xfId="0" applyNumberFormat="1" applyFont="1" applyFill="1" applyBorder="1" applyAlignment="1">
      <alignment horizontal="center" vertical="top" wrapText="1"/>
    </xf>
    <xf numFmtId="164" fontId="12" fillId="20" borderId="26" xfId="0" applyNumberFormat="1" applyFont="1" applyFill="1" applyBorder="1" applyAlignment="1">
      <alignment horizontal="center" vertical="top" wrapText="1"/>
    </xf>
    <xf numFmtId="164" fontId="12" fillId="20" borderId="34" xfId="0" applyNumberFormat="1" applyFont="1" applyFill="1" applyBorder="1" applyAlignment="1">
      <alignment horizontal="center" vertical="top" wrapText="1"/>
    </xf>
    <xf numFmtId="164" fontId="12" fillId="20" borderId="39" xfId="0" applyNumberFormat="1" applyFont="1" applyFill="1" applyBorder="1" applyAlignment="1">
      <alignment horizontal="center" vertical="top"/>
    </xf>
    <xf numFmtId="164" fontId="12" fillId="20" borderId="25" xfId="0" applyNumberFormat="1" applyFont="1" applyFill="1" applyBorder="1" applyAlignment="1">
      <alignment horizontal="center" vertical="top" wrapText="1"/>
    </xf>
    <xf numFmtId="164" fontId="12" fillId="20" borderId="27" xfId="0" applyNumberFormat="1" applyFont="1" applyFill="1" applyBorder="1" applyAlignment="1">
      <alignment horizontal="center" vertical="top" wrapText="1"/>
    </xf>
    <xf numFmtId="0" fontId="12" fillId="20" borderId="96" xfId="0" applyFont="1" applyFill="1" applyBorder="1" applyAlignment="1">
      <alignment horizontal="center" vertical="top" wrapText="1"/>
    </xf>
    <xf numFmtId="164" fontId="11" fillId="0" borderId="119" xfId="0" applyNumberFormat="1" applyFont="1" applyBorder="1" applyAlignment="1">
      <alignment horizontal="center" vertical="center"/>
    </xf>
    <xf numFmtId="164" fontId="11" fillId="0" borderId="52" xfId="0" applyNumberFormat="1" applyFont="1" applyBorder="1" applyAlignment="1">
      <alignment horizontal="center" vertical="center"/>
    </xf>
    <xf numFmtId="164" fontId="11" fillId="0" borderId="104" xfId="0" applyNumberFormat="1" applyFont="1" applyBorder="1" applyAlignment="1">
      <alignment horizontal="center" vertical="center"/>
    </xf>
    <xf numFmtId="164" fontId="11" fillId="10" borderId="52" xfId="0" applyNumberFormat="1" applyFont="1" applyFill="1" applyBorder="1" applyAlignment="1">
      <alignment horizontal="center" vertical="center"/>
    </xf>
    <xf numFmtId="164" fontId="11" fillId="10" borderId="104" xfId="0" applyNumberFormat="1" applyFont="1" applyFill="1" applyBorder="1" applyAlignment="1">
      <alignment horizontal="center" vertical="center"/>
    </xf>
    <xf numFmtId="164" fontId="11" fillId="10" borderId="119" xfId="0" applyNumberFormat="1" applyFont="1" applyFill="1" applyBorder="1" applyAlignment="1">
      <alignment horizontal="center" vertical="center"/>
    </xf>
    <xf numFmtId="164" fontId="11" fillId="0" borderId="122" xfId="0" applyNumberFormat="1" applyFont="1" applyBorder="1" applyAlignment="1">
      <alignment horizontal="center" vertical="center"/>
    </xf>
    <xf numFmtId="164" fontId="11" fillId="0" borderId="51" xfId="0" applyNumberFormat="1" applyFont="1" applyBorder="1" applyAlignment="1">
      <alignment horizontal="center" vertical="center"/>
    </xf>
    <xf numFmtId="164" fontId="11" fillId="0" borderId="61" xfId="0" applyNumberFormat="1" applyFont="1" applyBorder="1" applyAlignment="1">
      <alignment horizontal="center" vertical="center"/>
    </xf>
    <xf numFmtId="164" fontId="11" fillId="0" borderId="55" xfId="0" applyNumberFormat="1" applyFont="1" applyBorder="1" applyAlignment="1">
      <alignment horizontal="center" vertical="center"/>
    </xf>
    <xf numFmtId="164" fontId="11" fillId="11" borderId="169" xfId="0" applyNumberFormat="1" applyFont="1" applyFill="1" applyBorder="1" applyAlignment="1">
      <alignment horizontal="center" vertical="center"/>
    </xf>
    <xf numFmtId="164" fontId="11" fillId="10" borderId="170" xfId="0" applyNumberFormat="1" applyFont="1" applyFill="1" applyBorder="1" applyAlignment="1">
      <alignment horizontal="center" vertical="center"/>
    </xf>
    <xf numFmtId="164" fontId="11" fillId="10" borderId="171" xfId="0" applyNumberFormat="1" applyFont="1" applyFill="1" applyBorder="1" applyAlignment="1">
      <alignment horizontal="center" vertical="center"/>
    </xf>
    <xf numFmtId="164" fontId="11" fillId="10" borderId="61" xfId="0" applyNumberFormat="1" applyFont="1" applyFill="1" applyBorder="1" applyAlignment="1">
      <alignment horizontal="center" vertical="center"/>
    </xf>
    <xf numFmtId="164" fontId="11" fillId="6" borderId="51" xfId="0" applyNumberFormat="1" applyFont="1" applyFill="1" applyBorder="1" applyAlignment="1">
      <alignment horizontal="center" vertical="center"/>
    </xf>
    <xf numFmtId="164" fontId="11" fillId="11" borderId="188" xfId="0" applyNumberFormat="1" applyFont="1" applyFill="1" applyBorder="1" applyAlignment="1">
      <alignment horizontal="center" vertical="center"/>
    </xf>
    <xf numFmtId="164" fontId="11" fillId="10" borderId="189" xfId="0" applyNumberFormat="1" applyFont="1" applyFill="1" applyBorder="1" applyAlignment="1">
      <alignment horizontal="center" vertical="center"/>
    </xf>
    <xf numFmtId="164" fontId="11" fillId="10" borderId="190" xfId="0" applyNumberFormat="1" applyFont="1" applyFill="1" applyBorder="1" applyAlignment="1">
      <alignment horizontal="center" vertical="center"/>
    </xf>
    <xf numFmtId="164" fontId="11" fillId="10" borderId="36" xfId="0" applyNumberFormat="1" applyFont="1" applyFill="1" applyBorder="1" applyAlignment="1">
      <alignment horizontal="center" vertical="center"/>
    </xf>
    <xf numFmtId="164" fontId="11" fillId="6" borderId="61" xfId="0" applyNumberFormat="1" applyFont="1" applyFill="1" applyBorder="1" applyAlignment="1">
      <alignment horizontal="center" vertical="center"/>
    </xf>
    <xf numFmtId="164" fontId="11" fillId="6" borderId="55" xfId="0" applyNumberFormat="1" applyFont="1" applyFill="1" applyBorder="1" applyAlignment="1">
      <alignment horizontal="center" vertical="center"/>
    </xf>
    <xf numFmtId="164" fontId="11" fillId="11" borderId="61" xfId="0" applyNumberFormat="1" applyFont="1" applyFill="1" applyBorder="1" applyAlignment="1">
      <alignment horizontal="center" vertical="center"/>
    </xf>
    <xf numFmtId="164" fontId="11" fillId="11" borderId="55" xfId="0" applyNumberFormat="1" applyFont="1" applyFill="1" applyBorder="1" applyAlignment="1">
      <alignment horizontal="center" vertical="center"/>
    </xf>
    <xf numFmtId="164" fontId="11" fillId="11" borderId="10" xfId="0" applyNumberFormat="1" applyFont="1" applyFill="1" applyBorder="1" applyAlignment="1">
      <alignment horizontal="center" vertical="center"/>
    </xf>
    <xf numFmtId="164" fontId="11" fillId="11" borderId="16" xfId="0" applyNumberFormat="1" applyFont="1" applyFill="1" applyBorder="1" applyAlignment="1">
      <alignment horizontal="center" vertical="center"/>
    </xf>
    <xf numFmtId="164" fontId="11" fillId="11" borderId="0" xfId="0" applyNumberFormat="1" applyFont="1" applyFill="1" applyAlignment="1">
      <alignment horizontal="center" vertical="center"/>
    </xf>
    <xf numFmtId="164" fontId="11" fillId="11" borderId="24" xfId="0" applyNumberFormat="1" applyFont="1" applyFill="1" applyBorder="1" applyAlignment="1">
      <alignment horizontal="center" vertical="center"/>
    </xf>
    <xf numFmtId="164" fontId="11" fillId="6" borderId="9" xfId="0" applyNumberFormat="1" applyFont="1" applyFill="1" applyBorder="1" applyAlignment="1">
      <alignment horizontal="center" vertical="center" wrapText="1"/>
    </xf>
    <xf numFmtId="164" fontId="11" fillId="6" borderId="66" xfId="0" applyNumberFormat="1" applyFont="1" applyFill="1" applyBorder="1" applyAlignment="1">
      <alignment horizontal="center" vertical="center" wrapText="1"/>
    </xf>
    <xf numFmtId="164" fontId="11" fillId="11" borderId="9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/>
    </xf>
    <xf numFmtId="164" fontId="11" fillId="0" borderId="56" xfId="0" applyNumberFormat="1" applyFont="1" applyBorder="1" applyAlignment="1">
      <alignment horizontal="center" vertical="center"/>
    </xf>
    <xf numFmtId="164" fontId="11" fillId="11" borderId="172" xfId="0" applyNumberFormat="1" applyFont="1" applyFill="1" applyBorder="1" applyAlignment="1">
      <alignment horizontal="center" vertical="center"/>
    </xf>
    <xf numFmtId="164" fontId="11" fillId="6" borderId="8" xfId="0" applyNumberFormat="1" applyFont="1" applyFill="1" applyBorder="1" applyAlignment="1">
      <alignment horizontal="center" vertical="center" wrapText="1"/>
    </xf>
    <xf numFmtId="164" fontId="11" fillId="6" borderId="58" xfId="0" applyNumberFormat="1" applyFont="1" applyFill="1" applyBorder="1" applyAlignment="1">
      <alignment horizontal="center" vertical="center" wrapText="1"/>
    </xf>
    <xf numFmtId="164" fontId="11" fillId="11" borderId="8" xfId="0" applyNumberFormat="1" applyFont="1" applyFill="1" applyBorder="1" applyAlignment="1">
      <alignment horizontal="center" vertical="center" wrapText="1"/>
    </xf>
    <xf numFmtId="164" fontId="11" fillId="11" borderId="58" xfId="0" applyNumberFormat="1" applyFont="1" applyFill="1" applyBorder="1" applyAlignment="1">
      <alignment horizontal="center" vertical="center" wrapText="1"/>
    </xf>
    <xf numFmtId="164" fontId="11" fillId="0" borderId="66" xfId="0" applyNumberFormat="1" applyFont="1" applyBorder="1" applyAlignment="1">
      <alignment horizontal="center" vertical="center"/>
    </xf>
    <xf numFmtId="164" fontId="11" fillId="11" borderId="54" xfId="0" applyNumberFormat="1" applyFont="1" applyFill="1" applyBorder="1" applyAlignment="1">
      <alignment horizontal="center" vertical="center"/>
    </xf>
    <xf numFmtId="164" fontId="11" fillId="11" borderId="112" xfId="0" applyNumberFormat="1" applyFont="1" applyFill="1" applyBorder="1" applyAlignment="1">
      <alignment horizontal="center" vertical="center"/>
    </xf>
    <xf numFmtId="164" fontId="11" fillId="10" borderId="9" xfId="0" applyNumberFormat="1" applyFont="1" applyFill="1" applyBorder="1" applyAlignment="1">
      <alignment horizontal="center" vertical="center"/>
    </xf>
    <xf numFmtId="164" fontId="11" fillId="10" borderId="53" xfId="0" applyNumberFormat="1" applyFont="1" applyFill="1" applyBorder="1" applyAlignment="1">
      <alignment horizontal="center" vertical="center"/>
    </xf>
    <xf numFmtId="164" fontId="11" fillId="0" borderId="31" xfId="0" applyNumberFormat="1" applyFont="1" applyBorder="1" applyAlignment="1">
      <alignment horizontal="center" vertical="center"/>
    </xf>
    <xf numFmtId="164" fontId="11" fillId="0" borderId="32" xfId="0" applyNumberFormat="1" applyFont="1" applyBorder="1" applyAlignment="1">
      <alignment horizontal="center" vertical="center"/>
    </xf>
    <xf numFmtId="164" fontId="11" fillId="0" borderId="33" xfId="0" applyNumberFormat="1" applyFont="1" applyBorder="1" applyAlignment="1">
      <alignment horizontal="center" vertical="center"/>
    </xf>
    <xf numFmtId="164" fontId="11" fillId="11" borderId="82" xfId="0" applyNumberFormat="1" applyFont="1" applyFill="1" applyBorder="1" applyAlignment="1">
      <alignment horizontal="center" vertical="center"/>
    </xf>
    <xf numFmtId="164" fontId="11" fillId="6" borderId="82" xfId="0" applyNumberFormat="1" applyFont="1" applyFill="1" applyBorder="1" applyAlignment="1">
      <alignment horizontal="center" vertical="center"/>
    </xf>
    <xf numFmtId="164" fontId="11" fillId="0" borderId="61" xfId="0" applyNumberFormat="1" applyFont="1" applyBorder="1" applyAlignment="1">
      <alignment horizontal="center" vertical="center" wrapText="1"/>
    </xf>
    <xf numFmtId="164" fontId="11" fillId="0" borderId="55" xfId="0" applyNumberFormat="1" applyFont="1" applyBorder="1" applyAlignment="1">
      <alignment horizontal="center" vertical="center" wrapText="1"/>
    </xf>
    <xf numFmtId="164" fontId="11" fillId="0" borderId="166" xfId="0" applyNumberFormat="1" applyFont="1" applyBorder="1" applyAlignment="1">
      <alignment horizontal="center" vertical="center"/>
    </xf>
    <xf numFmtId="164" fontId="11" fillId="0" borderId="167" xfId="0" applyNumberFormat="1" applyFont="1" applyBorder="1" applyAlignment="1">
      <alignment horizontal="center" vertical="center" wrapText="1"/>
    </xf>
    <xf numFmtId="164" fontId="11" fillId="0" borderId="168" xfId="0" applyNumberFormat="1" applyFont="1" applyBorder="1" applyAlignment="1">
      <alignment horizontal="center" vertical="center" wrapText="1"/>
    </xf>
    <xf numFmtId="164" fontId="11" fillId="10" borderId="167" xfId="0" applyNumberFormat="1" applyFont="1" applyFill="1" applyBorder="1" applyAlignment="1">
      <alignment horizontal="center" vertical="center" wrapText="1"/>
    </xf>
    <xf numFmtId="164" fontId="11" fillId="10" borderId="167" xfId="0" applyNumberFormat="1" applyFont="1" applyFill="1" applyBorder="1" applyAlignment="1">
      <alignment horizontal="center" vertical="center"/>
    </xf>
    <xf numFmtId="164" fontId="11" fillId="10" borderId="168" xfId="0" applyNumberFormat="1" applyFont="1" applyFill="1" applyBorder="1" applyAlignment="1">
      <alignment horizontal="center" vertical="center"/>
    </xf>
    <xf numFmtId="164" fontId="11" fillId="10" borderId="166" xfId="0" applyNumberFormat="1" applyFont="1" applyFill="1" applyBorder="1" applyAlignment="1">
      <alignment horizontal="center" vertical="center"/>
    </xf>
    <xf numFmtId="164" fontId="11" fillId="10" borderId="168" xfId="0" applyNumberFormat="1" applyFont="1" applyFill="1" applyBorder="1" applyAlignment="1">
      <alignment horizontal="center" vertical="center" wrapText="1"/>
    </xf>
    <xf numFmtId="164" fontId="11" fillId="0" borderId="177" xfId="0" applyNumberFormat="1" applyFont="1" applyBorder="1" applyAlignment="1">
      <alignment horizontal="center" vertical="center"/>
    </xf>
    <xf numFmtId="164" fontId="11" fillId="0" borderId="173" xfId="0" applyNumberFormat="1" applyFont="1" applyBorder="1" applyAlignment="1">
      <alignment horizontal="center" vertical="center" wrapText="1"/>
    </xf>
    <xf numFmtId="164" fontId="11" fillId="10" borderId="173" xfId="0" applyNumberFormat="1" applyFont="1" applyFill="1" applyBorder="1" applyAlignment="1">
      <alignment horizontal="center" vertical="center" wrapText="1"/>
    </xf>
    <xf numFmtId="164" fontId="11" fillId="10" borderId="173" xfId="0" applyNumberFormat="1" applyFont="1" applyFill="1" applyBorder="1" applyAlignment="1">
      <alignment horizontal="center" vertical="center"/>
    </xf>
    <xf numFmtId="164" fontId="11" fillId="10" borderId="57" xfId="0" applyNumberFormat="1" applyFont="1" applyFill="1" applyBorder="1" applyAlignment="1">
      <alignment horizontal="center" vertical="center"/>
    </xf>
    <xf numFmtId="164" fontId="11" fillId="0" borderId="173" xfId="0" applyNumberFormat="1" applyFont="1" applyBorder="1" applyAlignment="1">
      <alignment horizontal="center" vertical="center"/>
    </xf>
    <xf numFmtId="164" fontId="11" fillId="10" borderId="186" xfId="0" applyNumberFormat="1" applyFont="1" applyFill="1" applyBorder="1" applyAlignment="1">
      <alignment horizontal="center" vertical="center"/>
    </xf>
    <xf numFmtId="164" fontId="11" fillId="6" borderId="106" xfId="0" applyNumberFormat="1" applyFont="1" applyFill="1" applyBorder="1" applyAlignment="1">
      <alignment horizontal="center" vertical="center"/>
    </xf>
    <xf numFmtId="164" fontId="11" fillId="0" borderId="32" xfId="0" applyNumberFormat="1" applyFont="1" applyBorder="1" applyAlignment="1">
      <alignment horizontal="center" vertical="center" wrapText="1"/>
    </xf>
    <xf numFmtId="164" fontId="11" fillId="0" borderId="122" xfId="0" applyNumberFormat="1" applyFont="1" applyBorder="1" applyAlignment="1">
      <alignment horizontal="center" vertical="center" wrapText="1"/>
    </xf>
    <xf numFmtId="164" fontId="11" fillId="11" borderId="106" xfId="0" applyNumberFormat="1" applyFont="1" applyFill="1" applyBorder="1" applyAlignment="1">
      <alignment horizontal="center" vertical="center"/>
    </xf>
    <xf numFmtId="164" fontId="11" fillId="10" borderId="32" xfId="0" applyNumberFormat="1" applyFont="1" applyFill="1" applyBorder="1" applyAlignment="1">
      <alignment horizontal="center" vertical="center" wrapText="1"/>
    </xf>
    <xf numFmtId="164" fontId="11" fillId="10" borderId="122" xfId="0" applyNumberFormat="1" applyFont="1" applyFill="1" applyBorder="1" applyAlignment="1">
      <alignment horizontal="center" vertical="center" wrapText="1"/>
    </xf>
    <xf numFmtId="164" fontId="11" fillId="0" borderId="111" xfId="0" applyNumberFormat="1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 vertical="center" wrapText="1"/>
    </xf>
    <xf numFmtId="164" fontId="11" fillId="6" borderId="94" xfId="0" applyNumberFormat="1" applyFont="1" applyFill="1" applyBorder="1" applyAlignment="1">
      <alignment horizontal="center" vertical="center"/>
    </xf>
    <xf numFmtId="164" fontId="11" fillId="0" borderId="62" xfId="0" applyNumberFormat="1" applyFont="1" applyBorder="1" applyAlignment="1">
      <alignment horizontal="center" vertical="center" wrapText="1"/>
    </xf>
    <xf numFmtId="164" fontId="11" fillId="0" borderId="80" xfId="0" applyNumberFormat="1" applyFont="1" applyBorder="1" applyAlignment="1">
      <alignment horizontal="center" vertical="center" wrapText="1"/>
    </xf>
    <xf numFmtId="164" fontId="11" fillId="11" borderId="94" xfId="0" applyNumberFormat="1" applyFont="1" applyFill="1" applyBorder="1" applyAlignment="1">
      <alignment horizontal="center" vertical="center"/>
    </xf>
    <xf numFmtId="164" fontId="11" fillId="10" borderId="62" xfId="0" applyNumberFormat="1" applyFont="1" applyFill="1" applyBorder="1" applyAlignment="1">
      <alignment horizontal="center" vertical="center" wrapText="1"/>
    </xf>
    <xf numFmtId="164" fontId="11" fillId="10" borderId="80" xfId="0" applyNumberFormat="1" applyFont="1" applyFill="1" applyBorder="1" applyAlignment="1">
      <alignment horizontal="center" vertical="center" wrapText="1"/>
    </xf>
    <xf numFmtId="164" fontId="11" fillId="10" borderId="80" xfId="0" applyNumberFormat="1" applyFont="1" applyFill="1" applyBorder="1" applyAlignment="1">
      <alignment horizontal="center" vertical="center"/>
    </xf>
    <xf numFmtId="164" fontId="11" fillId="0" borderId="94" xfId="0" applyNumberFormat="1" applyFont="1" applyBorder="1" applyAlignment="1">
      <alignment horizontal="center" vertical="center" wrapText="1"/>
    </xf>
    <xf numFmtId="164" fontId="11" fillId="0" borderId="119" xfId="0" applyNumberFormat="1" applyFont="1" applyBorder="1" applyAlignment="1">
      <alignment horizontal="center" vertical="center" wrapText="1"/>
    </xf>
    <xf numFmtId="164" fontId="11" fillId="10" borderId="114" xfId="0" applyNumberFormat="1" applyFont="1" applyFill="1" applyBorder="1" applyAlignment="1">
      <alignment horizontal="center" vertical="center"/>
    </xf>
    <xf numFmtId="164" fontId="11" fillId="11" borderId="119" xfId="0" applyNumberFormat="1" applyFont="1" applyFill="1" applyBorder="1" applyAlignment="1">
      <alignment horizontal="center" vertical="center"/>
    </xf>
    <xf numFmtId="164" fontId="11" fillId="10" borderId="119" xfId="0" applyNumberFormat="1" applyFont="1" applyFill="1" applyBorder="1" applyAlignment="1">
      <alignment horizontal="center" vertical="center" wrapText="1"/>
    </xf>
    <xf numFmtId="164" fontId="11" fillId="10" borderId="114" xfId="0" applyNumberFormat="1" applyFont="1" applyFill="1" applyBorder="1" applyAlignment="1">
      <alignment horizontal="center" vertical="center" wrapText="1"/>
    </xf>
    <xf numFmtId="164" fontId="11" fillId="0" borderId="103" xfId="0" applyNumberFormat="1" applyFont="1" applyBorder="1" applyAlignment="1">
      <alignment horizontal="center" vertical="center" wrapText="1"/>
    </xf>
    <xf numFmtId="164" fontId="11" fillId="0" borderId="83" xfId="0" applyNumberFormat="1" applyFont="1" applyBorder="1" applyAlignment="1">
      <alignment horizontal="center" vertical="center"/>
    </xf>
    <xf numFmtId="164" fontId="11" fillId="0" borderId="101" xfId="0" applyNumberFormat="1" applyFont="1" applyBorder="1" applyAlignment="1">
      <alignment horizontal="center" vertical="center"/>
    </xf>
    <xf numFmtId="164" fontId="11" fillId="0" borderId="102" xfId="0" applyNumberFormat="1" applyFont="1" applyBorder="1" applyAlignment="1">
      <alignment horizontal="center" vertical="center"/>
    </xf>
    <xf numFmtId="164" fontId="11" fillId="0" borderId="73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 wrapText="1"/>
    </xf>
    <xf numFmtId="164" fontId="11" fillId="0" borderId="66" xfId="0" applyNumberFormat="1" applyFont="1" applyBorder="1" applyAlignment="1">
      <alignment horizontal="center" vertical="center" wrapText="1"/>
    </xf>
    <xf numFmtId="164" fontId="11" fillId="10" borderId="14" xfId="0" applyNumberFormat="1" applyFont="1" applyFill="1" applyBorder="1" applyAlignment="1">
      <alignment horizontal="center" vertical="center" wrapText="1"/>
    </xf>
    <xf numFmtId="164" fontId="11" fillId="10" borderId="36" xfId="0" applyNumberFormat="1" applyFont="1" applyFill="1" applyBorder="1" applyAlignment="1">
      <alignment horizontal="center" vertical="center" wrapText="1"/>
    </xf>
    <xf numFmtId="164" fontId="11" fillId="10" borderId="14" xfId="0" applyNumberFormat="1" applyFont="1" applyFill="1" applyBorder="1" applyAlignment="1">
      <alignment horizontal="center" vertical="center"/>
    </xf>
    <xf numFmtId="164" fontId="11" fillId="11" borderId="83" xfId="0" applyNumberFormat="1" applyFont="1" applyFill="1" applyBorder="1" applyAlignment="1">
      <alignment horizontal="center" vertical="center"/>
    </xf>
    <xf numFmtId="164" fontId="11" fillId="11" borderId="101" xfId="0" applyNumberFormat="1" applyFont="1" applyFill="1" applyBorder="1" applyAlignment="1">
      <alignment horizontal="center" vertical="center"/>
    </xf>
    <xf numFmtId="164" fontId="11" fillId="11" borderId="102" xfId="0" applyNumberFormat="1" applyFont="1" applyFill="1" applyBorder="1" applyAlignment="1">
      <alignment horizontal="center" vertical="center"/>
    </xf>
    <xf numFmtId="164" fontId="11" fillId="11" borderId="29" xfId="0" applyNumberFormat="1" applyFont="1" applyFill="1" applyBorder="1" applyAlignment="1">
      <alignment horizontal="center" vertical="center"/>
    </xf>
    <xf numFmtId="164" fontId="11" fillId="11" borderId="93" xfId="0" applyNumberFormat="1" applyFont="1" applyFill="1" applyBorder="1" applyAlignment="1">
      <alignment horizontal="center" vertical="center"/>
    </xf>
    <xf numFmtId="164" fontId="11" fillId="11" borderId="31" xfId="0" applyNumberFormat="1" applyFont="1" applyFill="1" applyBorder="1" applyAlignment="1">
      <alignment horizontal="center" vertical="center"/>
    </xf>
    <xf numFmtId="164" fontId="11" fillId="11" borderId="32" xfId="0" applyNumberFormat="1" applyFont="1" applyFill="1" applyBorder="1" applyAlignment="1">
      <alignment horizontal="center" vertical="center"/>
    </xf>
    <xf numFmtId="164" fontId="11" fillId="11" borderId="33" xfId="0" applyNumberFormat="1" applyFont="1" applyFill="1" applyBorder="1" applyAlignment="1">
      <alignment horizontal="center" vertical="center"/>
    </xf>
    <xf numFmtId="164" fontId="11" fillId="6" borderId="169" xfId="0" applyNumberFormat="1" applyFont="1" applyFill="1" applyBorder="1" applyAlignment="1">
      <alignment horizontal="center" vertical="center"/>
    </xf>
    <xf numFmtId="164" fontId="11" fillId="6" borderId="170" xfId="0" applyNumberFormat="1" applyFont="1" applyFill="1" applyBorder="1" applyAlignment="1">
      <alignment horizontal="center" vertical="center"/>
    </xf>
    <xf numFmtId="164" fontId="11" fillId="6" borderId="171" xfId="0" applyNumberFormat="1" applyFont="1" applyFill="1" applyBorder="1" applyAlignment="1">
      <alignment horizontal="center" vertical="center"/>
    </xf>
    <xf numFmtId="164" fontId="11" fillId="11" borderId="170" xfId="0" applyNumberFormat="1" applyFont="1" applyFill="1" applyBorder="1" applyAlignment="1">
      <alignment horizontal="center" vertical="center"/>
    </xf>
    <xf numFmtId="164" fontId="11" fillId="11" borderId="171" xfId="0" applyNumberFormat="1" applyFont="1" applyFill="1" applyBorder="1" applyAlignment="1">
      <alignment horizontal="center" vertical="center"/>
    </xf>
    <xf numFmtId="164" fontId="11" fillId="11" borderId="17" xfId="0" applyNumberFormat="1" applyFont="1" applyFill="1" applyBorder="1" applyAlignment="1">
      <alignment horizontal="center" vertical="center"/>
    </xf>
    <xf numFmtId="164" fontId="11" fillId="6" borderId="64" xfId="0" applyNumberFormat="1" applyFont="1" applyFill="1" applyBorder="1" applyAlignment="1">
      <alignment horizontal="center" vertical="center"/>
    </xf>
    <xf numFmtId="164" fontId="11" fillId="6" borderId="62" xfId="0" applyNumberFormat="1" applyFont="1" applyFill="1" applyBorder="1" applyAlignment="1">
      <alignment horizontal="center" vertical="center" wrapText="1"/>
    </xf>
    <xf numFmtId="164" fontId="11" fillId="6" borderId="63" xfId="0" applyNumberFormat="1" applyFont="1" applyFill="1" applyBorder="1" applyAlignment="1">
      <alignment horizontal="center" vertical="center"/>
    </xf>
    <xf numFmtId="164" fontId="11" fillId="11" borderId="63" xfId="0" applyNumberFormat="1" applyFont="1" applyFill="1" applyBorder="1" applyAlignment="1">
      <alignment horizontal="center" vertical="center"/>
    </xf>
    <xf numFmtId="164" fontId="11" fillId="6" borderId="62" xfId="0" applyNumberFormat="1" applyFont="1" applyFill="1" applyBorder="1" applyAlignment="1">
      <alignment horizontal="center" vertical="center"/>
    </xf>
    <xf numFmtId="164" fontId="11" fillId="6" borderId="157" xfId="0" applyNumberFormat="1" applyFont="1" applyFill="1" applyBorder="1" applyAlignment="1">
      <alignment horizontal="center" vertical="center" wrapText="1"/>
    </xf>
    <xf numFmtId="164" fontId="11" fillId="6" borderId="85" xfId="0" applyNumberFormat="1" applyFont="1" applyFill="1" applyBorder="1" applyAlignment="1">
      <alignment horizontal="center" vertical="center"/>
    </xf>
    <xf numFmtId="164" fontId="11" fillId="6" borderId="86" xfId="0" applyNumberFormat="1" applyFont="1" applyFill="1" applyBorder="1" applyAlignment="1">
      <alignment horizontal="center" vertical="center" wrapText="1"/>
    </xf>
    <xf numFmtId="164" fontId="11" fillId="6" borderId="123" xfId="0" applyNumberFormat="1" applyFont="1" applyFill="1" applyBorder="1" applyAlignment="1">
      <alignment horizontal="center" vertical="center"/>
    </xf>
    <xf numFmtId="164" fontId="11" fillId="10" borderId="85" xfId="0" applyNumberFormat="1" applyFont="1" applyFill="1" applyBorder="1" applyAlignment="1">
      <alignment horizontal="center" vertical="center"/>
    </xf>
    <xf numFmtId="164" fontId="11" fillId="10" borderId="86" xfId="0" applyNumberFormat="1" applyFont="1" applyFill="1" applyBorder="1" applyAlignment="1">
      <alignment horizontal="center" vertical="center"/>
    </xf>
    <xf numFmtId="164" fontId="11" fillId="11" borderId="123" xfId="0" applyNumberFormat="1" applyFont="1" applyFill="1" applyBorder="1" applyAlignment="1">
      <alignment horizontal="center" vertical="center"/>
    </xf>
    <xf numFmtId="164" fontId="11" fillId="6" borderId="86" xfId="0" applyNumberFormat="1" applyFont="1" applyFill="1" applyBorder="1" applyAlignment="1">
      <alignment horizontal="center" vertical="center"/>
    </xf>
    <xf numFmtId="164" fontId="11" fillId="11" borderId="64" xfId="0" applyNumberFormat="1" applyFont="1" applyFill="1" applyBorder="1" applyAlignment="1">
      <alignment horizontal="center" vertical="center"/>
    </xf>
    <xf numFmtId="164" fontId="11" fillId="11" borderId="62" xfId="0" applyNumberFormat="1" applyFont="1" applyFill="1" applyBorder="1" applyAlignment="1">
      <alignment horizontal="center" vertical="center"/>
    </xf>
    <xf numFmtId="164" fontId="11" fillId="6" borderId="65" xfId="0" applyNumberFormat="1" applyFont="1" applyFill="1" applyBorder="1" applyAlignment="1">
      <alignment horizontal="center" vertical="center"/>
    </xf>
    <xf numFmtId="164" fontId="11" fillId="11" borderId="128" xfId="0" applyNumberFormat="1" applyFont="1" applyFill="1" applyBorder="1" applyAlignment="1">
      <alignment horizontal="center" vertical="center"/>
    </xf>
    <xf numFmtId="164" fontId="11" fillId="21" borderId="125" xfId="0" applyNumberFormat="1" applyFont="1" applyFill="1" applyBorder="1" applyAlignment="1">
      <alignment horizontal="center" vertical="center"/>
    </xf>
    <xf numFmtId="164" fontId="11" fillId="6" borderId="37" xfId="0" applyNumberFormat="1" applyFont="1" applyFill="1" applyBorder="1" applyAlignment="1">
      <alignment horizontal="center" vertical="center"/>
    </xf>
    <xf numFmtId="164" fontId="11" fillId="0" borderId="41" xfId="0" applyNumberFormat="1" applyFont="1" applyBorder="1" applyAlignment="1">
      <alignment horizontal="center" vertical="center" wrapText="1"/>
    </xf>
    <xf numFmtId="164" fontId="11" fillId="0" borderId="38" xfId="0" applyNumberFormat="1" applyFont="1" applyBorder="1" applyAlignment="1">
      <alignment horizontal="center" vertical="center" wrapText="1"/>
    </xf>
    <xf numFmtId="164" fontId="11" fillId="0" borderId="69" xfId="0" applyNumberFormat="1" applyFont="1" applyBorder="1" applyAlignment="1">
      <alignment horizontal="center" vertical="center" wrapText="1"/>
    </xf>
    <xf numFmtId="0" fontId="16" fillId="0" borderId="160" xfId="0" applyFont="1" applyBorder="1" applyAlignment="1">
      <alignment horizontal="center"/>
    </xf>
    <xf numFmtId="0" fontId="16" fillId="0" borderId="160" xfId="0" applyFont="1" applyBorder="1"/>
    <xf numFmtId="0" fontId="16" fillId="0" borderId="156" xfId="0" applyFont="1" applyBorder="1" applyAlignment="1">
      <alignment horizontal="center"/>
    </xf>
    <xf numFmtId="0" fontId="16" fillId="0" borderId="157" xfId="0" applyFont="1" applyBorder="1" applyAlignment="1">
      <alignment horizontal="center"/>
    </xf>
    <xf numFmtId="0" fontId="16" fillId="0" borderId="158" xfId="0" applyFont="1" applyBorder="1" applyAlignment="1">
      <alignment horizontal="center"/>
    </xf>
    <xf numFmtId="0" fontId="16" fillId="23" borderId="50" xfId="0" applyFont="1" applyFill="1" applyBorder="1" applyAlignment="1">
      <alignment horizontal="center"/>
    </xf>
    <xf numFmtId="0" fontId="16" fillId="23" borderId="50" xfId="0" applyFont="1" applyFill="1" applyBorder="1"/>
    <xf numFmtId="49" fontId="12" fillId="2" borderId="61" xfId="0" applyNumberFormat="1" applyFont="1" applyFill="1" applyBorder="1" applyAlignment="1">
      <alignment horizontal="center" vertical="top"/>
    </xf>
    <xf numFmtId="49" fontId="12" fillId="2" borderId="172" xfId="0" applyNumberFormat="1" applyFont="1" applyFill="1" applyBorder="1" applyAlignment="1">
      <alignment horizontal="center" vertical="top"/>
    </xf>
    <xf numFmtId="49" fontId="12" fillId="2" borderId="8" xfId="0" applyNumberFormat="1" applyFont="1" applyFill="1" applyBorder="1" applyAlignment="1">
      <alignment horizontal="center" vertical="top"/>
    </xf>
    <xf numFmtId="49" fontId="12" fillId="3" borderId="61" xfId="0" applyNumberFormat="1" applyFont="1" applyFill="1" applyBorder="1" applyAlignment="1">
      <alignment horizontal="center" vertical="top"/>
    </xf>
    <xf numFmtId="49" fontId="12" fillId="3" borderId="172" xfId="0" applyNumberFormat="1" applyFont="1" applyFill="1" applyBorder="1" applyAlignment="1">
      <alignment horizontal="center" vertical="top"/>
    </xf>
    <xf numFmtId="49" fontId="12" fillId="3" borderId="8" xfId="0" applyNumberFormat="1" applyFont="1" applyFill="1" applyBorder="1" applyAlignment="1">
      <alignment horizontal="center" vertical="top"/>
    </xf>
    <xf numFmtId="49" fontId="12" fillId="10" borderId="61" xfId="0" applyNumberFormat="1" applyFont="1" applyFill="1" applyBorder="1" applyAlignment="1">
      <alignment horizontal="center" vertical="top"/>
    </xf>
    <xf numFmtId="49" fontId="12" fillId="10" borderId="172" xfId="0" applyNumberFormat="1" applyFont="1" applyFill="1" applyBorder="1" applyAlignment="1">
      <alignment horizontal="center" vertical="top"/>
    </xf>
    <xf numFmtId="49" fontId="12" fillId="10" borderId="8" xfId="0" applyNumberFormat="1" applyFont="1" applyFill="1" applyBorder="1" applyAlignment="1">
      <alignment horizontal="center" vertical="top"/>
    </xf>
    <xf numFmtId="0" fontId="11" fillId="10" borderId="61" xfId="0" applyFont="1" applyFill="1" applyBorder="1" applyAlignment="1">
      <alignment horizontal="left" vertical="top" wrapText="1"/>
    </xf>
    <xf numFmtId="0" fontId="11" fillId="10" borderId="172" xfId="0" applyFont="1" applyFill="1" applyBorder="1" applyAlignment="1">
      <alignment horizontal="left" vertical="top" wrapText="1"/>
    </xf>
    <xf numFmtId="0" fontId="11" fillId="10" borderId="8" xfId="0" applyFont="1" applyFill="1" applyBorder="1" applyAlignment="1">
      <alignment horizontal="left" vertical="top" wrapText="1"/>
    </xf>
    <xf numFmtId="0" fontId="11" fillId="10" borderId="61" xfId="0" applyFont="1" applyFill="1" applyBorder="1" applyAlignment="1">
      <alignment horizontal="center" vertical="top" wrapText="1"/>
    </xf>
    <xf numFmtId="0" fontId="11" fillId="10" borderId="172" xfId="0" applyFont="1" applyFill="1" applyBorder="1" applyAlignment="1">
      <alignment horizontal="center" vertical="top" wrapText="1"/>
    </xf>
    <xf numFmtId="0" fontId="11" fillId="10" borderId="8" xfId="0" applyFont="1" applyFill="1" applyBorder="1" applyAlignment="1">
      <alignment horizontal="center" vertical="top" wrapText="1"/>
    </xf>
    <xf numFmtId="49" fontId="11" fillId="10" borderId="55" xfId="0" applyNumberFormat="1" applyFont="1" applyFill="1" applyBorder="1" applyAlignment="1">
      <alignment horizontal="center" vertical="top" textRotation="90"/>
    </xf>
    <xf numFmtId="49" fontId="11" fillId="10" borderId="187" xfId="0" applyNumberFormat="1" applyFont="1" applyFill="1" applyBorder="1" applyAlignment="1">
      <alignment horizontal="center" vertical="top" textRotation="90"/>
    </xf>
    <xf numFmtId="49" fontId="11" fillId="10" borderId="58" xfId="0" applyNumberFormat="1" applyFont="1" applyFill="1" applyBorder="1" applyAlignment="1">
      <alignment horizontal="center" vertical="top" textRotation="90"/>
    </xf>
    <xf numFmtId="49" fontId="11" fillId="10" borderId="46" xfId="0" applyNumberFormat="1" applyFont="1" applyFill="1" applyBorder="1" applyAlignment="1">
      <alignment horizontal="center" vertical="top" textRotation="90" wrapText="1"/>
    </xf>
    <xf numFmtId="49" fontId="11" fillId="10" borderId="48" xfId="0" applyNumberFormat="1" applyFont="1" applyFill="1" applyBorder="1" applyAlignment="1">
      <alignment horizontal="center" vertical="top" textRotation="90" wrapText="1"/>
    </xf>
    <xf numFmtId="49" fontId="11" fillId="10" borderId="50" xfId="0" applyNumberFormat="1" applyFont="1" applyFill="1" applyBorder="1" applyAlignment="1">
      <alignment horizontal="center" vertical="top" textRotation="90" wrapText="1"/>
    </xf>
    <xf numFmtId="49" fontId="11" fillId="10" borderId="35" xfId="0" applyNumberFormat="1" applyFont="1" applyFill="1" applyBorder="1" applyAlignment="1">
      <alignment horizontal="center" vertical="top"/>
    </xf>
    <xf numFmtId="49" fontId="11" fillId="10" borderId="113" xfId="0" applyNumberFormat="1" applyFont="1" applyFill="1" applyBorder="1" applyAlignment="1">
      <alignment horizontal="center" vertical="top"/>
    </xf>
    <xf numFmtId="49" fontId="11" fillId="10" borderId="50" xfId="0" applyNumberFormat="1" applyFont="1" applyFill="1" applyBorder="1" applyAlignment="1">
      <alignment horizontal="center" vertical="top"/>
    </xf>
    <xf numFmtId="0" fontId="15" fillId="0" borderId="117" xfId="0" applyFont="1" applyBorder="1" applyAlignment="1">
      <alignment horizontal="left"/>
    </xf>
    <xf numFmtId="49" fontId="12" fillId="7" borderId="51" xfId="0" applyNumberFormat="1" applyFont="1" applyFill="1" applyBorder="1" applyAlignment="1">
      <alignment vertical="top"/>
    </xf>
    <xf numFmtId="49" fontId="12" fillId="7" borderId="186" xfId="0" applyNumberFormat="1" applyFont="1" applyFill="1" applyBorder="1" applyAlignment="1">
      <alignment vertical="top"/>
    </xf>
    <xf numFmtId="49" fontId="12" fillId="7" borderId="36" xfId="0" applyNumberFormat="1" applyFont="1" applyFill="1" applyBorder="1" applyAlignment="1">
      <alignment vertical="top"/>
    </xf>
    <xf numFmtId="49" fontId="12" fillId="2" borderId="68" xfId="0" applyNumberFormat="1" applyFont="1" applyFill="1" applyBorder="1" applyAlignment="1">
      <alignment horizontal="center" vertical="top"/>
    </xf>
    <xf numFmtId="49" fontId="12" fillId="2" borderId="152" xfId="0" applyNumberFormat="1" applyFont="1" applyFill="1" applyBorder="1" applyAlignment="1">
      <alignment horizontal="center" vertical="top"/>
    </xf>
    <xf numFmtId="49" fontId="12" fillId="2" borderId="14" xfId="0" applyNumberFormat="1" applyFont="1" applyFill="1" applyBorder="1" applyAlignment="1">
      <alignment horizontal="center" vertical="top"/>
    </xf>
    <xf numFmtId="49" fontId="12" fillId="12" borderId="61" xfId="0" applyNumberFormat="1" applyFont="1" applyFill="1" applyBorder="1" applyAlignment="1">
      <alignment horizontal="center" vertical="top"/>
    </xf>
    <xf numFmtId="49" fontId="12" fillId="12" borderId="172" xfId="0" applyNumberFormat="1" applyFont="1" applyFill="1" applyBorder="1" applyAlignment="1">
      <alignment horizontal="center" vertical="top"/>
    </xf>
    <xf numFmtId="49" fontId="12" fillId="12" borderId="8" xfId="0" applyNumberFormat="1" applyFont="1" applyFill="1" applyBorder="1" applyAlignment="1">
      <alignment horizontal="center" vertical="top"/>
    </xf>
    <xf numFmtId="49" fontId="11" fillId="0" borderId="35" xfId="0" applyNumberFormat="1" applyFont="1" applyBorder="1" applyAlignment="1">
      <alignment horizontal="center" vertical="top" wrapText="1"/>
    </xf>
    <xf numFmtId="49" fontId="11" fillId="0" borderId="113" xfId="0" applyNumberFormat="1" applyFont="1" applyBorder="1" applyAlignment="1">
      <alignment horizontal="center" vertical="top" wrapText="1"/>
    </xf>
    <xf numFmtId="49" fontId="11" fillId="0" borderId="50" xfId="0" applyNumberFormat="1" applyFont="1" applyBorder="1" applyAlignment="1">
      <alignment horizontal="center" vertical="top" wrapText="1"/>
    </xf>
    <xf numFmtId="49" fontId="12" fillId="7" borderId="103" xfId="0" applyNumberFormat="1" applyFont="1" applyFill="1" applyBorder="1" applyAlignment="1">
      <alignment horizontal="center" vertical="top" wrapText="1"/>
    </xf>
    <xf numFmtId="49" fontId="12" fillId="7" borderId="111" xfId="0" applyNumberFormat="1" applyFont="1" applyFill="1" applyBorder="1" applyAlignment="1">
      <alignment horizontal="center" vertical="top" wrapText="1"/>
    </xf>
    <xf numFmtId="49" fontId="12" fillId="7" borderId="74" xfId="0" applyNumberFormat="1" applyFont="1" applyFill="1" applyBorder="1" applyAlignment="1">
      <alignment horizontal="center" vertical="top" wrapText="1"/>
    </xf>
    <xf numFmtId="49" fontId="12" fillId="2" borderId="52" xfId="0" applyNumberFormat="1" applyFont="1" applyFill="1" applyBorder="1" applyAlignment="1">
      <alignment horizontal="center" vertical="top"/>
    </xf>
    <xf numFmtId="49" fontId="12" fillId="2" borderId="15" xfId="0" applyNumberFormat="1" applyFont="1" applyFill="1" applyBorder="1" applyAlignment="1">
      <alignment horizontal="center" vertical="top"/>
    </xf>
    <xf numFmtId="49" fontId="12" fillId="2" borderId="75" xfId="0" applyNumberFormat="1" applyFont="1" applyFill="1" applyBorder="1" applyAlignment="1">
      <alignment horizontal="center" vertical="top"/>
    </xf>
    <xf numFmtId="49" fontId="12" fillId="3" borderId="52" xfId="0" applyNumberFormat="1" applyFont="1" applyFill="1" applyBorder="1" applyAlignment="1">
      <alignment horizontal="center" vertical="top"/>
    </xf>
    <xf numFmtId="49" fontId="12" fillId="3" borderId="15" xfId="0" applyNumberFormat="1" applyFont="1" applyFill="1" applyBorder="1" applyAlignment="1">
      <alignment horizontal="center" vertical="top"/>
    </xf>
    <xf numFmtId="49" fontId="12" fillId="3" borderId="75" xfId="0" applyNumberFormat="1" applyFont="1" applyFill="1" applyBorder="1" applyAlignment="1">
      <alignment horizontal="center" vertical="top"/>
    </xf>
    <xf numFmtId="49" fontId="12" fillId="0" borderId="52" xfId="0" applyNumberFormat="1" applyFont="1" applyBorder="1" applyAlignment="1">
      <alignment horizontal="center" vertical="top"/>
    </xf>
    <xf numFmtId="49" fontId="12" fillId="0" borderId="15" xfId="0" applyNumberFormat="1" applyFont="1" applyBorder="1" applyAlignment="1">
      <alignment horizontal="center" vertical="top"/>
    </xf>
    <xf numFmtId="49" fontId="12" fillId="0" borderId="75" xfId="0" applyNumberFormat="1" applyFont="1" applyBorder="1" applyAlignment="1">
      <alignment horizontal="center" vertical="top"/>
    </xf>
    <xf numFmtId="0" fontId="11" fillId="0" borderId="52" xfId="10" applyNumberFormat="1" applyFont="1" applyFill="1" applyBorder="1" applyAlignment="1" applyProtection="1">
      <alignment horizontal="left" vertical="top" wrapText="1"/>
    </xf>
    <xf numFmtId="0" fontId="11" fillId="0" borderId="15" xfId="10" applyNumberFormat="1" applyFont="1" applyFill="1" applyBorder="1" applyAlignment="1" applyProtection="1">
      <alignment horizontal="left" vertical="top" wrapText="1"/>
    </xf>
    <xf numFmtId="0" fontId="11" fillId="0" borderId="75" xfId="10" applyNumberFormat="1" applyFont="1" applyFill="1" applyBorder="1" applyAlignment="1" applyProtection="1">
      <alignment horizontal="left" vertical="top" wrapText="1"/>
    </xf>
    <xf numFmtId="0" fontId="11" fillId="0" borderId="52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11" fillId="0" borderId="75" xfId="0" applyFont="1" applyBorder="1" applyAlignment="1">
      <alignment horizontal="center" vertical="top"/>
    </xf>
    <xf numFmtId="49" fontId="11" fillId="0" borderId="104" xfId="0" applyNumberFormat="1" applyFont="1" applyBorder="1" applyAlignment="1">
      <alignment horizontal="center" vertical="top" textRotation="90" wrapText="1"/>
    </xf>
    <xf numFmtId="49" fontId="11" fillId="0" borderId="112" xfId="0" applyNumberFormat="1" applyFont="1" applyBorder="1" applyAlignment="1">
      <alignment horizontal="center" vertical="top" textRotation="90" wrapText="1"/>
    </xf>
    <xf numFmtId="49" fontId="11" fillId="0" borderId="76" xfId="0" applyNumberFormat="1" applyFont="1" applyBorder="1" applyAlignment="1">
      <alignment horizontal="center" vertical="top" textRotation="90" wrapText="1"/>
    </xf>
    <xf numFmtId="49" fontId="11" fillId="0" borderId="35" xfId="0" applyNumberFormat="1" applyFont="1" applyBorder="1" applyAlignment="1">
      <alignment horizontal="center" vertical="top" textRotation="90"/>
    </xf>
    <xf numFmtId="49" fontId="11" fillId="0" borderId="113" xfId="0" applyNumberFormat="1" applyFont="1" applyBorder="1" applyAlignment="1">
      <alignment horizontal="center" vertical="top" textRotation="90"/>
    </xf>
    <xf numFmtId="49" fontId="11" fillId="0" borderId="50" xfId="0" applyNumberFormat="1" applyFont="1" applyBorder="1" applyAlignment="1">
      <alignment horizontal="center" vertical="top" textRotation="90"/>
    </xf>
    <xf numFmtId="49" fontId="11" fillId="0" borderId="46" xfId="0" applyNumberFormat="1" applyFont="1" applyBorder="1" applyAlignment="1">
      <alignment horizontal="center" vertical="top"/>
    </xf>
    <xf numFmtId="49" fontId="11" fillId="0" borderId="180" xfId="0" applyNumberFormat="1" applyFont="1" applyBorder="1" applyAlignment="1">
      <alignment horizontal="center" vertical="top"/>
    </xf>
    <xf numFmtId="49" fontId="11" fillId="0" borderId="179" xfId="0" applyNumberFormat="1" applyFont="1" applyBorder="1" applyAlignment="1">
      <alignment horizontal="center" vertical="top"/>
    </xf>
    <xf numFmtId="49" fontId="12" fillId="7" borderId="183" xfId="0" applyNumberFormat="1" applyFont="1" applyFill="1" applyBorder="1" applyAlignment="1">
      <alignment vertical="top"/>
    </xf>
    <xf numFmtId="49" fontId="12" fillId="2" borderId="175" xfId="0" applyNumberFormat="1" applyFont="1" applyFill="1" applyBorder="1" applyAlignment="1">
      <alignment horizontal="center" vertical="top"/>
    </xf>
    <xf numFmtId="49" fontId="12" fillId="3" borderId="184" xfId="0" applyNumberFormat="1" applyFont="1" applyFill="1" applyBorder="1" applyAlignment="1">
      <alignment horizontal="center" vertical="top"/>
    </xf>
    <xf numFmtId="49" fontId="12" fillId="0" borderId="61" xfId="0" applyNumberFormat="1" applyFont="1" applyBorder="1" applyAlignment="1">
      <alignment horizontal="center" vertical="top" wrapText="1"/>
    </xf>
    <xf numFmtId="49" fontId="12" fillId="0" borderId="172" xfId="0" applyNumberFormat="1" applyFont="1" applyBorder="1" applyAlignment="1">
      <alignment horizontal="center" vertical="top" wrapText="1"/>
    </xf>
    <xf numFmtId="49" fontId="12" fillId="0" borderId="184" xfId="0" applyNumberFormat="1" applyFont="1" applyBorder="1" applyAlignment="1">
      <alignment horizontal="center" vertical="top" wrapText="1"/>
    </xf>
    <xf numFmtId="0" fontId="11" fillId="0" borderId="61" xfId="0" applyFont="1" applyBorder="1" applyAlignment="1">
      <alignment horizontal="left" vertical="top" wrapText="1"/>
    </xf>
    <xf numFmtId="0" fontId="11" fillId="0" borderId="172" xfId="0" applyFont="1" applyBorder="1" applyAlignment="1">
      <alignment horizontal="left" vertical="top" wrapText="1"/>
    </xf>
    <xf numFmtId="0" fontId="11" fillId="0" borderId="184" xfId="0" applyFont="1" applyBorder="1" applyAlignment="1">
      <alignment horizontal="left" vertical="top" wrapText="1"/>
    </xf>
    <xf numFmtId="0" fontId="11" fillId="0" borderId="61" xfId="0" applyFont="1" applyBorder="1" applyAlignment="1">
      <alignment horizontal="center" vertical="top" wrapText="1"/>
    </xf>
    <xf numFmtId="0" fontId="11" fillId="0" borderId="172" xfId="0" applyFont="1" applyBorder="1" applyAlignment="1">
      <alignment horizontal="center" vertical="top" wrapText="1"/>
    </xf>
    <xf numFmtId="0" fontId="11" fillId="0" borderId="184" xfId="0" applyFont="1" applyBorder="1" applyAlignment="1">
      <alignment horizontal="center" vertical="top" wrapText="1"/>
    </xf>
    <xf numFmtId="49" fontId="11" fillId="0" borderId="55" xfId="0" applyNumberFormat="1" applyFont="1" applyBorder="1" applyAlignment="1">
      <alignment horizontal="center" vertical="top" textRotation="90"/>
    </xf>
    <xf numFmtId="49" fontId="11" fillId="0" borderId="187" xfId="0" applyNumberFormat="1" applyFont="1" applyBorder="1" applyAlignment="1">
      <alignment horizontal="center" vertical="top" textRotation="90"/>
    </xf>
    <xf numFmtId="49" fontId="11" fillId="0" borderId="185" xfId="0" applyNumberFormat="1" applyFont="1" applyBorder="1" applyAlignment="1">
      <alignment horizontal="center" vertical="top" textRotation="90"/>
    </xf>
    <xf numFmtId="49" fontId="11" fillId="0" borderId="46" xfId="0" applyNumberFormat="1" applyFont="1" applyBorder="1" applyAlignment="1">
      <alignment horizontal="center" vertical="top" textRotation="90"/>
    </xf>
    <xf numFmtId="49" fontId="11" fillId="0" borderId="180" xfId="0" applyNumberFormat="1" applyFont="1" applyBorder="1" applyAlignment="1">
      <alignment horizontal="center" vertical="top" textRotation="90"/>
    </xf>
    <xf numFmtId="49" fontId="11" fillId="0" borderId="179" xfId="0" applyNumberFormat="1" applyFont="1" applyBorder="1" applyAlignment="1">
      <alignment horizontal="center" vertical="top" textRotation="90"/>
    </xf>
    <xf numFmtId="49" fontId="12" fillId="2" borderId="127" xfId="0" applyNumberFormat="1" applyFont="1" applyFill="1" applyBorder="1" applyAlignment="1">
      <alignment horizontal="center" vertical="top"/>
    </xf>
    <xf numFmtId="49" fontId="12" fillId="2" borderId="29" xfId="0" applyNumberFormat="1" applyFont="1" applyFill="1" applyBorder="1" applyAlignment="1">
      <alignment horizontal="center" vertical="top"/>
    </xf>
    <xf numFmtId="49" fontId="12" fillId="2" borderId="196" xfId="0" applyNumberFormat="1" applyFont="1" applyFill="1" applyBorder="1" applyAlignment="1">
      <alignment horizontal="center" vertical="top"/>
    </xf>
    <xf numFmtId="49" fontId="12" fillId="3" borderId="62" xfId="0" applyNumberFormat="1" applyFont="1" applyFill="1" applyBorder="1" applyAlignment="1">
      <alignment horizontal="center" vertical="top"/>
    </xf>
    <xf numFmtId="49" fontId="12" fillId="3" borderId="29" xfId="0" applyNumberFormat="1" applyFont="1" applyFill="1" applyBorder="1" applyAlignment="1">
      <alignment horizontal="center" vertical="top"/>
    </xf>
    <xf numFmtId="49" fontId="12" fillId="3" borderId="86" xfId="0" applyNumberFormat="1" applyFont="1" applyFill="1" applyBorder="1" applyAlignment="1">
      <alignment horizontal="center" vertical="top"/>
    </xf>
    <xf numFmtId="49" fontId="12" fillId="0" borderId="68" xfId="0" applyNumberFormat="1" applyFont="1" applyBorder="1" applyAlignment="1">
      <alignment horizontal="center" vertical="top"/>
    </xf>
    <xf numFmtId="49" fontId="12" fillId="0" borderId="17" xfId="0" applyNumberFormat="1" applyFont="1" applyBorder="1" applyAlignment="1">
      <alignment horizontal="center" vertical="top"/>
    </xf>
    <xf numFmtId="49" fontId="12" fillId="0" borderId="175" xfId="0" applyNumberFormat="1" applyFont="1" applyBorder="1" applyAlignment="1">
      <alignment horizontal="center" vertical="top"/>
    </xf>
    <xf numFmtId="0" fontId="11" fillId="0" borderId="126" xfId="10" applyNumberFormat="1" applyFont="1" applyFill="1" applyBorder="1" applyAlignment="1" applyProtection="1">
      <alignment horizontal="left" vertical="top" wrapText="1"/>
    </xf>
    <xf numFmtId="0" fontId="11" fillId="0" borderId="148" xfId="10" applyNumberFormat="1" applyFont="1" applyFill="1" applyBorder="1" applyAlignment="1" applyProtection="1">
      <alignment horizontal="left" vertical="top" wrapText="1"/>
    </xf>
    <xf numFmtId="0" fontId="11" fillId="0" borderId="197" xfId="10" applyNumberFormat="1" applyFont="1" applyFill="1" applyBorder="1" applyAlignment="1" applyProtection="1">
      <alignment horizontal="left" vertical="top" wrapText="1"/>
    </xf>
    <xf numFmtId="49" fontId="12" fillId="7" borderId="67" xfId="0" applyNumberFormat="1" applyFont="1" applyFill="1" applyBorder="1" applyAlignment="1">
      <alignment horizontal="center" vertical="top"/>
    </xf>
    <xf numFmtId="49" fontId="12" fillId="7" borderId="57" xfId="0" applyNumberFormat="1" applyFont="1" applyFill="1" applyBorder="1" applyAlignment="1">
      <alignment horizontal="center" vertical="top"/>
    </xf>
    <xf numFmtId="49" fontId="12" fillId="7" borderId="162" xfId="0" applyNumberFormat="1" applyFont="1" applyFill="1" applyBorder="1" applyAlignment="1">
      <alignment horizontal="center" vertical="top"/>
    </xf>
    <xf numFmtId="49" fontId="11" fillId="11" borderId="46" xfId="0" applyNumberFormat="1" applyFont="1" applyFill="1" applyBorder="1" applyAlignment="1">
      <alignment horizontal="center" vertical="top" wrapText="1"/>
    </xf>
    <xf numFmtId="49" fontId="11" fillId="11" borderId="180" xfId="0" applyNumberFormat="1" applyFont="1" applyFill="1" applyBorder="1" applyAlignment="1">
      <alignment horizontal="center" vertical="top" wrapText="1"/>
    </xf>
    <xf numFmtId="49" fontId="11" fillId="11" borderId="179" xfId="0" applyNumberFormat="1" applyFont="1" applyFill="1" applyBorder="1" applyAlignment="1">
      <alignment horizontal="center" vertical="top" wrapText="1"/>
    </xf>
    <xf numFmtId="49" fontId="12" fillId="2" borderId="88" xfId="0" applyNumberFormat="1" applyFont="1" applyFill="1" applyBorder="1" applyAlignment="1">
      <alignment horizontal="right" vertical="top" wrapText="1"/>
    </xf>
    <xf numFmtId="49" fontId="12" fillId="2" borderId="39" xfId="0" applyNumberFormat="1" applyFont="1" applyFill="1" applyBorder="1" applyAlignment="1">
      <alignment horizontal="right" vertical="top" wrapText="1"/>
    </xf>
    <xf numFmtId="49" fontId="12" fillId="2" borderId="34" xfId="0" applyNumberFormat="1" applyFont="1" applyFill="1" applyBorder="1" applyAlignment="1">
      <alignment horizontal="right" vertical="top" wrapText="1"/>
    </xf>
    <xf numFmtId="49" fontId="11" fillId="0" borderId="58" xfId="0" applyNumberFormat="1" applyFont="1" applyBorder="1" applyAlignment="1">
      <alignment horizontal="center" vertical="top" textRotation="90"/>
    </xf>
    <xf numFmtId="49" fontId="12" fillId="19" borderId="61" xfId="0" applyNumberFormat="1" applyFont="1" applyFill="1" applyBorder="1" applyAlignment="1">
      <alignment horizontal="center" vertical="top"/>
    </xf>
    <xf numFmtId="49" fontId="12" fillId="19" borderId="8" xfId="0" applyNumberFormat="1" applyFont="1" applyFill="1" applyBorder="1" applyAlignment="1">
      <alignment horizontal="center" vertical="top"/>
    </xf>
    <xf numFmtId="49" fontId="12" fillId="0" borderId="61" xfId="0" applyNumberFormat="1" applyFont="1" applyBorder="1" applyAlignment="1">
      <alignment horizontal="center" vertical="top"/>
    </xf>
    <xf numFmtId="49" fontId="12" fillId="0" borderId="8" xfId="0" applyNumberFormat="1" applyFont="1" applyBorder="1" applyAlignment="1">
      <alignment horizontal="center" vertical="top"/>
    </xf>
    <xf numFmtId="0" fontId="11" fillId="0" borderId="8" xfId="0" applyFont="1" applyBorder="1" applyAlignment="1">
      <alignment horizontal="left" vertical="top" wrapText="1"/>
    </xf>
    <xf numFmtId="49" fontId="11" fillId="6" borderId="67" xfId="0" applyNumberFormat="1" applyFont="1" applyFill="1" applyBorder="1" applyAlignment="1">
      <alignment horizontal="center" vertical="top"/>
    </xf>
    <xf numFmtId="49" fontId="11" fillId="6" borderId="57" xfId="0" applyNumberFormat="1" applyFont="1" applyFill="1" applyBorder="1" applyAlignment="1">
      <alignment horizontal="center" vertical="top"/>
    </xf>
    <xf numFmtId="49" fontId="11" fillId="6" borderId="50" xfId="0" applyNumberFormat="1" applyFont="1" applyFill="1" applyBorder="1" applyAlignment="1">
      <alignment horizontal="center" vertical="top"/>
    </xf>
    <xf numFmtId="0" fontId="12" fillId="13" borderId="88" xfId="0" applyFont="1" applyFill="1" applyBorder="1" applyAlignment="1">
      <alignment horizontal="left" vertical="top" wrapText="1"/>
    </xf>
    <xf numFmtId="0" fontId="12" fillId="13" borderId="39" xfId="0" applyFont="1" applyFill="1" applyBorder="1" applyAlignment="1">
      <alignment horizontal="left" vertical="top" wrapText="1"/>
    </xf>
    <xf numFmtId="0" fontId="12" fillId="13" borderId="117" xfId="0" applyFont="1" applyFill="1" applyBorder="1" applyAlignment="1">
      <alignment horizontal="left" vertical="top" wrapText="1"/>
    </xf>
    <xf numFmtId="0" fontId="12" fillId="13" borderId="122" xfId="0" applyFont="1" applyFill="1" applyBorder="1" applyAlignment="1">
      <alignment horizontal="left" vertical="top" wrapText="1"/>
    </xf>
    <xf numFmtId="0" fontId="11" fillId="6" borderId="61" xfId="0" applyFont="1" applyFill="1" applyBorder="1" applyAlignment="1">
      <alignment horizontal="center" vertical="top" wrapText="1"/>
    </xf>
    <xf numFmtId="0" fontId="11" fillId="6" borderId="15" xfId="0" applyFont="1" applyFill="1" applyBorder="1" applyAlignment="1">
      <alignment horizontal="center" vertical="top" wrapText="1"/>
    </xf>
    <xf numFmtId="0" fontId="11" fillId="6" borderId="75" xfId="0" applyFont="1" applyFill="1" applyBorder="1" applyAlignment="1">
      <alignment horizontal="center" vertical="top" wrapText="1"/>
    </xf>
    <xf numFmtId="0" fontId="11" fillId="11" borderId="61" xfId="0" applyFont="1" applyFill="1" applyBorder="1" applyAlignment="1">
      <alignment horizontal="left" vertical="top" wrapText="1"/>
    </xf>
    <xf numFmtId="0" fontId="11" fillId="11" borderId="172" xfId="0" applyFont="1" applyFill="1" applyBorder="1" applyAlignment="1">
      <alignment horizontal="left" vertical="top" wrapText="1"/>
    </xf>
    <xf numFmtId="0" fontId="11" fillId="11" borderId="184" xfId="0" applyFont="1" applyFill="1" applyBorder="1" applyAlignment="1">
      <alignment horizontal="left" vertical="top" wrapText="1"/>
    </xf>
    <xf numFmtId="0" fontId="11" fillId="11" borderId="61" xfId="0" applyFont="1" applyFill="1" applyBorder="1" applyAlignment="1">
      <alignment horizontal="center" vertical="top"/>
    </xf>
    <xf numFmtId="0" fontId="11" fillId="11" borderId="172" xfId="0" applyFont="1" applyFill="1" applyBorder="1" applyAlignment="1">
      <alignment horizontal="center" vertical="top"/>
    </xf>
    <xf numFmtId="0" fontId="11" fillId="11" borderId="184" xfId="0" applyFont="1" applyFill="1" applyBorder="1" applyAlignment="1">
      <alignment horizontal="center" vertical="top"/>
    </xf>
    <xf numFmtId="49" fontId="11" fillId="11" borderId="55" xfId="0" applyNumberFormat="1" applyFont="1" applyFill="1" applyBorder="1" applyAlignment="1">
      <alignment horizontal="center" vertical="top" textRotation="90" wrapText="1"/>
    </xf>
    <xf numFmtId="49" fontId="11" fillId="11" borderId="187" xfId="0" applyNumberFormat="1" applyFont="1" applyFill="1" applyBorder="1" applyAlignment="1">
      <alignment horizontal="center" vertical="top" textRotation="90" wrapText="1"/>
    </xf>
    <xf numFmtId="49" fontId="11" fillId="11" borderId="185" xfId="0" applyNumberFormat="1" applyFont="1" applyFill="1" applyBorder="1" applyAlignment="1">
      <alignment horizontal="center" vertical="top" textRotation="90" wrapText="1"/>
    </xf>
    <xf numFmtId="49" fontId="11" fillId="11" borderId="46" xfId="0" applyNumberFormat="1" applyFont="1" applyFill="1" applyBorder="1" applyAlignment="1">
      <alignment horizontal="center" vertical="top" textRotation="90"/>
    </xf>
    <xf numFmtId="49" fontId="11" fillId="11" borderId="180" xfId="0" applyNumberFormat="1" applyFont="1" applyFill="1" applyBorder="1" applyAlignment="1">
      <alignment horizontal="center" vertical="top" textRotation="90"/>
    </xf>
    <xf numFmtId="49" fontId="11" fillId="11" borderId="179" xfId="0" applyNumberFormat="1" applyFont="1" applyFill="1" applyBorder="1" applyAlignment="1">
      <alignment horizontal="center" vertical="top" textRotation="90"/>
    </xf>
    <xf numFmtId="49" fontId="11" fillId="11" borderId="35" xfId="0" applyNumberFormat="1" applyFont="1" applyFill="1" applyBorder="1" applyAlignment="1">
      <alignment horizontal="center" vertical="top" wrapText="1"/>
    </xf>
    <xf numFmtId="49" fontId="11" fillId="11" borderId="113" xfId="0" applyNumberFormat="1" applyFont="1" applyFill="1" applyBorder="1" applyAlignment="1">
      <alignment horizontal="center" vertical="top" wrapText="1"/>
    </xf>
    <xf numFmtId="49" fontId="11" fillId="11" borderId="50" xfId="0" applyNumberFormat="1" applyFont="1" applyFill="1" applyBorder="1" applyAlignment="1">
      <alignment horizontal="center" vertical="top" wrapText="1"/>
    </xf>
    <xf numFmtId="49" fontId="11" fillId="6" borderId="35" xfId="0" applyNumberFormat="1" applyFont="1" applyFill="1" applyBorder="1" applyAlignment="1">
      <alignment horizontal="center" vertical="top"/>
    </xf>
    <xf numFmtId="49" fontId="11" fillId="6" borderId="35" xfId="0" applyNumberFormat="1" applyFont="1" applyFill="1" applyBorder="1" applyAlignment="1">
      <alignment horizontal="center" vertical="top" wrapText="1"/>
    </xf>
    <xf numFmtId="49" fontId="11" fillId="6" borderId="113" xfId="0" applyNumberFormat="1" applyFont="1" applyFill="1" applyBorder="1" applyAlignment="1">
      <alignment horizontal="center" vertical="top" wrapText="1"/>
    </xf>
    <xf numFmtId="49" fontId="11" fillId="6" borderId="50" xfId="0" applyNumberFormat="1" applyFont="1" applyFill="1" applyBorder="1" applyAlignment="1">
      <alignment horizontal="center" vertical="top" wrapText="1"/>
    </xf>
    <xf numFmtId="49" fontId="12" fillId="3" borderId="88" xfId="0" applyNumberFormat="1" applyFont="1" applyFill="1" applyBorder="1" applyAlignment="1">
      <alignment horizontal="right" vertical="center"/>
    </xf>
    <xf numFmtId="49" fontId="12" fillId="3" borderId="39" xfId="0" applyNumberFormat="1" applyFont="1" applyFill="1" applyBorder="1" applyAlignment="1">
      <alignment horizontal="right" vertical="center"/>
    </xf>
    <xf numFmtId="49" fontId="12" fillId="3" borderId="34" xfId="0" applyNumberFormat="1" applyFont="1" applyFill="1" applyBorder="1" applyAlignment="1">
      <alignment horizontal="right" vertical="center"/>
    </xf>
    <xf numFmtId="49" fontId="12" fillId="7" borderId="51" xfId="0" applyNumberFormat="1" applyFont="1" applyFill="1" applyBorder="1" applyAlignment="1">
      <alignment horizontal="center" vertical="top"/>
    </xf>
    <xf numFmtId="49" fontId="12" fillId="7" borderId="111" xfId="0" applyNumberFormat="1" applyFont="1" applyFill="1" applyBorder="1" applyAlignment="1">
      <alignment horizontal="center" vertical="top"/>
    </xf>
    <xf numFmtId="49" fontId="12" fillId="7" borderId="183" xfId="0" applyNumberFormat="1" applyFont="1" applyFill="1" applyBorder="1" applyAlignment="1">
      <alignment horizontal="center" vertical="top"/>
    </xf>
    <xf numFmtId="49" fontId="11" fillId="0" borderId="46" xfId="0" applyNumberFormat="1" applyFont="1" applyBorder="1" applyAlignment="1">
      <alignment horizontal="center" vertical="top" textRotation="90" wrapText="1"/>
    </xf>
    <xf numFmtId="49" fontId="11" fillId="0" borderId="113" xfId="0" applyNumberFormat="1" applyFont="1" applyBorder="1" applyAlignment="1">
      <alignment horizontal="center" vertical="top" textRotation="90" wrapText="1"/>
    </xf>
    <xf numFmtId="49" fontId="11" fillId="0" borderId="179" xfId="0" applyNumberFormat="1" applyFont="1" applyBorder="1" applyAlignment="1">
      <alignment horizontal="center" vertical="top" textRotation="90" wrapText="1"/>
    </xf>
    <xf numFmtId="49" fontId="12" fillId="0" borderId="115" xfId="0" applyNumberFormat="1" applyFont="1" applyBorder="1" applyAlignment="1">
      <alignment horizontal="center" vertical="top"/>
    </xf>
    <xf numFmtId="49" fontId="12" fillId="0" borderId="24" xfId="0" applyNumberFormat="1" applyFont="1" applyBorder="1" applyAlignment="1">
      <alignment horizontal="center" vertical="top"/>
    </xf>
    <xf numFmtId="49" fontId="12" fillId="0" borderId="193" xfId="0" applyNumberFormat="1" applyFont="1" applyBorder="1" applyAlignment="1">
      <alignment horizontal="center" vertical="top"/>
    </xf>
    <xf numFmtId="49" fontId="12" fillId="2" borderId="184" xfId="0" applyNumberFormat="1" applyFont="1" applyFill="1" applyBorder="1" applyAlignment="1">
      <alignment horizontal="center" vertical="top"/>
    </xf>
    <xf numFmtId="49" fontId="12" fillId="19" borderId="184" xfId="0" applyNumberFormat="1" applyFont="1" applyFill="1" applyBorder="1" applyAlignment="1">
      <alignment horizontal="center" vertical="top"/>
    </xf>
    <xf numFmtId="49" fontId="11" fillId="6" borderId="46" xfId="0" applyNumberFormat="1" applyFont="1" applyFill="1" applyBorder="1" applyAlignment="1">
      <alignment horizontal="center" vertical="top" wrapText="1"/>
    </xf>
    <xf numFmtId="49" fontId="11" fillId="6" borderId="179" xfId="0" applyNumberFormat="1" applyFont="1" applyFill="1" applyBorder="1" applyAlignment="1">
      <alignment horizontal="center" vertical="top" wrapText="1"/>
    </xf>
    <xf numFmtId="49" fontId="12" fillId="17" borderId="88" xfId="0" applyNumberFormat="1" applyFont="1" applyFill="1" applyBorder="1" applyAlignment="1">
      <alignment horizontal="left" vertical="top"/>
    </xf>
    <xf numFmtId="49" fontId="12" fillId="17" borderId="39" xfId="0" applyNumberFormat="1" applyFont="1" applyFill="1" applyBorder="1" applyAlignment="1">
      <alignment horizontal="left" vertical="top"/>
    </xf>
    <xf numFmtId="49" fontId="12" fillId="17" borderId="34" xfId="0" applyNumberFormat="1" applyFont="1" applyFill="1" applyBorder="1" applyAlignment="1">
      <alignment horizontal="left" vertical="top"/>
    </xf>
    <xf numFmtId="49" fontId="12" fillId="6" borderId="61" xfId="0" applyNumberFormat="1" applyFont="1" applyFill="1" applyBorder="1" applyAlignment="1">
      <alignment horizontal="center" vertical="top" wrapText="1"/>
    </xf>
    <xf numFmtId="49" fontId="12" fillId="6" borderId="184" xfId="0" applyNumberFormat="1" applyFont="1" applyFill="1" applyBorder="1" applyAlignment="1">
      <alignment horizontal="center" vertical="top" wrapText="1"/>
    </xf>
    <xf numFmtId="0" fontId="11" fillId="6" borderId="61" xfId="0" applyFont="1" applyFill="1" applyBorder="1" applyAlignment="1">
      <alignment horizontal="left" vertical="top" wrapText="1"/>
    </xf>
    <xf numFmtId="0" fontId="11" fillId="6" borderId="184" xfId="0" applyFont="1" applyFill="1" applyBorder="1" applyAlignment="1">
      <alignment horizontal="left" vertical="top" wrapText="1"/>
    </xf>
    <xf numFmtId="0" fontId="11" fillId="6" borderId="184" xfId="0" applyFont="1" applyFill="1" applyBorder="1" applyAlignment="1">
      <alignment horizontal="center" vertical="top" wrapText="1"/>
    </xf>
    <xf numFmtId="0" fontId="11" fillId="6" borderId="172" xfId="0" applyFont="1" applyFill="1" applyBorder="1" applyAlignment="1">
      <alignment horizontal="center" vertical="top" wrapText="1"/>
    </xf>
    <xf numFmtId="49" fontId="11" fillId="6" borderId="55" xfId="0" applyNumberFormat="1" applyFont="1" applyFill="1" applyBorder="1" applyAlignment="1">
      <alignment horizontal="center" vertical="top" textRotation="90"/>
    </xf>
    <xf numFmtId="49" fontId="11" fillId="6" borderId="187" xfId="0" applyNumberFormat="1" applyFont="1" applyFill="1" applyBorder="1" applyAlignment="1">
      <alignment horizontal="center" vertical="top" textRotation="90"/>
    </xf>
    <xf numFmtId="49" fontId="11" fillId="6" borderId="185" xfId="0" applyNumberFormat="1" applyFont="1" applyFill="1" applyBorder="1" applyAlignment="1">
      <alignment horizontal="center" vertical="top" textRotation="90"/>
    </xf>
    <xf numFmtId="49" fontId="11" fillId="6" borderId="46" xfId="0" applyNumberFormat="1" applyFont="1" applyFill="1" applyBorder="1" applyAlignment="1">
      <alignment horizontal="center" vertical="top" textRotation="90"/>
    </xf>
    <xf numFmtId="49" fontId="11" fillId="6" borderId="180" xfId="0" applyNumberFormat="1" applyFont="1" applyFill="1" applyBorder="1" applyAlignment="1">
      <alignment horizontal="center" vertical="top" textRotation="90"/>
    </xf>
    <xf numFmtId="49" fontId="11" fillId="6" borderId="179" xfId="0" applyNumberFormat="1" applyFont="1" applyFill="1" applyBorder="1" applyAlignment="1">
      <alignment horizontal="center" vertical="top" textRotation="90"/>
    </xf>
    <xf numFmtId="49" fontId="11" fillId="6" borderId="180" xfId="0" applyNumberFormat="1" applyFont="1" applyFill="1" applyBorder="1" applyAlignment="1">
      <alignment horizontal="center" vertical="top" wrapText="1"/>
    </xf>
    <xf numFmtId="49" fontId="12" fillId="6" borderId="61" xfId="0" applyNumberFormat="1" applyFont="1" applyFill="1" applyBorder="1" applyAlignment="1">
      <alignment horizontal="center" vertical="top"/>
    </xf>
    <xf numFmtId="49" fontId="12" fillId="6" borderId="172" xfId="0" applyNumberFormat="1" applyFont="1" applyFill="1" applyBorder="1" applyAlignment="1">
      <alignment horizontal="center" vertical="top"/>
    </xf>
    <xf numFmtId="49" fontId="12" fillId="6" borderId="184" xfId="0" applyNumberFormat="1" applyFont="1" applyFill="1" applyBorder="1" applyAlignment="1">
      <alignment horizontal="center" vertical="top"/>
    </xf>
    <xf numFmtId="49" fontId="12" fillId="7" borderId="103" xfId="0" applyNumberFormat="1" applyFont="1" applyFill="1" applyBorder="1" applyAlignment="1">
      <alignment vertical="top"/>
    </xf>
    <xf numFmtId="0" fontId="11" fillId="0" borderId="8" xfId="0" applyFont="1" applyBorder="1" applyAlignment="1">
      <alignment horizontal="center" vertical="top" wrapText="1"/>
    </xf>
    <xf numFmtId="0" fontId="11" fillId="0" borderId="141" xfId="0" applyFont="1" applyBorder="1" applyAlignment="1">
      <alignment horizontal="left" vertical="top" wrapText="1"/>
    </xf>
    <xf numFmtId="0" fontId="11" fillId="0" borderId="97" xfId="0" applyFont="1" applyBorder="1" applyAlignment="1">
      <alignment horizontal="left" vertical="top" wrapText="1"/>
    </xf>
    <xf numFmtId="49" fontId="12" fillId="2" borderId="115" xfId="0" applyNumberFormat="1" applyFont="1" applyFill="1" applyBorder="1" applyAlignment="1">
      <alignment horizontal="center" vertical="top"/>
    </xf>
    <xf numFmtId="49" fontId="12" fillId="2" borderId="98" xfId="0" applyNumberFormat="1" applyFont="1" applyFill="1" applyBorder="1" applyAlignment="1">
      <alignment horizontal="center" vertical="top"/>
    </xf>
    <xf numFmtId="49" fontId="12" fillId="0" borderId="77" xfId="0" applyNumberFormat="1" applyFont="1" applyBorder="1" applyAlignment="1">
      <alignment horizontal="center" vertical="top"/>
    </xf>
    <xf numFmtId="0" fontId="11" fillId="0" borderId="61" xfId="0" applyFont="1" applyBorder="1" applyAlignment="1">
      <alignment horizontal="center" vertical="top" textRotation="90"/>
    </xf>
    <xf numFmtId="0" fontId="11" fillId="0" borderId="75" xfId="0" applyFont="1" applyBorder="1" applyAlignment="1">
      <alignment horizontal="center" vertical="top" textRotation="90"/>
    </xf>
    <xf numFmtId="49" fontId="12" fillId="13" borderId="24" xfId="0" applyNumberFormat="1" applyFont="1" applyFill="1" applyBorder="1" applyAlignment="1">
      <alignment horizontal="left" vertical="top"/>
    </xf>
    <xf numFmtId="49" fontId="12" fillId="13" borderId="0" xfId="0" applyNumberFormat="1" applyFont="1" applyFill="1" applyAlignment="1">
      <alignment horizontal="left" vertical="top"/>
    </xf>
    <xf numFmtId="49" fontId="12" fillId="13" borderId="54" xfId="0" applyNumberFormat="1" applyFont="1" applyFill="1" applyBorder="1" applyAlignment="1">
      <alignment horizontal="left" vertical="top"/>
    </xf>
    <xf numFmtId="49" fontId="12" fillId="2" borderId="114" xfId="8" applyNumberFormat="1" applyFont="1" applyBorder="1" applyAlignment="1" applyProtection="1">
      <alignment horizontal="right" vertical="center"/>
    </xf>
    <xf numFmtId="49" fontId="12" fillId="2" borderId="117" xfId="8" applyNumberFormat="1" applyFont="1" applyBorder="1" applyAlignment="1" applyProtection="1">
      <alignment horizontal="right" vertical="center"/>
    </xf>
    <xf numFmtId="49" fontId="12" fillId="2" borderId="122" xfId="8" applyNumberFormat="1" applyFont="1" applyBorder="1" applyAlignment="1" applyProtection="1">
      <alignment horizontal="right" vertical="center"/>
    </xf>
    <xf numFmtId="49" fontId="12" fillId="18" borderId="30" xfId="0" applyNumberFormat="1" applyFont="1" applyFill="1" applyBorder="1" applyAlignment="1">
      <alignment horizontal="left" vertical="top"/>
    </xf>
    <xf numFmtId="49" fontId="12" fillId="18" borderId="39" xfId="0" applyNumberFormat="1" applyFont="1" applyFill="1" applyBorder="1" applyAlignment="1">
      <alignment horizontal="left" vertical="top"/>
    </xf>
    <xf numFmtId="49" fontId="12" fillId="18" borderId="34" xfId="0" applyNumberFormat="1" applyFont="1" applyFill="1" applyBorder="1" applyAlignment="1">
      <alignment horizontal="left" vertical="top"/>
    </xf>
    <xf numFmtId="49" fontId="11" fillId="0" borderId="65" xfId="0" applyNumberFormat="1" applyFont="1" applyBorder="1" applyAlignment="1">
      <alignment horizontal="center" vertical="top" textRotation="90"/>
    </xf>
    <xf numFmtId="49" fontId="11" fillId="0" borderId="49" xfId="0" applyNumberFormat="1" applyFont="1" applyBorder="1" applyAlignment="1">
      <alignment horizontal="center" vertical="top" textRotation="90"/>
    </xf>
    <xf numFmtId="49" fontId="12" fillId="2" borderId="88" xfId="0" applyNumberFormat="1" applyFont="1" applyFill="1" applyBorder="1" applyAlignment="1">
      <alignment horizontal="right" vertical="center" wrapText="1"/>
    </xf>
    <xf numFmtId="49" fontId="12" fillId="2" borderId="39" xfId="0" applyNumberFormat="1" applyFont="1" applyFill="1" applyBorder="1" applyAlignment="1">
      <alignment horizontal="right" vertical="center" wrapText="1"/>
    </xf>
    <xf numFmtId="49" fontId="12" fillId="2" borderId="34" xfId="0" applyNumberFormat="1" applyFont="1" applyFill="1" applyBorder="1" applyAlignment="1">
      <alignment horizontal="right" vertical="center" wrapText="1"/>
    </xf>
    <xf numFmtId="0" fontId="11" fillId="6" borderId="61" xfId="0" applyFont="1" applyFill="1" applyBorder="1" applyAlignment="1">
      <alignment horizontal="center" vertical="top"/>
    </xf>
    <xf numFmtId="0" fontId="11" fillId="6" borderId="172" xfId="0" applyFont="1" applyFill="1" applyBorder="1" applyAlignment="1">
      <alignment horizontal="center" vertical="top"/>
    </xf>
    <xf numFmtId="0" fontId="11" fillId="6" borderId="184" xfId="0" applyFont="1" applyFill="1" applyBorder="1" applyAlignment="1">
      <alignment horizontal="center" vertical="top"/>
    </xf>
    <xf numFmtId="0" fontId="11" fillId="10" borderId="61" xfId="10" applyNumberFormat="1" applyFont="1" applyFill="1" applyBorder="1" applyAlignment="1" applyProtection="1">
      <alignment horizontal="left" vertical="top" wrapText="1"/>
    </xf>
    <xf numFmtId="0" fontId="11" fillId="10" borderId="184" xfId="10" applyNumberFormat="1" applyFont="1" applyFill="1" applyBorder="1" applyAlignment="1" applyProtection="1">
      <alignment horizontal="left" vertical="top" wrapText="1"/>
    </xf>
    <xf numFmtId="0" fontId="11" fillId="11" borderId="68" xfId="0" applyFont="1" applyFill="1" applyBorder="1" applyAlignment="1">
      <alignment horizontal="center" vertical="top"/>
    </xf>
    <xf numFmtId="0" fontId="11" fillId="11" borderId="175" xfId="0" applyFont="1" applyFill="1" applyBorder="1" applyAlignment="1">
      <alignment horizontal="center" vertical="top"/>
    </xf>
    <xf numFmtId="49" fontId="12" fillId="11" borderId="115" xfId="0" applyNumberFormat="1" applyFont="1" applyFill="1" applyBorder="1" applyAlignment="1">
      <alignment horizontal="center" vertical="top"/>
    </xf>
    <xf numFmtId="49" fontId="12" fillId="11" borderId="193" xfId="0" applyNumberFormat="1" applyFont="1" applyFill="1" applyBorder="1" applyAlignment="1">
      <alignment horizontal="center" vertical="top"/>
    </xf>
    <xf numFmtId="49" fontId="12" fillId="6" borderId="15" xfId="0" applyNumberFormat="1" applyFont="1" applyFill="1" applyBorder="1" applyAlignment="1">
      <alignment horizontal="center" vertical="top"/>
    </xf>
    <xf numFmtId="49" fontId="12" fillId="6" borderId="75" xfId="0" applyNumberFormat="1" applyFont="1" applyFill="1" applyBorder="1" applyAlignment="1">
      <alignment horizontal="center" vertical="top"/>
    </xf>
    <xf numFmtId="0" fontId="11" fillId="6" borderId="15" xfId="0" applyFont="1" applyFill="1" applyBorder="1" applyAlignment="1">
      <alignment horizontal="left" vertical="top" wrapText="1"/>
    </xf>
    <xf numFmtId="0" fontId="11" fillId="6" borderId="75" xfId="0" applyFont="1" applyFill="1" applyBorder="1" applyAlignment="1">
      <alignment horizontal="left" vertical="top" wrapText="1"/>
    </xf>
    <xf numFmtId="0" fontId="11" fillId="6" borderId="13" xfId="0" applyFont="1" applyFill="1" applyBorder="1" applyAlignment="1">
      <alignment horizontal="center" vertical="top" wrapText="1"/>
    </xf>
    <xf numFmtId="49" fontId="12" fillId="13" borderId="88" xfId="0" applyNumberFormat="1" applyFont="1" applyFill="1" applyBorder="1" applyAlignment="1">
      <alignment horizontal="left" vertical="top"/>
    </xf>
    <xf numFmtId="49" fontId="12" fillId="13" borderId="39" xfId="0" applyNumberFormat="1" applyFont="1" applyFill="1" applyBorder="1" applyAlignment="1">
      <alignment horizontal="left" vertical="top"/>
    </xf>
    <xf numFmtId="49" fontId="12" fillId="13" borderId="34" xfId="0" applyNumberFormat="1" applyFont="1" applyFill="1" applyBorder="1" applyAlignment="1">
      <alignment horizontal="left" vertical="top"/>
    </xf>
    <xf numFmtId="49" fontId="12" fillId="7" borderId="103" xfId="0" applyNumberFormat="1" applyFont="1" applyFill="1" applyBorder="1" applyAlignment="1">
      <alignment horizontal="center" vertical="top"/>
    </xf>
    <xf numFmtId="49" fontId="12" fillId="7" borderId="74" xfId="0" applyNumberFormat="1" applyFont="1" applyFill="1" applyBorder="1" applyAlignment="1">
      <alignment horizontal="center" vertical="top"/>
    </xf>
    <xf numFmtId="49" fontId="12" fillId="3" borderId="114" xfId="0" applyNumberFormat="1" applyFont="1" applyFill="1" applyBorder="1" applyAlignment="1">
      <alignment horizontal="center" vertical="top"/>
    </xf>
    <xf numFmtId="49" fontId="12" fillId="3" borderId="24" xfId="0" applyNumberFormat="1" applyFont="1" applyFill="1" applyBorder="1" applyAlignment="1">
      <alignment horizontal="center" vertical="top"/>
    </xf>
    <xf numFmtId="49" fontId="12" fillId="3" borderId="98" xfId="0" applyNumberFormat="1" applyFont="1" applyFill="1" applyBorder="1" applyAlignment="1">
      <alignment horizontal="center" vertical="top"/>
    </xf>
    <xf numFmtId="49" fontId="12" fillId="6" borderId="32" xfId="0" applyNumberFormat="1" applyFont="1" applyFill="1" applyBorder="1" applyAlignment="1">
      <alignment horizontal="center" vertical="top"/>
    </xf>
    <xf numFmtId="49" fontId="12" fillId="6" borderId="44" xfId="0" applyNumberFormat="1" applyFont="1" applyFill="1" applyBorder="1" applyAlignment="1">
      <alignment horizontal="center" vertical="top"/>
    </xf>
    <xf numFmtId="0" fontId="11" fillId="6" borderId="32" xfId="0" applyFont="1" applyFill="1" applyBorder="1" applyAlignment="1">
      <alignment horizontal="left" vertical="top" wrapText="1"/>
    </xf>
    <xf numFmtId="0" fontId="11" fillId="6" borderId="44" xfId="0" applyFont="1" applyFill="1" applyBorder="1" applyAlignment="1">
      <alignment horizontal="left" vertical="top" wrapText="1"/>
    </xf>
    <xf numFmtId="0" fontId="11" fillId="6" borderId="32" xfId="0" applyFont="1" applyFill="1" applyBorder="1" applyAlignment="1">
      <alignment horizontal="center" vertical="top"/>
    </xf>
    <xf numFmtId="0" fontId="11" fillId="6" borderId="44" xfId="0" applyFont="1" applyFill="1" applyBorder="1" applyAlignment="1">
      <alignment horizontal="center" vertical="top"/>
    </xf>
    <xf numFmtId="49" fontId="11" fillId="6" borderId="33" xfId="0" applyNumberFormat="1" applyFont="1" applyFill="1" applyBorder="1" applyAlignment="1">
      <alignment horizontal="center" vertical="top" textRotation="90"/>
    </xf>
    <xf numFmtId="49" fontId="11" fillId="6" borderId="45" xfId="0" applyNumberFormat="1" applyFont="1" applyFill="1" applyBorder="1" applyAlignment="1">
      <alignment horizontal="center" vertical="top" textRotation="90"/>
    </xf>
    <xf numFmtId="49" fontId="11" fillId="6" borderId="93" xfId="0" applyNumberFormat="1" applyFont="1" applyFill="1" applyBorder="1" applyAlignment="1">
      <alignment horizontal="center" vertical="top" textRotation="90"/>
    </xf>
    <xf numFmtId="49" fontId="11" fillId="6" borderId="35" xfId="0" applyNumberFormat="1" applyFont="1" applyFill="1" applyBorder="1" applyAlignment="1">
      <alignment horizontal="center" vertical="top" textRotation="90"/>
    </xf>
    <xf numFmtId="49" fontId="11" fillId="6" borderId="113" xfId="0" applyNumberFormat="1" applyFont="1" applyFill="1" applyBorder="1" applyAlignment="1">
      <alignment horizontal="center" vertical="top" textRotation="90"/>
    </xf>
    <xf numFmtId="49" fontId="11" fillId="6" borderId="50" xfId="0" applyNumberFormat="1" applyFont="1" applyFill="1" applyBorder="1" applyAlignment="1">
      <alignment horizontal="center" vertical="top" textRotation="90"/>
    </xf>
    <xf numFmtId="49" fontId="11" fillId="6" borderId="106" xfId="0" applyNumberFormat="1" applyFont="1" applyFill="1" applyBorder="1" applyAlignment="1">
      <alignment horizontal="center" vertical="top"/>
    </xf>
    <xf numFmtId="49" fontId="12" fillId="6" borderId="29" xfId="0" applyNumberFormat="1" applyFont="1" applyFill="1" applyBorder="1" applyAlignment="1">
      <alignment horizontal="center" vertical="top"/>
    </xf>
    <xf numFmtId="0" fontId="11" fillId="6" borderId="29" xfId="0" applyFont="1" applyFill="1" applyBorder="1" applyAlignment="1">
      <alignment horizontal="center" vertical="top"/>
    </xf>
    <xf numFmtId="0" fontId="11" fillId="6" borderId="29" xfId="0" applyFont="1" applyFill="1" applyBorder="1" applyAlignment="1">
      <alignment horizontal="left" vertical="top" wrapText="1"/>
    </xf>
    <xf numFmtId="49" fontId="12" fillId="2" borderId="114" xfId="0" applyNumberFormat="1" applyFont="1" applyFill="1" applyBorder="1" applyAlignment="1">
      <alignment horizontal="right" vertical="center"/>
    </xf>
    <xf numFmtId="49" fontId="12" fillId="2" borderId="117" xfId="0" applyNumberFormat="1" applyFont="1" applyFill="1" applyBorder="1" applyAlignment="1">
      <alignment horizontal="right" vertical="center"/>
    </xf>
    <xf numFmtId="0" fontId="11" fillId="6" borderId="161" xfId="0" applyFont="1" applyFill="1" applyBorder="1" applyAlignment="1">
      <alignment horizontal="center" vertical="top" wrapText="1"/>
    </xf>
    <xf numFmtId="49" fontId="11" fillId="6" borderId="58" xfId="0" applyNumberFormat="1" applyFont="1" applyFill="1" applyBorder="1" applyAlignment="1">
      <alignment horizontal="center" vertical="top" textRotation="90"/>
    </xf>
    <xf numFmtId="49" fontId="12" fillId="6" borderId="172" xfId="0" applyNumberFormat="1" applyFont="1" applyFill="1" applyBorder="1" applyAlignment="1">
      <alignment horizontal="center" vertical="top" wrapText="1"/>
    </xf>
    <xf numFmtId="49" fontId="12" fillId="6" borderId="8" xfId="0" applyNumberFormat="1" applyFont="1" applyFill="1" applyBorder="1" applyAlignment="1">
      <alignment horizontal="center" vertical="top" wrapText="1"/>
    </xf>
    <xf numFmtId="0" fontId="11" fillId="6" borderId="172" xfId="0" applyFont="1" applyFill="1" applyBorder="1" applyAlignment="1">
      <alignment horizontal="left" vertical="top" wrapText="1"/>
    </xf>
    <xf numFmtId="0" fontId="11" fillId="6" borderId="8" xfId="0" applyFont="1" applyFill="1" applyBorder="1" applyAlignment="1">
      <alignment horizontal="left" vertical="top" wrapText="1"/>
    </xf>
    <xf numFmtId="0" fontId="11" fillId="6" borderId="8" xfId="0" applyFont="1" applyFill="1" applyBorder="1" applyAlignment="1">
      <alignment horizontal="center" vertical="top" wrapText="1"/>
    </xf>
    <xf numFmtId="0" fontId="12" fillId="19" borderId="88" xfId="0" applyFont="1" applyFill="1" applyBorder="1" applyAlignment="1">
      <alignment horizontal="left" vertical="top" wrapText="1"/>
    </xf>
    <xf numFmtId="0" fontId="12" fillId="19" borderId="39" xfId="0" applyFont="1" applyFill="1" applyBorder="1" applyAlignment="1">
      <alignment horizontal="left" vertical="top" wrapText="1"/>
    </xf>
    <xf numFmtId="0" fontId="12" fillId="19" borderId="34" xfId="0" applyFont="1" applyFill="1" applyBorder="1" applyAlignment="1">
      <alignment horizontal="left" vertical="top" wrapText="1"/>
    </xf>
    <xf numFmtId="0" fontId="11" fillId="10" borderId="61" xfId="0" applyFont="1" applyFill="1" applyBorder="1" applyAlignment="1">
      <alignment horizontal="center" vertical="top"/>
    </xf>
    <xf numFmtId="0" fontId="11" fillId="10" borderId="8" xfId="0" applyFont="1" applyFill="1" applyBorder="1" applyAlignment="1">
      <alignment horizontal="center" vertical="top"/>
    </xf>
    <xf numFmtId="49" fontId="12" fillId="3" borderId="121" xfId="0" applyNumberFormat="1" applyFont="1" applyFill="1" applyBorder="1" applyAlignment="1">
      <alignment horizontal="right" vertical="center"/>
    </xf>
    <xf numFmtId="49" fontId="12" fillId="3" borderId="114" xfId="0" applyNumberFormat="1" applyFont="1" applyFill="1" applyBorder="1" applyAlignment="1">
      <alignment horizontal="right" vertical="center"/>
    </xf>
    <xf numFmtId="49" fontId="11" fillId="0" borderId="53" xfId="0" applyNumberFormat="1" applyFont="1" applyBorder="1" applyAlignment="1">
      <alignment horizontal="center" vertical="top" textRotation="90"/>
    </xf>
    <xf numFmtId="49" fontId="12" fillId="13" borderId="97" xfId="0" applyNumberFormat="1" applyFont="1" applyFill="1" applyBorder="1" applyAlignment="1">
      <alignment horizontal="left" vertical="top"/>
    </xf>
    <xf numFmtId="49" fontId="12" fillId="13" borderId="49" xfId="0" applyNumberFormat="1" applyFont="1" applyFill="1" applyBorder="1" applyAlignment="1">
      <alignment horizontal="left" vertical="top"/>
    </xf>
    <xf numFmtId="49" fontId="11" fillId="6" borderId="112" xfId="0" applyNumberFormat="1" applyFont="1" applyFill="1" applyBorder="1" applyAlignment="1">
      <alignment horizontal="center" vertical="top" textRotation="90"/>
    </xf>
    <xf numFmtId="49" fontId="11" fillId="6" borderId="76" xfId="0" applyNumberFormat="1" applyFont="1" applyFill="1" applyBorder="1" applyAlignment="1">
      <alignment horizontal="center" vertical="top" textRotation="90"/>
    </xf>
    <xf numFmtId="49" fontId="12" fillId="6" borderId="8" xfId="0" applyNumberFormat="1" applyFont="1" applyFill="1" applyBorder="1" applyAlignment="1">
      <alignment horizontal="center" vertical="top"/>
    </xf>
    <xf numFmtId="49" fontId="11" fillId="6" borderId="113" xfId="0" applyNumberFormat="1" applyFont="1" applyFill="1" applyBorder="1" applyAlignment="1">
      <alignment horizontal="center" vertical="top"/>
    </xf>
    <xf numFmtId="0" fontId="11" fillId="11" borderId="119" xfId="0" applyFont="1" applyFill="1" applyBorder="1" applyAlignment="1">
      <alignment horizontal="center" vertical="top"/>
    </xf>
    <xf numFmtId="0" fontId="11" fillId="11" borderId="14" xfId="0" applyFont="1" applyFill="1" applyBorder="1" applyAlignment="1">
      <alignment horizontal="center" vertical="top"/>
    </xf>
    <xf numFmtId="0" fontId="12" fillId="12" borderId="88" xfId="0" applyFont="1" applyFill="1" applyBorder="1" applyAlignment="1">
      <alignment horizontal="right" vertical="center" wrapText="1"/>
    </xf>
    <xf numFmtId="0" fontId="12" fillId="12" borderId="39" xfId="0" applyFont="1" applyFill="1" applyBorder="1" applyAlignment="1">
      <alignment horizontal="right" vertical="center" wrapText="1"/>
    </xf>
    <xf numFmtId="0" fontId="12" fillId="12" borderId="34" xfId="0" applyFont="1" applyFill="1" applyBorder="1" applyAlignment="1">
      <alignment horizontal="right" vertical="center" wrapText="1"/>
    </xf>
    <xf numFmtId="49" fontId="12" fillId="2" borderId="88" xfId="0" applyNumberFormat="1" applyFont="1" applyFill="1" applyBorder="1" applyAlignment="1">
      <alignment horizontal="right" vertical="center"/>
    </xf>
    <xf numFmtId="49" fontId="12" fillId="2" borderId="39" xfId="0" applyNumberFormat="1" applyFont="1" applyFill="1" applyBorder="1" applyAlignment="1">
      <alignment horizontal="right" vertical="center"/>
    </xf>
    <xf numFmtId="49" fontId="11" fillId="0" borderId="35" xfId="0" applyNumberFormat="1" applyFont="1" applyBorder="1" applyAlignment="1">
      <alignment horizontal="center" vertical="top"/>
    </xf>
    <xf numFmtId="49" fontId="11" fillId="0" borderId="50" xfId="0" applyNumberFormat="1" applyFont="1" applyBorder="1" applyAlignment="1">
      <alignment horizontal="center" vertical="top"/>
    </xf>
    <xf numFmtId="0" fontId="12" fillId="13" borderId="34" xfId="0" applyFont="1" applyFill="1" applyBorder="1" applyAlignment="1">
      <alignment horizontal="left" vertical="top" wrapText="1"/>
    </xf>
    <xf numFmtId="0" fontId="12" fillId="18" borderId="88" xfId="0" applyFont="1" applyFill="1" applyBorder="1" applyAlignment="1">
      <alignment horizontal="left" vertical="top" wrapText="1"/>
    </xf>
    <xf numFmtId="0" fontId="12" fillId="18" borderId="39" xfId="0" applyFont="1" applyFill="1" applyBorder="1" applyAlignment="1">
      <alignment horizontal="left" vertical="top" wrapText="1"/>
    </xf>
    <xf numFmtId="0" fontId="12" fillId="18" borderId="97" xfId="0" applyFont="1" applyFill="1" applyBorder="1" applyAlignment="1">
      <alignment horizontal="left" vertical="top" wrapText="1"/>
    </xf>
    <xf numFmtId="0" fontId="12" fillId="18" borderId="49" xfId="0" applyFont="1" applyFill="1" applyBorder="1" applyAlignment="1">
      <alignment horizontal="left" vertical="top" wrapText="1"/>
    </xf>
    <xf numFmtId="49" fontId="11" fillId="10" borderId="55" xfId="0" applyNumberFormat="1" applyFont="1" applyFill="1" applyBorder="1" applyAlignment="1">
      <alignment horizontal="center" vertical="top" textRotation="90" wrapText="1"/>
    </xf>
    <xf numFmtId="49" fontId="11" fillId="10" borderId="187" xfId="0" applyNumberFormat="1" applyFont="1" applyFill="1" applyBorder="1" applyAlignment="1">
      <alignment horizontal="center" vertical="top" textRotation="90" wrapText="1"/>
    </xf>
    <xf numFmtId="49" fontId="11" fillId="10" borderId="58" xfId="0" applyNumberFormat="1" applyFont="1" applyFill="1" applyBorder="1" applyAlignment="1">
      <alignment horizontal="center" vertical="top" textRotation="90" wrapText="1"/>
    </xf>
    <xf numFmtId="49" fontId="11" fillId="10" borderId="180" xfId="0" applyNumberFormat="1" applyFont="1" applyFill="1" applyBorder="1" applyAlignment="1">
      <alignment horizontal="center" vertical="top" textRotation="90" wrapText="1"/>
    </xf>
    <xf numFmtId="49" fontId="11" fillId="10" borderId="179" xfId="0" applyNumberFormat="1" applyFont="1" applyFill="1" applyBorder="1" applyAlignment="1">
      <alignment horizontal="center" vertical="top" textRotation="90" wrapText="1"/>
    </xf>
    <xf numFmtId="49" fontId="11" fillId="10" borderId="35" xfId="0" applyNumberFormat="1" applyFont="1" applyFill="1" applyBorder="1" applyAlignment="1">
      <alignment horizontal="center" vertical="top" wrapText="1"/>
    </xf>
    <xf numFmtId="49" fontId="11" fillId="10" borderId="113" xfId="0" applyNumberFormat="1" applyFont="1" applyFill="1" applyBorder="1" applyAlignment="1">
      <alignment horizontal="center" vertical="top" wrapText="1"/>
    </xf>
    <xf numFmtId="49" fontId="11" fillId="10" borderId="50" xfId="0" applyNumberFormat="1" applyFont="1" applyFill="1" applyBorder="1" applyAlignment="1">
      <alignment horizontal="center" vertical="top" wrapText="1"/>
    </xf>
    <xf numFmtId="49" fontId="11" fillId="0" borderId="54" xfId="0" applyNumberFormat="1" applyFont="1" applyBorder="1" applyAlignment="1">
      <alignment horizontal="center" vertical="top" textRotation="90"/>
    </xf>
    <xf numFmtId="49" fontId="11" fillId="0" borderId="164" xfId="0" applyNumberFormat="1" applyFont="1" applyBorder="1" applyAlignment="1">
      <alignment horizontal="center" vertical="top" textRotation="90"/>
    </xf>
    <xf numFmtId="49" fontId="11" fillId="0" borderId="106" xfId="0" applyNumberFormat="1" applyFont="1" applyBorder="1" applyAlignment="1">
      <alignment horizontal="center" vertical="top"/>
    </xf>
    <xf numFmtId="49" fontId="11" fillId="0" borderId="57" xfId="0" applyNumberFormat="1" applyFont="1" applyBorder="1" applyAlignment="1">
      <alignment horizontal="center" vertical="top"/>
    </xf>
    <xf numFmtId="0" fontId="11" fillId="0" borderId="61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49" fontId="11" fillId="10" borderId="65" xfId="0" applyNumberFormat="1" applyFont="1" applyFill="1" applyBorder="1" applyAlignment="1">
      <alignment horizontal="center" vertical="top" textRotation="90"/>
    </xf>
    <xf numFmtId="49" fontId="11" fillId="10" borderId="53" xfId="0" applyNumberFormat="1" applyFont="1" applyFill="1" applyBorder="1" applyAlignment="1">
      <alignment horizontal="center" vertical="top" textRotation="90"/>
    </xf>
    <xf numFmtId="49" fontId="12" fillId="10" borderId="68" xfId="0" applyNumberFormat="1" applyFont="1" applyFill="1" applyBorder="1" applyAlignment="1">
      <alignment horizontal="center" vertical="top"/>
    </xf>
    <xf numFmtId="49" fontId="12" fillId="10" borderId="14" xfId="0" applyNumberFormat="1" applyFont="1" applyFill="1" applyBorder="1" applyAlignment="1">
      <alignment horizontal="center" vertical="top"/>
    </xf>
    <xf numFmtId="0" fontId="11" fillId="10" borderId="126" xfId="10" applyNumberFormat="1" applyFont="1" applyFill="1" applyBorder="1" applyAlignment="1" applyProtection="1">
      <alignment horizontal="left" vertical="top" wrapText="1"/>
    </xf>
    <xf numFmtId="0" fontId="11" fillId="10" borderId="195" xfId="10" applyNumberFormat="1" applyFont="1" applyFill="1" applyBorder="1" applyAlignment="1" applyProtection="1">
      <alignment horizontal="left" vertical="top" wrapText="1"/>
    </xf>
    <xf numFmtId="49" fontId="12" fillId="0" borderId="14" xfId="0" applyNumberFormat="1" applyFont="1" applyBorder="1" applyAlignment="1">
      <alignment horizontal="center" vertical="top"/>
    </xf>
    <xf numFmtId="49" fontId="11" fillId="0" borderId="113" xfId="0" applyNumberFormat="1" applyFont="1" applyBorder="1" applyAlignment="1">
      <alignment horizontal="center" vertical="top"/>
    </xf>
    <xf numFmtId="49" fontId="12" fillId="7" borderId="73" xfId="0" applyNumberFormat="1" applyFont="1" applyFill="1" applyBorder="1" applyAlignment="1">
      <alignment vertical="top"/>
    </xf>
    <xf numFmtId="49" fontId="12" fillId="2" borderId="9" xfId="0" applyNumberFormat="1" applyFont="1" applyFill="1" applyBorder="1" applyAlignment="1">
      <alignment horizontal="center" vertical="top"/>
    </xf>
    <xf numFmtId="49" fontId="12" fillId="3" borderId="9" xfId="0" applyNumberFormat="1" applyFont="1" applyFill="1" applyBorder="1" applyAlignment="1">
      <alignment horizontal="center" vertical="top"/>
    </xf>
    <xf numFmtId="49" fontId="11" fillId="0" borderId="142" xfId="0" applyNumberFormat="1" applyFont="1" applyBorder="1" applyAlignment="1">
      <alignment horizontal="center" vertical="top" textRotation="90"/>
    </xf>
    <xf numFmtId="49" fontId="11" fillId="0" borderId="143" xfId="0" applyNumberFormat="1" applyFont="1" applyBorder="1" applyAlignment="1">
      <alignment horizontal="center" vertical="top" textRotation="90"/>
    </xf>
    <xf numFmtId="49" fontId="11" fillId="0" borderId="140" xfId="0" applyNumberFormat="1" applyFont="1" applyBorder="1" applyAlignment="1">
      <alignment horizontal="center" vertical="top" textRotation="90"/>
    </xf>
    <xf numFmtId="49" fontId="12" fillId="0" borderId="172" xfId="0" applyNumberFormat="1" applyFont="1" applyBorder="1" applyAlignment="1">
      <alignment horizontal="center" vertical="top"/>
    </xf>
    <xf numFmtId="49" fontId="12" fillId="0" borderId="184" xfId="0" applyNumberFormat="1" applyFont="1" applyBorder="1" applyAlignment="1">
      <alignment horizontal="center" vertical="top"/>
    </xf>
    <xf numFmtId="49" fontId="12" fillId="0" borderId="9" xfId="0" applyNumberFormat="1" applyFont="1" applyBorder="1" applyAlignment="1">
      <alignment horizontal="center" vertical="top"/>
    </xf>
    <xf numFmtId="49" fontId="11" fillId="0" borderId="48" xfId="0" applyNumberFormat="1" applyFont="1" applyBorder="1" applyAlignment="1">
      <alignment horizontal="center" vertical="top" textRotation="90"/>
    </xf>
    <xf numFmtId="0" fontId="11" fillId="0" borderId="9" xfId="0" applyFont="1" applyBorder="1" applyAlignment="1">
      <alignment horizontal="left" vertical="top" wrapText="1"/>
    </xf>
    <xf numFmtId="49" fontId="11" fillId="0" borderId="142" xfId="0" applyNumberFormat="1" applyFont="1" applyBorder="1" applyAlignment="1">
      <alignment horizontal="center" vertical="top" textRotation="90" wrapText="1"/>
    </xf>
    <xf numFmtId="49" fontId="11" fillId="0" borderId="143" xfId="0" applyNumberFormat="1" applyFont="1" applyBorder="1" applyAlignment="1">
      <alignment horizontal="center" vertical="top" textRotation="90" wrapText="1"/>
    </xf>
    <xf numFmtId="49" fontId="11" fillId="0" borderId="140" xfId="0" applyNumberFormat="1" applyFont="1" applyBorder="1" applyAlignment="1">
      <alignment horizontal="center" vertical="top" textRotation="90" wrapText="1"/>
    </xf>
    <xf numFmtId="49" fontId="11" fillId="0" borderId="142" xfId="0" applyNumberFormat="1" applyFont="1" applyBorder="1" applyAlignment="1">
      <alignment horizontal="center" vertical="top" wrapText="1"/>
    </xf>
    <xf numFmtId="49" fontId="11" fillId="0" borderId="143" xfId="0" applyNumberFormat="1" applyFont="1" applyBorder="1" applyAlignment="1">
      <alignment horizontal="center" vertical="top" wrapText="1"/>
    </xf>
    <xf numFmtId="49" fontId="11" fillId="0" borderId="140" xfId="0" applyNumberFormat="1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49" fontId="11" fillId="0" borderId="66" xfId="0" applyNumberFormat="1" applyFont="1" applyBorder="1" applyAlignment="1">
      <alignment horizontal="center" vertical="top" textRotation="90"/>
    </xf>
    <xf numFmtId="0" fontId="12" fillId="6" borderId="0" xfId="0" applyFont="1" applyFill="1" applyAlignment="1">
      <alignment horizontal="right"/>
    </xf>
    <xf numFmtId="0" fontId="11" fillId="6" borderId="0" xfId="0" applyFont="1" applyFill="1" applyAlignment="1">
      <alignment horizontal="center" vertical="top" wrapText="1"/>
    </xf>
    <xf numFmtId="0" fontId="12" fillId="6" borderId="0" xfId="0" applyFont="1" applyFill="1" applyAlignment="1">
      <alignment horizontal="center" vertical="top" wrapText="1"/>
    </xf>
    <xf numFmtId="0" fontId="11" fillId="7" borderId="107" xfId="0" applyFont="1" applyFill="1" applyBorder="1" applyAlignment="1" applyProtection="1">
      <alignment horizontal="center" vertical="center" textRotation="90" wrapText="1"/>
      <protection locked="0"/>
    </xf>
    <xf numFmtId="0" fontId="11" fillId="7" borderId="134" xfId="0" applyFont="1" applyFill="1" applyBorder="1" applyAlignment="1" applyProtection="1">
      <alignment horizontal="center" vertical="center" textRotation="90" wrapText="1"/>
      <protection locked="0"/>
    </xf>
    <xf numFmtId="0" fontId="11" fillId="7" borderId="136" xfId="0" applyFont="1" applyFill="1" applyBorder="1" applyAlignment="1" applyProtection="1">
      <alignment horizontal="center" vertical="center" textRotation="90" wrapText="1"/>
      <protection locked="0"/>
    </xf>
    <xf numFmtId="0" fontId="11" fillId="2" borderId="133" xfId="0" applyFont="1" applyFill="1" applyBorder="1" applyAlignment="1">
      <alignment horizontal="center" vertical="center" textRotation="90" wrapText="1"/>
    </xf>
    <xf numFmtId="0" fontId="11" fillId="2" borderId="132" xfId="0" applyFont="1" applyFill="1" applyBorder="1" applyAlignment="1">
      <alignment horizontal="center" vertical="center" textRotation="90" wrapText="1"/>
    </xf>
    <xf numFmtId="0" fontId="11" fillId="2" borderId="137" xfId="0" applyFont="1" applyFill="1" applyBorder="1" applyAlignment="1">
      <alignment horizontal="center" vertical="center" textRotation="90" wrapText="1"/>
    </xf>
    <xf numFmtId="0" fontId="11" fillId="3" borderId="129" xfId="0" applyFont="1" applyFill="1" applyBorder="1" applyAlignment="1">
      <alignment horizontal="center" vertical="center" textRotation="90" wrapText="1"/>
    </xf>
    <xf numFmtId="0" fontId="11" fillId="3" borderId="89" xfId="0" applyFont="1" applyFill="1" applyBorder="1" applyAlignment="1">
      <alignment horizontal="center" vertical="center" textRotation="90" wrapText="1"/>
    </xf>
    <xf numFmtId="0" fontId="11" fillId="3" borderId="109" xfId="0" applyFont="1" applyFill="1" applyBorder="1" applyAlignment="1">
      <alignment horizontal="center" vertical="center" textRotation="90" wrapText="1"/>
    </xf>
    <xf numFmtId="0" fontId="11" fillId="0" borderId="129" xfId="0" applyFont="1" applyBorder="1" applyAlignment="1">
      <alignment horizontal="center" vertical="center" textRotation="90" wrapText="1"/>
    </xf>
    <xf numFmtId="0" fontId="11" fillId="0" borderId="89" xfId="0" applyFont="1" applyBorder="1" applyAlignment="1">
      <alignment horizontal="center" vertical="center" textRotation="90" wrapText="1"/>
    </xf>
    <xf numFmtId="0" fontId="11" fillId="0" borderId="109" xfId="0" applyFont="1" applyBorder="1" applyAlignment="1">
      <alignment horizontal="center" vertical="center" textRotation="90" wrapText="1"/>
    </xf>
    <xf numFmtId="0" fontId="11" fillId="0" borderId="129" xfId="0" applyFont="1" applyBorder="1" applyAlignment="1">
      <alignment horizontal="center" vertical="center" wrapText="1"/>
    </xf>
    <xf numFmtId="0" fontId="11" fillId="0" borderId="89" xfId="0" applyFont="1" applyBorder="1" applyAlignment="1">
      <alignment horizontal="center" vertical="center" wrapText="1"/>
    </xf>
    <xf numFmtId="0" fontId="11" fillId="0" borderId="109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top" wrapText="1"/>
    </xf>
    <xf numFmtId="0" fontId="12" fillId="0" borderId="141" xfId="0" applyFont="1" applyBorder="1" applyAlignment="1">
      <alignment horizontal="center" vertical="top" wrapText="1"/>
    </xf>
    <xf numFmtId="0" fontId="12" fillId="0" borderId="65" xfId="0" applyFont="1" applyBorder="1" applyAlignment="1">
      <alignment horizontal="center" vertical="top" wrapText="1"/>
    </xf>
    <xf numFmtId="0" fontId="12" fillId="0" borderId="124" xfId="0" applyFont="1" applyBorder="1" applyAlignment="1">
      <alignment horizontal="center" vertical="top" wrapText="1"/>
    </xf>
    <xf numFmtId="0" fontId="12" fillId="0" borderId="71" xfId="0" applyFont="1" applyBorder="1" applyAlignment="1">
      <alignment horizontal="center" vertical="top" wrapText="1"/>
    </xf>
    <xf numFmtId="0" fontId="12" fillId="0" borderId="72" xfId="0" applyFont="1" applyBorder="1" applyAlignment="1">
      <alignment horizontal="center" vertical="top" wrapText="1"/>
    </xf>
    <xf numFmtId="0" fontId="11" fillId="0" borderId="130" xfId="0" applyFont="1" applyBorder="1" applyAlignment="1">
      <alignment horizontal="center" vertical="center" textRotation="90" wrapText="1"/>
    </xf>
    <xf numFmtId="0" fontId="11" fillId="0" borderId="135" xfId="0" applyFont="1" applyBorder="1" applyAlignment="1">
      <alignment horizontal="center" vertical="center" textRotation="90" wrapText="1"/>
    </xf>
    <xf numFmtId="0" fontId="11" fillId="0" borderId="110" xfId="0" applyFont="1" applyBorder="1" applyAlignment="1">
      <alignment horizontal="center" vertical="center" textRotation="90" wrapText="1"/>
    </xf>
    <xf numFmtId="0" fontId="11" fillId="0" borderId="138" xfId="0" applyFont="1" applyBorder="1" applyAlignment="1">
      <alignment horizontal="center" vertical="center" textRotation="90" wrapText="1"/>
    </xf>
    <xf numFmtId="0" fontId="11" fillId="0" borderId="139" xfId="0" applyFont="1" applyBorder="1" applyAlignment="1">
      <alignment horizontal="center" vertical="center" textRotation="90" wrapText="1"/>
    </xf>
    <xf numFmtId="0" fontId="11" fillId="0" borderId="140" xfId="0" applyFont="1" applyBorder="1" applyAlignment="1">
      <alignment horizontal="center" vertical="center" textRotation="90" wrapText="1"/>
    </xf>
    <xf numFmtId="0" fontId="12" fillId="10" borderId="0" xfId="0" applyFont="1" applyFill="1" applyAlignment="1">
      <alignment horizontal="right"/>
    </xf>
    <xf numFmtId="0" fontId="11" fillId="9" borderId="181" xfId="0" applyFont="1" applyFill="1" applyBorder="1" applyAlignment="1">
      <alignment horizontal="center" vertical="center" textRotation="90" wrapText="1"/>
    </xf>
    <xf numFmtId="0" fontId="11" fillId="9" borderId="183" xfId="0" applyFont="1" applyFill="1" applyBorder="1" applyAlignment="1">
      <alignment horizontal="center" vertical="center" textRotation="90" wrapText="1"/>
    </xf>
    <xf numFmtId="0" fontId="11" fillId="9" borderId="172" xfId="0" applyFont="1" applyFill="1" applyBorder="1" applyAlignment="1">
      <alignment horizontal="center" vertical="center"/>
    </xf>
    <xf numFmtId="0" fontId="11" fillId="9" borderId="182" xfId="0" applyFont="1" applyFill="1" applyBorder="1" applyAlignment="1">
      <alignment horizontal="center" vertical="center" textRotation="90" wrapText="1"/>
    </xf>
    <xf numFmtId="0" fontId="11" fillId="9" borderId="185" xfId="0" applyFont="1" applyFill="1" applyBorder="1" applyAlignment="1">
      <alignment horizontal="center" vertical="center" textRotation="90" wrapText="1"/>
    </xf>
    <xf numFmtId="0" fontId="11" fillId="0" borderId="181" xfId="0" applyFont="1" applyBorder="1" applyAlignment="1">
      <alignment horizontal="center" vertical="center" textRotation="90" wrapText="1"/>
    </xf>
    <xf numFmtId="0" fontId="11" fillId="0" borderId="183" xfId="0" applyFont="1" applyBorder="1" applyAlignment="1">
      <alignment horizontal="center" vertical="center" textRotation="90" wrapText="1"/>
    </xf>
    <xf numFmtId="0" fontId="11" fillId="6" borderId="0" xfId="0" applyFont="1" applyFill="1" applyAlignment="1">
      <alignment horizontal="left"/>
    </xf>
    <xf numFmtId="0" fontId="11" fillId="0" borderId="172" xfId="0" applyFont="1" applyBorder="1" applyAlignment="1">
      <alignment horizontal="center" vertical="center"/>
    </xf>
    <xf numFmtId="0" fontId="11" fillId="0" borderId="182" xfId="0" applyFont="1" applyBorder="1" applyAlignment="1">
      <alignment horizontal="center" vertical="center" textRotation="90" wrapText="1"/>
    </xf>
    <xf numFmtId="0" fontId="11" fillId="0" borderId="185" xfId="0" applyFont="1" applyBorder="1" applyAlignment="1">
      <alignment horizontal="center" vertical="center" textRotation="90" wrapText="1"/>
    </xf>
    <xf numFmtId="0" fontId="12" fillId="9" borderId="124" xfId="0" applyFont="1" applyFill="1" applyBorder="1" applyAlignment="1">
      <alignment horizontal="center" vertical="top" wrapText="1"/>
    </xf>
    <xf numFmtId="0" fontId="12" fillId="9" borderId="71" xfId="0" applyFont="1" applyFill="1" applyBorder="1" applyAlignment="1">
      <alignment horizontal="center" vertical="top" wrapText="1"/>
    </xf>
    <xf numFmtId="0" fontId="12" fillId="9" borderId="72" xfId="0" applyFont="1" applyFill="1" applyBorder="1" applyAlignment="1">
      <alignment horizontal="center" vertical="top" wrapText="1"/>
    </xf>
    <xf numFmtId="0" fontId="12" fillId="10" borderId="124" xfId="0" applyFont="1" applyFill="1" applyBorder="1" applyAlignment="1">
      <alignment horizontal="center" vertical="top" wrapText="1"/>
    </xf>
    <xf numFmtId="0" fontId="12" fillId="10" borderId="71" xfId="0" applyFont="1" applyFill="1" applyBorder="1" applyAlignment="1">
      <alignment horizontal="center" vertical="top" wrapText="1"/>
    </xf>
    <xf numFmtId="0" fontId="12" fillId="10" borderId="72" xfId="0" applyFont="1" applyFill="1" applyBorder="1" applyAlignment="1">
      <alignment horizontal="center" vertical="top" wrapText="1"/>
    </xf>
    <xf numFmtId="0" fontId="12" fillId="3" borderId="42" xfId="0" applyFont="1" applyFill="1" applyBorder="1" applyAlignment="1">
      <alignment horizontal="right" vertical="center"/>
    </xf>
    <xf numFmtId="0" fontId="12" fillId="3" borderId="39" xfId="0" applyFont="1" applyFill="1" applyBorder="1" applyAlignment="1">
      <alignment horizontal="right" vertical="center"/>
    </xf>
    <xf numFmtId="0" fontId="12" fillId="3" borderId="34" xfId="0" applyFont="1" applyFill="1" applyBorder="1" applyAlignment="1">
      <alignment horizontal="right" vertical="center"/>
    </xf>
    <xf numFmtId="0" fontId="11" fillId="0" borderId="35" xfId="0" applyFont="1" applyBorder="1" applyAlignment="1">
      <alignment horizontal="center" vertical="center" textRotation="90" wrapText="1"/>
    </xf>
    <xf numFmtId="0" fontId="11" fillId="0" borderId="113" xfId="0" applyFont="1" applyBorder="1" applyAlignment="1">
      <alignment horizontal="center" vertical="center" textRotation="90" wrapText="1"/>
    </xf>
    <xf numFmtId="0" fontId="11" fillId="0" borderId="50" xfId="0" applyFont="1" applyBorder="1" applyAlignment="1">
      <alignment horizontal="center" vertical="center" textRotation="90" wrapText="1"/>
    </xf>
    <xf numFmtId="0" fontId="12" fillId="12" borderId="88" xfId="0" applyFont="1" applyFill="1" applyBorder="1" applyAlignment="1">
      <alignment horizontal="left" vertical="top" wrapText="1"/>
    </xf>
    <xf numFmtId="0" fontId="12" fillId="12" borderId="39" xfId="0" applyFont="1" applyFill="1" applyBorder="1" applyAlignment="1">
      <alignment horizontal="left" vertical="top" wrapText="1"/>
    </xf>
    <xf numFmtId="0" fontId="12" fillId="12" borderId="34" xfId="0" applyFont="1" applyFill="1" applyBorder="1" applyAlignment="1">
      <alignment horizontal="left" vertical="top" wrapText="1"/>
    </xf>
    <xf numFmtId="49" fontId="11" fillId="0" borderId="67" xfId="0" applyNumberFormat="1" applyFont="1" applyBorder="1" applyAlignment="1">
      <alignment horizontal="center" vertical="top" wrapText="1"/>
    </xf>
    <xf numFmtId="49" fontId="11" fillId="0" borderId="178" xfId="0" applyNumberFormat="1" applyFont="1" applyBorder="1" applyAlignment="1">
      <alignment horizontal="center" vertical="top" wrapText="1"/>
    </xf>
    <xf numFmtId="49" fontId="11" fillId="0" borderId="118" xfId="0" applyNumberFormat="1" applyFont="1" applyBorder="1" applyAlignment="1">
      <alignment horizontal="center" vertical="top" wrapText="1"/>
    </xf>
    <xf numFmtId="49" fontId="11" fillId="0" borderId="179" xfId="0" applyNumberFormat="1" applyFont="1" applyBorder="1" applyAlignment="1">
      <alignment horizontal="center" vertical="top" wrapText="1"/>
    </xf>
    <xf numFmtId="49" fontId="12" fillId="12" borderId="88" xfId="0" applyNumberFormat="1" applyFont="1" applyFill="1" applyBorder="1" applyAlignment="1">
      <alignment horizontal="left" vertical="top"/>
    </xf>
    <xf numFmtId="49" fontId="12" fillId="12" borderId="39" xfId="0" applyNumberFormat="1" applyFont="1" applyFill="1" applyBorder="1" applyAlignment="1">
      <alignment horizontal="left" vertical="top"/>
    </xf>
    <xf numFmtId="49" fontId="12" fillId="12" borderId="97" xfId="0" applyNumberFormat="1" applyFont="1" applyFill="1" applyBorder="1" applyAlignment="1">
      <alignment horizontal="left" vertical="top"/>
    </xf>
    <xf numFmtId="49" fontId="12" fillId="12" borderId="49" xfId="0" applyNumberFormat="1" applyFont="1" applyFill="1" applyBorder="1" applyAlignment="1">
      <alignment horizontal="left" vertical="top"/>
    </xf>
    <xf numFmtId="164" fontId="12" fillId="7" borderId="70" xfId="0" applyNumberFormat="1" applyFont="1" applyFill="1" applyBorder="1" applyAlignment="1">
      <alignment horizontal="right" vertical="center"/>
    </xf>
    <xf numFmtId="164" fontId="12" fillId="7" borderId="39" xfId="0" applyNumberFormat="1" applyFont="1" applyFill="1" applyBorder="1" applyAlignment="1">
      <alignment horizontal="right" vertical="center"/>
    </xf>
    <xf numFmtId="49" fontId="11" fillId="0" borderId="50" xfId="0" applyNumberFormat="1" applyFont="1" applyBorder="1" applyAlignment="1">
      <alignment horizontal="center" vertical="top" textRotation="90" wrapText="1"/>
    </xf>
    <xf numFmtId="49" fontId="12" fillId="2" borderId="88" xfId="8" applyNumberFormat="1" applyFont="1" applyBorder="1" applyAlignment="1" applyProtection="1">
      <alignment horizontal="right" vertical="center"/>
    </xf>
    <xf numFmtId="49" fontId="12" fillId="2" borderId="39" xfId="8" applyNumberFormat="1" applyFont="1" applyBorder="1" applyAlignment="1" applyProtection="1">
      <alignment horizontal="right" vertical="center"/>
    </xf>
    <xf numFmtId="49" fontId="12" fillId="2" borderId="34" xfId="8" applyNumberFormat="1" applyFont="1" applyBorder="1" applyAlignment="1" applyProtection="1">
      <alignment horizontal="right" vertical="center"/>
    </xf>
    <xf numFmtId="49" fontId="12" fillId="3" borderId="88" xfId="0" applyNumberFormat="1" applyFont="1" applyFill="1" applyBorder="1" applyAlignment="1">
      <alignment horizontal="right" vertical="top" wrapText="1"/>
    </xf>
    <xf numFmtId="49" fontId="12" fillId="3" borderId="39" xfId="0" applyNumberFormat="1" applyFont="1" applyFill="1" applyBorder="1" applyAlignment="1">
      <alignment horizontal="right" vertical="top" wrapText="1"/>
    </xf>
    <xf numFmtId="49" fontId="12" fillId="17" borderId="97" xfId="0" applyNumberFormat="1" applyFont="1" applyFill="1" applyBorder="1" applyAlignment="1">
      <alignment horizontal="left" vertical="top"/>
    </xf>
    <xf numFmtId="49" fontId="12" fillId="17" borderId="49" xfId="0" applyNumberFormat="1" applyFont="1" applyFill="1" applyBorder="1" applyAlignment="1">
      <alignment horizontal="left" vertical="top"/>
    </xf>
    <xf numFmtId="49" fontId="11" fillId="11" borderId="35" xfId="0" applyNumberFormat="1" applyFont="1" applyFill="1" applyBorder="1" applyAlignment="1">
      <alignment horizontal="center" vertical="top"/>
    </xf>
    <xf numFmtId="49" fontId="11" fillId="11" borderId="47" xfId="0" applyNumberFormat="1" applyFont="1" applyFill="1" applyBorder="1" applyAlignment="1">
      <alignment horizontal="center" vertical="top"/>
    </xf>
    <xf numFmtId="49" fontId="11" fillId="11" borderId="179" xfId="0" applyNumberFormat="1" applyFont="1" applyFill="1" applyBorder="1" applyAlignment="1">
      <alignment horizontal="center" vertical="top"/>
    </xf>
    <xf numFmtId="49" fontId="12" fillId="2" borderId="34" xfId="0" applyNumberFormat="1" applyFont="1" applyFill="1" applyBorder="1" applyAlignment="1">
      <alignment horizontal="right" vertical="center"/>
    </xf>
    <xf numFmtId="49" fontId="12" fillId="12" borderId="88" xfId="9" applyNumberFormat="1" applyFont="1" applyFill="1" applyBorder="1" applyAlignment="1" applyProtection="1">
      <alignment horizontal="right" vertical="center"/>
    </xf>
    <xf numFmtId="49" fontId="12" fillId="12" borderId="39" xfId="9" applyNumberFormat="1" applyFont="1" applyFill="1" applyBorder="1" applyAlignment="1" applyProtection="1">
      <alignment horizontal="right" vertical="center"/>
    </xf>
    <xf numFmtId="49" fontId="11" fillId="6" borderId="47" xfId="0" applyNumberFormat="1" applyFont="1" applyFill="1" applyBorder="1" applyAlignment="1">
      <alignment horizontal="center" vertical="top" textRotation="90"/>
    </xf>
    <xf numFmtId="49" fontId="11" fillId="6" borderId="46" xfId="0" applyNumberFormat="1" applyFont="1" applyFill="1" applyBorder="1" applyAlignment="1">
      <alignment horizontal="center" vertical="top"/>
    </xf>
    <xf numFmtId="49" fontId="11" fillId="6" borderId="47" xfId="0" applyNumberFormat="1" applyFont="1" applyFill="1" applyBorder="1" applyAlignment="1">
      <alignment horizontal="center" vertical="top"/>
    </xf>
    <xf numFmtId="49" fontId="11" fillId="6" borderId="179" xfId="0" applyNumberFormat="1" applyFont="1" applyFill="1" applyBorder="1" applyAlignment="1">
      <alignment horizontal="center" vertical="top"/>
    </xf>
    <xf numFmtId="49" fontId="11" fillId="10" borderId="46" xfId="0" applyNumberFormat="1" applyFont="1" applyFill="1" applyBorder="1" applyAlignment="1">
      <alignment horizontal="center" vertical="top" textRotation="90"/>
    </xf>
    <xf numFmtId="49" fontId="11" fillId="10" borderId="180" xfId="0" applyNumberFormat="1" applyFont="1" applyFill="1" applyBorder="1" applyAlignment="1">
      <alignment horizontal="center" vertical="top" textRotation="90"/>
    </xf>
    <xf numFmtId="49" fontId="11" fillId="10" borderId="47" xfId="0" applyNumberFormat="1" applyFont="1" applyFill="1" applyBorder="1" applyAlignment="1">
      <alignment horizontal="center" vertical="top" textRotation="90"/>
    </xf>
    <xf numFmtId="0" fontId="11" fillId="0" borderId="184" xfId="0" applyFont="1" applyBorder="1" applyAlignment="1">
      <alignment horizontal="center" vertical="top"/>
    </xf>
    <xf numFmtId="0" fontId="11" fillId="0" borderId="163" xfId="0" applyFont="1" applyBorder="1" applyAlignment="1">
      <alignment horizontal="left" vertical="top" wrapText="1"/>
    </xf>
    <xf numFmtId="49" fontId="11" fillId="10" borderId="35" xfId="0" applyNumberFormat="1" applyFont="1" applyFill="1" applyBorder="1" applyAlignment="1">
      <alignment horizontal="center" vertical="top" textRotation="90"/>
    </xf>
    <xf numFmtId="49" fontId="11" fillId="10" borderId="113" xfId="0" applyNumberFormat="1" applyFont="1" applyFill="1" applyBorder="1" applyAlignment="1">
      <alignment horizontal="center" vertical="top" textRotation="90"/>
    </xf>
    <xf numFmtId="49" fontId="11" fillId="10" borderId="50" xfId="0" applyNumberFormat="1" applyFont="1" applyFill="1" applyBorder="1" applyAlignment="1">
      <alignment horizontal="center" vertical="top" textRotation="90"/>
    </xf>
    <xf numFmtId="0" fontId="11" fillId="10" borderId="52" xfId="10" applyNumberFormat="1" applyFont="1" applyFill="1" applyBorder="1" applyAlignment="1" applyProtection="1">
      <alignment horizontal="left" vertical="top" wrapText="1"/>
    </xf>
    <xf numFmtId="0" fontId="11" fillId="10" borderId="15" xfId="10" applyNumberFormat="1" applyFont="1" applyFill="1" applyBorder="1" applyAlignment="1" applyProtection="1">
      <alignment horizontal="left" vertical="top" wrapText="1"/>
    </xf>
    <xf numFmtId="0" fontId="11" fillId="0" borderId="61" xfId="10" applyNumberFormat="1" applyFont="1" applyFill="1" applyBorder="1" applyAlignment="1" applyProtection="1">
      <alignment horizontal="left" vertical="top" wrapText="1"/>
    </xf>
    <xf numFmtId="0" fontId="11" fillId="0" borderId="184" xfId="10" applyNumberFormat="1" applyFont="1" applyFill="1" applyBorder="1" applyAlignment="1" applyProtection="1">
      <alignment horizontal="left" vertical="top" wrapText="1"/>
    </xf>
    <xf numFmtId="0" fontId="11" fillId="0" borderId="68" xfId="0" applyFont="1" applyBorder="1" applyAlignment="1">
      <alignment horizontal="center" vertical="top"/>
    </xf>
    <xf numFmtId="0" fontId="11" fillId="0" borderId="17" xfId="0" applyFont="1" applyBorder="1" applyAlignment="1">
      <alignment horizontal="center" vertical="top"/>
    </xf>
    <xf numFmtId="0" fontId="11" fillId="0" borderId="175" xfId="0" applyFont="1" applyBorder="1" applyAlignment="1">
      <alignment horizontal="center" vertical="top"/>
    </xf>
    <xf numFmtId="49" fontId="12" fillId="19" borderId="87" xfId="0" applyNumberFormat="1" applyFont="1" applyFill="1" applyBorder="1" applyAlignment="1">
      <alignment horizontal="left" vertical="top"/>
    </xf>
    <xf numFmtId="49" fontId="12" fillId="19" borderId="69" xfId="0" applyNumberFormat="1" applyFont="1" applyFill="1" applyBorder="1" applyAlignment="1">
      <alignment horizontal="left" vertical="top"/>
    </xf>
    <xf numFmtId="49" fontId="11" fillId="0" borderId="112" xfId="0" applyNumberFormat="1" applyFont="1" applyBorder="1" applyAlignment="1">
      <alignment horizontal="center" vertical="top" textRotation="90"/>
    </xf>
    <xf numFmtId="49" fontId="11" fillId="11" borderId="46" xfId="0" applyNumberFormat="1" applyFont="1" applyFill="1" applyBorder="1" applyAlignment="1">
      <alignment horizontal="center" vertical="top"/>
    </xf>
    <xf numFmtId="0" fontId="11" fillId="10" borderId="9" xfId="0" applyFont="1" applyFill="1" applyBorder="1" applyAlignment="1">
      <alignment horizontal="left" vertical="top" wrapText="1"/>
    </xf>
    <xf numFmtId="0" fontId="11" fillId="10" borderId="184" xfId="0" applyFont="1" applyFill="1" applyBorder="1" applyAlignment="1">
      <alignment horizontal="left" vertical="top" wrapText="1"/>
    </xf>
    <xf numFmtId="49" fontId="11" fillId="10" borderId="66" xfId="0" applyNumberFormat="1" applyFont="1" applyFill="1" applyBorder="1" applyAlignment="1">
      <alignment horizontal="center" vertical="top" textRotation="90" wrapText="1"/>
    </xf>
    <xf numFmtId="49" fontId="11" fillId="10" borderId="185" xfId="0" applyNumberFormat="1" applyFont="1" applyFill="1" applyBorder="1" applyAlignment="1">
      <alignment horizontal="center" vertical="top" textRotation="90" wrapText="1"/>
    </xf>
    <xf numFmtId="49" fontId="11" fillId="10" borderId="46" xfId="0" applyNumberFormat="1" applyFont="1" applyFill="1" applyBorder="1" applyAlignment="1">
      <alignment horizontal="center" vertical="top"/>
    </xf>
    <xf numFmtId="49" fontId="11" fillId="10" borderId="179" xfId="0" applyNumberFormat="1" applyFont="1" applyFill="1" applyBorder="1" applyAlignment="1">
      <alignment horizontal="center" vertical="top"/>
    </xf>
    <xf numFmtId="49" fontId="12" fillId="19" borderId="88" xfId="0" applyNumberFormat="1" applyFont="1" applyFill="1" applyBorder="1" applyAlignment="1">
      <alignment horizontal="left" vertical="top"/>
    </xf>
    <xf numFmtId="49" fontId="12" fillId="19" borderId="39" xfId="0" applyNumberFormat="1" applyFont="1" applyFill="1" applyBorder="1" applyAlignment="1">
      <alignment horizontal="left" vertical="top"/>
    </xf>
    <xf numFmtId="49" fontId="12" fillId="19" borderId="97" xfId="0" applyNumberFormat="1" applyFont="1" applyFill="1" applyBorder="1" applyAlignment="1">
      <alignment horizontal="left" vertical="top"/>
    </xf>
    <xf numFmtId="49" fontId="12" fillId="19" borderId="49" xfId="0" applyNumberFormat="1" applyFont="1" applyFill="1" applyBorder="1" applyAlignment="1">
      <alignment horizontal="left" vertical="top"/>
    </xf>
    <xf numFmtId="49" fontId="11" fillId="10" borderId="180" xfId="0" applyNumberFormat="1" applyFont="1" applyFill="1" applyBorder="1" applyAlignment="1">
      <alignment horizontal="center" vertical="top"/>
    </xf>
    <xf numFmtId="49" fontId="11" fillId="10" borderId="104" xfId="0" applyNumberFormat="1" applyFont="1" applyFill="1" applyBorder="1" applyAlignment="1">
      <alignment horizontal="center" vertical="top" textRotation="90" wrapText="1"/>
    </xf>
    <xf numFmtId="49" fontId="11" fillId="10" borderId="112" xfId="0" applyNumberFormat="1" applyFont="1" applyFill="1" applyBorder="1" applyAlignment="1">
      <alignment horizontal="center" vertical="top" textRotation="90" wrapText="1"/>
    </xf>
    <xf numFmtId="49" fontId="11" fillId="10" borderId="48" xfId="0" applyNumberFormat="1" applyFont="1" applyFill="1" applyBorder="1" applyAlignment="1">
      <alignment horizontal="center" vertical="top" textRotation="90"/>
    </xf>
    <xf numFmtId="49" fontId="11" fillId="10" borderId="179" xfId="0" applyNumberFormat="1" applyFont="1" applyFill="1" applyBorder="1" applyAlignment="1">
      <alignment horizontal="center" vertical="top" textRotation="90"/>
    </xf>
    <xf numFmtId="0" fontId="11" fillId="10" borderId="52" xfId="0" applyFont="1" applyFill="1" applyBorder="1" applyAlignment="1">
      <alignment horizontal="center" vertical="top"/>
    </xf>
    <xf numFmtId="0" fontId="11" fillId="10" borderId="15" xfId="0" applyFont="1" applyFill="1" applyBorder="1" applyAlignment="1">
      <alignment horizontal="center" vertical="top"/>
    </xf>
    <xf numFmtId="0" fontId="11" fillId="10" borderId="75" xfId="10" applyNumberFormat="1" applyFont="1" applyFill="1" applyBorder="1" applyAlignment="1" applyProtection="1">
      <alignment horizontal="left" vertical="top" wrapText="1"/>
    </xf>
    <xf numFmtId="0" fontId="11" fillId="10" borderId="75" xfId="0" applyFont="1" applyFill="1" applyBorder="1" applyAlignment="1">
      <alignment horizontal="center" vertical="top"/>
    </xf>
    <xf numFmtId="49" fontId="11" fillId="10" borderId="76" xfId="0" applyNumberFormat="1" applyFont="1" applyFill="1" applyBorder="1" applyAlignment="1">
      <alignment horizontal="center" vertical="top" textRotation="90" wrapText="1"/>
    </xf>
    <xf numFmtId="49" fontId="12" fillId="2" borderId="193" xfId="0" applyNumberFormat="1" applyFont="1" applyFill="1" applyBorder="1" applyAlignment="1">
      <alignment horizontal="center" vertical="top"/>
    </xf>
    <xf numFmtId="49" fontId="12" fillId="2" borderId="24" xfId="0" applyNumberFormat="1" applyFont="1" applyFill="1" applyBorder="1" applyAlignment="1">
      <alignment horizontal="center" vertical="top"/>
    </xf>
    <xf numFmtId="49" fontId="12" fillId="7" borderId="36" xfId="0" applyNumberFormat="1" applyFont="1" applyFill="1" applyBorder="1" applyAlignment="1">
      <alignment horizontal="center" vertical="top"/>
    </xf>
    <xf numFmtId="49" fontId="12" fillId="2" borderId="18" xfId="0" applyNumberFormat="1" applyFont="1" applyFill="1" applyBorder="1" applyAlignment="1">
      <alignment horizontal="center" vertical="top"/>
    </xf>
    <xf numFmtId="49" fontId="12" fillId="3" borderId="157" xfId="0" applyNumberFormat="1" applyFont="1" applyFill="1" applyBorder="1" applyAlignment="1">
      <alignment horizontal="center" vertical="top"/>
    </xf>
    <xf numFmtId="0" fontId="11" fillId="0" borderId="195" xfId="10" applyNumberFormat="1" applyFont="1" applyFill="1" applyBorder="1" applyAlignment="1" applyProtection="1">
      <alignment horizontal="left" vertical="top" wrapText="1"/>
    </xf>
    <xf numFmtId="0" fontId="11" fillId="0" borderId="146" xfId="10" applyNumberFormat="1" applyFont="1" applyFill="1" applyBorder="1" applyAlignment="1" applyProtection="1">
      <alignment horizontal="left" vertical="top" wrapText="1"/>
    </xf>
    <xf numFmtId="0" fontId="11" fillId="0" borderId="194" xfId="10" applyNumberFormat="1" applyFont="1" applyFill="1" applyBorder="1" applyAlignment="1" applyProtection="1">
      <alignment horizontal="left" vertical="top" wrapText="1"/>
    </xf>
    <xf numFmtId="49" fontId="12" fillId="7" borderId="111" xfId="0" applyNumberFormat="1" applyFont="1" applyFill="1" applyBorder="1" applyAlignment="1">
      <alignment vertical="top"/>
    </xf>
    <xf numFmtId="49" fontId="12" fillId="2" borderId="17" xfId="0" applyNumberFormat="1" applyFont="1" applyFill="1" applyBorder="1" applyAlignment="1">
      <alignment horizontal="center" vertical="top"/>
    </xf>
    <xf numFmtId="49" fontId="12" fillId="3" borderId="115" xfId="0" applyNumberFormat="1" applyFont="1" applyFill="1" applyBorder="1" applyAlignment="1">
      <alignment horizontal="center" vertical="top"/>
    </xf>
    <xf numFmtId="49" fontId="12" fillId="3" borderId="193" xfId="0" applyNumberFormat="1" applyFont="1" applyFill="1" applyBorder="1" applyAlignment="1">
      <alignment horizontal="center" vertical="top"/>
    </xf>
    <xf numFmtId="0" fontId="11" fillId="0" borderId="52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49" fontId="12" fillId="19" borderId="15" xfId="0" applyNumberFormat="1" applyFont="1" applyFill="1" applyBorder="1" applyAlignment="1">
      <alignment horizontal="center" vertical="top"/>
    </xf>
    <xf numFmtId="49" fontId="12" fillId="17" borderId="39" xfId="0" applyNumberFormat="1" applyFont="1" applyFill="1" applyBorder="1" applyAlignment="1">
      <alignment horizontal="left" vertical="top" wrapText="1"/>
    </xf>
    <xf numFmtId="49" fontId="12" fillId="17" borderId="34" xfId="0" applyNumberFormat="1" applyFont="1" applyFill="1" applyBorder="1" applyAlignment="1">
      <alignment horizontal="left" vertical="top" wrapText="1"/>
    </xf>
    <xf numFmtId="49" fontId="11" fillId="11" borderId="46" xfId="0" applyNumberFormat="1" applyFont="1" applyFill="1" applyBorder="1" applyAlignment="1">
      <alignment horizontal="center" vertical="top" textRotation="90" wrapText="1"/>
    </xf>
    <xf numFmtId="49" fontId="11" fillId="11" borderId="179" xfId="0" applyNumberFormat="1" applyFont="1" applyFill="1" applyBorder="1" applyAlignment="1">
      <alignment horizontal="center" vertical="top" textRotation="90" wrapText="1"/>
    </xf>
    <xf numFmtId="49" fontId="12" fillId="16" borderId="114" xfId="8" applyNumberFormat="1" applyFont="1" applyFill="1" applyBorder="1" applyAlignment="1" applyProtection="1">
      <alignment horizontal="right" vertical="center"/>
    </xf>
    <xf numFmtId="49" fontId="12" fillId="16" borderId="117" xfId="8" applyNumberFormat="1" applyFont="1" applyFill="1" applyBorder="1" applyAlignment="1" applyProtection="1">
      <alignment horizontal="right" vertical="center"/>
    </xf>
    <xf numFmtId="49" fontId="12" fillId="19" borderId="52" xfId="0" applyNumberFormat="1" applyFont="1" applyFill="1" applyBorder="1" applyAlignment="1">
      <alignment horizontal="center" vertical="top"/>
    </xf>
    <xf numFmtId="49" fontId="12" fillId="11" borderId="114" xfId="0" applyNumberFormat="1" applyFont="1" applyFill="1" applyBorder="1" applyAlignment="1">
      <alignment horizontal="center" vertical="top"/>
    </xf>
    <xf numFmtId="49" fontId="12" fillId="11" borderId="18" xfId="0" applyNumberFormat="1" applyFont="1" applyFill="1" applyBorder="1" applyAlignment="1">
      <alignment horizontal="center" vertical="top"/>
    </xf>
    <xf numFmtId="49" fontId="11" fillId="11" borderId="50" xfId="0" applyNumberFormat="1" applyFont="1" applyFill="1" applyBorder="1" applyAlignment="1">
      <alignment horizontal="center" vertical="top"/>
    </xf>
    <xf numFmtId="49" fontId="11" fillId="11" borderId="55" xfId="0" applyNumberFormat="1" applyFont="1" applyFill="1" applyBorder="1" applyAlignment="1">
      <alignment horizontal="center" vertical="top" textRotation="90"/>
    </xf>
    <xf numFmtId="49" fontId="11" fillId="11" borderId="185" xfId="0" applyNumberFormat="1" applyFont="1" applyFill="1" applyBorder="1" applyAlignment="1">
      <alignment horizontal="center" vertical="top" textRotation="90"/>
    </xf>
    <xf numFmtId="49" fontId="11" fillId="11" borderId="35" xfId="0" applyNumberFormat="1" applyFont="1" applyFill="1" applyBorder="1" applyAlignment="1">
      <alignment horizontal="center" vertical="top" textRotation="90" wrapText="1"/>
    </xf>
    <xf numFmtId="49" fontId="11" fillId="11" borderId="47" xfId="0" applyNumberFormat="1" applyFont="1" applyFill="1" applyBorder="1" applyAlignment="1">
      <alignment horizontal="center" vertical="top" textRotation="90" wrapText="1"/>
    </xf>
    <xf numFmtId="49" fontId="11" fillId="0" borderId="46" xfId="0" applyNumberFormat="1" applyFont="1" applyBorder="1" applyAlignment="1">
      <alignment horizontal="center" vertical="top" wrapText="1"/>
    </xf>
    <xf numFmtId="49" fontId="11" fillId="0" borderId="180" xfId="0" applyNumberFormat="1" applyFont="1" applyBorder="1" applyAlignment="1">
      <alignment horizontal="center" vertical="top" wrapText="1"/>
    </xf>
    <xf numFmtId="49" fontId="11" fillId="0" borderId="35" xfId="0" applyNumberFormat="1" applyFont="1" applyBorder="1" applyAlignment="1">
      <alignment horizontal="center" vertical="top" textRotation="90" wrapText="1"/>
    </xf>
    <xf numFmtId="0" fontId="12" fillId="13" borderId="97" xfId="0" applyFont="1" applyFill="1" applyBorder="1" applyAlignment="1">
      <alignment horizontal="left" vertical="top" wrapText="1"/>
    </xf>
    <xf numFmtId="0" fontId="12" fillId="13" borderId="49" xfId="0" applyFont="1" applyFill="1" applyBorder="1" applyAlignment="1">
      <alignment horizontal="left" vertical="top" wrapText="1"/>
    </xf>
    <xf numFmtId="49" fontId="11" fillId="11" borderId="104" xfId="0" applyNumberFormat="1" applyFont="1" applyFill="1" applyBorder="1" applyAlignment="1">
      <alignment horizontal="center" vertical="top" textRotation="90"/>
    </xf>
    <xf numFmtId="49" fontId="11" fillId="11" borderId="58" xfId="0" applyNumberFormat="1" applyFont="1" applyFill="1" applyBorder="1" applyAlignment="1">
      <alignment horizontal="center" vertical="top" textRotation="90"/>
    </xf>
    <xf numFmtId="0" fontId="11" fillId="10" borderId="9" xfId="0" applyFont="1" applyFill="1" applyBorder="1" applyAlignment="1">
      <alignment horizontal="center" vertical="top"/>
    </xf>
    <xf numFmtId="0" fontId="11" fillId="10" borderId="172" xfId="0" applyFont="1" applyFill="1" applyBorder="1" applyAlignment="1">
      <alignment horizontal="center" vertical="top"/>
    </xf>
    <xf numFmtId="0" fontId="11" fillId="10" borderId="184" xfId="0" applyFont="1" applyFill="1" applyBorder="1" applyAlignment="1">
      <alignment horizontal="center" vertical="top"/>
    </xf>
    <xf numFmtId="49" fontId="12" fillId="2" borderId="10" xfId="0" applyNumberFormat="1" applyFont="1" applyFill="1" applyBorder="1" applyAlignment="1">
      <alignment horizontal="center" vertical="top"/>
    </xf>
    <xf numFmtId="0" fontId="12" fillId="7" borderId="70" xfId="0" applyFont="1" applyFill="1" applyBorder="1" applyAlignment="1">
      <alignment horizontal="left" vertical="top" wrapText="1"/>
    </xf>
    <xf numFmtId="0" fontId="12" fillId="7" borderId="39" xfId="0" applyFont="1" applyFill="1" applyBorder="1" applyAlignment="1">
      <alignment horizontal="left" vertical="top" wrapText="1"/>
    </xf>
    <xf numFmtId="0" fontId="12" fillId="7" borderId="34" xfId="0" applyFont="1" applyFill="1" applyBorder="1" applyAlignment="1">
      <alignment horizontal="left" vertical="top" wrapText="1"/>
    </xf>
    <xf numFmtId="0" fontId="12" fillId="22" borderId="30" xfId="0" applyFont="1" applyFill="1" applyBorder="1" applyAlignment="1">
      <alignment horizontal="left" vertical="top"/>
    </xf>
    <xf numFmtId="0" fontId="12" fillId="22" borderId="39" xfId="0" applyFont="1" applyFill="1" applyBorder="1" applyAlignment="1">
      <alignment horizontal="left" vertical="top"/>
    </xf>
    <xf numFmtId="0" fontId="12" fillId="22" borderId="34" xfId="0" applyFont="1" applyFill="1" applyBorder="1" applyAlignment="1">
      <alignment horizontal="left" vertical="top"/>
    </xf>
    <xf numFmtId="0" fontId="12" fillId="2" borderId="30" xfId="0" applyFont="1" applyFill="1" applyBorder="1" applyAlignment="1">
      <alignment horizontal="left" vertical="top"/>
    </xf>
    <xf numFmtId="0" fontId="12" fillId="2" borderId="39" xfId="0" applyFont="1" applyFill="1" applyBorder="1" applyAlignment="1">
      <alignment horizontal="left" vertical="top"/>
    </xf>
    <xf numFmtId="0" fontId="12" fillId="2" borderId="34" xfId="0" applyFont="1" applyFill="1" applyBorder="1" applyAlignment="1">
      <alignment horizontal="left" vertical="top"/>
    </xf>
    <xf numFmtId="49" fontId="12" fillId="0" borderId="70" xfId="0" applyNumberFormat="1" applyFont="1" applyBorder="1" applyAlignment="1">
      <alignment horizontal="left" vertical="top" wrapText="1"/>
    </xf>
    <xf numFmtId="49" fontId="12" fillId="0" borderId="39" xfId="0" applyNumberFormat="1" applyFont="1" applyBorder="1" applyAlignment="1">
      <alignment horizontal="left" vertical="top" wrapText="1"/>
    </xf>
    <xf numFmtId="49" fontId="12" fillId="0" borderId="34" xfId="0" applyNumberFormat="1" applyFont="1" applyBorder="1" applyAlignment="1">
      <alignment horizontal="left" vertical="top" wrapText="1"/>
    </xf>
    <xf numFmtId="49" fontId="11" fillId="0" borderId="104" xfId="0" applyNumberFormat="1" applyFont="1" applyBorder="1" applyAlignment="1">
      <alignment horizontal="center" vertical="top" textRotation="90"/>
    </xf>
    <xf numFmtId="49" fontId="11" fillId="10" borderId="48" xfId="0" applyNumberFormat="1" applyFont="1" applyFill="1" applyBorder="1" applyAlignment="1">
      <alignment horizontal="center" vertical="top"/>
    </xf>
    <xf numFmtId="49" fontId="12" fillId="0" borderId="144" xfId="0" applyNumberFormat="1" applyFont="1" applyBorder="1" applyAlignment="1">
      <alignment horizontal="center" vertical="top"/>
    </xf>
    <xf numFmtId="49" fontId="12" fillId="0" borderId="145" xfId="0" applyNumberFormat="1" applyFont="1" applyBorder="1" applyAlignment="1">
      <alignment horizontal="center" vertical="top"/>
    </xf>
    <xf numFmtId="49" fontId="12" fillId="3" borderId="108" xfId="0" applyNumberFormat="1" applyFont="1" applyFill="1" applyBorder="1" applyAlignment="1">
      <alignment horizontal="center" vertical="top"/>
    </xf>
    <xf numFmtId="49" fontId="12" fillId="0" borderId="174" xfId="0" applyNumberFormat="1" applyFont="1" applyBorder="1" applyAlignment="1">
      <alignment horizontal="center" vertical="top"/>
    </xf>
    <xf numFmtId="49" fontId="11" fillId="0" borderId="180" xfId="0" applyNumberFormat="1" applyFont="1" applyBorder="1" applyAlignment="1">
      <alignment horizontal="center" vertical="top" textRotation="90" wrapText="1"/>
    </xf>
    <xf numFmtId="49" fontId="11" fillId="0" borderId="47" xfId="0" applyNumberFormat="1" applyFont="1" applyBorder="1" applyAlignment="1">
      <alignment horizontal="center" vertical="top" textRotation="90" wrapText="1"/>
    </xf>
    <xf numFmtId="0" fontId="12" fillId="19" borderId="87" xfId="0" applyFont="1" applyFill="1" applyBorder="1" applyAlignment="1">
      <alignment horizontal="left" vertical="top"/>
    </xf>
    <xf numFmtId="0" fontId="12" fillId="19" borderId="69" xfId="0" applyFont="1" applyFill="1" applyBorder="1" applyAlignment="1">
      <alignment horizontal="left" vertical="top"/>
    </xf>
    <xf numFmtId="49" fontId="12" fillId="0" borderId="8" xfId="0" applyNumberFormat="1" applyFont="1" applyBorder="1" applyAlignment="1">
      <alignment horizontal="center" vertical="top" wrapText="1"/>
    </xf>
    <xf numFmtId="49" fontId="12" fillId="3" borderId="40" xfId="0" applyNumberFormat="1" applyFont="1" applyFill="1" applyBorder="1" applyAlignment="1">
      <alignment horizontal="right" vertical="center"/>
    </xf>
    <xf numFmtId="49" fontId="12" fillId="3" borderId="69" xfId="0" applyNumberFormat="1" applyFont="1" applyFill="1" applyBorder="1" applyAlignment="1">
      <alignment horizontal="right" vertical="center"/>
    </xf>
    <xf numFmtId="0" fontId="12" fillId="20" borderId="70" xfId="0" applyFont="1" applyFill="1" applyBorder="1" applyAlignment="1">
      <alignment horizontal="right" vertical="top"/>
    </xf>
    <xf numFmtId="0" fontId="12" fillId="20" borderId="39" xfId="0" applyFont="1" applyFill="1" applyBorder="1" applyAlignment="1">
      <alignment horizontal="right" vertical="top"/>
    </xf>
    <xf numFmtId="0" fontId="12" fillId="20" borderId="34" xfId="0" applyFont="1" applyFill="1" applyBorder="1" applyAlignment="1">
      <alignment horizontal="right" vertical="top"/>
    </xf>
    <xf numFmtId="0" fontId="11" fillId="0" borderId="59" xfId="0" applyFont="1" applyBorder="1" applyAlignment="1" applyProtection="1">
      <alignment horizontal="center" vertical="center" textRotation="90"/>
      <protection locked="0"/>
    </xf>
    <xf numFmtId="0" fontId="11" fillId="0" borderId="43" xfId="0" applyFont="1" applyBorder="1" applyAlignment="1" applyProtection="1">
      <alignment horizontal="center" vertical="center" textRotation="90"/>
      <protection locked="0"/>
    </xf>
    <xf numFmtId="0" fontId="11" fillId="0" borderId="91" xfId="0" applyFont="1" applyBorder="1" applyAlignment="1" applyProtection="1">
      <alignment horizontal="center" vertical="center"/>
      <protection locked="0"/>
    </xf>
    <xf numFmtId="0" fontId="11" fillId="0" borderId="92" xfId="0" applyFont="1" applyBorder="1" applyAlignment="1" applyProtection="1">
      <alignment horizontal="center" vertical="center"/>
      <protection locked="0"/>
    </xf>
    <xf numFmtId="0" fontId="11" fillId="0" borderId="60" xfId="0" applyFont="1" applyBorder="1" applyAlignment="1" applyProtection="1">
      <alignment horizontal="center" vertical="center" textRotation="90" wrapText="1"/>
      <protection locked="0"/>
    </xf>
    <xf numFmtId="0" fontId="11" fillId="0" borderId="45" xfId="0" applyFont="1" applyBorder="1" applyAlignment="1" applyProtection="1">
      <alignment horizontal="center" vertical="center" textRotation="90" wrapText="1"/>
      <protection locked="0"/>
    </xf>
    <xf numFmtId="0" fontId="11" fillId="0" borderId="59" xfId="0" applyFont="1" applyBorder="1" applyAlignment="1" applyProtection="1">
      <alignment horizontal="center" vertical="center" textRotation="90" wrapText="1"/>
      <protection locked="0"/>
    </xf>
    <xf numFmtId="0" fontId="11" fillId="0" borderId="43" xfId="0" applyFont="1" applyBorder="1" applyAlignment="1" applyProtection="1">
      <alignment horizontal="center" vertical="center" textRotation="90" wrapText="1"/>
      <protection locked="0"/>
    </xf>
    <xf numFmtId="0" fontId="11" fillId="0" borderId="31" xfId="0" applyFont="1" applyBorder="1" applyAlignment="1" applyProtection="1">
      <alignment horizontal="center" vertical="center" textRotation="90"/>
      <protection locked="0"/>
    </xf>
    <xf numFmtId="0" fontId="11" fillId="0" borderId="82" xfId="0" applyFont="1" applyBorder="1" applyAlignment="1" applyProtection="1">
      <alignment horizontal="center" vertical="center" textRotation="90"/>
      <protection locked="0"/>
    </xf>
    <xf numFmtId="0" fontId="11" fillId="0" borderId="32" xfId="0" applyFont="1" applyBorder="1" applyAlignment="1" applyProtection="1">
      <alignment horizontal="center" vertical="center" textRotation="90"/>
      <protection locked="0"/>
    </xf>
    <xf numFmtId="0" fontId="11" fillId="0" borderId="29" xfId="0" applyFont="1" applyBorder="1" applyAlignment="1" applyProtection="1">
      <alignment horizontal="center" vertical="center" textRotation="90"/>
      <protection locked="0"/>
    </xf>
    <xf numFmtId="0" fontId="11" fillId="0" borderId="44" xfId="0" applyFont="1" applyBorder="1" applyAlignment="1" applyProtection="1">
      <alignment horizontal="center" vertical="center" textRotation="90"/>
      <protection locked="0"/>
    </xf>
    <xf numFmtId="0" fontId="11" fillId="0" borderId="33" xfId="0" applyFont="1" applyBorder="1" applyAlignment="1" applyProtection="1">
      <alignment horizontal="center" vertical="center" textRotation="90"/>
      <protection locked="0"/>
    </xf>
    <xf numFmtId="0" fontId="11" fillId="0" borderId="93" xfId="0" applyFont="1" applyBorder="1" applyAlignment="1" applyProtection="1">
      <alignment horizontal="center" vertical="center" textRotation="90"/>
      <protection locked="0"/>
    </xf>
    <xf numFmtId="0" fontId="11" fillId="0" borderId="45" xfId="0" applyFont="1" applyBorder="1" applyAlignment="1" applyProtection="1">
      <alignment horizontal="center" vertical="center" textRotation="90"/>
      <protection locked="0"/>
    </xf>
    <xf numFmtId="0" fontId="12" fillId="0" borderId="94" xfId="0" applyFont="1" applyBorder="1" applyAlignment="1" applyProtection="1">
      <alignment horizontal="center" vertical="top"/>
      <protection locked="0"/>
    </xf>
    <xf numFmtId="0" fontId="12" fillId="0" borderId="79" xfId="0" applyFont="1" applyBorder="1" applyAlignment="1" applyProtection="1">
      <alignment horizontal="center" vertical="top"/>
      <protection locked="0"/>
    </xf>
    <xf numFmtId="0" fontId="12" fillId="0" borderId="80" xfId="0" applyFont="1" applyBorder="1" applyAlignment="1" applyProtection="1">
      <alignment horizontal="center" vertical="top"/>
      <protection locked="0"/>
    </xf>
    <xf numFmtId="0" fontId="14" fillId="0" borderId="0" xfId="0" applyFont="1" applyAlignment="1" applyProtection="1">
      <alignment horizontal="right"/>
      <protection locked="0"/>
    </xf>
    <xf numFmtId="0" fontId="12" fillId="0" borderId="94" xfId="0" applyFont="1" applyBorder="1" applyAlignment="1" applyProtection="1">
      <alignment horizontal="center" vertical="top" wrapText="1"/>
      <protection locked="0"/>
    </xf>
    <xf numFmtId="0" fontId="12" fillId="0" borderId="79" xfId="0" applyFont="1" applyBorder="1" applyAlignment="1" applyProtection="1">
      <alignment horizontal="center" vertical="top" wrapText="1"/>
      <protection locked="0"/>
    </xf>
    <xf numFmtId="0" fontId="12" fillId="0" borderId="80" xfId="0" applyFont="1" applyBorder="1" applyAlignment="1" applyProtection="1">
      <alignment horizontal="center" vertical="top" wrapText="1"/>
      <protection locked="0"/>
    </xf>
    <xf numFmtId="0" fontId="12" fillId="8" borderId="200" xfId="0" applyFont="1" applyFill="1" applyBorder="1" applyAlignment="1" applyProtection="1">
      <alignment horizontal="center" vertical="center" wrapText="1"/>
      <protection locked="0"/>
    </xf>
    <xf numFmtId="0" fontId="12" fillId="8" borderId="203" xfId="0" applyFont="1" applyFill="1" applyBorder="1" applyAlignment="1" applyProtection="1">
      <alignment horizontal="center" vertical="center" wrapText="1"/>
      <protection locked="0"/>
    </xf>
    <xf numFmtId="0" fontId="12" fillId="8" borderId="208" xfId="0" applyFont="1" applyFill="1" applyBorder="1" applyAlignment="1" applyProtection="1">
      <alignment horizontal="center" vertical="center" wrapText="1"/>
      <protection locked="0"/>
    </xf>
    <xf numFmtId="0" fontId="12" fillId="8" borderId="200" xfId="0" applyFont="1" applyFill="1" applyBorder="1" applyAlignment="1" applyProtection="1">
      <alignment horizontal="center" vertical="center" textRotation="90" wrapText="1"/>
      <protection locked="0"/>
    </xf>
    <xf numFmtId="0" fontId="12" fillId="8" borderId="203" xfId="0" applyFont="1" applyFill="1" applyBorder="1" applyAlignment="1" applyProtection="1">
      <alignment horizontal="center" vertical="center" textRotation="90" wrapText="1"/>
      <protection locked="0"/>
    </xf>
    <xf numFmtId="0" fontId="12" fillId="8" borderId="208" xfId="0" applyFont="1" applyFill="1" applyBorder="1" applyAlignment="1" applyProtection="1">
      <alignment horizontal="center" vertical="center" textRotation="90" wrapText="1"/>
      <protection locked="0"/>
    </xf>
    <xf numFmtId="0" fontId="12" fillId="8" borderId="201" xfId="0" applyFont="1" applyFill="1" applyBorder="1" applyAlignment="1" applyProtection="1">
      <alignment horizontal="center" vertical="center" wrapText="1"/>
      <protection locked="0"/>
    </xf>
    <xf numFmtId="0" fontId="12" fillId="8" borderId="202" xfId="0" applyFont="1" applyFill="1" applyBorder="1" applyAlignment="1" applyProtection="1">
      <alignment horizontal="center" vertical="center" wrapText="1"/>
      <protection locked="0"/>
    </xf>
    <xf numFmtId="0" fontId="12" fillId="8" borderId="204" xfId="0" applyFont="1" applyFill="1" applyBorder="1" applyAlignment="1" applyProtection="1">
      <alignment horizontal="center" vertical="center" wrapText="1"/>
      <protection locked="0"/>
    </xf>
    <xf numFmtId="0" fontId="12" fillId="8" borderId="90" xfId="0" applyFont="1" applyFill="1" applyBorder="1" applyAlignment="1" applyProtection="1">
      <alignment horizontal="center" vertical="center" wrapText="1"/>
      <protection locked="0"/>
    </xf>
    <xf numFmtId="0" fontId="12" fillId="8" borderId="35" xfId="0" applyFont="1" applyFill="1" applyBorder="1" applyAlignment="1" applyProtection="1">
      <alignment horizontal="center" vertical="center" textRotation="90" wrapText="1"/>
      <protection locked="0"/>
    </xf>
    <xf numFmtId="0" fontId="12" fillId="8" borderId="113" xfId="0" applyFont="1" applyFill="1" applyBorder="1" applyAlignment="1" applyProtection="1">
      <alignment horizontal="center" vertical="center" textRotation="90" wrapText="1"/>
      <protection locked="0"/>
    </xf>
    <xf numFmtId="0" fontId="12" fillId="8" borderId="212" xfId="0" applyFont="1" applyFill="1" applyBorder="1" applyAlignment="1" applyProtection="1">
      <alignment horizontal="center" vertical="center" textRotation="90" wrapText="1"/>
      <protection locked="0"/>
    </xf>
    <xf numFmtId="0" fontId="14" fillId="8" borderId="205" xfId="0" applyFont="1" applyFill="1" applyBorder="1" applyAlignment="1" applyProtection="1">
      <alignment horizontal="center" vertical="top" wrapText="1"/>
      <protection locked="0"/>
    </xf>
    <xf numFmtId="0" fontId="14" fillId="8" borderId="206" xfId="0" applyFont="1" applyFill="1" applyBorder="1" applyAlignment="1" applyProtection="1">
      <alignment horizontal="center" vertical="top" wrapText="1"/>
      <protection locked="0"/>
    </xf>
    <xf numFmtId="0" fontId="14" fillId="8" borderId="209" xfId="0" applyFont="1" applyFill="1" applyBorder="1" applyAlignment="1" applyProtection="1">
      <alignment horizontal="center" vertical="top" wrapText="1"/>
      <protection locked="0"/>
    </xf>
    <xf numFmtId="0" fontId="14" fillId="8" borderId="157" xfId="0" applyFont="1" applyFill="1" applyBorder="1" applyAlignment="1" applyProtection="1">
      <alignment horizontal="center" vertical="top" wrapText="1"/>
      <protection locked="0"/>
    </xf>
    <xf numFmtId="0" fontId="14" fillId="8" borderId="29" xfId="0" applyFont="1" applyFill="1" applyBorder="1" applyAlignment="1" applyProtection="1">
      <alignment horizontal="center" vertical="top" wrapText="1"/>
      <protection locked="0"/>
    </xf>
    <xf numFmtId="0" fontId="14" fillId="8" borderId="210" xfId="0" applyFont="1" applyFill="1" applyBorder="1" applyAlignment="1" applyProtection="1">
      <alignment horizontal="center" vertical="top" wrapText="1"/>
      <protection locked="0"/>
    </xf>
    <xf numFmtId="0" fontId="14" fillId="8" borderId="191" xfId="0" applyFont="1" applyFill="1" applyBorder="1" applyAlignment="1" applyProtection="1">
      <alignment horizontal="center" vertical="top" wrapText="1"/>
      <protection locked="0"/>
    </xf>
    <xf numFmtId="0" fontId="14" fillId="8" borderId="207" xfId="0" applyFont="1" applyFill="1" applyBorder="1" applyAlignment="1" applyProtection="1">
      <alignment horizontal="center" vertical="top" wrapText="1"/>
      <protection locked="0"/>
    </xf>
    <xf numFmtId="0" fontId="14" fillId="8" borderId="211" xfId="0" applyFont="1" applyFill="1" applyBorder="1" applyAlignment="1" applyProtection="1">
      <alignment horizontal="center" vertical="top" wrapText="1"/>
      <protection locked="0"/>
    </xf>
    <xf numFmtId="0" fontId="14" fillId="20" borderId="57" xfId="0" applyFont="1" applyFill="1" applyBorder="1" applyAlignment="1">
      <alignment horizontal="left"/>
    </xf>
    <xf numFmtId="0" fontId="14" fillId="20" borderId="0" xfId="0" applyFont="1" applyFill="1" applyAlignment="1">
      <alignment horizontal="left"/>
    </xf>
    <xf numFmtId="0" fontId="14" fillId="20" borderId="54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14" fillId="25" borderId="99" xfId="0" applyFont="1" applyFill="1" applyBorder="1" applyAlignment="1">
      <alignment horizontal="center" vertical="top"/>
    </xf>
    <xf numFmtId="0" fontId="14" fillId="25" borderId="120" xfId="0" applyFont="1" applyFill="1" applyBorder="1" applyAlignment="1">
      <alignment horizontal="center" vertical="top"/>
    </xf>
    <xf numFmtId="0" fontId="14" fillId="25" borderId="79" xfId="0" applyFont="1" applyFill="1" applyBorder="1" applyAlignment="1">
      <alignment horizontal="center" vertical="top"/>
    </xf>
    <xf numFmtId="0" fontId="14" fillId="25" borderId="231" xfId="0" applyFont="1" applyFill="1" applyBorder="1" applyAlignment="1">
      <alignment horizontal="center" vertical="top"/>
    </xf>
    <xf numFmtId="0" fontId="14" fillId="25" borderId="64" xfId="0" applyFont="1" applyFill="1" applyBorder="1" applyAlignment="1">
      <alignment horizontal="center"/>
    </xf>
    <xf numFmtId="0" fontId="14" fillId="25" borderId="62" xfId="0" applyFont="1" applyFill="1" applyBorder="1" applyAlignment="1">
      <alignment horizontal="center"/>
    </xf>
    <xf numFmtId="0" fontId="14" fillId="25" borderId="63" xfId="0" applyFont="1" applyFill="1" applyBorder="1" applyAlignment="1">
      <alignment horizontal="center"/>
    </xf>
    <xf numFmtId="0" fontId="14" fillId="25" borderId="80" xfId="0" applyFont="1" applyFill="1" applyBorder="1" applyAlignment="1">
      <alignment horizontal="center" vertical="top" wrapText="1"/>
    </xf>
    <xf numFmtId="0" fontId="14" fillId="25" borderId="233" xfId="0" applyFont="1" applyFill="1" applyBorder="1" applyAlignment="1">
      <alignment horizontal="center" vertical="top" wrapText="1"/>
    </xf>
    <xf numFmtId="0" fontId="16" fillId="10" borderId="50" xfId="0" applyFont="1" applyFill="1" applyBorder="1" applyAlignment="1">
      <alignment horizontal="center"/>
    </xf>
    <xf numFmtId="0" fontId="16" fillId="10" borderId="50" xfId="0" applyFont="1" applyFill="1" applyBorder="1"/>
    <xf numFmtId="0" fontId="16" fillId="10" borderId="43" xfId="0" applyFont="1" applyFill="1" applyBorder="1" applyAlignment="1">
      <alignment horizontal="center"/>
    </xf>
    <xf numFmtId="0" fontId="16" fillId="10" borderId="44" xfId="0" applyFont="1" applyFill="1" applyBorder="1" applyAlignment="1">
      <alignment horizontal="center"/>
    </xf>
    <xf numFmtId="0" fontId="16" fillId="10" borderId="45" xfId="0" applyFont="1" applyFill="1" applyBorder="1" applyAlignment="1">
      <alignment horizontal="center"/>
    </xf>
    <xf numFmtId="3" fontId="16" fillId="23" borderId="43" xfId="0" applyNumberFormat="1" applyFont="1" applyFill="1" applyBorder="1" applyAlignment="1">
      <alignment horizontal="center"/>
    </xf>
    <xf numFmtId="3" fontId="16" fillId="23" borderId="44" xfId="0" applyNumberFormat="1" applyFont="1" applyFill="1" applyBorder="1" applyAlignment="1">
      <alignment horizontal="center"/>
    </xf>
    <xf numFmtId="3" fontId="16" fillId="23" borderId="45" xfId="0" applyNumberFormat="1" applyFont="1" applyFill="1" applyBorder="1" applyAlignment="1">
      <alignment horizontal="center"/>
    </xf>
    <xf numFmtId="49" fontId="12" fillId="23" borderId="52" xfId="0" applyNumberFormat="1" applyFont="1" applyFill="1" applyBorder="1" applyAlignment="1">
      <alignment horizontal="center" vertical="top"/>
    </xf>
    <xf numFmtId="0" fontId="11" fillId="23" borderId="52" xfId="10" applyNumberFormat="1" applyFont="1" applyFill="1" applyBorder="1" applyAlignment="1" applyProtection="1">
      <alignment horizontal="left" vertical="top" wrapText="1"/>
    </xf>
    <xf numFmtId="0" fontId="11" fillId="23" borderId="52" xfId="0" applyFont="1" applyFill="1" applyBorder="1" applyAlignment="1">
      <alignment horizontal="center" vertical="top"/>
    </xf>
    <xf numFmtId="49" fontId="11" fillId="23" borderId="104" xfId="0" applyNumberFormat="1" applyFont="1" applyFill="1" applyBorder="1" applyAlignment="1">
      <alignment horizontal="center" vertical="top" textRotation="90" wrapText="1"/>
    </xf>
    <xf numFmtId="49" fontId="11" fillId="23" borderId="35" xfId="0" applyNumberFormat="1" applyFont="1" applyFill="1" applyBorder="1" applyAlignment="1">
      <alignment horizontal="center" vertical="top" textRotation="90"/>
    </xf>
    <xf numFmtId="49" fontId="11" fillId="23" borderId="46" xfId="0" applyNumberFormat="1" applyFont="1" applyFill="1" applyBorder="1" applyAlignment="1">
      <alignment horizontal="center" vertical="top"/>
    </xf>
    <xf numFmtId="49" fontId="11" fillId="23" borderId="35" xfId="0" applyNumberFormat="1" applyFont="1" applyFill="1" applyBorder="1" applyAlignment="1">
      <alignment horizontal="center" vertical="top"/>
    </xf>
    <xf numFmtId="0" fontId="11" fillId="23" borderId="99" xfId="0" applyFont="1" applyFill="1" applyBorder="1" applyAlignment="1">
      <alignment horizontal="center" vertical="center" wrapText="1"/>
    </xf>
    <xf numFmtId="164" fontId="11" fillId="23" borderId="64" xfId="0" applyNumberFormat="1" applyFont="1" applyFill="1" applyBorder="1" applyAlignment="1">
      <alignment horizontal="center" vertical="center"/>
    </xf>
    <xf numFmtId="164" fontId="11" fillId="23" borderId="62" xfId="0" applyNumberFormat="1" applyFont="1" applyFill="1" applyBorder="1" applyAlignment="1">
      <alignment horizontal="center" vertical="center"/>
    </xf>
    <xf numFmtId="164" fontId="11" fillId="23" borderId="63" xfId="0" applyNumberFormat="1" applyFont="1" applyFill="1" applyBorder="1" applyAlignment="1">
      <alignment horizontal="center" vertical="center"/>
    </xf>
    <xf numFmtId="49" fontId="12" fillId="23" borderId="15" xfId="0" applyNumberFormat="1" applyFont="1" applyFill="1" applyBorder="1" applyAlignment="1">
      <alignment horizontal="center" vertical="top"/>
    </xf>
    <xf numFmtId="0" fontId="11" fillId="23" borderId="15" xfId="10" applyNumberFormat="1" applyFont="1" applyFill="1" applyBorder="1" applyAlignment="1" applyProtection="1">
      <alignment horizontal="left" vertical="top" wrapText="1"/>
    </xf>
    <xf numFmtId="0" fontId="11" fillId="23" borderId="15" xfId="0" applyFont="1" applyFill="1" applyBorder="1" applyAlignment="1">
      <alignment horizontal="center" vertical="top"/>
    </xf>
    <xf numFmtId="49" fontId="11" fillId="23" borderId="112" xfId="0" applyNumberFormat="1" applyFont="1" applyFill="1" applyBorder="1" applyAlignment="1">
      <alignment horizontal="center" vertical="top" textRotation="90" wrapText="1"/>
    </xf>
    <xf numFmtId="49" fontId="11" fillId="23" borderId="113" xfId="0" applyNumberFormat="1" applyFont="1" applyFill="1" applyBorder="1" applyAlignment="1">
      <alignment horizontal="center" vertical="top" textRotation="90"/>
    </xf>
    <xf numFmtId="49" fontId="11" fillId="23" borderId="113" xfId="0" applyNumberFormat="1" applyFont="1" applyFill="1" applyBorder="1" applyAlignment="1">
      <alignment horizontal="center" vertical="top"/>
    </xf>
    <xf numFmtId="0" fontId="11" fillId="23" borderId="50" xfId="0" applyFont="1" applyFill="1" applyBorder="1" applyAlignment="1">
      <alignment horizontal="center" vertical="center" wrapText="1"/>
    </xf>
    <xf numFmtId="164" fontId="11" fillId="23" borderId="82" xfId="0" applyNumberFormat="1" applyFont="1" applyFill="1" applyBorder="1" applyAlignment="1">
      <alignment horizontal="center" vertical="center"/>
    </xf>
    <xf numFmtId="164" fontId="11" fillId="23" borderId="29" xfId="0" applyNumberFormat="1" applyFont="1" applyFill="1" applyBorder="1" applyAlignment="1">
      <alignment horizontal="center" vertical="center"/>
    </xf>
    <xf numFmtId="164" fontId="11" fillId="23" borderId="93" xfId="0" applyNumberFormat="1" applyFont="1" applyFill="1" applyBorder="1" applyAlignment="1">
      <alignment horizontal="center" vertical="center"/>
    </xf>
    <xf numFmtId="49" fontId="11" fillId="23" borderId="50" xfId="0" applyNumberFormat="1" applyFont="1" applyFill="1" applyBorder="1" applyAlignment="1">
      <alignment horizontal="center" vertical="top" textRotation="90"/>
    </xf>
    <xf numFmtId="49" fontId="11" fillId="23" borderId="179" xfId="0" applyNumberFormat="1" applyFont="1" applyFill="1" applyBorder="1" applyAlignment="1">
      <alignment horizontal="center" vertical="top"/>
    </xf>
    <xf numFmtId="49" fontId="11" fillId="23" borderId="50" xfId="0" applyNumberFormat="1" applyFont="1" applyFill="1" applyBorder="1" applyAlignment="1">
      <alignment horizontal="center" vertical="top"/>
    </xf>
    <xf numFmtId="0" fontId="12" fillId="23" borderId="96" xfId="0" applyFont="1" applyFill="1" applyBorder="1" applyAlignment="1">
      <alignment horizontal="center" vertical="top" wrapText="1"/>
    </xf>
    <xf numFmtId="164" fontId="12" fillId="23" borderId="31" xfId="0" applyNumberFormat="1" applyFont="1" applyFill="1" applyBorder="1" applyAlignment="1">
      <alignment horizontal="center" vertical="top"/>
    </xf>
    <xf numFmtId="164" fontId="12" fillId="23" borderId="32" xfId="0" applyNumberFormat="1" applyFont="1" applyFill="1" applyBorder="1" applyAlignment="1">
      <alignment horizontal="center" vertical="top"/>
    </xf>
    <xf numFmtId="164" fontId="12" fillId="23" borderId="33" xfId="0" applyNumberFormat="1" applyFont="1" applyFill="1" applyBorder="1" applyAlignment="1">
      <alignment horizontal="center" vertical="top"/>
    </xf>
  </cellXfs>
  <cellStyles count="28">
    <cellStyle name="1 antraštė" xfId="1" builtinId="16" customBuiltin="1"/>
    <cellStyle name="2 antraštė" xfId="2" builtinId="17" customBuiltin="1"/>
    <cellStyle name="20% – paryškinimas 3 2" xfId="3" xr:uid="{00000000-0005-0000-0000-000002000000}"/>
    <cellStyle name="20% – paryškinimas 5 2" xfId="4" xr:uid="{00000000-0005-0000-0000-000003000000}"/>
    <cellStyle name="3 antraštė" xfId="5" builtinId="18" customBuiltin="1"/>
    <cellStyle name="4 antraštė" xfId="6" builtinId="19" customBuiltin="1"/>
    <cellStyle name="Aiškinamasis tekstas" xfId="7" builtinId="53" customBuiltin="1"/>
    <cellStyle name="Excel_BuiltIn_20% – paryškinimas 3" xfId="8" xr:uid="{00000000-0005-0000-0000-000007000000}"/>
    <cellStyle name="Excel_BuiltIn_20% – paryškinimas 5" xfId="9" xr:uid="{00000000-0005-0000-0000-000008000000}"/>
    <cellStyle name="Excel_BuiltIn_Pastaba" xfId="10" xr:uid="{00000000-0005-0000-0000-000009000000}"/>
    <cellStyle name="Explanatory Text" xfId="11" xr:uid="{00000000-0005-0000-0000-00000A000000}"/>
    <cellStyle name="Geras" xfId="12" builtinId="26" customBuiltin="1"/>
    <cellStyle name="Good 1" xfId="13" xr:uid="{00000000-0005-0000-0000-00000C000000}"/>
    <cellStyle name="Heading 1 1" xfId="14" xr:uid="{00000000-0005-0000-0000-00000D000000}"/>
    <cellStyle name="Heading 2 1" xfId="15" xr:uid="{00000000-0005-0000-0000-00000E000000}"/>
    <cellStyle name="Heading 3" xfId="16" xr:uid="{00000000-0005-0000-0000-00000F000000}"/>
    <cellStyle name="Heading 4" xfId="17" xr:uid="{00000000-0005-0000-0000-000010000000}"/>
    <cellStyle name="Įprastas" xfId="0" builtinId="0"/>
    <cellStyle name="Įspėjimo tekstas" xfId="18" builtinId="11" customBuiltin="1"/>
    <cellStyle name="Išvestis" xfId="19" builtinId="21" customBuiltin="1"/>
    <cellStyle name="Output" xfId="20" xr:uid="{00000000-0005-0000-0000-000014000000}"/>
    <cellStyle name="Paprastas_Lapas1" xfId="21" xr:uid="{00000000-0005-0000-0000-000015000000}"/>
    <cellStyle name="Pastaba 2" xfId="22" xr:uid="{00000000-0005-0000-0000-000016000000}"/>
    <cellStyle name="Pavadinimas" xfId="23" builtinId="15" customBuiltin="1"/>
    <cellStyle name="Suma" xfId="24" builtinId="25" customBuiltin="1"/>
    <cellStyle name="Title" xfId="25" xr:uid="{00000000-0005-0000-0000-000019000000}"/>
    <cellStyle name="Total" xfId="26" xr:uid="{00000000-0005-0000-0000-00001A000000}"/>
    <cellStyle name="Warning Text" xfId="27" xr:uid="{00000000-0005-0000-0000-00001B000000}"/>
  </cellStyles>
  <dxfs count="0"/>
  <tableStyles count="0" defaultTableStyle="TableStyleMedium2" defaultPivotStyle="PivotStyleLight16"/>
  <colors>
    <mruColors>
      <color rgb="FFCCFFCC"/>
      <color rgb="FFCCFFFF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83"/>
  <sheetViews>
    <sheetView tabSelected="1" zoomScale="80" zoomScaleNormal="80" zoomScaleSheetLayoutView="80" workbookViewId="0">
      <pane ySplit="19" topLeftCell="A92" activePane="bottomLeft" state="frozen"/>
      <selection pane="bottomLeft" activeCell="E96" sqref="E96:E98"/>
    </sheetView>
  </sheetViews>
  <sheetFormatPr defaultRowHeight="12.75" x14ac:dyDescent="0.2"/>
  <cols>
    <col min="1" max="1" width="3.28515625" style="29" customWidth="1"/>
    <col min="2" max="2" width="3.7109375" style="30" customWidth="1"/>
    <col min="3" max="3" width="3.140625" style="30" customWidth="1"/>
    <col min="4" max="4" width="3.42578125" style="30" customWidth="1"/>
    <col min="5" max="5" width="27.85546875" style="30" customWidth="1"/>
    <col min="6" max="6" width="5" style="30" customWidth="1"/>
    <col min="7" max="7" width="7.28515625" style="30" customWidth="1"/>
    <col min="8" max="8" width="6.140625" style="30" customWidth="1"/>
    <col min="9" max="9" width="5.28515625" style="30" customWidth="1"/>
    <col min="10" max="10" width="10.85546875" style="30" customWidth="1"/>
    <col min="11" max="11" width="8.5703125" style="30" customWidth="1"/>
    <col min="12" max="12" width="10.28515625" style="30" customWidth="1"/>
    <col min="13" max="13" width="9" style="30" customWidth="1"/>
    <col min="14" max="14" width="8.85546875" style="30" customWidth="1"/>
    <col min="15" max="15" width="9.42578125" style="30" customWidth="1"/>
    <col min="16" max="17" width="9.5703125" style="30" customWidth="1"/>
    <col min="18" max="19" width="9.42578125" style="30" customWidth="1"/>
    <col min="20" max="20" width="9.28515625" style="30" customWidth="1"/>
    <col min="21" max="22" width="9.42578125" style="30" customWidth="1"/>
    <col min="23" max="23" width="8.85546875" style="30" customWidth="1"/>
    <col min="24" max="24" width="9.42578125" style="30" customWidth="1"/>
    <col min="25" max="25" width="9.140625" style="30" customWidth="1"/>
    <col min="26" max="26" width="9.28515625" style="30" customWidth="1"/>
    <col min="27" max="27" width="9.7109375" style="30" customWidth="1"/>
    <col min="28" max="41" width="9" style="30" hidden="1" customWidth="1"/>
    <col min="42" max="16384" width="9.140625" style="29"/>
  </cols>
  <sheetData>
    <row r="1" spans="2:27" ht="0.75" customHeight="1" x14ac:dyDescent="0.2">
      <c r="B1" s="1010" t="s">
        <v>0</v>
      </c>
      <c r="C1" s="1010"/>
      <c r="D1" s="1010"/>
      <c r="E1" s="1010"/>
      <c r="F1" s="1010"/>
      <c r="G1" s="1010"/>
      <c r="H1" s="1010"/>
      <c r="I1" s="1010"/>
      <c r="J1" s="1010"/>
      <c r="K1" s="1010"/>
      <c r="L1" s="1010"/>
      <c r="M1" s="1010"/>
      <c r="N1" s="1010"/>
      <c r="O1" s="1010"/>
      <c r="P1" s="1010"/>
      <c r="Q1" s="1010"/>
      <c r="R1" s="1010"/>
      <c r="S1" s="1010"/>
      <c r="T1" s="1010"/>
      <c r="U1" s="1010"/>
      <c r="V1" s="1010"/>
      <c r="W1" s="1010"/>
      <c r="X1" s="1010"/>
      <c r="Y1" s="1010"/>
      <c r="Z1" s="1010"/>
      <c r="AA1" s="1010"/>
    </row>
    <row r="2" spans="2:27" ht="12.75" customHeight="1" x14ac:dyDescent="0.2"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V2" s="1048" t="s">
        <v>166</v>
      </c>
      <c r="W2" s="1048"/>
      <c r="X2" s="1048"/>
      <c r="Y2" s="1048"/>
      <c r="Z2" s="1048"/>
      <c r="AA2" s="1048"/>
    </row>
    <row r="3" spans="2:27" ht="12.75" customHeight="1" x14ac:dyDescent="0.2"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V3" s="1048" t="s">
        <v>196</v>
      </c>
      <c r="W3" s="1048"/>
      <c r="X3" s="1048"/>
      <c r="Y3" s="1048"/>
      <c r="Z3" s="1048"/>
      <c r="AA3" s="1048"/>
    </row>
    <row r="4" spans="2:27" ht="12.75" customHeight="1" x14ac:dyDescent="0.2"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V4" s="1048" t="s">
        <v>259</v>
      </c>
      <c r="W4" s="1048"/>
      <c r="X4" s="1048"/>
      <c r="Y4" s="1048"/>
      <c r="Z4" s="1048"/>
      <c r="AA4" s="1048"/>
    </row>
    <row r="5" spans="2:27" ht="12.75" customHeight="1" x14ac:dyDescent="0.2"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V5" s="1048" t="s">
        <v>260</v>
      </c>
      <c r="W5" s="1048"/>
      <c r="X5" s="1048"/>
      <c r="Y5" s="1048"/>
      <c r="Z5" s="1048"/>
      <c r="AA5" s="1048"/>
    </row>
    <row r="6" spans="2:27" ht="12.75" customHeight="1" x14ac:dyDescent="0.2"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V6" s="1048" t="s">
        <v>425</v>
      </c>
      <c r="W6" s="1048"/>
      <c r="X6" s="1048"/>
      <c r="Y6" s="1048"/>
      <c r="Z6" s="1048"/>
      <c r="AA6" s="1048"/>
    </row>
    <row r="7" spans="2:27" ht="12.75" customHeight="1" x14ac:dyDescent="0.2"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V7" s="1048" t="s">
        <v>426</v>
      </c>
      <c r="W7" s="1048"/>
      <c r="X7" s="1048"/>
      <c r="Y7" s="1048"/>
      <c r="Z7" s="1048"/>
      <c r="AA7" s="1048"/>
    </row>
    <row r="8" spans="2:27" ht="12.75" customHeight="1" x14ac:dyDescent="0.2"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V8" s="1048" t="s">
        <v>429</v>
      </c>
      <c r="W8" s="1048"/>
      <c r="X8" s="1048"/>
      <c r="Y8" s="1048"/>
      <c r="Z8" s="1048"/>
      <c r="AA8" s="1048"/>
    </row>
    <row r="9" spans="2:27" ht="12.75" customHeight="1" x14ac:dyDescent="0.2"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V9" s="1048" t="s">
        <v>432</v>
      </c>
      <c r="W9" s="1048"/>
      <c r="X9" s="1048"/>
      <c r="Y9" s="1048"/>
      <c r="Z9" s="1048"/>
      <c r="AA9" s="1048"/>
    </row>
    <row r="10" spans="2:27" ht="12.75" customHeight="1" x14ac:dyDescent="0.2"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V10" s="1048" t="s">
        <v>433</v>
      </c>
      <c r="W10" s="1048"/>
      <c r="X10" s="1048"/>
      <c r="Y10" s="1048"/>
      <c r="Z10" s="1048"/>
      <c r="AA10" s="1048"/>
    </row>
    <row r="11" spans="2:27" ht="12.75" customHeight="1" x14ac:dyDescent="0.2"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V11" s="1048" t="s">
        <v>434</v>
      </c>
      <c r="W11" s="1048"/>
      <c r="X11" s="1048"/>
      <c r="Y11" s="1048"/>
      <c r="Z11" s="1048"/>
      <c r="AA11" s="1048"/>
    </row>
    <row r="12" spans="2:27" ht="12.75" customHeight="1" x14ac:dyDescent="0.2"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V12" s="1048" t="s">
        <v>435</v>
      </c>
      <c r="W12" s="1048"/>
      <c r="X12" s="1048"/>
      <c r="Y12" s="1048"/>
      <c r="Z12" s="1048"/>
      <c r="AA12" s="1048"/>
    </row>
    <row r="13" spans="2:27" ht="12" customHeight="1" x14ac:dyDescent="0.2">
      <c r="B13" s="1011" t="s">
        <v>197</v>
      </c>
      <c r="C13" s="1011"/>
      <c r="D13" s="1011"/>
      <c r="E13" s="1011"/>
      <c r="F13" s="1011"/>
      <c r="G13" s="1011"/>
      <c r="H13" s="1011"/>
      <c r="I13" s="1011"/>
      <c r="J13" s="1011"/>
      <c r="K13" s="1011"/>
      <c r="L13" s="1011"/>
      <c r="M13" s="1011"/>
      <c r="N13" s="1011"/>
      <c r="O13" s="1011"/>
      <c r="P13" s="1011"/>
      <c r="Q13" s="1011"/>
      <c r="R13" s="1011"/>
      <c r="S13" s="1011"/>
      <c r="T13" s="1011"/>
      <c r="U13" s="1011"/>
      <c r="V13" s="1011"/>
      <c r="W13" s="1011"/>
      <c r="X13" s="1011"/>
      <c r="Y13" s="1011"/>
      <c r="Z13" s="1011"/>
      <c r="AA13" s="1011"/>
    </row>
    <row r="14" spans="2:27" ht="12.75" customHeight="1" x14ac:dyDescent="0.2">
      <c r="B14" s="1012" t="s">
        <v>195</v>
      </c>
      <c r="C14" s="1012"/>
      <c r="D14" s="1012"/>
      <c r="E14" s="1012"/>
      <c r="F14" s="1012"/>
      <c r="G14" s="1012"/>
      <c r="H14" s="1012"/>
      <c r="I14" s="1012"/>
      <c r="J14" s="1012"/>
      <c r="K14" s="1012"/>
      <c r="L14" s="1012"/>
      <c r="M14" s="1012"/>
      <c r="N14" s="1012"/>
      <c r="O14" s="1012"/>
      <c r="P14" s="1012"/>
      <c r="Q14" s="1012"/>
      <c r="R14" s="1012"/>
      <c r="S14" s="1012"/>
      <c r="T14" s="1012"/>
      <c r="U14" s="1012"/>
      <c r="V14" s="1012"/>
      <c r="W14" s="1012"/>
      <c r="X14" s="1012"/>
      <c r="Y14" s="1012"/>
      <c r="Z14" s="1012"/>
      <c r="AA14" s="1012"/>
    </row>
    <row r="15" spans="2:27" ht="12.75" customHeight="1" x14ac:dyDescent="0.2">
      <c r="B15" s="1011" t="s">
        <v>253</v>
      </c>
      <c r="C15" s="1011"/>
      <c r="D15" s="1011"/>
      <c r="E15" s="1011"/>
      <c r="F15" s="1011"/>
      <c r="G15" s="1011"/>
      <c r="H15" s="1011"/>
      <c r="I15" s="1011"/>
      <c r="J15" s="1011"/>
      <c r="K15" s="1011"/>
      <c r="L15" s="1011"/>
      <c r="M15" s="1011"/>
      <c r="N15" s="1011"/>
      <c r="O15" s="1011"/>
      <c r="P15" s="1011"/>
      <c r="Q15" s="1011"/>
      <c r="R15" s="1011"/>
      <c r="S15" s="1011"/>
      <c r="T15" s="1011"/>
      <c r="U15" s="1011"/>
      <c r="V15" s="1011"/>
      <c r="W15" s="1011"/>
      <c r="X15" s="1011"/>
      <c r="Y15" s="1011"/>
      <c r="Z15" s="1011"/>
      <c r="AA15" s="1011"/>
    </row>
    <row r="16" spans="2:27" ht="16.5" customHeight="1" thickBot="1" x14ac:dyDescent="0.25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1040" t="s">
        <v>126</v>
      </c>
      <c r="Z16" s="1040"/>
      <c r="AA16" s="1040"/>
    </row>
    <row r="17" spans="1:41" ht="21.75" customHeight="1" thickBot="1" x14ac:dyDescent="0.25">
      <c r="A17" s="1013" t="s">
        <v>1</v>
      </c>
      <c r="B17" s="1016" t="s">
        <v>2</v>
      </c>
      <c r="C17" s="1019" t="s">
        <v>3</v>
      </c>
      <c r="D17" s="1022" t="s">
        <v>4</v>
      </c>
      <c r="E17" s="1025" t="s">
        <v>5</v>
      </c>
      <c r="F17" s="1022" t="s">
        <v>6</v>
      </c>
      <c r="G17" s="1034" t="s">
        <v>7</v>
      </c>
      <c r="H17" s="1037" t="s">
        <v>8</v>
      </c>
      <c r="I17" s="1037" t="s">
        <v>9</v>
      </c>
      <c r="J17" s="1061" t="s">
        <v>198</v>
      </c>
      <c r="K17" s="1037" t="s">
        <v>10</v>
      </c>
      <c r="L17" s="1052" t="s">
        <v>199</v>
      </c>
      <c r="M17" s="1053"/>
      <c r="N17" s="1053"/>
      <c r="O17" s="1054"/>
      <c r="P17" s="1055" t="s">
        <v>200</v>
      </c>
      <c r="Q17" s="1056"/>
      <c r="R17" s="1056"/>
      <c r="S17" s="1057"/>
      <c r="T17" s="1028" t="s">
        <v>201</v>
      </c>
      <c r="U17" s="1029"/>
      <c r="V17" s="1029"/>
      <c r="W17" s="1030"/>
      <c r="X17" s="1031" t="s">
        <v>202</v>
      </c>
      <c r="Y17" s="1032"/>
      <c r="Z17" s="1032"/>
      <c r="AA17" s="1033"/>
    </row>
    <row r="18" spans="1:41" ht="13.15" customHeight="1" thickBot="1" x14ac:dyDescent="0.25">
      <c r="A18" s="1014"/>
      <c r="B18" s="1017"/>
      <c r="C18" s="1020"/>
      <c r="D18" s="1023"/>
      <c r="E18" s="1026"/>
      <c r="F18" s="1023"/>
      <c r="G18" s="1035"/>
      <c r="H18" s="1038"/>
      <c r="I18" s="1038"/>
      <c r="J18" s="1062"/>
      <c r="K18" s="1038"/>
      <c r="L18" s="1041" t="s">
        <v>11</v>
      </c>
      <c r="M18" s="1043" t="s">
        <v>12</v>
      </c>
      <c r="N18" s="1043"/>
      <c r="O18" s="1044" t="s">
        <v>113</v>
      </c>
      <c r="P18" s="1041" t="s">
        <v>11</v>
      </c>
      <c r="Q18" s="1043" t="s">
        <v>12</v>
      </c>
      <c r="R18" s="1043"/>
      <c r="S18" s="1044" t="s">
        <v>113</v>
      </c>
      <c r="T18" s="1046" t="s">
        <v>11</v>
      </c>
      <c r="U18" s="1049" t="s">
        <v>12</v>
      </c>
      <c r="V18" s="1049"/>
      <c r="W18" s="1050" t="s">
        <v>113</v>
      </c>
      <c r="X18" s="1046" t="s">
        <v>11</v>
      </c>
      <c r="Y18" s="1049" t="s">
        <v>12</v>
      </c>
      <c r="Z18" s="1049"/>
      <c r="AA18" s="1050" t="s">
        <v>113</v>
      </c>
    </row>
    <row r="19" spans="1:41" ht="127.5" customHeight="1" thickBot="1" x14ac:dyDescent="0.25">
      <c r="A19" s="1015"/>
      <c r="B19" s="1018"/>
      <c r="C19" s="1021"/>
      <c r="D19" s="1024"/>
      <c r="E19" s="1027"/>
      <c r="F19" s="1024"/>
      <c r="G19" s="1036"/>
      <c r="H19" s="1039"/>
      <c r="I19" s="1039"/>
      <c r="J19" s="1063"/>
      <c r="K19" s="1039"/>
      <c r="L19" s="1042"/>
      <c r="M19" s="309" t="s">
        <v>11</v>
      </c>
      <c r="N19" s="309" t="s">
        <v>87</v>
      </c>
      <c r="O19" s="1045"/>
      <c r="P19" s="1042"/>
      <c r="Q19" s="309" t="s">
        <v>11</v>
      </c>
      <c r="R19" s="309" t="s">
        <v>87</v>
      </c>
      <c r="S19" s="1045"/>
      <c r="T19" s="1047"/>
      <c r="U19" s="310" t="s">
        <v>11</v>
      </c>
      <c r="V19" s="310" t="s">
        <v>87</v>
      </c>
      <c r="W19" s="1051"/>
      <c r="X19" s="1047"/>
      <c r="Y19" s="310" t="s">
        <v>11</v>
      </c>
      <c r="Z19" s="310" t="s">
        <v>87</v>
      </c>
      <c r="AA19" s="1051"/>
    </row>
    <row r="20" spans="1:41" ht="21" customHeight="1" thickBot="1" x14ac:dyDescent="0.25">
      <c r="A20" s="1183" t="s">
        <v>13</v>
      </c>
      <c r="B20" s="1184"/>
      <c r="C20" s="1184"/>
      <c r="D20" s="1184"/>
      <c r="E20" s="1184"/>
      <c r="F20" s="1184"/>
      <c r="G20" s="1184"/>
      <c r="H20" s="1184"/>
      <c r="I20" s="1184"/>
      <c r="J20" s="1184"/>
      <c r="K20" s="1184"/>
      <c r="L20" s="1184"/>
      <c r="M20" s="1184"/>
      <c r="N20" s="1184"/>
      <c r="O20" s="1184"/>
      <c r="P20" s="1184"/>
      <c r="Q20" s="1184"/>
      <c r="R20" s="1184"/>
      <c r="S20" s="1184"/>
      <c r="T20" s="1184"/>
      <c r="U20" s="1184"/>
      <c r="V20" s="1184"/>
      <c r="W20" s="1184"/>
      <c r="X20" s="1184"/>
      <c r="Y20" s="1184"/>
      <c r="Z20" s="1184"/>
      <c r="AA20" s="1185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</row>
    <row r="21" spans="1:41" ht="20.25" customHeight="1" thickBot="1" x14ac:dyDescent="0.25">
      <c r="A21" s="1174" t="s">
        <v>14</v>
      </c>
      <c r="B21" s="1175"/>
      <c r="C21" s="1175"/>
      <c r="D21" s="1175"/>
      <c r="E21" s="1175"/>
      <c r="F21" s="1175"/>
      <c r="G21" s="1175"/>
      <c r="H21" s="1175"/>
      <c r="I21" s="1175"/>
      <c r="J21" s="1175"/>
      <c r="K21" s="1175"/>
      <c r="L21" s="1175"/>
      <c r="M21" s="1175"/>
      <c r="N21" s="1175"/>
      <c r="O21" s="1175"/>
      <c r="P21" s="1175"/>
      <c r="Q21" s="1175"/>
      <c r="R21" s="1175"/>
      <c r="S21" s="1175"/>
      <c r="T21" s="1175"/>
      <c r="U21" s="1175"/>
      <c r="V21" s="1175"/>
      <c r="W21" s="1175"/>
      <c r="X21" s="1175"/>
      <c r="Y21" s="1175"/>
      <c r="Z21" s="1175"/>
      <c r="AA21" s="1176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</row>
    <row r="22" spans="1:41" ht="19.5" customHeight="1" thickBot="1" x14ac:dyDescent="0.25">
      <c r="A22" s="28" t="s">
        <v>15</v>
      </c>
      <c r="B22" s="250" t="s">
        <v>16</v>
      </c>
      <c r="C22" s="1180" t="s">
        <v>17</v>
      </c>
      <c r="D22" s="1181"/>
      <c r="E22" s="1181"/>
      <c r="F22" s="1181"/>
      <c r="G22" s="1181"/>
      <c r="H22" s="1181"/>
      <c r="I22" s="1181"/>
      <c r="J22" s="1181"/>
      <c r="K22" s="1181"/>
      <c r="L22" s="1181"/>
      <c r="M22" s="1181"/>
      <c r="N22" s="1181"/>
      <c r="O22" s="1181"/>
      <c r="P22" s="1181"/>
      <c r="Q22" s="1181"/>
      <c r="R22" s="1181"/>
      <c r="S22" s="1181"/>
      <c r="T22" s="1181"/>
      <c r="U22" s="1181"/>
      <c r="V22" s="1181"/>
      <c r="W22" s="1181"/>
      <c r="X22" s="1181"/>
      <c r="Y22" s="1181"/>
      <c r="Z22" s="1181"/>
      <c r="AA22" s="1182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</row>
    <row r="23" spans="1:41" ht="19.5" customHeight="1" thickBot="1" x14ac:dyDescent="0.25">
      <c r="A23" s="162" t="s">
        <v>15</v>
      </c>
      <c r="B23" s="251" t="s">
        <v>16</v>
      </c>
      <c r="C23" s="1177" t="s">
        <v>175</v>
      </c>
      <c r="D23" s="1178"/>
      <c r="E23" s="1178"/>
      <c r="F23" s="1178"/>
      <c r="G23" s="1178"/>
      <c r="H23" s="1178"/>
      <c r="I23" s="1178"/>
      <c r="J23" s="1178"/>
      <c r="K23" s="1178"/>
      <c r="L23" s="1178"/>
      <c r="M23" s="1178"/>
      <c r="N23" s="1178"/>
      <c r="O23" s="1178"/>
      <c r="P23" s="1178"/>
      <c r="Q23" s="1178"/>
      <c r="R23" s="1178"/>
      <c r="S23" s="1178"/>
      <c r="T23" s="1178"/>
      <c r="U23" s="1178"/>
      <c r="V23" s="1178"/>
      <c r="W23" s="1178"/>
      <c r="X23" s="1178"/>
      <c r="Y23" s="1178"/>
      <c r="Z23" s="1178"/>
      <c r="AA23" s="117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</row>
    <row r="24" spans="1:41" ht="21" customHeight="1" thickBot="1" x14ac:dyDescent="0.25">
      <c r="A24" s="28" t="s">
        <v>15</v>
      </c>
      <c r="B24" s="252" t="s">
        <v>16</v>
      </c>
      <c r="C24" s="177" t="s">
        <v>16</v>
      </c>
      <c r="D24" s="810" t="s">
        <v>18</v>
      </c>
      <c r="E24" s="811"/>
      <c r="F24" s="811"/>
      <c r="G24" s="811"/>
      <c r="H24" s="811"/>
      <c r="I24" s="811"/>
      <c r="J24" s="811"/>
      <c r="K24" s="811"/>
      <c r="L24" s="811"/>
      <c r="M24" s="811"/>
      <c r="N24" s="811"/>
      <c r="O24" s="811"/>
      <c r="P24" s="811"/>
      <c r="Q24" s="811"/>
      <c r="R24" s="811"/>
      <c r="S24" s="811"/>
      <c r="T24" s="811"/>
      <c r="U24" s="811"/>
      <c r="V24" s="811"/>
      <c r="W24" s="811"/>
      <c r="X24" s="811"/>
      <c r="Y24" s="811"/>
      <c r="Z24" s="811"/>
      <c r="AA24" s="964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</row>
    <row r="25" spans="1:41" ht="33.75" customHeight="1" thickBot="1" x14ac:dyDescent="0.25">
      <c r="A25" s="723" t="s">
        <v>15</v>
      </c>
      <c r="B25" s="726" t="s">
        <v>16</v>
      </c>
      <c r="C25" s="701" t="s">
        <v>16</v>
      </c>
      <c r="D25" s="804" t="s">
        <v>16</v>
      </c>
      <c r="E25" s="768" t="s">
        <v>229</v>
      </c>
      <c r="F25" s="771" t="s">
        <v>215</v>
      </c>
      <c r="G25" s="774" t="s">
        <v>19</v>
      </c>
      <c r="H25" s="777" t="s">
        <v>20</v>
      </c>
      <c r="I25" s="962" t="s">
        <v>37</v>
      </c>
      <c r="J25" s="962" t="s">
        <v>222</v>
      </c>
      <c r="K25" s="61" t="s">
        <v>21</v>
      </c>
      <c r="L25" s="359">
        <f>SUM(M25,O25)</f>
        <v>151.5</v>
      </c>
      <c r="M25" s="560">
        <v>151.5</v>
      </c>
      <c r="N25" s="561">
        <v>0</v>
      </c>
      <c r="O25" s="562">
        <v>0</v>
      </c>
      <c r="P25" s="360">
        <f>SUM(Q25,S25)</f>
        <v>215</v>
      </c>
      <c r="Q25" s="563">
        <v>215</v>
      </c>
      <c r="R25" s="563">
        <v>0</v>
      </c>
      <c r="S25" s="564">
        <v>0</v>
      </c>
      <c r="T25" s="361">
        <f>U25+W25</f>
        <v>215</v>
      </c>
      <c r="U25" s="565">
        <v>215</v>
      </c>
      <c r="V25" s="563">
        <v>0</v>
      </c>
      <c r="W25" s="564">
        <v>0</v>
      </c>
      <c r="X25" s="359">
        <f>Y25+AA25</f>
        <v>215</v>
      </c>
      <c r="Y25" s="561">
        <v>215</v>
      </c>
      <c r="Z25" s="561">
        <v>0</v>
      </c>
      <c r="AA25" s="566">
        <v>0</v>
      </c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</row>
    <row r="26" spans="1:41" ht="30.75" customHeight="1" thickBot="1" x14ac:dyDescent="0.25">
      <c r="A26" s="725"/>
      <c r="B26" s="728"/>
      <c r="C26" s="703"/>
      <c r="D26" s="805"/>
      <c r="E26" s="806"/>
      <c r="F26" s="872"/>
      <c r="G26" s="801"/>
      <c r="H26" s="779"/>
      <c r="I26" s="963"/>
      <c r="J26" s="963"/>
      <c r="K26" s="47" t="s">
        <v>11</v>
      </c>
      <c r="L26" s="52">
        <f>SUM(L25)</f>
        <v>151.5</v>
      </c>
      <c r="M26" s="41">
        <f>SUM(M25:M25)</f>
        <v>151.5</v>
      </c>
      <c r="N26" s="41">
        <f>SUM(N25)</f>
        <v>0</v>
      </c>
      <c r="O26" s="54">
        <f>SUM(O25)</f>
        <v>0</v>
      </c>
      <c r="P26" s="52">
        <f>SUM(P25)</f>
        <v>215</v>
      </c>
      <c r="Q26" s="41">
        <f>SUM(Q25:Q25)</f>
        <v>215</v>
      </c>
      <c r="R26" s="41">
        <v>0</v>
      </c>
      <c r="S26" s="344">
        <v>0</v>
      </c>
      <c r="T26" s="48">
        <f>SUM(T25)</f>
        <v>215</v>
      </c>
      <c r="U26" s="49">
        <f t="shared" ref="U26:AA26" si="0">SUM(U25)</f>
        <v>215</v>
      </c>
      <c r="V26" s="49">
        <f t="shared" si="0"/>
        <v>0</v>
      </c>
      <c r="W26" s="50">
        <f t="shared" si="0"/>
        <v>0</v>
      </c>
      <c r="X26" s="48">
        <f t="shared" si="0"/>
        <v>215</v>
      </c>
      <c r="Y26" s="49">
        <f t="shared" si="0"/>
        <v>215</v>
      </c>
      <c r="Z26" s="49">
        <f t="shared" si="0"/>
        <v>0</v>
      </c>
      <c r="AA26" s="50">
        <f t="shared" si="0"/>
        <v>0</v>
      </c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</row>
    <row r="27" spans="1:41" ht="23.25" customHeight="1" thickBot="1" x14ac:dyDescent="0.25">
      <c r="A27" s="28" t="s">
        <v>15</v>
      </c>
      <c r="B27" s="4" t="s">
        <v>16</v>
      </c>
      <c r="C27" s="5" t="s">
        <v>16</v>
      </c>
      <c r="D27" s="163"/>
      <c r="E27" s="1058" t="s">
        <v>203</v>
      </c>
      <c r="F27" s="1058"/>
      <c r="G27" s="1058"/>
      <c r="H27" s="1058"/>
      <c r="I27" s="1058"/>
      <c r="J27" s="1059"/>
      <c r="K27" s="1060"/>
      <c r="L27" s="6">
        <f t="shared" ref="L27:R27" si="1">L26</f>
        <v>151.5</v>
      </c>
      <c r="M27" s="7">
        <f t="shared" si="1"/>
        <v>151.5</v>
      </c>
      <c r="N27" s="7">
        <f t="shared" si="1"/>
        <v>0</v>
      </c>
      <c r="O27" s="164">
        <f t="shared" si="1"/>
        <v>0</v>
      </c>
      <c r="P27" s="21">
        <f t="shared" si="1"/>
        <v>215</v>
      </c>
      <c r="Q27" s="7">
        <f t="shared" si="1"/>
        <v>215</v>
      </c>
      <c r="R27" s="7">
        <f t="shared" si="1"/>
        <v>0</v>
      </c>
      <c r="S27" s="164">
        <v>0</v>
      </c>
      <c r="T27" s="27">
        <f>T26</f>
        <v>215</v>
      </c>
      <c r="U27" s="224">
        <f>U26</f>
        <v>215</v>
      </c>
      <c r="V27" s="345">
        <v>0</v>
      </c>
      <c r="W27" s="346">
        <v>0</v>
      </c>
      <c r="X27" s="27">
        <f>X26</f>
        <v>215</v>
      </c>
      <c r="Y27" s="345">
        <f>Y26</f>
        <v>215</v>
      </c>
      <c r="Z27" s="345">
        <v>0</v>
      </c>
      <c r="AA27" s="346">
        <v>0</v>
      </c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</row>
    <row r="28" spans="1:41" ht="23.25" customHeight="1" thickBot="1" x14ac:dyDescent="0.25">
      <c r="A28" s="28" t="s">
        <v>15</v>
      </c>
      <c r="B28" s="4" t="s">
        <v>16</v>
      </c>
      <c r="C28" s="5" t="s">
        <v>22</v>
      </c>
      <c r="D28" s="1064" t="s">
        <v>140</v>
      </c>
      <c r="E28" s="1065"/>
      <c r="F28" s="1065"/>
      <c r="G28" s="1065"/>
      <c r="H28" s="1065"/>
      <c r="I28" s="1065"/>
      <c r="J28" s="1065"/>
      <c r="K28" s="1065"/>
      <c r="L28" s="1065"/>
      <c r="M28" s="1065"/>
      <c r="N28" s="1065"/>
      <c r="O28" s="1065"/>
      <c r="P28" s="1065"/>
      <c r="Q28" s="1065"/>
      <c r="R28" s="1065"/>
      <c r="S28" s="1065"/>
      <c r="T28" s="1065"/>
      <c r="U28" s="1065"/>
      <c r="V28" s="1065"/>
      <c r="W28" s="1065"/>
      <c r="X28" s="1065"/>
      <c r="Y28" s="1065"/>
      <c r="Z28" s="1065"/>
      <c r="AA28" s="1066"/>
    </row>
    <row r="29" spans="1:41" ht="20.25" customHeight="1" x14ac:dyDescent="0.2">
      <c r="A29" s="723" t="s">
        <v>15</v>
      </c>
      <c r="B29" s="726" t="s">
        <v>16</v>
      </c>
      <c r="C29" s="701" t="s">
        <v>22</v>
      </c>
      <c r="D29" s="804" t="s">
        <v>16</v>
      </c>
      <c r="E29" s="768" t="s">
        <v>230</v>
      </c>
      <c r="F29" s="771" t="s">
        <v>215</v>
      </c>
      <c r="G29" s="774" t="s">
        <v>141</v>
      </c>
      <c r="H29" s="756" t="s">
        <v>27</v>
      </c>
      <c r="I29" s="962" t="s">
        <v>254</v>
      </c>
      <c r="J29" s="962" t="s">
        <v>216</v>
      </c>
      <c r="K29" s="68" t="s">
        <v>41</v>
      </c>
      <c r="L29" s="567">
        <f>M29+O29</f>
        <v>619.70000000000005</v>
      </c>
      <c r="M29" s="568">
        <v>619.70000000000005</v>
      </c>
      <c r="N29" s="568">
        <v>593.20000000000005</v>
      </c>
      <c r="O29" s="569">
        <v>0</v>
      </c>
      <c r="P29" s="570">
        <f>SUM(Q29,S29)</f>
        <v>835.8</v>
      </c>
      <c r="Q29" s="571">
        <v>835.8</v>
      </c>
      <c r="R29" s="571">
        <v>804.9</v>
      </c>
      <c r="S29" s="572">
        <v>0</v>
      </c>
      <c r="T29" s="95">
        <f>U29+W29</f>
        <v>821.8</v>
      </c>
      <c r="U29" s="573">
        <v>821.8</v>
      </c>
      <c r="V29" s="573">
        <v>790.9</v>
      </c>
      <c r="W29" s="97">
        <v>0</v>
      </c>
      <c r="X29" s="574">
        <f>+Y29+AA29</f>
        <v>904.4</v>
      </c>
      <c r="Y29" s="568">
        <v>904.4</v>
      </c>
      <c r="Z29" s="568">
        <v>870</v>
      </c>
      <c r="AA29" s="569">
        <v>0</v>
      </c>
    </row>
    <row r="30" spans="1:41" ht="19.5" customHeight="1" x14ac:dyDescent="0.2">
      <c r="A30" s="991"/>
      <c r="B30" s="1173"/>
      <c r="C30" s="993"/>
      <c r="D30" s="999"/>
      <c r="E30" s="1001"/>
      <c r="F30" s="1008"/>
      <c r="G30" s="1009"/>
      <c r="H30" s="757"/>
      <c r="I30" s="990"/>
      <c r="J30" s="990"/>
      <c r="K30" s="55" t="s">
        <v>43</v>
      </c>
      <c r="L30" s="75">
        <f>M30+O30</f>
        <v>28</v>
      </c>
      <c r="M30" s="57">
        <v>28</v>
      </c>
      <c r="N30" s="57">
        <v>27.6</v>
      </c>
      <c r="O30" s="58">
        <v>0</v>
      </c>
      <c r="P30" s="172">
        <f>Q30+S30</f>
        <v>36.700000000000003</v>
      </c>
      <c r="Q30" s="351">
        <v>36.700000000000003</v>
      </c>
      <c r="R30" s="351">
        <v>35.4</v>
      </c>
      <c r="S30" s="234">
        <v>0</v>
      </c>
      <c r="T30" s="171">
        <f>U30+W30</f>
        <v>40.299999999999997</v>
      </c>
      <c r="U30" s="351">
        <v>40.299999999999997</v>
      </c>
      <c r="V30" s="351">
        <v>38.9</v>
      </c>
      <c r="W30" s="357">
        <v>0</v>
      </c>
      <c r="X30" s="284">
        <f>Y30+AA30</f>
        <v>44.3</v>
      </c>
      <c r="Y30" s="57">
        <v>44.3</v>
      </c>
      <c r="Z30" s="57">
        <v>42.8</v>
      </c>
      <c r="AA30" s="58">
        <v>0</v>
      </c>
    </row>
    <row r="31" spans="1:41" ht="20.25" customHeight="1" thickBot="1" x14ac:dyDescent="0.25">
      <c r="A31" s="724"/>
      <c r="B31" s="727"/>
      <c r="C31" s="702"/>
      <c r="D31" s="997"/>
      <c r="E31" s="769"/>
      <c r="F31" s="772"/>
      <c r="G31" s="775"/>
      <c r="H31" s="757"/>
      <c r="I31" s="990"/>
      <c r="J31" s="990"/>
      <c r="K31" s="62" t="s">
        <v>24</v>
      </c>
      <c r="L31" s="166">
        <f>+M31+O31</f>
        <v>61.2</v>
      </c>
      <c r="M31" s="45">
        <v>61.2</v>
      </c>
      <c r="N31" s="45">
        <v>34.299999999999997</v>
      </c>
      <c r="O31" s="167">
        <v>0</v>
      </c>
      <c r="P31" s="575">
        <f>Q31+S31</f>
        <v>49.8</v>
      </c>
      <c r="Q31" s="576">
        <v>49.8</v>
      </c>
      <c r="R31" s="576">
        <v>22.7</v>
      </c>
      <c r="S31" s="577">
        <v>0</v>
      </c>
      <c r="T31" s="578">
        <f>+U31+W31</f>
        <v>66.3</v>
      </c>
      <c r="U31" s="362">
        <v>66.3</v>
      </c>
      <c r="V31" s="362">
        <v>33.200000000000003</v>
      </c>
      <c r="W31" s="363">
        <v>0</v>
      </c>
      <c r="X31" s="109">
        <f>+Y31+AA31</f>
        <v>72.3</v>
      </c>
      <c r="Y31" s="45">
        <v>72.3</v>
      </c>
      <c r="Z31" s="45">
        <v>36.5</v>
      </c>
      <c r="AA31" s="167">
        <v>0</v>
      </c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</row>
    <row r="32" spans="1:41" ht="22.5" customHeight="1" thickBot="1" x14ac:dyDescent="0.25">
      <c r="A32" s="762"/>
      <c r="B32" s="763"/>
      <c r="C32" s="764"/>
      <c r="D32" s="998"/>
      <c r="E32" s="770"/>
      <c r="F32" s="773"/>
      <c r="G32" s="776"/>
      <c r="H32" s="758"/>
      <c r="I32" s="963"/>
      <c r="J32" s="963"/>
      <c r="K32" s="47" t="s">
        <v>11</v>
      </c>
      <c r="L32" s="48">
        <f>SUM(L29:L31)</f>
        <v>708.90000000000009</v>
      </c>
      <c r="M32" s="49">
        <f>SUM(M29:M31)</f>
        <v>708.90000000000009</v>
      </c>
      <c r="N32" s="49">
        <f>SUM(N29:N31)</f>
        <v>655.1</v>
      </c>
      <c r="O32" s="53">
        <f>SUM(O29:O31)</f>
        <v>0</v>
      </c>
      <c r="P32" s="48">
        <f t="shared" ref="P32:AA32" si="2">SUM(P29:P31)</f>
        <v>922.3</v>
      </c>
      <c r="Q32" s="49">
        <f t="shared" si="2"/>
        <v>922.3</v>
      </c>
      <c r="R32" s="49">
        <f t="shared" si="2"/>
        <v>863</v>
      </c>
      <c r="S32" s="50">
        <f t="shared" si="2"/>
        <v>0</v>
      </c>
      <c r="T32" s="48">
        <f t="shared" si="2"/>
        <v>928.39999999999986</v>
      </c>
      <c r="U32" s="49">
        <f t="shared" si="2"/>
        <v>928.39999999999986</v>
      </c>
      <c r="V32" s="49">
        <f t="shared" si="2"/>
        <v>863</v>
      </c>
      <c r="W32" s="50">
        <f t="shared" si="2"/>
        <v>0</v>
      </c>
      <c r="X32" s="48">
        <f t="shared" si="2"/>
        <v>1020.9999999999999</v>
      </c>
      <c r="Y32" s="49">
        <f t="shared" si="2"/>
        <v>1020.9999999999999</v>
      </c>
      <c r="Z32" s="49">
        <f t="shared" si="2"/>
        <v>949.3</v>
      </c>
      <c r="AA32" s="50">
        <f t="shared" si="2"/>
        <v>0</v>
      </c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</row>
    <row r="33" spans="1:43" ht="19.5" customHeight="1" x14ac:dyDescent="0.2">
      <c r="A33" s="723" t="s">
        <v>15</v>
      </c>
      <c r="B33" s="698" t="s">
        <v>16</v>
      </c>
      <c r="C33" s="701" t="s">
        <v>22</v>
      </c>
      <c r="D33" s="804" t="s">
        <v>15</v>
      </c>
      <c r="E33" s="768" t="s">
        <v>130</v>
      </c>
      <c r="F33" s="771" t="s">
        <v>215</v>
      </c>
      <c r="G33" s="774" t="s">
        <v>141</v>
      </c>
      <c r="H33" s="756" t="s">
        <v>27</v>
      </c>
      <c r="I33" s="979" t="s">
        <v>254</v>
      </c>
      <c r="J33" s="962" t="s">
        <v>216</v>
      </c>
      <c r="K33" s="68" t="s">
        <v>21</v>
      </c>
      <c r="L33" s="574">
        <f>M33+O33</f>
        <v>259.7</v>
      </c>
      <c r="M33" s="579">
        <v>259.7</v>
      </c>
      <c r="N33" s="579">
        <v>237.9</v>
      </c>
      <c r="O33" s="580">
        <v>0</v>
      </c>
      <c r="P33" s="92">
        <f>SUM(Q33,S33)</f>
        <v>334.7</v>
      </c>
      <c r="Q33" s="581">
        <v>334.7</v>
      </c>
      <c r="R33" s="581">
        <v>310.60000000000002</v>
      </c>
      <c r="S33" s="582">
        <v>0</v>
      </c>
      <c r="T33" s="583">
        <f>+U33</f>
        <v>381</v>
      </c>
      <c r="U33" s="227">
        <v>381</v>
      </c>
      <c r="V33" s="227">
        <v>353.1</v>
      </c>
      <c r="W33" s="584">
        <v>0</v>
      </c>
      <c r="X33" s="574">
        <f>+Y33+AA33</f>
        <v>418.9</v>
      </c>
      <c r="Y33" s="568">
        <v>418.9</v>
      </c>
      <c r="Z33" s="568">
        <v>388.4</v>
      </c>
      <c r="AA33" s="569">
        <v>0</v>
      </c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</row>
    <row r="34" spans="1:43" ht="20.25" customHeight="1" x14ac:dyDescent="0.2">
      <c r="A34" s="724"/>
      <c r="B34" s="699"/>
      <c r="C34" s="702"/>
      <c r="D34" s="997"/>
      <c r="E34" s="769"/>
      <c r="F34" s="772"/>
      <c r="G34" s="775"/>
      <c r="H34" s="757"/>
      <c r="I34" s="980"/>
      <c r="J34" s="990"/>
      <c r="K34" s="62" t="s">
        <v>115</v>
      </c>
      <c r="L34" s="82">
        <f>M34+O34</f>
        <v>10.1</v>
      </c>
      <c r="M34" s="289">
        <v>8.5</v>
      </c>
      <c r="N34" s="289">
        <v>0</v>
      </c>
      <c r="O34" s="277">
        <v>1.6</v>
      </c>
      <c r="P34" s="180">
        <f>SUM(Q34,S34)</f>
        <v>12.3</v>
      </c>
      <c r="Q34" s="214">
        <v>12.3</v>
      </c>
      <c r="R34" s="214">
        <v>0</v>
      </c>
      <c r="S34" s="226">
        <v>0</v>
      </c>
      <c r="T34" s="585">
        <f>+U34</f>
        <v>13.2</v>
      </c>
      <c r="U34" s="364">
        <v>13.2</v>
      </c>
      <c r="V34" s="364">
        <v>0</v>
      </c>
      <c r="W34" s="586">
        <v>0</v>
      </c>
      <c r="X34" s="284">
        <f>+Y34</f>
        <v>13.9</v>
      </c>
      <c r="Y34" s="57">
        <v>13.9</v>
      </c>
      <c r="Z34" s="57">
        <v>0</v>
      </c>
      <c r="AA34" s="58">
        <v>0</v>
      </c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</row>
    <row r="35" spans="1:43" ht="19.5" customHeight="1" thickBot="1" x14ac:dyDescent="0.25">
      <c r="A35" s="725"/>
      <c r="B35" s="700"/>
      <c r="C35" s="703"/>
      <c r="D35" s="805"/>
      <c r="E35" s="806"/>
      <c r="F35" s="872"/>
      <c r="G35" s="801"/>
      <c r="H35" s="757"/>
      <c r="I35" s="980"/>
      <c r="J35" s="990"/>
      <c r="K35" s="216" t="s">
        <v>33</v>
      </c>
      <c r="L35" s="311">
        <f>M35+O35</f>
        <v>0</v>
      </c>
      <c r="M35" s="312">
        <v>0</v>
      </c>
      <c r="N35" s="312">
        <v>0</v>
      </c>
      <c r="O35" s="313">
        <v>0</v>
      </c>
      <c r="P35" s="279">
        <f>Q35+S35</f>
        <v>0</v>
      </c>
      <c r="Q35" s="281">
        <v>0</v>
      </c>
      <c r="R35" s="281">
        <v>0</v>
      </c>
      <c r="S35" s="280">
        <v>0</v>
      </c>
      <c r="T35" s="314">
        <f>U35+W35</f>
        <v>0</v>
      </c>
      <c r="U35" s="281">
        <v>0</v>
      </c>
      <c r="V35" s="281">
        <v>0</v>
      </c>
      <c r="W35" s="315">
        <v>0</v>
      </c>
      <c r="X35" s="311">
        <f>Y35+AA35</f>
        <v>0</v>
      </c>
      <c r="Y35" s="316">
        <v>0</v>
      </c>
      <c r="Z35" s="316">
        <v>0</v>
      </c>
      <c r="AA35" s="317">
        <v>0</v>
      </c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</row>
    <row r="36" spans="1:43" ht="24" customHeight="1" thickBot="1" x14ac:dyDescent="0.25">
      <c r="A36" s="762"/>
      <c r="B36" s="848"/>
      <c r="C36" s="764"/>
      <c r="D36" s="998"/>
      <c r="E36" s="770"/>
      <c r="F36" s="773"/>
      <c r="G36" s="776"/>
      <c r="H36" s="758"/>
      <c r="I36" s="963"/>
      <c r="J36" s="963"/>
      <c r="K36" s="217" t="s">
        <v>11</v>
      </c>
      <c r="L36" s="48">
        <f>SUM(L33:L35)</f>
        <v>269.8</v>
      </c>
      <c r="M36" s="49">
        <f t="shared" ref="M36:AA36" si="3">SUM(M33:M35)</f>
        <v>268.2</v>
      </c>
      <c r="N36" s="49">
        <f t="shared" si="3"/>
        <v>237.9</v>
      </c>
      <c r="O36" s="50">
        <f t="shared" si="3"/>
        <v>1.6</v>
      </c>
      <c r="P36" s="48">
        <f t="shared" si="3"/>
        <v>347</v>
      </c>
      <c r="Q36" s="49">
        <f t="shared" si="3"/>
        <v>347</v>
      </c>
      <c r="R36" s="49">
        <f t="shared" si="3"/>
        <v>310.60000000000002</v>
      </c>
      <c r="S36" s="50">
        <f t="shared" si="3"/>
        <v>0</v>
      </c>
      <c r="T36" s="48">
        <f t="shared" si="3"/>
        <v>394.2</v>
      </c>
      <c r="U36" s="49">
        <f t="shared" si="3"/>
        <v>394.2</v>
      </c>
      <c r="V36" s="49">
        <f t="shared" si="3"/>
        <v>353.1</v>
      </c>
      <c r="W36" s="50">
        <f t="shared" si="3"/>
        <v>0</v>
      </c>
      <c r="X36" s="48">
        <f t="shared" si="3"/>
        <v>432.79999999999995</v>
      </c>
      <c r="Y36" s="49">
        <f t="shared" si="3"/>
        <v>432.79999999999995</v>
      </c>
      <c r="Z36" s="49">
        <f t="shared" si="3"/>
        <v>388.4</v>
      </c>
      <c r="AA36" s="50">
        <f t="shared" si="3"/>
        <v>0</v>
      </c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</row>
    <row r="37" spans="1:43" ht="20.25" customHeight="1" thickBot="1" x14ac:dyDescent="0.25">
      <c r="A37" s="723" t="s">
        <v>15</v>
      </c>
      <c r="B37" s="698" t="s">
        <v>16</v>
      </c>
      <c r="C37" s="701" t="s">
        <v>22</v>
      </c>
      <c r="D37" s="765" t="s">
        <v>28</v>
      </c>
      <c r="E37" s="768" t="s">
        <v>176</v>
      </c>
      <c r="F37" s="771" t="s">
        <v>215</v>
      </c>
      <c r="G37" s="774" t="s">
        <v>132</v>
      </c>
      <c r="H37" s="1002" t="s">
        <v>210</v>
      </c>
      <c r="I37" s="1005" t="s">
        <v>254</v>
      </c>
      <c r="J37" s="732" t="s">
        <v>216</v>
      </c>
      <c r="K37" s="165" t="s">
        <v>41</v>
      </c>
      <c r="L37" s="119">
        <f>+M37</f>
        <v>829.2</v>
      </c>
      <c r="M37" s="587">
        <v>829.2</v>
      </c>
      <c r="N37" s="587">
        <v>0</v>
      </c>
      <c r="O37" s="588">
        <v>0</v>
      </c>
      <c r="P37" s="147">
        <f>SUM(Q37,S37)</f>
        <v>801</v>
      </c>
      <c r="Q37" s="589">
        <v>801</v>
      </c>
      <c r="R37" s="227">
        <v>0</v>
      </c>
      <c r="S37" s="228">
        <v>0</v>
      </c>
      <c r="T37" s="151">
        <f>+U37</f>
        <v>1000</v>
      </c>
      <c r="U37" s="149">
        <v>1000</v>
      </c>
      <c r="V37" s="149">
        <v>0</v>
      </c>
      <c r="W37" s="150">
        <v>0</v>
      </c>
      <c r="X37" s="119">
        <f>+Y37+AA37</f>
        <v>1000</v>
      </c>
      <c r="Y37" s="590">
        <v>1000</v>
      </c>
      <c r="Z37" s="590">
        <v>0</v>
      </c>
      <c r="AA37" s="591">
        <v>0</v>
      </c>
      <c r="AB37" s="29" t="s">
        <v>29</v>
      </c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</row>
    <row r="38" spans="1:43" ht="19.5" customHeight="1" thickBot="1" x14ac:dyDescent="0.25">
      <c r="A38" s="724"/>
      <c r="B38" s="699"/>
      <c r="C38" s="702"/>
      <c r="D38" s="766"/>
      <c r="E38" s="769"/>
      <c r="F38" s="772"/>
      <c r="G38" s="775"/>
      <c r="H38" s="1003"/>
      <c r="I38" s="1006"/>
      <c r="J38" s="733"/>
      <c r="K38" s="321" t="s">
        <v>21</v>
      </c>
      <c r="L38" s="318">
        <f>M38+O38</f>
        <v>180.6</v>
      </c>
      <c r="M38" s="365">
        <v>180.6</v>
      </c>
      <c r="N38" s="365">
        <v>177.2</v>
      </c>
      <c r="O38" s="366">
        <v>0</v>
      </c>
      <c r="P38" s="367">
        <f>SUM(Q38,S38)</f>
        <v>113.5</v>
      </c>
      <c r="Q38" s="368">
        <v>113.5</v>
      </c>
      <c r="R38" s="592">
        <v>109.6</v>
      </c>
      <c r="S38" s="369">
        <v>0</v>
      </c>
      <c r="T38" s="367">
        <f>U38+W38</f>
        <v>140.9</v>
      </c>
      <c r="U38" s="368">
        <v>140.9</v>
      </c>
      <c r="V38" s="368">
        <v>132.19999999999999</v>
      </c>
      <c r="W38" s="370">
        <v>0</v>
      </c>
      <c r="X38" s="318">
        <f>+Y38+AA38</f>
        <v>154.9</v>
      </c>
      <c r="Y38" s="319">
        <v>154.9</v>
      </c>
      <c r="Z38" s="319">
        <v>145.4</v>
      </c>
      <c r="AA38" s="320">
        <v>0</v>
      </c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</row>
    <row r="39" spans="1:43" ht="18.75" customHeight="1" thickBot="1" x14ac:dyDescent="0.25">
      <c r="A39" s="724"/>
      <c r="B39" s="699"/>
      <c r="C39" s="702"/>
      <c r="D39" s="766"/>
      <c r="E39" s="769"/>
      <c r="F39" s="772"/>
      <c r="G39" s="775"/>
      <c r="H39" s="1003"/>
      <c r="I39" s="1006"/>
      <c r="J39" s="733"/>
      <c r="K39" s="62" t="s">
        <v>115</v>
      </c>
      <c r="L39" s="109">
        <f>M39+O39</f>
        <v>76</v>
      </c>
      <c r="M39" s="593">
        <v>76</v>
      </c>
      <c r="N39" s="593">
        <v>54.8</v>
      </c>
      <c r="O39" s="594">
        <v>0</v>
      </c>
      <c r="P39" s="180">
        <f>SUM(Q39,S39)</f>
        <v>85.7</v>
      </c>
      <c r="Q39" s="595">
        <v>85.7</v>
      </c>
      <c r="R39" s="214">
        <v>61.9</v>
      </c>
      <c r="S39" s="215">
        <v>0</v>
      </c>
      <c r="T39" s="180">
        <f>U39+W39</f>
        <v>90</v>
      </c>
      <c r="U39" s="595">
        <v>90</v>
      </c>
      <c r="V39" s="595">
        <v>65</v>
      </c>
      <c r="W39" s="596">
        <v>0</v>
      </c>
      <c r="X39" s="109">
        <f>+Y39+AA39</f>
        <v>94.5</v>
      </c>
      <c r="Y39" s="45">
        <v>94.5</v>
      </c>
      <c r="Z39" s="45">
        <v>68.3</v>
      </c>
      <c r="AA39" s="168">
        <v>0</v>
      </c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</row>
    <row r="40" spans="1:43" ht="22.5" customHeight="1" thickBot="1" x14ac:dyDescent="0.25">
      <c r="A40" s="762"/>
      <c r="B40" s="848"/>
      <c r="C40" s="764"/>
      <c r="D40" s="767"/>
      <c r="E40" s="770"/>
      <c r="F40" s="773"/>
      <c r="G40" s="776"/>
      <c r="H40" s="1004"/>
      <c r="I40" s="1007"/>
      <c r="J40" s="734"/>
      <c r="K40" s="260" t="s">
        <v>11</v>
      </c>
      <c r="L40" s="48">
        <f>L39+L38+L37</f>
        <v>1085.8000000000002</v>
      </c>
      <c r="M40" s="49">
        <f t="shared" ref="M40:AA40" si="4">M39+M38+M37</f>
        <v>1085.8000000000002</v>
      </c>
      <c r="N40" s="49">
        <f t="shared" si="4"/>
        <v>232</v>
      </c>
      <c r="O40" s="50">
        <f t="shared" si="4"/>
        <v>0</v>
      </c>
      <c r="P40" s="48">
        <f t="shared" si="4"/>
        <v>1000.2</v>
      </c>
      <c r="Q40" s="49">
        <f t="shared" si="4"/>
        <v>1000.2</v>
      </c>
      <c r="R40" s="49">
        <f t="shared" si="4"/>
        <v>171.5</v>
      </c>
      <c r="S40" s="50">
        <f t="shared" si="4"/>
        <v>0</v>
      </c>
      <c r="T40" s="48">
        <f t="shared" si="4"/>
        <v>1230.9000000000001</v>
      </c>
      <c r="U40" s="49">
        <f t="shared" si="4"/>
        <v>1230.9000000000001</v>
      </c>
      <c r="V40" s="49">
        <f t="shared" si="4"/>
        <v>197.2</v>
      </c>
      <c r="W40" s="50">
        <f t="shared" si="4"/>
        <v>0</v>
      </c>
      <c r="X40" s="48">
        <f t="shared" si="4"/>
        <v>1249.4000000000001</v>
      </c>
      <c r="Y40" s="49">
        <f t="shared" si="4"/>
        <v>1249.4000000000001</v>
      </c>
      <c r="Z40" s="49">
        <f t="shared" si="4"/>
        <v>213.7</v>
      </c>
      <c r="AA40" s="50">
        <f t="shared" si="4"/>
        <v>0</v>
      </c>
      <c r="AB40" s="29" t="s">
        <v>31</v>
      </c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</row>
    <row r="41" spans="1:43" ht="18" customHeight="1" thickBot="1" x14ac:dyDescent="0.25">
      <c r="A41" s="723" t="s">
        <v>15</v>
      </c>
      <c r="B41" s="698" t="s">
        <v>16</v>
      </c>
      <c r="C41" s="701" t="s">
        <v>22</v>
      </c>
      <c r="D41" s="804" t="s">
        <v>35</v>
      </c>
      <c r="E41" s="768" t="s">
        <v>142</v>
      </c>
      <c r="F41" s="771" t="s">
        <v>215</v>
      </c>
      <c r="G41" s="774" t="s">
        <v>132</v>
      </c>
      <c r="H41" s="994" t="s">
        <v>27</v>
      </c>
      <c r="I41" s="962" t="s">
        <v>254</v>
      </c>
      <c r="J41" s="962" t="s">
        <v>216</v>
      </c>
      <c r="K41" s="165" t="s">
        <v>21</v>
      </c>
      <c r="L41" s="119">
        <f>+M41</f>
        <v>54.2</v>
      </c>
      <c r="M41" s="60">
        <v>54.2</v>
      </c>
      <c r="N41" s="60">
        <v>46</v>
      </c>
      <c r="O41" s="120">
        <v>0</v>
      </c>
      <c r="P41" s="147">
        <f>SUM(Q41,S41)</f>
        <v>52</v>
      </c>
      <c r="Q41" s="227">
        <v>52</v>
      </c>
      <c r="R41" s="227">
        <v>41.8</v>
      </c>
      <c r="S41" s="228">
        <v>0</v>
      </c>
      <c r="T41" s="147">
        <f>+U41</f>
        <v>68.8</v>
      </c>
      <c r="U41" s="227">
        <v>68.8</v>
      </c>
      <c r="V41" s="227">
        <v>57.2</v>
      </c>
      <c r="W41" s="228">
        <v>0</v>
      </c>
      <c r="X41" s="119">
        <f>+Y41+AA41</f>
        <v>75.5</v>
      </c>
      <c r="Y41" s="590">
        <v>75.5</v>
      </c>
      <c r="Z41" s="590">
        <v>62.9</v>
      </c>
      <c r="AA41" s="597">
        <v>0</v>
      </c>
      <c r="AB41" s="29" t="s">
        <v>36</v>
      </c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</row>
    <row r="42" spans="1:43" ht="21" customHeight="1" thickBot="1" x14ac:dyDescent="0.25">
      <c r="A42" s="724"/>
      <c r="B42" s="699"/>
      <c r="C42" s="702"/>
      <c r="D42" s="997"/>
      <c r="E42" s="769"/>
      <c r="F42" s="772"/>
      <c r="G42" s="775"/>
      <c r="H42" s="995"/>
      <c r="I42" s="990"/>
      <c r="J42" s="990"/>
      <c r="K42" s="62" t="s">
        <v>115</v>
      </c>
      <c r="L42" s="109">
        <f>+M42</f>
        <v>13.2</v>
      </c>
      <c r="M42" s="161">
        <v>13.2</v>
      </c>
      <c r="N42" s="161">
        <v>7.5</v>
      </c>
      <c r="O42" s="110">
        <v>0</v>
      </c>
      <c r="P42" s="180">
        <f>SUM(Q42,S42)</f>
        <v>13.9</v>
      </c>
      <c r="Q42" s="214">
        <v>13.9</v>
      </c>
      <c r="R42" s="214">
        <v>8.9</v>
      </c>
      <c r="S42" s="226">
        <v>0</v>
      </c>
      <c r="T42" s="180">
        <f>+U42</f>
        <v>14.6</v>
      </c>
      <c r="U42" s="214">
        <v>14.6</v>
      </c>
      <c r="V42" s="214">
        <v>9.4</v>
      </c>
      <c r="W42" s="215">
        <v>0</v>
      </c>
      <c r="X42" s="109">
        <f>+Y42+AA42</f>
        <v>15.3</v>
      </c>
      <c r="Y42" s="45">
        <v>15.3</v>
      </c>
      <c r="Z42" s="45">
        <v>9.8000000000000007</v>
      </c>
      <c r="AA42" s="167">
        <v>0</v>
      </c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</row>
    <row r="43" spans="1:43" ht="24.75" customHeight="1" thickBot="1" x14ac:dyDescent="0.25">
      <c r="A43" s="762"/>
      <c r="B43" s="848"/>
      <c r="C43" s="764"/>
      <c r="D43" s="998"/>
      <c r="E43" s="770"/>
      <c r="F43" s="773"/>
      <c r="G43" s="776"/>
      <c r="H43" s="996"/>
      <c r="I43" s="963"/>
      <c r="J43" s="963"/>
      <c r="K43" s="47" t="s">
        <v>11</v>
      </c>
      <c r="L43" s="52">
        <f>SUM(L41:L42)</f>
        <v>67.400000000000006</v>
      </c>
      <c r="M43" s="40">
        <f>SUM(M41:M42)</f>
        <v>67.400000000000006</v>
      </c>
      <c r="N43" s="40">
        <f>SUM(N41:N42)</f>
        <v>53.5</v>
      </c>
      <c r="O43" s="53">
        <f>SUM(O41:O42)</f>
        <v>0</v>
      </c>
      <c r="P43" s="51">
        <f>P41+P42</f>
        <v>65.900000000000006</v>
      </c>
      <c r="Q43" s="41">
        <f>Q41+Q42</f>
        <v>65.900000000000006</v>
      </c>
      <c r="R43" s="41">
        <f>R41+R42</f>
        <v>50.699999999999996</v>
      </c>
      <c r="S43" s="343">
        <f>S41+S42</f>
        <v>0</v>
      </c>
      <c r="T43" s="48">
        <f>SUM(T41:T42)</f>
        <v>83.399999999999991</v>
      </c>
      <c r="U43" s="49">
        <f t="shared" ref="U43:AA43" si="5">SUM(U41:U42)</f>
        <v>83.399999999999991</v>
      </c>
      <c r="V43" s="49">
        <f t="shared" si="5"/>
        <v>66.600000000000009</v>
      </c>
      <c r="W43" s="50">
        <f t="shared" si="5"/>
        <v>0</v>
      </c>
      <c r="X43" s="48">
        <f t="shared" si="5"/>
        <v>90.8</v>
      </c>
      <c r="Y43" s="49">
        <f t="shared" si="5"/>
        <v>90.8</v>
      </c>
      <c r="Z43" s="49">
        <f t="shared" si="5"/>
        <v>72.7</v>
      </c>
      <c r="AA43" s="50">
        <f t="shared" si="5"/>
        <v>0</v>
      </c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</row>
    <row r="44" spans="1:43" ht="19.5" customHeight="1" x14ac:dyDescent="0.2">
      <c r="A44" s="723" t="s">
        <v>15</v>
      </c>
      <c r="B44" s="698" t="s">
        <v>16</v>
      </c>
      <c r="C44" s="701" t="s">
        <v>22</v>
      </c>
      <c r="D44" s="804" t="s">
        <v>37</v>
      </c>
      <c r="E44" s="768" t="s">
        <v>38</v>
      </c>
      <c r="F44" s="771" t="s">
        <v>215</v>
      </c>
      <c r="G44" s="774" t="s">
        <v>132</v>
      </c>
      <c r="H44" s="777" t="s">
        <v>27</v>
      </c>
      <c r="I44" s="962" t="s">
        <v>254</v>
      </c>
      <c r="J44" s="962" t="s">
        <v>216</v>
      </c>
      <c r="K44" s="165" t="s">
        <v>21</v>
      </c>
      <c r="L44" s="119">
        <f>+M44</f>
        <v>409.2</v>
      </c>
      <c r="M44" s="60">
        <v>409.2</v>
      </c>
      <c r="N44" s="60">
        <v>399.3</v>
      </c>
      <c r="O44" s="120">
        <v>0</v>
      </c>
      <c r="P44" s="147">
        <f>SUM(Q44,S44)</f>
        <v>417.1</v>
      </c>
      <c r="Q44" s="227">
        <v>417.1</v>
      </c>
      <c r="R44" s="227">
        <v>406</v>
      </c>
      <c r="S44" s="228">
        <v>0</v>
      </c>
      <c r="T44" s="147">
        <f>+U44</f>
        <v>470.5</v>
      </c>
      <c r="U44" s="227">
        <v>470.5</v>
      </c>
      <c r="V44" s="227">
        <v>458</v>
      </c>
      <c r="W44" s="228">
        <v>0</v>
      </c>
      <c r="X44" s="119">
        <f>+Y44+AA44</f>
        <v>517.4</v>
      </c>
      <c r="Y44" s="590">
        <v>517.4</v>
      </c>
      <c r="Z44" s="590">
        <v>503.8</v>
      </c>
      <c r="AA44" s="597">
        <v>0</v>
      </c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</row>
    <row r="45" spans="1:43" ht="17.25" customHeight="1" x14ac:dyDescent="0.2">
      <c r="A45" s="991"/>
      <c r="B45" s="992"/>
      <c r="C45" s="993"/>
      <c r="D45" s="999"/>
      <c r="E45" s="1001"/>
      <c r="F45" s="1008"/>
      <c r="G45" s="1009"/>
      <c r="H45" s="1000"/>
      <c r="I45" s="990"/>
      <c r="J45" s="990"/>
      <c r="K45" s="55" t="s">
        <v>30</v>
      </c>
      <c r="L45" s="272">
        <f>M45+O45</f>
        <v>0</v>
      </c>
      <c r="M45" s="322">
        <v>0</v>
      </c>
      <c r="N45" s="322">
        <v>0</v>
      </c>
      <c r="O45" s="323">
        <v>0</v>
      </c>
      <c r="P45" s="271">
        <f>Q45+S45</f>
        <v>0</v>
      </c>
      <c r="Q45" s="324">
        <v>0</v>
      </c>
      <c r="R45" s="324">
        <v>0</v>
      </c>
      <c r="S45" s="325">
        <v>0</v>
      </c>
      <c r="T45" s="271">
        <f>U45+W45</f>
        <v>0</v>
      </c>
      <c r="U45" s="324">
        <v>0</v>
      </c>
      <c r="V45" s="324">
        <v>0</v>
      </c>
      <c r="W45" s="326">
        <v>0</v>
      </c>
      <c r="X45" s="272">
        <f>Y45+AA45</f>
        <v>0</v>
      </c>
      <c r="Y45" s="273">
        <v>0</v>
      </c>
      <c r="Z45" s="57">
        <v>0</v>
      </c>
      <c r="AA45" s="58">
        <v>0</v>
      </c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Q45" s="42"/>
    </row>
    <row r="46" spans="1:43" ht="20.25" customHeight="1" thickBot="1" x14ac:dyDescent="0.25">
      <c r="A46" s="724"/>
      <c r="B46" s="699"/>
      <c r="C46" s="702"/>
      <c r="D46" s="997"/>
      <c r="E46" s="769"/>
      <c r="F46" s="772"/>
      <c r="G46" s="775"/>
      <c r="H46" s="1000"/>
      <c r="I46" s="990"/>
      <c r="J46" s="990"/>
      <c r="K46" s="62" t="s">
        <v>115</v>
      </c>
      <c r="L46" s="284">
        <f>M46+O46</f>
        <v>75.199999999999989</v>
      </c>
      <c r="M46" s="289">
        <v>68.099999999999994</v>
      </c>
      <c r="N46" s="289">
        <v>47.1</v>
      </c>
      <c r="O46" s="277">
        <v>7.1</v>
      </c>
      <c r="P46" s="172">
        <f>SUM(Q46,S46)</f>
        <v>83.2</v>
      </c>
      <c r="Q46" s="364">
        <v>83.2</v>
      </c>
      <c r="R46" s="364">
        <v>66.3</v>
      </c>
      <c r="S46" s="598">
        <v>0</v>
      </c>
      <c r="T46" s="172">
        <f>+U46</f>
        <v>87.3</v>
      </c>
      <c r="U46" s="364">
        <v>87.3</v>
      </c>
      <c r="V46" s="364">
        <v>69.7</v>
      </c>
      <c r="W46" s="599">
        <v>0</v>
      </c>
      <c r="X46" s="284">
        <f>+Y46+AA46</f>
        <v>91.7</v>
      </c>
      <c r="Y46" s="57">
        <v>91.7</v>
      </c>
      <c r="Z46" s="45">
        <v>73.2</v>
      </c>
      <c r="AA46" s="167">
        <v>0</v>
      </c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Q46" s="42"/>
    </row>
    <row r="47" spans="1:43" ht="20.25" customHeight="1" thickBot="1" x14ac:dyDescent="0.25">
      <c r="A47" s="762"/>
      <c r="B47" s="848"/>
      <c r="C47" s="764"/>
      <c r="D47" s="998"/>
      <c r="E47" s="770"/>
      <c r="F47" s="773"/>
      <c r="G47" s="776"/>
      <c r="H47" s="758"/>
      <c r="I47" s="963"/>
      <c r="J47" s="963"/>
      <c r="K47" s="47" t="s">
        <v>11</v>
      </c>
      <c r="L47" s="48">
        <f>SUM(L44:L46)</f>
        <v>484.4</v>
      </c>
      <c r="M47" s="49">
        <f t="shared" ref="M47:AA47" si="6">SUM(M44:M46)</f>
        <v>477.29999999999995</v>
      </c>
      <c r="N47" s="49">
        <f t="shared" si="6"/>
        <v>446.40000000000003</v>
      </c>
      <c r="O47" s="50">
        <f t="shared" si="6"/>
        <v>7.1</v>
      </c>
      <c r="P47" s="48">
        <f t="shared" si="6"/>
        <v>500.3</v>
      </c>
      <c r="Q47" s="49">
        <f t="shared" si="6"/>
        <v>500.3</v>
      </c>
      <c r="R47" s="49">
        <f t="shared" si="6"/>
        <v>472.3</v>
      </c>
      <c r="S47" s="50">
        <f t="shared" si="6"/>
        <v>0</v>
      </c>
      <c r="T47" s="48">
        <f t="shared" si="6"/>
        <v>557.79999999999995</v>
      </c>
      <c r="U47" s="49">
        <f t="shared" si="6"/>
        <v>557.79999999999995</v>
      </c>
      <c r="V47" s="49">
        <f t="shared" si="6"/>
        <v>527.70000000000005</v>
      </c>
      <c r="W47" s="50">
        <f t="shared" si="6"/>
        <v>0</v>
      </c>
      <c r="X47" s="48">
        <f t="shared" si="6"/>
        <v>609.1</v>
      </c>
      <c r="Y47" s="49">
        <f t="shared" si="6"/>
        <v>609.1</v>
      </c>
      <c r="Z47" s="49">
        <f t="shared" si="6"/>
        <v>577</v>
      </c>
      <c r="AA47" s="50">
        <f t="shared" si="6"/>
        <v>0</v>
      </c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Q47" s="42"/>
    </row>
    <row r="48" spans="1:43" ht="19.5" customHeight="1" x14ac:dyDescent="0.2">
      <c r="A48" s="723" t="s">
        <v>15</v>
      </c>
      <c r="B48" s="698" t="s">
        <v>16</v>
      </c>
      <c r="C48" s="701" t="s">
        <v>22</v>
      </c>
      <c r="D48" s="804" t="s">
        <v>48</v>
      </c>
      <c r="E48" s="768" t="s">
        <v>131</v>
      </c>
      <c r="F48" s="771" t="s">
        <v>215</v>
      </c>
      <c r="G48" s="774" t="s">
        <v>49</v>
      </c>
      <c r="H48" s="777" t="s">
        <v>27</v>
      </c>
      <c r="I48" s="962" t="s">
        <v>254</v>
      </c>
      <c r="J48" s="962" t="s">
        <v>218</v>
      </c>
      <c r="K48" s="68" t="s">
        <v>21</v>
      </c>
      <c r="L48" s="574">
        <f>M48+O48</f>
        <v>276.39999999999998</v>
      </c>
      <c r="M48" s="579">
        <v>276.39999999999998</v>
      </c>
      <c r="N48" s="579">
        <v>256.2</v>
      </c>
      <c r="O48" s="580">
        <v>0</v>
      </c>
      <c r="P48" s="92">
        <f>SUM(Q48,S48)</f>
        <v>306.3</v>
      </c>
      <c r="Q48" s="581">
        <v>306.3</v>
      </c>
      <c r="R48" s="581">
        <v>284.5</v>
      </c>
      <c r="S48" s="582">
        <v>0</v>
      </c>
      <c r="T48" s="92">
        <f>+U48</f>
        <v>338.4</v>
      </c>
      <c r="U48" s="581">
        <v>338.4</v>
      </c>
      <c r="V48" s="581">
        <v>310.7</v>
      </c>
      <c r="W48" s="582">
        <v>0</v>
      </c>
      <c r="X48" s="574">
        <f>+Y48+AA48</f>
        <v>372</v>
      </c>
      <c r="Y48" s="568">
        <v>372</v>
      </c>
      <c r="Z48" s="568">
        <v>341.7</v>
      </c>
      <c r="AA48" s="569">
        <v>0</v>
      </c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</row>
    <row r="49" spans="1:41" ht="20.25" customHeight="1" thickBot="1" x14ac:dyDescent="0.25">
      <c r="A49" s="724"/>
      <c r="B49" s="699"/>
      <c r="C49" s="702"/>
      <c r="D49" s="997"/>
      <c r="E49" s="769"/>
      <c r="F49" s="772"/>
      <c r="G49" s="775"/>
      <c r="H49" s="1000"/>
      <c r="I49" s="990"/>
      <c r="J49" s="990"/>
      <c r="K49" s="62" t="s">
        <v>41</v>
      </c>
      <c r="L49" s="284">
        <f>M49+O49</f>
        <v>0</v>
      </c>
      <c r="M49" s="161">
        <v>0</v>
      </c>
      <c r="N49" s="161">
        <v>0</v>
      </c>
      <c r="O49" s="110">
        <v>0</v>
      </c>
      <c r="P49" s="180">
        <f>SUM(Q49,S49)</f>
        <v>57</v>
      </c>
      <c r="Q49" s="214">
        <v>57</v>
      </c>
      <c r="R49" s="214">
        <v>56.2</v>
      </c>
      <c r="S49" s="226">
        <v>0</v>
      </c>
      <c r="T49" s="172">
        <f>+U49</f>
        <v>0</v>
      </c>
      <c r="U49" s="214">
        <v>0</v>
      </c>
      <c r="V49" s="214">
        <v>0</v>
      </c>
      <c r="W49" s="215">
        <v>0</v>
      </c>
      <c r="X49" s="109">
        <f>+Y49+AA49</f>
        <v>0</v>
      </c>
      <c r="Y49" s="45">
        <v>0</v>
      </c>
      <c r="Z49" s="45">
        <v>0</v>
      </c>
      <c r="AA49" s="167">
        <v>0</v>
      </c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</row>
    <row r="50" spans="1:41" ht="20.25" customHeight="1" thickBot="1" x14ac:dyDescent="0.25">
      <c r="A50" s="725"/>
      <c r="B50" s="700"/>
      <c r="C50" s="703"/>
      <c r="D50" s="805"/>
      <c r="E50" s="806"/>
      <c r="F50" s="872"/>
      <c r="G50" s="801"/>
      <c r="H50" s="758"/>
      <c r="I50" s="963"/>
      <c r="J50" s="963"/>
      <c r="K50" s="47" t="s">
        <v>11</v>
      </c>
      <c r="L50" s="63">
        <f>SUM(L48:L49)</f>
        <v>276.39999999999998</v>
      </c>
      <c r="M50" s="64">
        <f>SUM(M48:M49)</f>
        <v>276.39999999999998</v>
      </c>
      <c r="N50" s="65">
        <f>SUM(N48:N49)</f>
        <v>256.2</v>
      </c>
      <c r="O50" s="66">
        <f>SUM(O48:O49)</f>
        <v>0</v>
      </c>
      <c r="P50" s="63">
        <f>P48+P49</f>
        <v>363.3</v>
      </c>
      <c r="Q50" s="65">
        <f>Q48+Q49</f>
        <v>363.3</v>
      </c>
      <c r="R50" s="65">
        <f>R48+R49</f>
        <v>340.7</v>
      </c>
      <c r="S50" s="65">
        <f>S48+S49</f>
        <v>0</v>
      </c>
      <c r="T50" s="48">
        <f>SUM(T48:T49)</f>
        <v>338.4</v>
      </c>
      <c r="U50" s="49">
        <f t="shared" ref="U50:AA50" si="7">SUM(U48:U49)</f>
        <v>338.4</v>
      </c>
      <c r="V50" s="49">
        <f t="shared" si="7"/>
        <v>310.7</v>
      </c>
      <c r="W50" s="50">
        <f t="shared" si="7"/>
        <v>0</v>
      </c>
      <c r="X50" s="48">
        <f t="shared" si="7"/>
        <v>372</v>
      </c>
      <c r="Y50" s="49">
        <f t="shared" si="7"/>
        <v>372</v>
      </c>
      <c r="Z50" s="49">
        <f t="shared" si="7"/>
        <v>341.7</v>
      </c>
      <c r="AA50" s="50">
        <f t="shared" si="7"/>
        <v>0</v>
      </c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</row>
    <row r="51" spans="1:41" ht="20.25" customHeight="1" x14ac:dyDescent="0.2">
      <c r="A51" s="723" t="s">
        <v>15</v>
      </c>
      <c r="B51" s="698" t="s">
        <v>16</v>
      </c>
      <c r="C51" s="701" t="s">
        <v>22</v>
      </c>
      <c r="D51" s="704" t="s">
        <v>148</v>
      </c>
      <c r="E51" s="707" t="s">
        <v>149</v>
      </c>
      <c r="F51" s="710" t="s">
        <v>215</v>
      </c>
      <c r="G51" s="713" t="s">
        <v>132</v>
      </c>
      <c r="H51" s="716" t="s">
        <v>210</v>
      </c>
      <c r="I51" s="719" t="s">
        <v>254</v>
      </c>
      <c r="J51" s="719" t="s">
        <v>216</v>
      </c>
      <c r="K51" s="178" t="s">
        <v>41</v>
      </c>
      <c r="L51" s="92">
        <f>+M51</f>
        <v>168</v>
      </c>
      <c r="M51" s="581">
        <v>168</v>
      </c>
      <c r="N51" s="581">
        <v>164.9</v>
      </c>
      <c r="O51" s="582">
        <v>0</v>
      </c>
      <c r="P51" s="92">
        <f>SUM(Q51,S51)</f>
        <v>196.6</v>
      </c>
      <c r="Q51" s="581">
        <v>196.6</v>
      </c>
      <c r="R51" s="581">
        <v>147.5</v>
      </c>
      <c r="S51" s="582">
        <v>0</v>
      </c>
      <c r="T51" s="147">
        <f>+U51</f>
        <v>200</v>
      </c>
      <c r="U51" s="227">
        <v>200</v>
      </c>
      <c r="V51" s="227">
        <v>194.5</v>
      </c>
      <c r="W51" s="228">
        <v>0</v>
      </c>
      <c r="X51" s="147">
        <f>+Y51+AA51</f>
        <v>200</v>
      </c>
      <c r="Y51" s="600">
        <v>200</v>
      </c>
      <c r="Z51" s="600">
        <v>194.5</v>
      </c>
      <c r="AA51" s="153">
        <v>0</v>
      </c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</row>
    <row r="52" spans="1:41" ht="20.25" customHeight="1" thickBot="1" x14ac:dyDescent="0.25">
      <c r="A52" s="724"/>
      <c r="B52" s="699"/>
      <c r="C52" s="702"/>
      <c r="D52" s="705"/>
      <c r="E52" s="708"/>
      <c r="F52" s="711"/>
      <c r="G52" s="714"/>
      <c r="H52" s="717"/>
      <c r="I52" s="720"/>
      <c r="J52" s="720"/>
      <c r="K52" s="213" t="s">
        <v>115</v>
      </c>
      <c r="L52" s="172">
        <f>M52+O52</f>
        <v>7.2</v>
      </c>
      <c r="M52" s="214">
        <v>7.2</v>
      </c>
      <c r="N52" s="214">
        <v>0</v>
      </c>
      <c r="O52" s="215">
        <v>0</v>
      </c>
      <c r="P52" s="180">
        <f>SUM(Q52,S52)</f>
        <v>5.0999999999999996</v>
      </c>
      <c r="Q52" s="214">
        <v>5.0999999999999996</v>
      </c>
      <c r="R52" s="214">
        <v>0</v>
      </c>
      <c r="S52" s="226">
        <v>0</v>
      </c>
      <c r="T52" s="172">
        <f>+U52</f>
        <v>10.6</v>
      </c>
      <c r="U52" s="214">
        <v>10.6</v>
      </c>
      <c r="V52" s="214">
        <v>0</v>
      </c>
      <c r="W52" s="215">
        <v>0</v>
      </c>
      <c r="X52" s="180">
        <f>+Y52+AA52</f>
        <v>11.1</v>
      </c>
      <c r="Y52" s="362">
        <v>11.1</v>
      </c>
      <c r="Z52" s="362">
        <v>0</v>
      </c>
      <c r="AA52" s="363">
        <v>0</v>
      </c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</row>
    <row r="53" spans="1:41" ht="20.25" customHeight="1" thickBot="1" x14ac:dyDescent="0.25">
      <c r="A53" s="725"/>
      <c r="B53" s="700"/>
      <c r="C53" s="703"/>
      <c r="D53" s="706"/>
      <c r="E53" s="709"/>
      <c r="F53" s="712"/>
      <c r="G53" s="715"/>
      <c r="H53" s="718"/>
      <c r="I53" s="721"/>
      <c r="J53" s="721"/>
      <c r="K53" s="47" t="s">
        <v>11</v>
      </c>
      <c r="L53" s="63">
        <f>SUM(L51:L52)</f>
        <v>175.2</v>
      </c>
      <c r="M53" s="64">
        <f>SUM(M51:M52)</f>
        <v>175.2</v>
      </c>
      <c r="N53" s="65">
        <f>SUM(N51:N52)</f>
        <v>164.9</v>
      </c>
      <c r="O53" s="66">
        <f>SUM(O51:O52)</f>
        <v>0</v>
      </c>
      <c r="P53" s="63">
        <f>P51+P52</f>
        <v>201.7</v>
      </c>
      <c r="Q53" s="65">
        <f>Q51+Q52</f>
        <v>201.7</v>
      </c>
      <c r="R53" s="65">
        <f>R51+R52</f>
        <v>147.5</v>
      </c>
      <c r="S53" s="65">
        <f>S51+S52</f>
        <v>0</v>
      </c>
      <c r="T53" s="48">
        <f>SUM(T51:T52)</f>
        <v>210.6</v>
      </c>
      <c r="U53" s="49">
        <f t="shared" ref="U53:AA53" si="8">SUM(U51:U52)</f>
        <v>210.6</v>
      </c>
      <c r="V53" s="49">
        <f t="shared" si="8"/>
        <v>194.5</v>
      </c>
      <c r="W53" s="50">
        <f t="shared" si="8"/>
        <v>0</v>
      </c>
      <c r="X53" s="48">
        <f t="shared" si="8"/>
        <v>211.1</v>
      </c>
      <c r="Y53" s="49">
        <f t="shared" si="8"/>
        <v>211.1</v>
      </c>
      <c r="Z53" s="49">
        <f t="shared" si="8"/>
        <v>194.5</v>
      </c>
      <c r="AA53" s="50">
        <f t="shared" si="8"/>
        <v>0</v>
      </c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</row>
    <row r="54" spans="1:41" ht="18.75" customHeight="1" x14ac:dyDescent="0.2">
      <c r="A54" s="723" t="s">
        <v>15</v>
      </c>
      <c r="B54" s="698" t="s">
        <v>16</v>
      </c>
      <c r="C54" s="701" t="s">
        <v>22</v>
      </c>
      <c r="D54" s="704" t="s">
        <v>50</v>
      </c>
      <c r="E54" s="707" t="s">
        <v>430</v>
      </c>
      <c r="F54" s="710" t="s">
        <v>219</v>
      </c>
      <c r="G54" s="713" t="s">
        <v>132</v>
      </c>
      <c r="H54" s="716" t="s">
        <v>210</v>
      </c>
      <c r="I54" s="719" t="s">
        <v>254</v>
      </c>
      <c r="J54" s="719" t="s">
        <v>216</v>
      </c>
      <c r="K54" s="178" t="s">
        <v>30</v>
      </c>
      <c r="L54" s="92">
        <f>+M54</f>
        <v>0</v>
      </c>
      <c r="M54" s="581">
        <v>0</v>
      </c>
      <c r="N54" s="581">
        <v>0</v>
      </c>
      <c r="O54" s="582">
        <v>0</v>
      </c>
      <c r="P54" s="92">
        <f>SUM(Q54,S54)</f>
        <v>22.1</v>
      </c>
      <c r="Q54" s="581">
        <v>22.1</v>
      </c>
      <c r="R54" s="581">
        <v>18.5</v>
      </c>
      <c r="S54" s="582">
        <v>0</v>
      </c>
      <c r="T54" s="147">
        <f>+U54</f>
        <v>44.2</v>
      </c>
      <c r="U54" s="227">
        <v>44.2</v>
      </c>
      <c r="V54" s="227">
        <v>37</v>
      </c>
      <c r="W54" s="228">
        <v>0</v>
      </c>
      <c r="X54" s="147">
        <f>+Y54+AA54</f>
        <v>44.2</v>
      </c>
      <c r="Y54" s="600">
        <v>44.2</v>
      </c>
      <c r="Z54" s="600">
        <v>37</v>
      </c>
      <c r="AA54" s="153">
        <v>0</v>
      </c>
      <c r="AB54" s="29" t="s">
        <v>39</v>
      </c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</row>
    <row r="55" spans="1:41" ht="19.5" customHeight="1" thickBot="1" x14ac:dyDescent="0.25">
      <c r="A55" s="724"/>
      <c r="B55" s="699"/>
      <c r="C55" s="702"/>
      <c r="D55" s="705"/>
      <c r="E55" s="708"/>
      <c r="F55" s="711"/>
      <c r="G55" s="714"/>
      <c r="H55" s="717"/>
      <c r="I55" s="720"/>
      <c r="J55" s="720"/>
      <c r="K55" s="213" t="s">
        <v>24</v>
      </c>
      <c r="L55" s="172">
        <f>M55+O55</f>
        <v>0</v>
      </c>
      <c r="M55" s="214">
        <v>0</v>
      </c>
      <c r="N55" s="214">
        <v>0</v>
      </c>
      <c r="O55" s="215">
        <v>0</v>
      </c>
      <c r="P55" s="180">
        <f>SUM(Q55,S55)</f>
        <v>23.9</v>
      </c>
      <c r="Q55" s="214">
        <v>23.9</v>
      </c>
      <c r="R55" s="214">
        <v>20.9</v>
      </c>
      <c r="S55" s="226">
        <v>0</v>
      </c>
      <c r="T55" s="172">
        <f>+U55</f>
        <v>52.6</v>
      </c>
      <c r="U55" s="214">
        <v>52.6</v>
      </c>
      <c r="V55" s="214">
        <v>46</v>
      </c>
      <c r="W55" s="215">
        <v>0</v>
      </c>
      <c r="X55" s="180">
        <f>+Y55+AA55</f>
        <v>57.9</v>
      </c>
      <c r="Y55" s="362">
        <v>57.9</v>
      </c>
      <c r="Z55" s="362">
        <v>50.64</v>
      </c>
      <c r="AA55" s="363">
        <v>0</v>
      </c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</row>
    <row r="56" spans="1:41" ht="23.25" customHeight="1" thickBot="1" x14ac:dyDescent="0.25">
      <c r="A56" s="725"/>
      <c r="B56" s="700"/>
      <c r="C56" s="703"/>
      <c r="D56" s="706"/>
      <c r="E56" s="709"/>
      <c r="F56" s="712"/>
      <c r="G56" s="715"/>
      <c r="H56" s="718"/>
      <c r="I56" s="721"/>
      <c r="J56" s="721"/>
      <c r="K56" s="47" t="s">
        <v>11</v>
      </c>
      <c r="L56" s="63">
        <f>SUM(L54:L55)</f>
        <v>0</v>
      </c>
      <c r="M56" s="64">
        <f>SUM(M54:M55)</f>
        <v>0</v>
      </c>
      <c r="N56" s="65">
        <f>SUM(N54:N55)</f>
        <v>0</v>
      </c>
      <c r="O56" s="66">
        <f>SUM(O54:O55)</f>
        <v>0</v>
      </c>
      <c r="P56" s="63">
        <f>P54+P55</f>
        <v>46</v>
      </c>
      <c r="Q56" s="65">
        <f>Q54+Q55</f>
        <v>46</v>
      </c>
      <c r="R56" s="65">
        <f>R54+R55</f>
        <v>39.4</v>
      </c>
      <c r="S56" s="65">
        <f>S54+S55</f>
        <v>0</v>
      </c>
      <c r="T56" s="239">
        <f>SUM(T54:T55)</f>
        <v>96.800000000000011</v>
      </c>
      <c r="U56" s="240">
        <f t="shared" ref="U56:AA56" si="9">SUM(U54:U55)</f>
        <v>96.800000000000011</v>
      </c>
      <c r="V56" s="240">
        <f t="shared" si="9"/>
        <v>83</v>
      </c>
      <c r="W56" s="241">
        <f t="shared" si="9"/>
        <v>0</v>
      </c>
      <c r="X56" s="239">
        <f t="shared" si="9"/>
        <v>102.1</v>
      </c>
      <c r="Y56" s="240">
        <f t="shared" si="9"/>
        <v>102.1</v>
      </c>
      <c r="Z56" s="240">
        <f t="shared" si="9"/>
        <v>87.64</v>
      </c>
      <c r="AA56" s="241">
        <f t="shared" si="9"/>
        <v>0</v>
      </c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</row>
    <row r="57" spans="1:41" ht="25.5" customHeight="1" thickBot="1" x14ac:dyDescent="0.25">
      <c r="A57" s="28" t="s">
        <v>15</v>
      </c>
      <c r="B57" s="4" t="s">
        <v>16</v>
      </c>
      <c r="C57" s="5" t="s">
        <v>22</v>
      </c>
      <c r="D57" s="163"/>
      <c r="E57" s="1058" t="s">
        <v>203</v>
      </c>
      <c r="F57" s="1058"/>
      <c r="G57" s="1058"/>
      <c r="H57" s="1058"/>
      <c r="I57" s="1058"/>
      <c r="J57" s="1059"/>
      <c r="K57" s="1059"/>
      <c r="L57" s="8">
        <f>L32+L36+L40+L43+L56+L47+L50+L53</f>
        <v>3067.9</v>
      </c>
      <c r="M57" s="9">
        <f t="shared" ref="M57:AA57" si="10">M32+M36+M40+M43+M56+M47+M50+M53</f>
        <v>3059.2000000000003</v>
      </c>
      <c r="N57" s="9">
        <f t="shared" si="10"/>
        <v>2046.0000000000002</v>
      </c>
      <c r="O57" s="10">
        <f t="shared" si="10"/>
        <v>8.6999999999999993</v>
      </c>
      <c r="P57" s="8">
        <f t="shared" si="10"/>
        <v>3446.7000000000003</v>
      </c>
      <c r="Q57" s="9">
        <f t="shared" si="10"/>
        <v>3446.7000000000003</v>
      </c>
      <c r="R57" s="9">
        <f t="shared" si="10"/>
        <v>2395.6999999999998</v>
      </c>
      <c r="S57" s="10">
        <f t="shared" si="10"/>
        <v>0</v>
      </c>
      <c r="T57" s="8">
        <f t="shared" si="10"/>
        <v>3840.5</v>
      </c>
      <c r="U57" s="9">
        <f t="shared" si="10"/>
        <v>3840.5</v>
      </c>
      <c r="V57" s="9">
        <f t="shared" si="10"/>
        <v>2595.7999999999997</v>
      </c>
      <c r="W57" s="10">
        <f t="shared" si="10"/>
        <v>0</v>
      </c>
      <c r="X57" s="8">
        <f t="shared" si="10"/>
        <v>4088.2999999999997</v>
      </c>
      <c r="Y57" s="9">
        <f t="shared" si="10"/>
        <v>4088.2999999999997</v>
      </c>
      <c r="Z57" s="9">
        <f t="shared" si="10"/>
        <v>2824.9399999999996</v>
      </c>
      <c r="AA57" s="10">
        <f t="shared" si="10"/>
        <v>0</v>
      </c>
    </row>
    <row r="58" spans="1:41" ht="25.5" customHeight="1" thickBot="1" x14ac:dyDescent="0.25">
      <c r="A58" s="28" t="s">
        <v>15</v>
      </c>
      <c r="B58" s="4" t="s">
        <v>16</v>
      </c>
      <c r="C58" s="5" t="s">
        <v>25</v>
      </c>
      <c r="D58" s="1071" t="s">
        <v>139</v>
      </c>
      <c r="E58" s="1072"/>
      <c r="F58" s="1072"/>
      <c r="G58" s="1072"/>
      <c r="H58" s="1072"/>
      <c r="I58" s="1072"/>
      <c r="J58" s="1072"/>
      <c r="K58" s="1072"/>
      <c r="L58" s="1073"/>
      <c r="M58" s="1073"/>
      <c r="N58" s="1073"/>
      <c r="O58" s="1073"/>
      <c r="P58" s="1073"/>
      <c r="Q58" s="1073"/>
      <c r="R58" s="1073"/>
      <c r="S58" s="1073"/>
      <c r="T58" s="1073"/>
      <c r="U58" s="1073"/>
      <c r="V58" s="1073"/>
      <c r="W58" s="1073"/>
      <c r="X58" s="1073"/>
      <c r="Y58" s="1073"/>
      <c r="Z58" s="1073"/>
      <c r="AA58" s="1074"/>
    </row>
    <row r="59" spans="1:41" ht="21.75" customHeight="1" x14ac:dyDescent="0.2">
      <c r="A59" s="723" t="s">
        <v>15</v>
      </c>
      <c r="B59" s="698" t="s">
        <v>16</v>
      </c>
      <c r="C59" s="701" t="s">
        <v>25</v>
      </c>
      <c r="D59" s="804" t="s">
        <v>16</v>
      </c>
      <c r="E59" s="768" t="s">
        <v>231</v>
      </c>
      <c r="F59" s="771" t="s">
        <v>215</v>
      </c>
      <c r="G59" s="774" t="s">
        <v>19</v>
      </c>
      <c r="H59" s="777" t="s">
        <v>20</v>
      </c>
      <c r="I59" s="962" t="s">
        <v>37</v>
      </c>
      <c r="J59" s="962" t="s">
        <v>217</v>
      </c>
      <c r="K59" s="68" t="s">
        <v>40</v>
      </c>
      <c r="L59" s="567">
        <f>M59+O59</f>
        <v>1058.0999999999999</v>
      </c>
      <c r="M59" s="568">
        <v>1058.0999999999999</v>
      </c>
      <c r="N59" s="568">
        <v>0</v>
      </c>
      <c r="O59" s="569">
        <v>0</v>
      </c>
      <c r="P59" s="92">
        <f>SUM(Q59,S59)</f>
        <v>970</v>
      </c>
      <c r="Q59" s="573">
        <v>970</v>
      </c>
      <c r="R59" s="573">
        <v>0</v>
      </c>
      <c r="S59" s="97">
        <v>0</v>
      </c>
      <c r="T59" s="95">
        <f>U59+W59</f>
        <v>1200</v>
      </c>
      <c r="U59" s="573">
        <v>1200</v>
      </c>
      <c r="V59" s="573">
        <v>0</v>
      </c>
      <c r="W59" s="97">
        <v>0</v>
      </c>
      <c r="X59" s="574">
        <f>Y59+AA59</f>
        <v>1200</v>
      </c>
      <c r="Y59" s="568">
        <v>1200</v>
      </c>
      <c r="Z59" s="568">
        <v>0</v>
      </c>
      <c r="AA59" s="569">
        <v>0</v>
      </c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</row>
    <row r="60" spans="1:41" ht="22.5" customHeight="1" thickBot="1" x14ac:dyDescent="0.25">
      <c r="A60" s="724"/>
      <c r="B60" s="699"/>
      <c r="C60" s="702"/>
      <c r="D60" s="997"/>
      <c r="E60" s="769"/>
      <c r="F60" s="772"/>
      <c r="G60" s="775"/>
      <c r="H60" s="778"/>
      <c r="I60" s="990"/>
      <c r="J60" s="990"/>
      <c r="K60" s="62" t="s">
        <v>21</v>
      </c>
      <c r="L60" s="166">
        <f>M60+O60</f>
        <v>203</v>
      </c>
      <c r="M60" s="45">
        <v>203</v>
      </c>
      <c r="N60" s="45">
        <v>0</v>
      </c>
      <c r="O60" s="167">
        <v>0</v>
      </c>
      <c r="P60" s="180">
        <f>SUM(Q60,S60)</f>
        <v>214</v>
      </c>
      <c r="Q60" s="362">
        <v>214</v>
      </c>
      <c r="R60" s="362">
        <v>0</v>
      </c>
      <c r="S60" s="601">
        <v>0</v>
      </c>
      <c r="T60" s="578">
        <f>U60+W60</f>
        <v>214</v>
      </c>
      <c r="U60" s="362">
        <v>214</v>
      </c>
      <c r="V60" s="362">
        <v>0</v>
      </c>
      <c r="W60" s="363">
        <v>0</v>
      </c>
      <c r="X60" s="109">
        <f>Y60+AA60</f>
        <v>214</v>
      </c>
      <c r="Y60" s="45">
        <v>214</v>
      </c>
      <c r="Z60" s="45">
        <v>0</v>
      </c>
      <c r="AA60" s="167">
        <v>0</v>
      </c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</row>
    <row r="61" spans="1:41" ht="26.25" customHeight="1" thickBot="1" x14ac:dyDescent="0.25">
      <c r="A61" s="762"/>
      <c r="B61" s="848"/>
      <c r="C61" s="764"/>
      <c r="D61" s="998"/>
      <c r="E61" s="770"/>
      <c r="F61" s="773"/>
      <c r="G61" s="776"/>
      <c r="H61" s="779"/>
      <c r="I61" s="963"/>
      <c r="J61" s="963"/>
      <c r="K61" s="47" t="s">
        <v>11</v>
      </c>
      <c r="L61" s="48">
        <f>SUM(L59:L60)</f>
        <v>1261.0999999999999</v>
      </c>
      <c r="M61" s="49">
        <f>SUM(M59:M60)</f>
        <v>1261.0999999999999</v>
      </c>
      <c r="N61" s="49">
        <f>SUM(N59:N60)</f>
        <v>0</v>
      </c>
      <c r="O61" s="50">
        <f>SUM(O59:O60)</f>
        <v>0</v>
      </c>
      <c r="P61" s="48">
        <f t="shared" ref="P61:AA61" si="11">SUM(P59:P60)</f>
        <v>1184</v>
      </c>
      <c r="Q61" s="49">
        <f t="shared" si="11"/>
        <v>1184</v>
      </c>
      <c r="R61" s="49">
        <f t="shared" si="11"/>
        <v>0</v>
      </c>
      <c r="S61" s="347">
        <f t="shared" si="11"/>
        <v>0</v>
      </c>
      <c r="T61" s="48">
        <f t="shared" si="11"/>
        <v>1414</v>
      </c>
      <c r="U61" s="49">
        <f t="shared" si="11"/>
        <v>1414</v>
      </c>
      <c r="V61" s="49">
        <f t="shared" si="11"/>
        <v>0</v>
      </c>
      <c r="W61" s="50">
        <f t="shared" si="11"/>
        <v>0</v>
      </c>
      <c r="X61" s="48">
        <f t="shared" si="11"/>
        <v>1414</v>
      </c>
      <c r="Y61" s="49">
        <f t="shared" si="11"/>
        <v>1414</v>
      </c>
      <c r="Z61" s="49">
        <f t="shared" si="11"/>
        <v>0</v>
      </c>
      <c r="AA61" s="50">
        <f t="shared" si="11"/>
        <v>0</v>
      </c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</row>
    <row r="62" spans="1:41" ht="30.75" customHeight="1" thickBot="1" x14ac:dyDescent="0.25">
      <c r="A62" s="723" t="s">
        <v>15</v>
      </c>
      <c r="B62" s="698" t="s">
        <v>16</v>
      </c>
      <c r="C62" s="701" t="s">
        <v>25</v>
      </c>
      <c r="D62" s="804" t="s">
        <v>22</v>
      </c>
      <c r="E62" s="768" t="s">
        <v>232</v>
      </c>
      <c r="F62" s="771" t="s">
        <v>215</v>
      </c>
      <c r="G62" s="774" t="s">
        <v>19</v>
      </c>
      <c r="H62" s="777" t="s">
        <v>20</v>
      </c>
      <c r="I62" s="962" t="s">
        <v>37</v>
      </c>
      <c r="J62" s="962" t="s">
        <v>217</v>
      </c>
      <c r="K62" s="55" t="s">
        <v>40</v>
      </c>
      <c r="L62" s="602">
        <f>M62+O62</f>
        <v>57.1</v>
      </c>
      <c r="M62" s="603">
        <v>57.1</v>
      </c>
      <c r="N62" s="603">
        <v>56.2</v>
      </c>
      <c r="O62" s="604">
        <v>0</v>
      </c>
      <c r="P62" s="605">
        <f>SUM(Q62,S62)</f>
        <v>60</v>
      </c>
      <c r="Q62" s="233">
        <v>60</v>
      </c>
      <c r="R62" s="233">
        <v>59.1</v>
      </c>
      <c r="S62" s="265">
        <v>0</v>
      </c>
      <c r="T62" s="264">
        <f>U62+W62</f>
        <v>77</v>
      </c>
      <c r="U62" s="233">
        <v>77</v>
      </c>
      <c r="V62" s="233">
        <v>75.900000000000006</v>
      </c>
      <c r="W62" s="265">
        <v>0</v>
      </c>
      <c r="X62" s="606">
        <f>Y62+AA62</f>
        <v>77</v>
      </c>
      <c r="Y62" s="69">
        <v>77</v>
      </c>
      <c r="Z62" s="69">
        <v>75.900000000000006</v>
      </c>
      <c r="AA62" s="146">
        <v>0</v>
      </c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</row>
    <row r="63" spans="1:41" ht="38.25" customHeight="1" thickBot="1" x14ac:dyDescent="0.25">
      <c r="A63" s="762"/>
      <c r="B63" s="848"/>
      <c r="C63" s="764"/>
      <c r="D63" s="998"/>
      <c r="E63" s="770"/>
      <c r="F63" s="773"/>
      <c r="G63" s="776"/>
      <c r="H63" s="779"/>
      <c r="I63" s="963"/>
      <c r="J63" s="963"/>
      <c r="K63" s="47" t="s">
        <v>11</v>
      </c>
      <c r="L63" s="48">
        <f>SUM(L62:L62)</f>
        <v>57.1</v>
      </c>
      <c r="M63" s="49">
        <f>SUM(M62:M62)</f>
        <v>57.1</v>
      </c>
      <c r="N63" s="49">
        <f>SUM(N62:N62)</f>
        <v>56.2</v>
      </c>
      <c r="O63" s="50">
        <f>SUM(O62:O62)</f>
        <v>0</v>
      </c>
      <c r="P63" s="48">
        <f t="shared" ref="P63:AA63" si="12">SUM(P62:P62)</f>
        <v>60</v>
      </c>
      <c r="Q63" s="49">
        <f t="shared" si="12"/>
        <v>60</v>
      </c>
      <c r="R63" s="49">
        <f t="shared" si="12"/>
        <v>59.1</v>
      </c>
      <c r="S63" s="347">
        <f t="shared" si="12"/>
        <v>0</v>
      </c>
      <c r="T63" s="48">
        <f t="shared" si="12"/>
        <v>77</v>
      </c>
      <c r="U63" s="49">
        <f t="shared" si="12"/>
        <v>77</v>
      </c>
      <c r="V63" s="49">
        <f t="shared" si="12"/>
        <v>75.900000000000006</v>
      </c>
      <c r="W63" s="50">
        <f t="shared" si="12"/>
        <v>0</v>
      </c>
      <c r="X63" s="48">
        <f t="shared" si="12"/>
        <v>77</v>
      </c>
      <c r="Y63" s="49">
        <f t="shared" si="12"/>
        <v>77</v>
      </c>
      <c r="Z63" s="49">
        <f t="shared" si="12"/>
        <v>75.900000000000006</v>
      </c>
      <c r="AA63" s="50">
        <f t="shared" si="12"/>
        <v>0</v>
      </c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</row>
    <row r="64" spans="1:41" ht="21" customHeight="1" x14ac:dyDescent="0.2">
      <c r="A64" s="723" t="s">
        <v>15</v>
      </c>
      <c r="B64" s="726" t="s">
        <v>16</v>
      </c>
      <c r="C64" s="701" t="s">
        <v>25</v>
      </c>
      <c r="D64" s="765" t="s">
        <v>25</v>
      </c>
      <c r="E64" s="768" t="s">
        <v>143</v>
      </c>
      <c r="F64" s="771" t="s">
        <v>215</v>
      </c>
      <c r="G64" s="774" t="s">
        <v>19</v>
      </c>
      <c r="H64" s="842" t="s">
        <v>211</v>
      </c>
      <c r="I64" s="1067" t="s">
        <v>255</v>
      </c>
      <c r="J64" s="732" t="s">
        <v>217</v>
      </c>
      <c r="K64" s="68" t="s">
        <v>41</v>
      </c>
      <c r="L64" s="567">
        <f>M64+O64</f>
        <v>284.60000000000002</v>
      </c>
      <c r="M64" s="607">
        <v>284.60000000000002</v>
      </c>
      <c r="N64" s="607">
        <v>0</v>
      </c>
      <c r="O64" s="608">
        <v>0</v>
      </c>
      <c r="P64" s="92">
        <f>SUM(Q64,S64)</f>
        <v>300</v>
      </c>
      <c r="Q64" s="93">
        <v>300</v>
      </c>
      <c r="R64" s="573">
        <v>0</v>
      </c>
      <c r="S64" s="97">
        <v>0</v>
      </c>
      <c r="T64" s="151">
        <f>U64+W64</f>
        <v>320</v>
      </c>
      <c r="U64" s="149">
        <v>320</v>
      </c>
      <c r="V64" s="149">
        <v>0</v>
      </c>
      <c r="W64" s="150">
        <v>0</v>
      </c>
      <c r="X64" s="119">
        <f>Y64+AA64</f>
        <v>320</v>
      </c>
      <c r="Y64" s="590">
        <v>320</v>
      </c>
      <c r="Z64" s="590">
        <v>0</v>
      </c>
      <c r="AA64" s="591">
        <v>0</v>
      </c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</row>
    <row r="65" spans="1:41" ht="16.5" customHeight="1" x14ac:dyDescent="0.2">
      <c r="A65" s="724"/>
      <c r="B65" s="727"/>
      <c r="C65" s="702"/>
      <c r="D65" s="766"/>
      <c r="E65" s="769"/>
      <c r="F65" s="772"/>
      <c r="G65" s="775"/>
      <c r="H65" s="1192"/>
      <c r="I65" s="1068"/>
      <c r="J65" s="733"/>
      <c r="K65" s="321" t="s">
        <v>21</v>
      </c>
      <c r="L65" s="371">
        <f>M65+O65</f>
        <v>628.4</v>
      </c>
      <c r="M65" s="372">
        <v>628.4</v>
      </c>
      <c r="N65" s="372">
        <v>514.1</v>
      </c>
      <c r="O65" s="373">
        <v>0</v>
      </c>
      <c r="P65" s="367">
        <f>SUM(Q65,S65)</f>
        <v>649.70000000000005</v>
      </c>
      <c r="Q65" s="374">
        <v>649.70000000000005</v>
      </c>
      <c r="R65" s="375">
        <v>540</v>
      </c>
      <c r="S65" s="376">
        <v>0</v>
      </c>
      <c r="T65" s="151">
        <f>U65+W65</f>
        <v>720.1</v>
      </c>
      <c r="U65" s="374">
        <v>720.1</v>
      </c>
      <c r="V65" s="374">
        <v>603.4</v>
      </c>
      <c r="W65" s="377">
        <v>0</v>
      </c>
      <c r="X65" s="318">
        <f>Y65+AA65</f>
        <v>754.3</v>
      </c>
      <c r="Y65" s="319">
        <v>754.3</v>
      </c>
      <c r="Z65" s="319">
        <v>632.1</v>
      </c>
      <c r="AA65" s="320">
        <v>0</v>
      </c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</row>
    <row r="66" spans="1:41" ht="18" customHeight="1" x14ac:dyDescent="0.2">
      <c r="A66" s="724"/>
      <c r="B66" s="727"/>
      <c r="C66" s="702"/>
      <c r="D66" s="766"/>
      <c r="E66" s="769"/>
      <c r="F66" s="772"/>
      <c r="G66" s="775"/>
      <c r="H66" s="1192"/>
      <c r="I66" s="1068"/>
      <c r="J66" s="733"/>
      <c r="K66" s="274" t="s">
        <v>115</v>
      </c>
      <c r="L66" s="609">
        <f>M66+O66</f>
        <v>463.2</v>
      </c>
      <c r="M66" s="610">
        <v>456</v>
      </c>
      <c r="N66" s="610">
        <v>300.8</v>
      </c>
      <c r="O66" s="611">
        <v>7.2</v>
      </c>
      <c r="P66" s="271">
        <f>SUM(Q66,S66)</f>
        <v>465</v>
      </c>
      <c r="Q66" s="612">
        <v>465</v>
      </c>
      <c r="R66" s="613">
        <v>330.6</v>
      </c>
      <c r="S66" s="614">
        <v>0</v>
      </c>
      <c r="T66" s="615">
        <f>U66+W66</f>
        <v>508.5</v>
      </c>
      <c r="U66" s="612">
        <v>508.5</v>
      </c>
      <c r="V66" s="612">
        <v>347.1</v>
      </c>
      <c r="W66" s="616">
        <v>0</v>
      </c>
      <c r="X66" s="272">
        <f>Y66+AA66</f>
        <v>533.1</v>
      </c>
      <c r="Y66" s="273">
        <v>533.1</v>
      </c>
      <c r="Z66" s="273">
        <v>363.6</v>
      </c>
      <c r="AA66" s="617">
        <v>0</v>
      </c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</row>
    <row r="67" spans="1:41" ht="18" customHeight="1" x14ac:dyDescent="0.2">
      <c r="A67" s="725"/>
      <c r="B67" s="728"/>
      <c r="C67" s="703"/>
      <c r="D67" s="1196"/>
      <c r="E67" s="806"/>
      <c r="F67" s="872"/>
      <c r="G67" s="801"/>
      <c r="H67" s="1193"/>
      <c r="I67" s="1069"/>
      <c r="J67" s="733"/>
      <c r="K67" s="55" t="s">
        <v>43</v>
      </c>
      <c r="L67" s="552">
        <f>M67+O67</f>
        <v>15.5</v>
      </c>
      <c r="M67" s="618">
        <v>15.5</v>
      </c>
      <c r="N67" s="618">
        <v>15.3</v>
      </c>
      <c r="O67" s="84">
        <v>0</v>
      </c>
      <c r="P67" s="99">
        <f>Q67+S67</f>
        <v>32</v>
      </c>
      <c r="Q67" s="619">
        <v>32</v>
      </c>
      <c r="R67" s="620">
        <v>31.5</v>
      </c>
      <c r="S67" s="234">
        <v>0</v>
      </c>
      <c r="T67" s="621">
        <f>U67+W67</f>
        <v>0</v>
      </c>
      <c r="U67" s="619">
        <v>0</v>
      </c>
      <c r="V67" s="619">
        <v>0</v>
      </c>
      <c r="W67" s="232">
        <v>0</v>
      </c>
      <c r="X67" s="82">
        <f>Y67+AA67</f>
        <v>0</v>
      </c>
      <c r="Y67" s="622">
        <v>0</v>
      </c>
      <c r="Z67" s="622">
        <v>0</v>
      </c>
      <c r="AA67" s="242">
        <v>0</v>
      </c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</row>
    <row r="68" spans="1:41" ht="18" customHeight="1" thickBot="1" x14ac:dyDescent="0.25">
      <c r="A68" s="725"/>
      <c r="B68" s="728"/>
      <c r="C68" s="703"/>
      <c r="D68" s="1196"/>
      <c r="E68" s="806"/>
      <c r="F68" s="872"/>
      <c r="G68" s="801"/>
      <c r="H68" s="1193"/>
      <c r="I68" s="1069"/>
      <c r="J68" s="733"/>
      <c r="K68" s="216" t="s">
        <v>33</v>
      </c>
      <c r="L68" s="327">
        <f>M68+O68</f>
        <v>0</v>
      </c>
      <c r="M68" s="328">
        <v>0</v>
      </c>
      <c r="N68" s="328">
        <v>0</v>
      </c>
      <c r="O68" s="329">
        <v>0</v>
      </c>
      <c r="P68" s="279">
        <f>Q68+S68</f>
        <v>0</v>
      </c>
      <c r="Q68" s="330">
        <v>0</v>
      </c>
      <c r="R68" s="331">
        <v>0</v>
      </c>
      <c r="S68" s="332">
        <v>0</v>
      </c>
      <c r="T68" s="333">
        <f>U68+W68</f>
        <v>0</v>
      </c>
      <c r="U68" s="330">
        <v>0</v>
      </c>
      <c r="V68" s="330">
        <v>0</v>
      </c>
      <c r="W68" s="334">
        <v>0</v>
      </c>
      <c r="X68" s="311">
        <f>Y68+AA68</f>
        <v>0</v>
      </c>
      <c r="Y68" s="316">
        <v>0</v>
      </c>
      <c r="Z68" s="316">
        <v>0</v>
      </c>
      <c r="AA68" s="317">
        <v>0</v>
      </c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</row>
    <row r="69" spans="1:41" ht="23.25" customHeight="1" thickBot="1" x14ac:dyDescent="0.25">
      <c r="A69" s="725"/>
      <c r="B69" s="728"/>
      <c r="C69" s="703"/>
      <c r="D69" s="1196"/>
      <c r="E69" s="806"/>
      <c r="F69" s="872"/>
      <c r="G69" s="801"/>
      <c r="H69" s="844"/>
      <c r="I69" s="1070"/>
      <c r="J69" s="734"/>
      <c r="K69" s="217" t="s">
        <v>11</v>
      </c>
      <c r="L69" s="48">
        <f>SUM(L64:L68)</f>
        <v>1391.7</v>
      </c>
      <c r="M69" s="49">
        <f t="shared" ref="M69:AA69" si="13">SUM(M64:M68)</f>
        <v>1384.5</v>
      </c>
      <c r="N69" s="49">
        <f t="shared" si="13"/>
        <v>830.2</v>
      </c>
      <c r="O69" s="50">
        <f t="shared" si="13"/>
        <v>7.2</v>
      </c>
      <c r="P69" s="48">
        <f t="shared" si="13"/>
        <v>1446.7</v>
      </c>
      <c r="Q69" s="49">
        <f t="shared" si="13"/>
        <v>1446.7</v>
      </c>
      <c r="R69" s="49">
        <f t="shared" si="13"/>
        <v>902.1</v>
      </c>
      <c r="S69" s="50">
        <f t="shared" si="13"/>
        <v>0</v>
      </c>
      <c r="T69" s="48">
        <f t="shared" si="13"/>
        <v>1548.6</v>
      </c>
      <c r="U69" s="49">
        <f t="shared" si="13"/>
        <v>1548.6</v>
      </c>
      <c r="V69" s="49">
        <f t="shared" si="13"/>
        <v>950.5</v>
      </c>
      <c r="W69" s="50">
        <f t="shared" si="13"/>
        <v>0</v>
      </c>
      <c r="X69" s="48">
        <f t="shared" si="13"/>
        <v>1607.4</v>
      </c>
      <c r="Y69" s="49">
        <f t="shared" si="13"/>
        <v>1607.4</v>
      </c>
      <c r="Z69" s="49">
        <f t="shared" si="13"/>
        <v>995.7</v>
      </c>
      <c r="AA69" s="50">
        <f t="shared" si="13"/>
        <v>0</v>
      </c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</row>
    <row r="70" spans="1:41" ht="24" customHeight="1" thickBot="1" x14ac:dyDescent="0.25">
      <c r="A70" s="28" t="s">
        <v>15</v>
      </c>
      <c r="B70" s="4" t="s">
        <v>16</v>
      </c>
      <c r="C70" s="5" t="s">
        <v>25</v>
      </c>
      <c r="D70" s="1197" t="s">
        <v>203</v>
      </c>
      <c r="E70" s="1197"/>
      <c r="F70" s="1197"/>
      <c r="G70" s="1197"/>
      <c r="H70" s="1197"/>
      <c r="I70" s="1197"/>
      <c r="J70" s="836"/>
      <c r="K70" s="1198"/>
      <c r="L70" s="218">
        <f>L61+L63+L69</f>
        <v>2709.8999999999996</v>
      </c>
      <c r="M70" s="219">
        <f t="shared" ref="M70:AA70" si="14">M61+M63+M69</f>
        <v>2702.7</v>
      </c>
      <c r="N70" s="219">
        <f t="shared" si="14"/>
        <v>886.40000000000009</v>
      </c>
      <c r="O70" s="220">
        <f t="shared" si="14"/>
        <v>7.2</v>
      </c>
      <c r="P70" s="218">
        <f t="shared" si="14"/>
        <v>2690.7</v>
      </c>
      <c r="Q70" s="219">
        <f t="shared" si="14"/>
        <v>2690.7</v>
      </c>
      <c r="R70" s="219">
        <f t="shared" si="14"/>
        <v>961.2</v>
      </c>
      <c r="S70" s="220">
        <f t="shared" si="14"/>
        <v>0</v>
      </c>
      <c r="T70" s="218">
        <f t="shared" si="14"/>
        <v>3039.6</v>
      </c>
      <c r="U70" s="219">
        <f t="shared" si="14"/>
        <v>3039.6</v>
      </c>
      <c r="V70" s="219">
        <f t="shared" si="14"/>
        <v>1026.4000000000001</v>
      </c>
      <c r="W70" s="220">
        <f t="shared" si="14"/>
        <v>0</v>
      </c>
      <c r="X70" s="218">
        <f t="shared" si="14"/>
        <v>3098.4</v>
      </c>
      <c r="Y70" s="219">
        <f t="shared" si="14"/>
        <v>3098.4</v>
      </c>
      <c r="Z70" s="219">
        <f t="shared" si="14"/>
        <v>1071.6000000000001</v>
      </c>
      <c r="AA70" s="220">
        <f t="shared" si="14"/>
        <v>0</v>
      </c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</row>
    <row r="71" spans="1:41" ht="25.5" customHeight="1" thickBot="1" x14ac:dyDescent="0.25">
      <c r="A71" s="28" t="s">
        <v>15</v>
      </c>
      <c r="B71" s="4" t="s">
        <v>16</v>
      </c>
      <c r="C71" s="5" t="s">
        <v>15</v>
      </c>
      <c r="D71" s="1194" t="s">
        <v>106</v>
      </c>
      <c r="E71" s="1194"/>
      <c r="F71" s="1194"/>
      <c r="G71" s="1194"/>
      <c r="H71" s="1194"/>
      <c r="I71" s="1194"/>
      <c r="J71" s="1194"/>
      <c r="K71" s="1194"/>
      <c r="L71" s="1194"/>
      <c r="M71" s="1194"/>
      <c r="N71" s="1194"/>
      <c r="O71" s="1194"/>
      <c r="P71" s="1194"/>
      <c r="Q71" s="1194"/>
      <c r="R71" s="1194"/>
      <c r="S71" s="1194"/>
      <c r="T71" s="1194"/>
      <c r="U71" s="1194"/>
      <c r="V71" s="1194"/>
      <c r="W71" s="1194"/>
      <c r="X71" s="1194"/>
      <c r="Y71" s="1194"/>
      <c r="Z71" s="1194"/>
      <c r="AA71" s="1195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</row>
    <row r="72" spans="1:41" ht="20.25" customHeight="1" x14ac:dyDescent="0.2">
      <c r="A72" s="723" t="s">
        <v>15</v>
      </c>
      <c r="B72" s="726" t="s">
        <v>16</v>
      </c>
      <c r="C72" s="701" t="s">
        <v>15</v>
      </c>
      <c r="D72" s="804" t="s">
        <v>16</v>
      </c>
      <c r="E72" s="707" t="s">
        <v>233</v>
      </c>
      <c r="F72" s="944" t="s">
        <v>215</v>
      </c>
      <c r="G72" s="969" t="s">
        <v>144</v>
      </c>
      <c r="H72" s="1095" t="s">
        <v>20</v>
      </c>
      <c r="I72" s="1118" t="s">
        <v>37</v>
      </c>
      <c r="J72" s="719" t="s">
        <v>221</v>
      </c>
      <c r="K72" s="178" t="s">
        <v>21</v>
      </c>
      <c r="L72" s="95">
        <f>M72+O72</f>
        <v>73.3</v>
      </c>
      <c r="M72" s="93">
        <v>73.3</v>
      </c>
      <c r="N72" s="93">
        <v>0</v>
      </c>
      <c r="O72" s="94">
        <v>0</v>
      </c>
      <c r="P72" s="92">
        <f>SUM(Q72,S72)</f>
        <v>96</v>
      </c>
      <c r="Q72" s="93">
        <v>96</v>
      </c>
      <c r="R72" s="573">
        <v>0</v>
      </c>
      <c r="S72" s="97">
        <v>0</v>
      </c>
      <c r="T72" s="95">
        <f>U72+W72</f>
        <v>96</v>
      </c>
      <c r="U72" s="93">
        <v>96</v>
      </c>
      <c r="V72" s="93">
        <v>0</v>
      </c>
      <c r="W72" s="94">
        <v>0</v>
      </c>
      <c r="X72" s="92">
        <f>Y72+AA72</f>
        <v>96</v>
      </c>
      <c r="Y72" s="573">
        <v>96</v>
      </c>
      <c r="Z72" s="573">
        <v>0</v>
      </c>
      <c r="AA72" s="98">
        <v>0</v>
      </c>
    </row>
    <row r="73" spans="1:41" ht="20.25" customHeight="1" x14ac:dyDescent="0.2">
      <c r="A73" s="991"/>
      <c r="B73" s="1173"/>
      <c r="C73" s="993"/>
      <c r="D73" s="999"/>
      <c r="E73" s="1114"/>
      <c r="F73" s="1170"/>
      <c r="G73" s="1116"/>
      <c r="H73" s="1127"/>
      <c r="I73" s="1187"/>
      <c r="J73" s="720"/>
      <c r="K73" s="179" t="s">
        <v>421</v>
      </c>
      <c r="L73" s="151">
        <f>M73+O73</f>
        <v>0</v>
      </c>
      <c r="M73" s="352">
        <v>0</v>
      </c>
      <c r="N73" s="352">
        <v>0</v>
      </c>
      <c r="O73" s="353">
        <v>0</v>
      </c>
      <c r="P73" s="147">
        <f>Q73+S73</f>
        <v>0</v>
      </c>
      <c r="Q73" s="352">
        <v>0</v>
      </c>
      <c r="R73" s="351">
        <v>0</v>
      </c>
      <c r="S73" s="357">
        <v>0</v>
      </c>
      <c r="T73" s="171">
        <f>U73+W73</f>
        <v>0</v>
      </c>
      <c r="U73" s="352">
        <v>0</v>
      </c>
      <c r="V73" s="352">
        <v>0</v>
      </c>
      <c r="W73" s="353">
        <v>0</v>
      </c>
      <c r="X73" s="172">
        <f>Y73+AA73</f>
        <v>0</v>
      </c>
      <c r="Y73" s="351">
        <v>0</v>
      </c>
      <c r="Z73" s="351">
        <v>0</v>
      </c>
      <c r="AA73" s="234">
        <v>0</v>
      </c>
    </row>
    <row r="74" spans="1:41" ht="26.25" customHeight="1" thickBot="1" x14ac:dyDescent="0.25">
      <c r="A74" s="724"/>
      <c r="B74" s="727"/>
      <c r="C74" s="702"/>
      <c r="D74" s="997"/>
      <c r="E74" s="708"/>
      <c r="F74" s="1171"/>
      <c r="G74" s="970"/>
      <c r="H74" s="1096"/>
      <c r="I74" s="1124"/>
      <c r="J74" s="720"/>
      <c r="K74" s="213" t="s">
        <v>41</v>
      </c>
      <c r="L74" s="623">
        <f>M74+O74</f>
        <v>144.80000000000001</v>
      </c>
      <c r="M74" s="181">
        <v>144.80000000000001</v>
      </c>
      <c r="N74" s="181">
        <v>2.8</v>
      </c>
      <c r="O74" s="182">
        <v>0</v>
      </c>
      <c r="P74" s="367">
        <f>Q74+S74</f>
        <v>136.9</v>
      </c>
      <c r="Q74" s="181">
        <v>136.9</v>
      </c>
      <c r="R74" s="362">
        <v>2.7</v>
      </c>
      <c r="S74" s="363">
        <v>0</v>
      </c>
      <c r="T74" s="578">
        <f>U74+W74</f>
        <v>153</v>
      </c>
      <c r="U74" s="181">
        <v>153</v>
      </c>
      <c r="V74" s="181">
        <v>3</v>
      </c>
      <c r="W74" s="182">
        <v>0</v>
      </c>
      <c r="X74" s="578">
        <f>Y74+AA74</f>
        <v>153</v>
      </c>
      <c r="Y74" s="362">
        <v>153</v>
      </c>
      <c r="Z74" s="362">
        <v>3</v>
      </c>
      <c r="AA74" s="601">
        <v>0</v>
      </c>
    </row>
    <row r="75" spans="1:41" ht="26.25" customHeight="1" thickBot="1" x14ac:dyDescent="0.25">
      <c r="A75" s="762"/>
      <c r="B75" s="763"/>
      <c r="C75" s="764"/>
      <c r="D75" s="998"/>
      <c r="E75" s="1115"/>
      <c r="F75" s="1172"/>
      <c r="G75" s="1117"/>
      <c r="H75" s="1128"/>
      <c r="I75" s="1119"/>
      <c r="J75" s="721"/>
      <c r="K75" s="47" t="s">
        <v>11</v>
      </c>
      <c r="L75" s="52">
        <f>SUM(L72:L74)</f>
        <v>218.10000000000002</v>
      </c>
      <c r="M75" s="40">
        <f>SUM(M72:M74)</f>
        <v>218.10000000000002</v>
      </c>
      <c r="N75" s="40">
        <f>SUM(N72:N74)</f>
        <v>2.8</v>
      </c>
      <c r="O75" s="53">
        <f>SUM(O72:O74)</f>
        <v>0</v>
      </c>
      <c r="P75" s="52">
        <f t="shared" ref="P75:AA75" si="15">SUM(P72:P74)</f>
        <v>232.9</v>
      </c>
      <c r="Q75" s="40">
        <f t="shared" si="15"/>
        <v>232.9</v>
      </c>
      <c r="R75" s="40">
        <f t="shared" si="15"/>
        <v>2.7</v>
      </c>
      <c r="S75" s="53">
        <f t="shared" si="15"/>
        <v>0</v>
      </c>
      <c r="T75" s="52">
        <f t="shared" si="15"/>
        <v>249</v>
      </c>
      <c r="U75" s="40">
        <f t="shared" si="15"/>
        <v>249</v>
      </c>
      <c r="V75" s="40">
        <f t="shared" si="15"/>
        <v>3</v>
      </c>
      <c r="W75" s="53">
        <f t="shared" si="15"/>
        <v>0</v>
      </c>
      <c r="X75" s="52">
        <f t="shared" si="15"/>
        <v>249</v>
      </c>
      <c r="Y75" s="40">
        <f t="shared" si="15"/>
        <v>249</v>
      </c>
      <c r="Z75" s="40">
        <f t="shared" si="15"/>
        <v>3</v>
      </c>
      <c r="AA75" s="53">
        <f t="shared" si="15"/>
        <v>0</v>
      </c>
    </row>
    <row r="76" spans="1:41" ht="20.25" customHeight="1" x14ac:dyDescent="0.2">
      <c r="A76" s="735" t="s">
        <v>15</v>
      </c>
      <c r="B76" s="738" t="s">
        <v>16</v>
      </c>
      <c r="C76" s="741" t="s">
        <v>15</v>
      </c>
      <c r="D76" s="744" t="s">
        <v>22</v>
      </c>
      <c r="E76" s="1103" t="s">
        <v>190</v>
      </c>
      <c r="F76" s="1129" t="s">
        <v>219</v>
      </c>
      <c r="G76" s="1125" t="s">
        <v>42</v>
      </c>
      <c r="H76" s="1100" t="s">
        <v>20</v>
      </c>
      <c r="I76" s="1118" t="s">
        <v>37</v>
      </c>
      <c r="J76" s="719" t="s">
        <v>217</v>
      </c>
      <c r="K76" s="339" t="s">
        <v>24</v>
      </c>
      <c r="L76" s="229">
        <f>M76+O76</f>
        <v>24.3</v>
      </c>
      <c r="M76" s="230">
        <v>24.3</v>
      </c>
      <c r="N76" s="230">
        <v>0</v>
      </c>
      <c r="O76" s="231">
        <v>0</v>
      </c>
      <c r="P76" s="229">
        <f>Q76+S76</f>
        <v>37</v>
      </c>
      <c r="Q76" s="230">
        <v>37</v>
      </c>
      <c r="R76" s="230">
        <v>0</v>
      </c>
      <c r="S76" s="231">
        <v>0</v>
      </c>
      <c r="T76" s="229">
        <f>U76+W76</f>
        <v>37</v>
      </c>
      <c r="U76" s="230">
        <v>37</v>
      </c>
      <c r="V76" s="230">
        <v>0</v>
      </c>
      <c r="W76" s="231">
        <v>0</v>
      </c>
      <c r="X76" s="229">
        <f>Y76+AA76</f>
        <v>37</v>
      </c>
      <c r="Y76" s="230">
        <v>37</v>
      </c>
      <c r="Z76" s="230">
        <v>0</v>
      </c>
      <c r="AA76" s="231">
        <v>0</v>
      </c>
    </row>
    <row r="77" spans="1:41" ht="24" customHeight="1" thickBot="1" x14ac:dyDescent="0.25">
      <c r="A77" s="736"/>
      <c r="B77" s="739"/>
      <c r="C77" s="742"/>
      <c r="D77" s="745"/>
      <c r="E77" s="1104"/>
      <c r="F77" s="1130"/>
      <c r="G77" s="1126"/>
      <c r="H77" s="1101"/>
      <c r="I77" s="1124"/>
      <c r="J77" s="720"/>
      <c r="K77" s="179" t="s">
        <v>41</v>
      </c>
      <c r="L77" s="171">
        <f>M77+O77</f>
        <v>64.8</v>
      </c>
      <c r="M77" s="352">
        <v>64.8</v>
      </c>
      <c r="N77" s="352">
        <v>1.7</v>
      </c>
      <c r="O77" s="353">
        <v>0</v>
      </c>
      <c r="P77" s="171">
        <f>SUM(Q77,S77)</f>
        <v>70.7</v>
      </c>
      <c r="Q77" s="351">
        <v>70.7</v>
      </c>
      <c r="R77" s="352">
        <v>2</v>
      </c>
      <c r="S77" s="353">
        <v>0</v>
      </c>
      <c r="T77" s="171">
        <f>U77+W77</f>
        <v>80.400000000000006</v>
      </c>
      <c r="U77" s="352">
        <v>80.400000000000006</v>
      </c>
      <c r="V77" s="352">
        <v>2.4</v>
      </c>
      <c r="W77" s="353">
        <v>0</v>
      </c>
      <c r="X77" s="171">
        <f>Y77+AA77</f>
        <v>80.400000000000006</v>
      </c>
      <c r="Y77" s="352">
        <v>80.400000000000006</v>
      </c>
      <c r="Z77" s="352">
        <v>2.4</v>
      </c>
      <c r="AA77" s="353">
        <v>0</v>
      </c>
    </row>
    <row r="78" spans="1:41" ht="24" customHeight="1" thickBot="1" x14ac:dyDescent="0.25">
      <c r="A78" s="737"/>
      <c r="B78" s="740"/>
      <c r="C78" s="743"/>
      <c r="D78" s="746"/>
      <c r="E78" s="1131"/>
      <c r="F78" s="1132"/>
      <c r="G78" s="1133"/>
      <c r="H78" s="1102"/>
      <c r="I78" s="1119"/>
      <c r="J78" s="721"/>
      <c r="K78" s="76" t="s">
        <v>11</v>
      </c>
      <c r="L78" s="77">
        <f>SUM(L77+L76)</f>
        <v>89.1</v>
      </c>
      <c r="M78" s="78">
        <f t="shared" ref="M78:AA78" si="16">SUM(M77+M76)</f>
        <v>89.1</v>
      </c>
      <c r="N78" s="78">
        <f t="shared" si="16"/>
        <v>1.7</v>
      </c>
      <c r="O78" s="79">
        <f t="shared" si="16"/>
        <v>0</v>
      </c>
      <c r="P78" s="77">
        <f t="shared" si="16"/>
        <v>107.7</v>
      </c>
      <c r="Q78" s="78">
        <f t="shared" si="16"/>
        <v>107.7</v>
      </c>
      <c r="R78" s="78">
        <f t="shared" si="16"/>
        <v>2</v>
      </c>
      <c r="S78" s="79">
        <f t="shared" si="16"/>
        <v>0</v>
      </c>
      <c r="T78" s="77">
        <f t="shared" si="16"/>
        <v>117.4</v>
      </c>
      <c r="U78" s="78">
        <f t="shared" si="16"/>
        <v>117.4</v>
      </c>
      <c r="V78" s="78">
        <f t="shared" si="16"/>
        <v>2.4</v>
      </c>
      <c r="W78" s="79">
        <f t="shared" si="16"/>
        <v>0</v>
      </c>
      <c r="X78" s="77">
        <f t="shared" si="16"/>
        <v>117.4</v>
      </c>
      <c r="Y78" s="78">
        <f t="shared" si="16"/>
        <v>117.4</v>
      </c>
      <c r="Z78" s="78">
        <f t="shared" si="16"/>
        <v>2.4</v>
      </c>
      <c r="AA78" s="79">
        <f t="shared" si="16"/>
        <v>0</v>
      </c>
    </row>
    <row r="79" spans="1:41" ht="19.5" customHeight="1" x14ac:dyDescent="0.2">
      <c r="A79" s="735" t="s">
        <v>15</v>
      </c>
      <c r="B79" s="738" t="s">
        <v>16</v>
      </c>
      <c r="C79" s="741" t="s">
        <v>15</v>
      </c>
      <c r="D79" s="744" t="s">
        <v>15</v>
      </c>
      <c r="E79" s="747" t="s">
        <v>133</v>
      </c>
      <c r="F79" s="750" t="s">
        <v>219</v>
      </c>
      <c r="G79" s="753" t="s">
        <v>132</v>
      </c>
      <c r="H79" s="756" t="s">
        <v>20</v>
      </c>
      <c r="I79" s="759" t="s">
        <v>37</v>
      </c>
      <c r="J79" s="962" t="s">
        <v>216</v>
      </c>
      <c r="K79" s="71" t="s">
        <v>24</v>
      </c>
      <c r="L79" s="72">
        <f>M79+O79</f>
        <v>0</v>
      </c>
      <c r="M79" s="73">
        <v>0</v>
      </c>
      <c r="N79" s="73">
        <v>0</v>
      </c>
      <c r="O79" s="74">
        <v>0</v>
      </c>
      <c r="P79" s="229">
        <f>Q79+S79</f>
        <v>0</v>
      </c>
      <c r="Q79" s="230">
        <v>0</v>
      </c>
      <c r="R79" s="230">
        <v>0</v>
      </c>
      <c r="S79" s="231">
        <v>0</v>
      </c>
      <c r="T79" s="229">
        <f>U79+W79</f>
        <v>0</v>
      </c>
      <c r="U79" s="230">
        <v>0</v>
      </c>
      <c r="V79" s="230">
        <v>0</v>
      </c>
      <c r="W79" s="231">
        <v>0</v>
      </c>
      <c r="X79" s="72">
        <f>Y79+AA79</f>
        <v>0</v>
      </c>
      <c r="Y79" s="73">
        <v>0</v>
      </c>
      <c r="Z79" s="73">
        <v>0</v>
      </c>
      <c r="AA79" s="74">
        <v>0</v>
      </c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</row>
    <row r="80" spans="1:41" ht="22.5" customHeight="1" thickBot="1" x14ac:dyDescent="0.25">
      <c r="A80" s="736"/>
      <c r="B80" s="739"/>
      <c r="C80" s="742"/>
      <c r="D80" s="745"/>
      <c r="E80" s="748"/>
      <c r="F80" s="751"/>
      <c r="G80" s="754"/>
      <c r="H80" s="757"/>
      <c r="I80" s="760"/>
      <c r="J80" s="990"/>
      <c r="K80" s="55" t="s">
        <v>30</v>
      </c>
      <c r="L80" s="75">
        <f>M80+O80</f>
        <v>10.4</v>
      </c>
      <c r="M80" s="349">
        <v>10.4</v>
      </c>
      <c r="N80" s="349">
        <v>0</v>
      </c>
      <c r="O80" s="350">
        <v>0</v>
      </c>
      <c r="P80" s="171">
        <f>SUM(Q80,S80)</f>
        <v>0</v>
      </c>
      <c r="Q80" s="351">
        <v>0</v>
      </c>
      <c r="R80" s="352">
        <v>0</v>
      </c>
      <c r="S80" s="353">
        <v>0</v>
      </c>
      <c r="T80" s="171">
        <f>U80+W80</f>
        <v>0</v>
      </c>
      <c r="U80" s="352">
        <v>0</v>
      </c>
      <c r="V80" s="352">
        <v>0</v>
      </c>
      <c r="W80" s="353">
        <v>0</v>
      </c>
      <c r="X80" s="75">
        <v>0</v>
      </c>
      <c r="Y80" s="349">
        <v>0</v>
      </c>
      <c r="Z80" s="349">
        <v>0</v>
      </c>
      <c r="AA80" s="350">
        <v>0</v>
      </c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</row>
    <row r="81" spans="1:41" ht="30" customHeight="1" thickBot="1" x14ac:dyDescent="0.25">
      <c r="A81" s="737"/>
      <c r="B81" s="740"/>
      <c r="C81" s="743"/>
      <c r="D81" s="746"/>
      <c r="E81" s="749"/>
      <c r="F81" s="752"/>
      <c r="G81" s="755"/>
      <c r="H81" s="758"/>
      <c r="I81" s="761"/>
      <c r="J81" s="963"/>
      <c r="K81" s="76" t="s">
        <v>11</v>
      </c>
      <c r="L81" s="77">
        <f>SUM(L80+L79)</f>
        <v>10.4</v>
      </c>
      <c r="M81" s="78">
        <f t="shared" ref="M81:AA81" si="17">SUM(M80+M79)</f>
        <v>10.4</v>
      </c>
      <c r="N81" s="78">
        <f t="shared" si="17"/>
        <v>0</v>
      </c>
      <c r="O81" s="79">
        <f t="shared" si="17"/>
        <v>0</v>
      </c>
      <c r="P81" s="77">
        <f t="shared" si="17"/>
        <v>0</v>
      </c>
      <c r="Q81" s="78">
        <f t="shared" si="17"/>
        <v>0</v>
      </c>
      <c r="R81" s="78">
        <f t="shared" si="17"/>
        <v>0</v>
      </c>
      <c r="S81" s="79">
        <f t="shared" si="17"/>
        <v>0</v>
      </c>
      <c r="T81" s="77">
        <f t="shared" si="17"/>
        <v>0</v>
      </c>
      <c r="U81" s="78">
        <f t="shared" si="17"/>
        <v>0</v>
      </c>
      <c r="V81" s="78">
        <f t="shared" si="17"/>
        <v>0</v>
      </c>
      <c r="W81" s="79">
        <f t="shared" si="17"/>
        <v>0</v>
      </c>
      <c r="X81" s="77">
        <f t="shared" si="17"/>
        <v>0</v>
      </c>
      <c r="Y81" s="78">
        <f t="shared" si="17"/>
        <v>0</v>
      </c>
      <c r="Z81" s="78">
        <f t="shared" si="17"/>
        <v>0</v>
      </c>
      <c r="AA81" s="79">
        <f t="shared" si="17"/>
        <v>0</v>
      </c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</row>
    <row r="82" spans="1:41" ht="27.75" customHeight="1" thickBot="1" x14ac:dyDescent="0.25">
      <c r="A82" s="735" t="s">
        <v>15</v>
      </c>
      <c r="B82" s="738" t="s">
        <v>16</v>
      </c>
      <c r="C82" s="741" t="s">
        <v>15</v>
      </c>
      <c r="D82" s="744" t="s">
        <v>28</v>
      </c>
      <c r="E82" s="747" t="s">
        <v>189</v>
      </c>
      <c r="F82" s="750" t="s">
        <v>219</v>
      </c>
      <c r="G82" s="753" t="s">
        <v>23</v>
      </c>
      <c r="H82" s="756" t="s">
        <v>20</v>
      </c>
      <c r="I82" s="759" t="s">
        <v>37</v>
      </c>
      <c r="J82" s="962" t="s">
        <v>217</v>
      </c>
      <c r="K82" s="55" t="s">
        <v>30</v>
      </c>
      <c r="L82" s="145">
        <f>M82+O82</f>
        <v>0</v>
      </c>
      <c r="M82" s="69">
        <v>0</v>
      </c>
      <c r="N82" s="69">
        <v>0</v>
      </c>
      <c r="O82" s="146">
        <v>0</v>
      </c>
      <c r="P82" s="145">
        <f>Q82+S82</f>
        <v>0</v>
      </c>
      <c r="Q82" s="69">
        <v>0</v>
      </c>
      <c r="R82" s="69">
        <v>0</v>
      </c>
      <c r="S82" s="146">
        <v>0</v>
      </c>
      <c r="T82" s="264">
        <f>U82+W82</f>
        <v>0</v>
      </c>
      <c r="U82" s="233">
        <v>0</v>
      </c>
      <c r="V82" s="233">
        <v>0</v>
      </c>
      <c r="W82" s="265">
        <v>0</v>
      </c>
      <c r="X82" s="145">
        <f>Y82+AA82</f>
        <v>0</v>
      </c>
      <c r="Y82" s="69">
        <v>0</v>
      </c>
      <c r="Z82" s="69">
        <v>0</v>
      </c>
      <c r="AA82" s="146">
        <v>0</v>
      </c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</row>
    <row r="83" spans="1:41" ht="34.5" customHeight="1" thickBot="1" x14ac:dyDescent="0.25">
      <c r="A83" s="736"/>
      <c r="B83" s="739"/>
      <c r="C83" s="742"/>
      <c r="D83" s="745"/>
      <c r="E83" s="748"/>
      <c r="F83" s="751"/>
      <c r="G83" s="754"/>
      <c r="H83" s="758"/>
      <c r="I83" s="761"/>
      <c r="J83" s="963"/>
      <c r="K83" s="76" t="s">
        <v>11</v>
      </c>
      <c r="L83" s="77">
        <f>SUM(L82)</f>
        <v>0</v>
      </c>
      <c r="M83" s="78">
        <f t="shared" ref="M83:AA83" si="18">SUM(M82)</f>
        <v>0</v>
      </c>
      <c r="N83" s="78">
        <f t="shared" si="18"/>
        <v>0</v>
      </c>
      <c r="O83" s="79">
        <f t="shared" si="18"/>
        <v>0</v>
      </c>
      <c r="P83" s="77">
        <f t="shared" si="18"/>
        <v>0</v>
      </c>
      <c r="Q83" s="78">
        <f t="shared" si="18"/>
        <v>0</v>
      </c>
      <c r="R83" s="78">
        <f t="shared" si="18"/>
        <v>0</v>
      </c>
      <c r="S83" s="79">
        <f t="shared" si="18"/>
        <v>0</v>
      </c>
      <c r="T83" s="77">
        <f t="shared" si="18"/>
        <v>0</v>
      </c>
      <c r="U83" s="78">
        <f t="shared" si="18"/>
        <v>0</v>
      </c>
      <c r="V83" s="78">
        <f t="shared" si="18"/>
        <v>0</v>
      </c>
      <c r="W83" s="79">
        <f t="shared" si="18"/>
        <v>0</v>
      </c>
      <c r="X83" s="77">
        <f t="shared" si="18"/>
        <v>0</v>
      </c>
      <c r="Y83" s="78">
        <f t="shared" si="18"/>
        <v>0</v>
      </c>
      <c r="Z83" s="78">
        <f t="shared" si="18"/>
        <v>0</v>
      </c>
      <c r="AA83" s="79">
        <f t="shared" si="18"/>
        <v>0</v>
      </c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</row>
    <row r="84" spans="1:41" ht="20.25" customHeight="1" x14ac:dyDescent="0.2">
      <c r="A84" s="735" t="s">
        <v>15</v>
      </c>
      <c r="B84" s="738" t="s">
        <v>16</v>
      </c>
      <c r="C84" s="741" t="s">
        <v>15</v>
      </c>
      <c r="D84" s="744" t="s">
        <v>47</v>
      </c>
      <c r="E84" s="1103" t="s">
        <v>191</v>
      </c>
      <c r="F84" s="1129" t="s">
        <v>215</v>
      </c>
      <c r="G84" s="1125" t="s">
        <v>26</v>
      </c>
      <c r="H84" s="1100" t="s">
        <v>20</v>
      </c>
      <c r="I84" s="1118" t="s">
        <v>37</v>
      </c>
      <c r="J84" s="719" t="s">
        <v>216</v>
      </c>
      <c r="K84" s="339" t="s">
        <v>24</v>
      </c>
      <c r="L84" s="229">
        <f>M84+O84</f>
        <v>12.4</v>
      </c>
      <c r="M84" s="230">
        <v>12.4</v>
      </c>
      <c r="N84" s="230">
        <v>0</v>
      </c>
      <c r="O84" s="231">
        <v>0</v>
      </c>
      <c r="P84" s="229">
        <f>Q84+S84</f>
        <v>5</v>
      </c>
      <c r="Q84" s="230">
        <v>5</v>
      </c>
      <c r="R84" s="230">
        <v>0</v>
      </c>
      <c r="S84" s="231">
        <v>0</v>
      </c>
      <c r="T84" s="229">
        <f>U84+W84</f>
        <v>20</v>
      </c>
      <c r="U84" s="230">
        <v>20</v>
      </c>
      <c r="V84" s="230">
        <v>0</v>
      </c>
      <c r="W84" s="231">
        <v>0</v>
      </c>
      <c r="X84" s="229">
        <f>Y84+AA84</f>
        <v>20</v>
      </c>
      <c r="Y84" s="230">
        <v>20</v>
      </c>
      <c r="Z84" s="230">
        <v>0</v>
      </c>
      <c r="AA84" s="231">
        <v>0</v>
      </c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</row>
    <row r="85" spans="1:41" ht="20.25" customHeight="1" x14ac:dyDescent="0.2">
      <c r="A85" s="736"/>
      <c r="B85" s="739"/>
      <c r="C85" s="742"/>
      <c r="D85" s="745"/>
      <c r="E85" s="1104"/>
      <c r="F85" s="1130"/>
      <c r="G85" s="1126"/>
      <c r="H85" s="1101"/>
      <c r="I85" s="720"/>
      <c r="J85" s="720"/>
      <c r="K85" s="341" t="s">
        <v>30</v>
      </c>
      <c r="L85" s="266">
        <f>M85+O85</f>
        <v>0</v>
      </c>
      <c r="M85" s="267">
        <v>0</v>
      </c>
      <c r="N85" s="267">
        <v>0</v>
      </c>
      <c r="O85" s="268">
        <v>0</v>
      </c>
      <c r="P85" s="266">
        <f>Q85+S85</f>
        <v>0</v>
      </c>
      <c r="Q85" s="267">
        <v>0</v>
      </c>
      <c r="R85" s="267">
        <v>0</v>
      </c>
      <c r="S85" s="268">
        <v>0</v>
      </c>
      <c r="T85" s="266">
        <f>U85+W85</f>
        <v>0</v>
      </c>
      <c r="U85" s="267">
        <v>0</v>
      </c>
      <c r="V85" s="267">
        <v>0</v>
      </c>
      <c r="W85" s="268">
        <v>0</v>
      </c>
      <c r="X85" s="266">
        <f>Y85+AA85</f>
        <v>0</v>
      </c>
      <c r="Y85" s="267">
        <v>0</v>
      </c>
      <c r="Z85" s="267">
        <v>0</v>
      </c>
      <c r="AA85" s="268">
        <v>0</v>
      </c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</row>
    <row r="86" spans="1:41" ht="20.25" customHeight="1" thickBot="1" x14ac:dyDescent="0.25">
      <c r="A86" s="736"/>
      <c r="B86" s="739"/>
      <c r="C86" s="742"/>
      <c r="D86" s="745"/>
      <c r="E86" s="1104"/>
      <c r="F86" s="1130"/>
      <c r="G86" s="1126"/>
      <c r="H86" s="1101"/>
      <c r="I86" s="720"/>
      <c r="J86" s="720"/>
      <c r="K86" s="179" t="s">
        <v>43</v>
      </c>
      <c r="L86" s="264">
        <f>M86+O86</f>
        <v>0</v>
      </c>
      <c r="M86" s="233">
        <v>0</v>
      </c>
      <c r="N86" s="233">
        <v>0</v>
      </c>
      <c r="O86" s="265">
        <v>0</v>
      </c>
      <c r="P86" s="264">
        <f>Q86+S86</f>
        <v>0</v>
      </c>
      <c r="Q86" s="233">
        <v>0</v>
      </c>
      <c r="R86" s="233">
        <v>0</v>
      </c>
      <c r="S86" s="265">
        <v>0</v>
      </c>
      <c r="T86" s="264">
        <f>U86+W86</f>
        <v>0</v>
      </c>
      <c r="U86" s="233">
        <v>0</v>
      </c>
      <c r="V86" s="233">
        <v>0</v>
      </c>
      <c r="W86" s="265">
        <v>0</v>
      </c>
      <c r="X86" s="264">
        <f>Y86+AA86</f>
        <v>0</v>
      </c>
      <c r="Y86" s="233">
        <v>0</v>
      </c>
      <c r="Z86" s="233">
        <v>0</v>
      </c>
      <c r="AA86" s="265">
        <v>0</v>
      </c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</row>
    <row r="87" spans="1:41" ht="24" customHeight="1" thickBot="1" x14ac:dyDescent="0.25">
      <c r="A87" s="736"/>
      <c r="B87" s="739"/>
      <c r="C87" s="742"/>
      <c r="D87" s="745"/>
      <c r="E87" s="1104"/>
      <c r="F87" s="1130"/>
      <c r="G87" s="1126"/>
      <c r="H87" s="1102"/>
      <c r="I87" s="1119"/>
      <c r="J87" s="721"/>
      <c r="K87" s="340" t="s">
        <v>11</v>
      </c>
      <c r="L87" s="77">
        <f>SUM(L84:L86)</f>
        <v>12.4</v>
      </c>
      <c r="M87" s="78">
        <f t="shared" ref="M87:AA87" si="19">SUM(M84:M86)</f>
        <v>12.4</v>
      </c>
      <c r="N87" s="78">
        <f t="shared" si="19"/>
        <v>0</v>
      </c>
      <c r="O87" s="79">
        <f t="shared" si="19"/>
        <v>0</v>
      </c>
      <c r="P87" s="77">
        <f t="shared" si="19"/>
        <v>5</v>
      </c>
      <c r="Q87" s="78">
        <f t="shared" si="19"/>
        <v>5</v>
      </c>
      <c r="R87" s="78">
        <f t="shared" si="19"/>
        <v>0</v>
      </c>
      <c r="S87" s="79">
        <f t="shared" si="19"/>
        <v>0</v>
      </c>
      <c r="T87" s="77">
        <f t="shared" si="19"/>
        <v>20</v>
      </c>
      <c r="U87" s="78">
        <f t="shared" si="19"/>
        <v>20</v>
      </c>
      <c r="V87" s="78">
        <f t="shared" si="19"/>
        <v>0</v>
      </c>
      <c r="W87" s="79">
        <f t="shared" si="19"/>
        <v>0</v>
      </c>
      <c r="X87" s="77">
        <f t="shared" si="19"/>
        <v>20</v>
      </c>
      <c r="Y87" s="78">
        <f t="shared" si="19"/>
        <v>20</v>
      </c>
      <c r="Z87" s="78">
        <f t="shared" si="19"/>
        <v>0</v>
      </c>
      <c r="AA87" s="79">
        <f t="shared" si="19"/>
        <v>0</v>
      </c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</row>
    <row r="88" spans="1:41" ht="31.5" customHeight="1" thickBot="1" x14ac:dyDescent="0.25">
      <c r="A88" s="735" t="s">
        <v>15</v>
      </c>
      <c r="B88" s="738" t="s">
        <v>16</v>
      </c>
      <c r="C88" s="741" t="s">
        <v>15</v>
      </c>
      <c r="D88" s="744" t="s">
        <v>32</v>
      </c>
      <c r="E88" s="747" t="s">
        <v>159</v>
      </c>
      <c r="F88" s="750" t="s">
        <v>215</v>
      </c>
      <c r="G88" s="753" t="s">
        <v>42</v>
      </c>
      <c r="H88" s="756" t="s">
        <v>20</v>
      </c>
      <c r="I88" s="759" t="s">
        <v>37</v>
      </c>
      <c r="J88" s="962" t="s">
        <v>216</v>
      </c>
      <c r="K88" s="144" t="s">
        <v>41</v>
      </c>
      <c r="L88" s="145">
        <f>M88+O88</f>
        <v>3.1</v>
      </c>
      <c r="M88" s="69">
        <v>3.1</v>
      </c>
      <c r="N88" s="69">
        <v>3</v>
      </c>
      <c r="O88" s="146">
        <v>0</v>
      </c>
      <c r="P88" s="264">
        <f>Q88+S88</f>
        <v>3.9</v>
      </c>
      <c r="Q88" s="233">
        <v>3.9</v>
      </c>
      <c r="R88" s="233">
        <v>3.9</v>
      </c>
      <c r="S88" s="265">
        <v>0</v>
      </c>
      <c r="T88" s="264">
        <f>U88+W88</f>
        <v>4</v>
      </c>
      <c r="U88" s="233">
        <v>4</v>
      </c>
      <c r="V88" s="233">
        <v>3.9</v>
      </c>
      <c r="W88" s="265">
        <v>0</v>
      </c>
      <c r="X88" s="145">
        <f>Y88+AA88</f>
        <v>4</v>
      </c>
      <c r="Y88" s="69">
        <v>4</v>
      </c>
      <c r="Z88" s="69">
        <v>3.9</v>
      </c>
      <c r="AA88" s="146">
        <v>0</v>
      </c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</row>
    <row r="89" spans="1:41" ht="32.25" customHeight="1" thickBot="1" x14ac:dyDescent="0.25">
      <c r="A89" s="736"/>
      <c r="B89" s="739"/>
      <c r="C89" s="742"/>
      <c r="D89" s="745"/>
      <c r="E89" s="748"/>
      <c r="F89" s="751"/>
      <c r="G89" s="754"/>
      <c r="H89" s="758"/>
      <c r="I89" s="761"/>
      <c r="J89" s="963"/>
      <c r="K89" s="335" t="s">
        <v>11</v>
      </c>
      <c r="L89" s="85">
        <f>SUM(L88)</f>
        <v>3.1</v>
      </c>
      <c r="M89" s="86">
        <f t="shared" ref="M89:AA89" si="20">SUM(M88)</f>
        <v>3.1</v>
      </c>
      <c r="N89" s="86">
        <f t="shared" si="20"/>
        <v>3</v>
      </c>
      <c r="O89" s="87">
        <f t="shared" si="20"/>
        <v>0</v>
      </c>
      <c r="P89" s="85">
        <f t="shared" si="20"/>
        <v>3.9</v>
      </c>
      <c r="Q89" s="86">
        <f t="shared" si="20"/>
        <v>3.9</v>
      </c>
      <c r="R89" s="86">
        <f t="shared" si="20"/>
        <v>3.9</v>
      </c>
      <c r="S89" s="87">
        <f t="shared" si="20"/>
        <v>0</v>
      </c>
      <c r="T89" s="85">
        <f t="shared" si="20"/>
        <v>4</v>
      </c>
      <c r="U89" s="86">
        <f t="shared" si="20"/>
        <v>4</v>
      </c>
      <c r="V89" s="86">
        <f t="shared" si="20"/>
        <v>3.9</v>
      </c>
      <c r="W89" s="87">
        <f t="shared" si="20"/>
        <v>0</v>
      </c>
      <c r="X89" s="85">
        <f t="shared" si="20"/>
        <v>4</v>
      </c>
      <c r="Y89" s="86">
        <f t="shared" si="20"/>
        <v>4</v>
      </c>
      <c r="Z89" s="86">
        <f t="shared" si="20"/>
        <v>3.9</v>
      </c>
      <c r="AA89" s="87">
        <f t="shared" si="20"/>
        <v>0</v>
      </c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</row>
    <row r="90" spans="1:41" ht="20.25" customHeight="1" x14ac:dyDescent="0.2">
      <c r="A90" s="735" t="s">
        <v>15</v>
      </c>
      <c r="B90" s="738" t="s">
        <v>16</v>
      </c>
      <c r="C90" s="741" t="s">
        <v>15</v>
      </c>
      <c r="D90" s="744" t="s">
        <v>34</v>
      </c>
      <c r="E90" s="747" t="s">
        <v>261</v>
      </c>
      <c r="F90" s="750" t="s">
        <v>215</v>
      </c>
      <c r="G90" s="753" t="s">
        <v>42</v>
      </c>
      <c r="H90" s="756" t="s">
        <v>20</v>
      </c>
      <c r="I90" s="759" t="s">
        <v>37</v>
      </c>
      <c r="J90" s="962" t="s">
        <v>216</v>
      </c>
      <c r="K90" s="71" t="s">
        <v>30</v>
      </c>
      <c r="L90" s="72">
        <f>M90+O90</f>
        <v>0</v>
      </c>
      <c r="M90" s="73">
        <v>0</v>
      </c>
      <c r="N90" s="73">
        <v>0</v>
      </c>
      <c r="O90" s="74">
        <v>0</v>
      </c>
      <c r="P90" s="72">
        <f>Q90+S90</f>
        <v>30.7</v>
      </c>
      <c r="Q90" s="73">
        <v>30.7</v>
      </c>
      <c r="R90" s="73">
        <v>26.3</v>
      </c>
      <c r="S90" s="74">
        <v>0</v>
      </c>
      <c r="T90" s="72">
        <f>U90+W90</f>
        <v>38.299999999999997</v>
      </c>
      <c r="U90" s="73">
        <v>38.299999999999997</v>
      </c>
      <c r="V90" s="73">
        <v>32.799999999999997</v>
      </c>
      <c r="W90" s="74">
        <v>0</v>
      </c>
      <c r="X90" s="72">
        <f>Y90+AA90</f>
        <v>38.299999999999997</v>
      </c>
      <c r="Y90" s="73">
        <v>38.299999999999997</v>
      </c>
      <c r="Z90" s="73">
        <v>32.799999999999997</v>
      </c>
      <c r="AA90" s="74">
        <v>0</v>
      </c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</row>
    <row r="91" spans="1:41" ht="24" customHeight="1" thickBot="1" x14ac:dyDescent="0.25">
      <c r="A91" s="736"/>
      <c r="B91" s="739"/>
      <c r="C91" s="742"/>
      <c r="D91" s="745"/>
      <c r="E91" s="748"/>
      <c r="F91" s="751"/>
      <c r="G91" s="754"/>
      <c r="H91" s="757"/>
      <c r="I91" s="990"/>
      <c r="J91" s="990"/>
      <c r="K91" s="91" t="s">
        <v>24</v>
      </c>
      <c r="L91" s="145">
        <f>M91+O91</f>
        <v>0</v>
      </c>
      <c r="M91" s="69">
        <v>0</v>
      </c>
      <c r="N91" s="69">
        <v>0</v>
      </c>
      <c r="O91" s="146">
        <v>0</v>
      </c>
      <c r="P91" s="145">
        <f>Q91+S91</f>
        <v>0</v>
      </c>
      <c r="Q91" s="69">
        <v>0</v>
      </c>
      <c r="R91" s="69">
        <v>0</v>
      </c>
      <c r="S91" s="146">
        <v>0</v>
      </c>
      <c r="T91" s="145">
        <f>U91+W91</f>
        <v>0</v>
      </c>
      <c r="U91" s="69">
        <v>0</v>
      </c>
      <c r="V91" s="69">
        <v>0</v>
      </c>
      <c r="W91" s="146">
        <v>0</v>
      </c>
      <c r="X91" s="145">
        <f>Y91+AA91</f>
        <v>0</v>
      </c>
      <c r="Y91" s="69">
        <v>0</v>
      </c>
      <c r="Z91" s="69">
        <v>0</v>
      </c>
      <c r="AA91" s="146">
        <v>0</v>
      </c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</row>
    <row r="92" spans="1:41" ht="24.75" customHeight="1" thickBot="1" x14ac:dyDescent="0.25">
      <c r="A92" s="736"/>
      <c r="B92" s="739"/>
      <c r="C92" s="742"/>
      <c r="D92" s="745"/>
      <c r="E92" s="748"/>
      <c r="F92" s="751"/>
      <c r="G92" s="754"/>
      <c r="H92" s="758"/>
      <c r="I92" s="761"/>
      <c r="J92" s="963"/>
      <c r="K92" s="559" t="s">
        <v>11</v>
      </c>
      <c r="L92" s="85">
        <f>SUM(L90:L91)</f>
        <v>0</v>
      </c>
      <c r="M92" s="86">
        <f t="shared" ref="M92:AA92" si="21">SUM(M90:M91)</f>
        <v>0</v>
      </c>
      <c r="N92" s="86">
        <f t="shared" si="21"/>
        <v>0</v>
      </c>
      <c r="O92" s="87">
        <f t="shared" si="21"/>
        <v>0</v>
      </c>
      <c r="P92" s="85">
        <f t="shared" si="21"/>
        <v>30.7</v>
      </c>
      <c r="Q92" s="86">
        <f t="shared" si="21"/>
        <v>30.7</v>
      </c>
      <c r="R92" s="86">
        <f t="shared" si="21"/>
        <v>26.3</v>
      </c>
      <c r="S92" s="87">
        <f t="shared" si="21"/>
        <v>0</v>
      </c>
      <c r="T92" s="85">
        <f t="shared" si="21"/>
        <v>38.299999999999997</v>
      </c>
      <c r="U92" s="86">
        <f t="shared" si="21"/>
        <v>38.299999999999997</v>
      </c>
      <c r="V92" s="86">
        <f t="shared" si="21"/>
        <v>32.799999999999997</v>
      </c>
      <c r="W92" s="87">
        <f t="shared" si="21"/>
        <v>0</v>
      </c>
      <c r="X92" s="85">
        <f t="shared" si="21"/>
        <v>38.299999999999997</v>
      </c>
      <c r="Y92" s="86">
        <f t="shared" si="21"/>
        <v>38.299999999999997</v>
      </c>
      <c r="Z92" s="86">
        <f t="shared" si="21"/>
        <v>32.799999999999997</v>
      </c>
      <c r="AA92" s="87">
        <f t="shared" si="21"/>
        <v>0</v>
      </c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</row>
    <row r="93" spans="1:41" ht="24.75" customHeight="1" x14ac:dyDescent="0.2">
      <c r="A93" s="735" t="s">
        <v>15</v>
      </c>
      <c r="B93" s="738" t="s">
        <v>16</v>
      </c>
      <c r="C93" s="741" t="s">
        <v>15</v>
      </c>
      <c r="D93" s="744" t="s">
        <v>35</v>
      </c>
      <c r="E93" s="747" t="s">
        <v>427</v>
      </c>
      <c r="F93" s="750" t="s">
        <v>215</v>
      </c>
      <c r="G93" s="753" t="s">
        <v>26</v>
      </c>
      <c r="H93" s="756" t="s">
        <v>20</v>
      </c>
      <c r="I93" s="759" t="s">
        <v>37</v>
      </c>
      <c r="J93" s="962" t="s">
        <v>216</v>
      </c>
      <c r="K93" s="71" t="s">
        <v>30</v>
      </c>
      <c r="L93" s="72">
        <f>M93+O93</f>
        <v>0</v>
      </c>
      <c r="M93" s="73">
        <v>0</v>
      </c>
      <c r="N93" s="73">
        <v>0</v>
      </c>
      <c r="O93" s="74">
        <v>0</v>
      </c>
      <c r="P93" s="72">
        <f>Q93+S93</f>
        <v>0</v>
      </c>
      <c r="Q93" s="73">
        <v>0</v>
      </c>
      <c r="R93" s="73">
        <v>0</v>
      </c>
      <c r="S93" s="74">
        <v>0</v>
      </c>
      <c r="T93" s="72">
        <f>U93+W93</f>
        <v>0</v>
      </c>
      <c r="U93" s="73">
        <v>0</v>
      </c>
      <c r="V93" s="73">
        <v>0</v>
      </c>
      <c r="W93" s="74">
        <v>0</v>
      </c>
      <c r="X93" s="72">
        <f>Y93+AA93</f>
        <v>0</v>
      </c>
      <c r="Y93" s="73">
        <v>0</v>
      </c>
      <c r="Z93" s="73">
        <v>0</v>
      </c>
      <c r="AA93" s="74">
        <v>0</v>
      </c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</row>
    <row r="94" spans="1:41" ht="24.75" customHeight="1" thickBot="1" x14ac:dyDescent="0.25">
      <c r="A94" s="736"/>
      <c r="B94" s="739"/>
      <c r="C94" s="742"/>
      <c r="D94" s="745"/>
      <c r="E94" s="748"/>
      <c r="F94" s="751"/>
      <c r="G94" s="754"/>
      <c r="H94" s="757"/>
      <c r="I94" s="990"/>
      <c r="J94" s="990"/>
      <c r="K94" s="91" t="s">
        <v>24</v>
      </c>
      <c r="L94" s="145">
        <f>M94+O94</f>
        <v>0</v>
      </c>
      <c r="M94" s="69">
        <v>0</v>
      </c>
      <c r="N94" s="69">
        <v>0</v>
      </c>
      <c r="O94" s="146">
        <v>0</v>
      </c>
      <c r="P94" s="145">
        <f>Q94+S94</f>
        <v>0</v>
      </c>
      <c r="Q94" s="69">
        <v>0</v>
      </c>
      <c r="R94" s="69">
        <v>0</v>
      </c>
      <c r="S94" s="146">
        <v>0</v>
      </c>
      <c r="T94" s="145">
        <f>U94+W94</f>
        <v>0</v>
      </c>
      <c r="U94" s="69">
        <v>0</v>
      </c>
      <c r="V94" s="69">
        <v>0</v>
      </c>
      <c r="W94" s="146">
        <v>0</v>
      </c>
      <c r="X94" s="145">
        <f>Y94+AA94</f>
        <v>0</v>
      </c>
      <c r="Y94" s="69">
        <v>0</v>
      </c>
      <c r="Z94" s="69">
        <v>0</v>
      </c>
      <c r="AA94" s="146">
        <v>0</v>
      </c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</row>
    <row r="95" spans="1:41" ht="24.75" customHeight="1" thickBot="1" x14ac:dyDescent="0.25">
      <c r="A95" s="736"/>
      <c r="B95" s="739"/>
      <c r="C95" s="742"/>
      <c r="D95" s="745"/>
      <c r="E95" s="748"/>
      <c r="F95" s="751"/>
      <c r="G95" s="754"/>
      <c r="H95" s="758"/>
      <c r="I95" s="761"/>
      <c r="J95" s="963"/>
      <c r="K95" s="559" t="s">
        <v>11</v>
      </c>
      <c r="L95" s="85">
        <f>SUM(L93:L94)</f>
        <v>0</v>
      </c>
      <c r="M95" s="86">
        <f t="shared" ref="M95:AA95" si="22">SUM(M93:M94)</f>
        <v>0</v>
      </c>
      <c r="N95" s="86">
        <f t="shared" si="22"/>
        <v>0</v>
      </c>
      <c r="O95" s="87">
        <f t="shared" si="22"/>
        <v>0</v>
      </c>
      <c r="P95" s="85">
        <f t="shared" si="22"/>
        <v>0</v>
      </c>
      <c r="Q95" s="86">
        <f t="shared" si="22"/>
        <v>0</v>
      </c>
      <c r="R95" s="86">
        <f t="shared" si="22"/>
        <v>0</v>
      </c>
      <c r="S95" s="87">
        <f t="shared" si="22"/>
        <v>0</v>
      </c>
      <c r="T95" s="85">
        <f t="shared" si="22"/>
        <v>0</v>
      </c>
      <c r="U95" s="86">
        <f t="shared" si="22"/>
        <v>0</v>
      </c>
      <c r="V95" s="86">
        <f t="shared" si="22"/>
        <v>0</v>
      </c>
      <c r="W95" s="87">
        <f t="shared" si="22"/>
        <v>0</v>
      </c>
      <c r="X95" s="85">
        <f t="shared" si="22"/>
        <v>0</v>
      </c>
      <c r="Y95" s="86">
        <f t="shared" si="22"/>
        <v>0</v>
      </c>
      <c r="Z95" s="86">
        <f t="shared" si="22"/>
        <v>0</v>
      </c>
      <c r="AA95" s="87">
        <f t="shared" si="22"/>
        <v>0</v>
      </c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</row>
    <row r="96" spans="1:41" ht="21.75" customHeight="1" x14ac:dyDescent="0.2">
      <c r="A96" s="735" t="s">
        <v>15</v>
      </c>
      <c r="B96" s="738" t="s">
        <v>16</v>
      </c>
      <c r="C96" s="741" t="s">
        <v>15</v>
      </c>
      <c r="D96" s="1268" t="s">
        <v>37</v>
      </c>
      <c r="E96" s="1269" t="s">
        <v>436</v>
      </c>
      <c r="F96" s="1270" t="s">
        <v>215</v>
      </c>
      <c r="G96" s="1271" t="s">
        <v>42</v>
      </c>
      <c r="H96" s="1272" t="s">
        <v>20</v>
      </c>
      <c r="I96" s="1273" t="s">
        <v>37</v>
      </c>
      <c r="J96" s="1274" t="s">
        <v>216</v>
      </c>
      <c r="K96" s="1275" t="s">
        <v>41</v>
      </c>
      <c r="L96" s="1276">
        <f>M96+O96</f>
        <v>0</v>
      </c>
      <c r="M96" s="1277">
        <v>0</v>
      </c>
      <c r="N96" s="1277">
        <v>0</v>
      </c>
      <c r="O96" s="1278">
        <v>0</v>
      </c>
      <c r="P96" s="1276">
        <f>Q96+S96</f>
        <v>202.9</v>
      </c>
      <c r="Q96" s="1277">
        <v>202.9</v>
      </c>
      <c r="R96" s="1277">
        <v>0</v>
      </c>
      <c r="S96" s="1278">
        <v>0</v>
      </c>
      <c r="T96" s="1276">
        <f>U96+W96</f>
        <v>0</v>
      </c>
      <c r="U96" s="1277">
        <v>0</v>
      </c>
      <c r="V96" s="1277">
        <v>0</v>
      </c>
      <c r="W96" s="1278">
        <v>0</v>
      </c>
      <c r="X96" s="1276">
        <f>Y96+AA96</f>
        <v>0</v>
      </c>
      <c r="Y96" s="1277">
        <v>0</v>
      </c>
      <c r="Z96" s="1277">
        <v>0</v>
      </c>
      <c r="AA96" s="1278">
        <v>0</v>
      </c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</row>
    <row r="97" spans="1:42" ht="21" customHeight="1" thickBot="1" x14ac:dyDescent="0.25">
      <c r="A97" s="736"/>
      <c r="B97" s="739"/>
      <c r="C97" s="742"/>
      <c r="D97" s="1279"/>
      <c r="E97" s="1280"/>
      <c r="F97" s="1281"/>
      <c r="G97" s="1282"/>
      <c r="H97" s="1283"/>
      <c r="I97" s="1284"/>
      <c r="J97" s="1284"/>
      <c r="K97" s="1285" t="s">
        <v>24</v>
      </c>
      <c r="L97" s="1286">
        <f>M97+O97</f>
        <v>0</v>
      </c>
      <c r="M97" s="1287">
        <v>0</v>
      </c>
      <c r="N97" s="1287">
        <v>0</v>
      </c>
      <c r="O97" s="1288">
        <v>0</v>
      </c>
      <c r="P97" s="1286">
        <f>Q97+S97</f>
        <v>0</v>
      </c>
      <c r="Q97" s="1287">
        <v>0</v>
      </c>
      <c r="R97" s="1287">
        <v>0</v>
      </c>
      <c r="S97" s="1288">
        <v>0</v>
      </c>
      <c r="T97" s="1286">
        <f>U97+W97</f>
        <v>0</v>
      </c>
      <c r="U97" s="1287">
        <v>0</v>
      </c>
      <c r="V97" s="1287">
        <v>0</v>
      </c>
      <c r="W97" s="1288">
        <v>0</v>
      </c>
      <c r="X97" s="1286">
        <f>Y97+AA97</f>
        <v>0</v>
      </c>
      <c r="Y97" s="1287">
        <v>0</v>
      </c>
      <c r="Z97" s="1287">
        <v>0</v>
      </c>
      <c r="AA97" s="1288">
        <v>0</v>
      </c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</row>
    <row r="98" spans="1:42" ht="27" customHeight="1" thickBot="1" x14ac:dyDescent="0.25">
      <c r="A98" s="736"/>
      <c r="B98" s="739"/>
      <c r="C98" s="742"/>
      <c r="D98" s="1279"/>
      <c r="E98" s="1280"/>
      <c r="F98" s="1281"/>
      <c r="G98" s="1282"/>
      <c r="H98" s="1289"/>
      <c r="I98" s="1290"/>
      <c r="J98" s="1291"/>
      <c r="K98" s="1292" t="s">
        <v>11</v>
      </c>
      <c r="L98" s="1293">
        <f>SUM(L96:L97)</f>
        <v>0</v>
      </c>
      <c r="M98" s="1294">
        <f t="shared" ref="M98:AA98" si="23">SUM(M96:M97)</f>
        <v>0</v>
      </c>
      <c r="N98" s="1294">
        <f t="shared" si="23"/>
        <v>0</v>
      </c>
      <c r="O98" s="1295">
        <f t="shared" si="23"/>
        <v>0</v>
      </c>
      <c r="P98" s="1293">
        <f t="shared" si="23"/>
        <v>202.9</v>
      </c>
      <c r="Q98" s="1294">
        <f t="shared" si="23"/>
        <v>202.9</v>
      </c>
      <c r="R98" s="1294">
        <f t="shared" si="23"/>
        <v>0</v>
      </c>
      <c r="S98" s="1295">
        <f t="shared" si="23"/>
        <v>0</v>
      </c>
      <c r="T98" s="1293">
        <f t="shared" si="23"/>
        <v>0</v>
      </c>
      <c r="U98" s="1294">
        <f t="shared" si="23"/>
        <v>0</v>
      </c>
      <c r="V98" s="1294">
        <f t="shared" si="23"/>
        <v>0</v>
      </c>
      <c r="W98" s="1295">
        <f t="shared" si="23"/>
        <v>0</v>
      </c>
      <c r="X98" s="1293">
        <f t="shared" si="23"/>
        <v>0</v>
      </c>
      <c r="Y98" s="1294">
        <f t="shared" si="23"/>
        <v>0</v>
      </c>
      <c r="Z98" s="1294">
        <f t="shared" si="23"/>
        <v>0</v>
      </c>
      <c r="AA98" s="1295">
        <f t="shared" si="23"/>
        <v>0</v>
      </c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</row>
    <row r="99" spans="1:42" ht="24" customHeight="1" thickBot="1" x14ac:dyDescent="0.25">
      <c r="A99" s="297" t="s">
        <v>15</v>
      </c>
      <c r="B99" s="170" t="s">
        <v>16</v>
      </c>
      <c r="C99" s="282" t="s">
        <v>15</v>
      </c>
      <c r="D99" s="946" t="s">
        <v>203</v>
      </c>
      <c r="E99" s="946"/>
      <c r="F99" s="946"/>
      <c r="G99" s="946"/>
      <c r="H99" s="946"/>
      <c r="I99" s="946"/>
      <c r="J99" s="947"/>
      <c r="K99" s="947"/>
      <c r="L99" s="8">
        <f>L75+L81+L98+L87+L78+L83+L89+L92+L95</f>
        <v>333.1</v>
      </c>
      <c r="M99" s="9">
        <f t="shared" ref="M99:AA99" si="24">M75+M81+M98+M87+M78+M83+M89+M92+M95</f>
        <v>333.1</v>
      </c>
      <c r="N99" s="9">
        <f t="shared" si="24"/>
        <v>7.5</v>
      </c>
      <c r="O99" s="10">
        <f t="shared" si="24"/>
        <v>0</v>
      </c>
      <c r="P99" s="8">
        <f t="shared" si="24"/>
        <v>583.1</v>
      </c>
      <c r="Q99" s="9">
        <f t="shared" si="24"/>
        <v>583.1</v>
      </c>
      <c r="R99" s="9">
        <f t="shared" si="24"/>
        <v>34.9</v>
      </c>
      <c r="S99" s="10">
        <f t="shared" si="24"/>
        <v>0</v>
      </c>
      <c r="T99" s="8">
        <f t="shared" si="24"/>
        <v>428.7</v>
      </c>
      <c r="U99" s="9">
        <f t="shared" si="24"/>
        <v>428.7</v>
      </c>
      <c r="V99" s="9">
        <f t="shared" si="24"/>
        <v>42.099999999999994</v>
      </c>
      <c r="W99" s="10">
        <f t="shared" si="24"/>
        <v>0</v>
      </c>
      <c r="X99" s="8">
        <f t="shared" si="24"/>
        <v>428.7</v>
      </c>
      <c r="Y99" s="9">
        <f t="shared" si="24"/>
        <v>428.7</v>
      </c>
      <c r="Z99" s="9">
        <f t="shared" si="24"/>
        <v>42.099999999999994</v>
      </c>
      <c r="AA99" s="10">
        <f t="shared" si="24"/>
        <v>0</v>
      </c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</row>
    <row r="100" spans="1:42" ht="21.75" customHeight="1" thickBot="1" x14ac:dyDescent="0.25">
      <c r="A100" s="28" t="s">
        <v>15</v>
      </c>
      <c r="B100" s="4" t="s">
        <v>16</v>
      </c>
      <c r="C100" s="5" t="s">
        <v>28</v>
      </c>
      <c r="D100" s="1120" t="s">
        <v>44</v>
      </c>
      <c r="E100" s="1121"/>
      <c r="F100" s="1121"/>
      <c r="G100" s="1121"/>
      <c r="H100" s="1121"/>
      <c r="I100" s="1121"/>
      <c r="J100" s="1121"/>
      <c r="K100" s="1121"/>
      <c r="L100" s="1122"/>
      <c r="M100" s="1122"/>
      <c r="N100" s="1122"/>
      <c r="O100" s="1122"/>
      <c r="P100" s="1122"/>
      <c r="Q100" s="1122"/>
      <c r="R100" s="1122"/>
      <c r="S100" s="1122"/>
      <c r="T100" s="1122"/>
      <c r="U100" s="1122"/>
      <c r="V100" s="1122"/>
      <c r="W100" s="1122"/>
      <c r="X100" s="1122"/>
      <c r="Y100" s="1122"/>
      <c r="Z100" s="1122"/>
      <c r="AA100" s="1123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</row>
    <row r="101" spans="1:42" ht="30.75" customHeight="1" thickBot="1" x14ac:dyDescent="0.25">
      <c r="A101" s="839" t="s">
        <v>15</v>
      </c>
      <c r="B101" s="698" t="s">
        <v>16</v>
      </c>
      <c r="C101" s="701" t="s">
        <v>28</v>
      </c>
      <c r="D101" s="744" t="s">
        <v>16</v>
      </c>
      <c r="E101" s="768" t="s">
        <v>107</v>
      </c>
      <c r="F101" s="750" t="s">
        <v>215</v>
      </c>
      <c r="G101" s="774" t="s">
        <v>45</v>
      </c>
      <c r="H101" s="842" t="s">
        <v>20</v>
      </c>
      <c r="I101" s="962" t="s">
        <v>37</v>
      </c>
      <c r="J101" s="962" t="s">
        <v>218</v>
      </c>
      <c r="K101" s="81" t="s">
        <v>43</v>
      </c>
      <c r="L101" s="378">
        <f>M101+O101</f>
        <v>7111.8</v>
      </c>
      <c r="M101" s="379">
        <v>7111.8</v>
      </c>
      <c r="N101" s="379">
        <v>0</v>
      </c>
      <c r="O101" s="380">
        <v>0</v>
      </c>
      <c r="P101" s="360">
        <f>SUM(Q101,S101)</f>
        <v>10268.299999999999</v>
      </c>
      <c r="Q101" s="381">
        <v>10268.299999999999</v>
      </c>
      <c r="R101" s="381">
        <v>0</v>
      </c>
      <c r="S101" s="382">
        <v>0</v>
      </c>
      <c r="T101" s="361">
        <f>U101+W101</f>
        <v>9781.5</v>
      </c>
      <c r="U101" s="381">
        <v>9781.5</v>
      </c>
      <c r="V101" s="381">
        <v>0</v>
      </c>
      <c r="W101" s="382">
        <v>0</v>
      </c>
      <c r="X101" s="359">
        <f>Y101+AA101</f>
        <v>9781.5</v>
      </c>
      <c r="Y101" s="379">
        <v>9781.5</v>
      </c>
      <c r="Z101" s="379">
        <v>0</v>
      </c>
      <c r="AA101" s="380">
        <v>0</v>
      </c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</row>
    <row r="102" spans="1:42" ht="34.5" customHeight="1" thickBot="1" x14ac:dyDescent="0.25">
      <c r="A102" s="841"/>
      <c r="B102" s="848"/>
      <c r="C102" s="764"/>
      <c r="D102" s="746"/>
      <c r="E102" s="770"/>
      <c r="F102" s="752"/>
      <c r="G102" s="776"/>
      <c r="H102" s="844"/>
      <c r="I102" s="963"/>
      <c r="J102" s="963"/>
      <c r="K102" s="47" t="s">
        <v>11</v>
      </c>
      <c r="L102" s="51">
        <f>SUM(L101)</f>
        <v>7111.8</v>
      </c>
      <c r="M102" s="49">
        <f>SUM(M101)</f>
        <v>7111.8</v>
      </c>
      <c r="N102" s="49">
        <f>SUM(N101)</f>
        <v>0</v>
      </c>
      <c r="O102" s="53">
        <f>SUM(O101)</f>
        <v>0</v>
      </c>
      <c r="P102" s="51">
        <f t="shared" ref="P102:AA102" si="25">SUM(P101)</f>
        <v>10268.299999999999</v>
      </c>
      <c r="Q102" s="49">
        <f t="shared" si="25"/>
        <v>10268.299999999999</v>
      </c>
      <c r="R102" s="49">
        <f t="shared" si="25"/>
        <v>0</v>
      </c>
      <c r="S102" s="53">
        <f t="shared" si="25"/>
        <v>0</v>
      </c>
      <c r="T102" s="51">
        <f t="shared" si="25"/>
        <v>9781.5</v>
      </c>
      <c r="U102" s="49">
        <f t="shared" si="25"/>
        <v>9781.5</v>
      </c>
      <c r="V102" s="49">
        <f t="shared" si="25"/>
        <v>0</v>
      </c>
      <c r="W102" s="53">
        <f t="shared" si="25"/>
        <v>0</v>
      </c>
      <c r="X102" s="51">
        <f t="shared" si="25"/>
        <v>9781.5</v>
      </c>
      <c r="Y102" s="49">
        <f t="shared" si="25"/>
        <v>9781.5</v>
      </c>
      <c r="Z102" s="49">
        <f t="shared" si="25"/>
        <v>0</v>
      </c>
      <c r="AA102" s="53">
        <f t="shared" si="25"/>
        <v>0</v>
      </c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</row>
    <row r="103" spans="1:42" ht="27.75" customHeight="1" thickBot="1" x14ac:dyDescent="0.25">
      <c r="A103" s="839" t="s">
        <v>15</v>
      </c>
      <c r="B103" s="698" t="s">
        <v>16</v>
      </c>
      <c r="C103" s="701" t="s">
        <v>28</v>
      </c>
      <c r="D103" s="744" t="s">
        <v>22</v>
      </c>
      <c r="E103" s="768" t="s">
        <v>108</v>
      </c>
      <c r="F103" s="750" t="s">
        <v>215</v>
      </c>
      <c r="G103" s="774" t="s">
        <v>45</v>
      </c>
      <c r="H103" s="842" t="s">
        <v>20</v>
      </c>
      <c r="I103" s="962" t="s">
        <v>37</v>
      </c>
      <c r="J103" s="962" t="s">
        <v>218</v>
      </c>
      <c r="K103" s="55" t="s">
        <v>43</v>
      </c>
      <c r="L103" s="82">
        <f>M103+O103</f>
        <v>65.8</v>
      </c>
      <c r="M103" s="83">
        <v>65.8</v>
      </c>
      <c r="N103" s="83">
        <v>55.5</v>
      </c>
      <c r="O103" s="84">
        <v>0</v>
      </c>
      <c r="P103" s="99">
        <f>SUM(Q103,S103)</f>
        <v>73.3</v>
      </c>
      <c r="Q103" s="88">
        <v>73.3</v>
      </c>
      <c r="R103" s="88">
        <v>66</v>
      </c>
      <c r="S103" s="232">
        <v>0</v>
      </c>
      <c r="T103" s="99">
        <f>U103+W103</f>
        <v>68.5</v>
      </c>
      <c r="U103" s="88">
        <v>68.5</v>
      </c>
      <c r="V103" s="88">
        <v>64</v>
      </c>
      <c r="W103" s="232">
        <v>0</v>
      </c>
      <c r="X103" s="82">
        <f>Y103+AA103</f>
        <v>68.5</v>
      </c>
      <c r="Y103" s="83">
        <v>68.5</v>
      </c>
      <c r="Z103" s="83">
        <v>64</v>
      </c>
      <c r="AA103" s="84">
        <v>0</v>
      </c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42"/>
    </row>
    <row r="104" spans="1:42" ht="35.25" customHeight="1" thickBot="1" x14ac:dyDescent="0.25">
      <c r="A104" s="841"/>
      <c r="B104" s="848"/>
      <c r="C104" s="764"/>
      <c r="D104" s="746"/>
      <c r="E104" s="770"/>
      <c r="F104" s="752"/>
      <c r="G104" s="776"/>
      <c r="H104" s="844"/>
      <c r="I104" s="963"/>
      <c r="J104" s="963"/>
      <c r="K104" s="47" t="s">
        <v>11</v>
      </c>
      <c r="L104" s="51">
        <f>SUM(L103)</f>
        <v>65.8</v>
      </c>
      <c r="M104" s="49">
        <f>SUM(M103)</f>
        <v>65.8</v>
      </c>
      <c r="N104" s="49">
        <f>SUM(N103)</f>
        <v>55.5</v>
      </c>
      <c r="O104" s="53">
        <f>SUM(O103)</f>
        <v>0</v>
      </c>
      <c r="P104" s="51">
        <f t="shared" ref="P104:AA104" si="26">SUM(P103)</f>
        <v>73.3</v>
      </c>
      <c r="Q104" s="49">
        <f t="shared" si="26"/>
        <v>73.3</v>
      </c>
      <c r="R104" s="49">
        <f t="shared" si="26"/>
        <v>66</v>
      </c>
      <c r="S104" s="53">
        <f t="shared" si="26"/>
        <v>0</v>
      </c>
      <c r="T104" s="51">
        <f t="shared" si="26"/>
        <v>68.5</v>
      </c>
      <c r="U104" s="49">
        <f t="shared" si="26"/>
        <v>68.5</v>
      </c>
      <c r="V104" s="49">
        <f t="shared" si="26"/>
        <v>64</v>
      </c>
      <c r="W104" s="53">
        <f t="shared" si="26"/>
        <v>0</v>
      </c>
      <c r="X104" s="51">
        <f t="shared" si="26"/>
        <v>68.5</v>
      </c>
      <c r="Y104" s="49">
        <f t="shared" si="26"/>
        <v>68.5</v>
      </c>
      <c r="Z104" s="49">
        <f t="shared" si="26"/>
        <v>64</v>
      </c>
      <c r="AA104" s="53">
        <f t="shared" si="26"/>
        <v>0</v>
      </c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</row>
    <row r="105" spans="1:42" ht="27.75" customHeight="1" thickBot="1" x14ac:dyDescent="0.25">
      <c r="A105" s="839" t="s">
        <v>15</v>
      </c>
      <c r="B105" s="698" t="s">
        <v>16</v>
      </c>
      <c r="C105" s="701" t="s">
        <v>28</v>
      </c>
      <c r="D105" s="744" t="s">
        <v>25</v>
      </c>
      <c r="E105" s="768" t="s">
        <v>301</v>
      </c>
      <c r="F105" s="750" t="s">
        <v>215</v>
      </c>
      <c r="G105" s="774" t="s">
        <v>134</v>
      </c>
      <c r="H105" s="842" t="s">
        <v>20</v>
      </c>
      <c r="I105" s="962" t="s">
        <v>37</v>
      </c>
      <c r="J105" s="962" t="s">
        <v>218</v>
      </c>
      <c r="K105" s="55" t="s">
        <v>43</v>
      </c>
      <c r="L105" s="552">
        <f>M105+O105</f>
        <v>5030.1000000000004</v>
      </c>
      <c r="M105" s="83">
        <v>5030.1000000000004</v>
      </c>
      <c r="N105" s="83">
        <v>0</v>
      </c>
      <c r="O105" s="84">
        <v>0</v>
      </c>
      <c r="P105" s="552">
        <f>SUM(Q105,S105)</f>
        <v>5820.9</v>
      </c>
      <c r="Q105" s="83">
        <v>5820.9</v>
      </c>
      <c r="R105" s="83">
        <v>0</v>
      </c>
      <c r="S105" s="84">
        <v>0</v>
      </c>
      <c r="T105" s="552">
        <f>U105+W105</f>
        <v>5739.7</v>
      </c>
      <c r="U105" s="83">
        <v>5739.7</v>
      </c>
      <c r="V105" s="83">
        <v>0</v>
      </c>
      <c r="W105" s="84">
        <v>0</v>
      </c>
      <c r="X105" s="552">
        <f>Y105+AA105</f>
        <v>5739.7</v>
      </c>
      <c r="Y105" s="83">
        <v>5739.7</v>
      </c>
      <c r="Z105" s="83">
        <v>0</v>
      </c>
      <c r="AA105" s="84">
        <v>0</v>
      </c>
    </row>
    <row r="106" spans="1:42" s="33" customFormat="1" ht="36" customHeight="1" thickBot="1" x14ac:dyDescent="0.25">
      <c r="A106" s="841"/>
      <c r="B106" s="848"/>
      <c r="C106" s="764"/>
      <c r="D106" s="746"/>
      <c r="E106" s="770"/>
      <c r="F106" s="752"/>
      <c r="G106" s="776"/>
      <c r="H106" s="844"/>
      <c r="I106" s="963"/>
      <c r="J106" s="963"/>
      <c r="K106" s="76" t="s">
        <v>11</v>
      </c>
      <c r="L106" s="553">
        <f>L105</f>
        <v>5030.1000000000004</v>
      </c>
      <c r="M106" s="554">
        <f>M105</f>
        <v>5030.1000000000004</v>
      </c>
      <c r="N106" s="554">
        <v>0</v>
      </c>
      <c r="O106" s="555">
        <v>0</v>
      </c>
      <c r="P106" s="550">
        <f>SUM(P105)</f>
        <v>5820.9</v>
      </c>
      <c r="Q106" s="78">
        <f>SUM(Q105)</f>
        <v>5820.9</v>
      </c>
      <c r="R106" s="78">
        <v>0</v>
      </c>
      <c r="S106" s="556">
        <v>0</v>
      </c>
      <c r="T106" s="557">
        <f>T105</f>
        <v>5739.7</v>
      </c>
      <c r="U106" s="554">
        <f t="shared" ref="U106:AA106" si="27">U105</f>
        <v>5739.7</v>
      </c>
      <c r="V106" s="554">
        <f t="shared" si="27"/>
        <v>0</v>
      </c>
      <c r="W106" s="558">
        <f t="shared" si="27"/>
        <v>0</v>
      </c>
      <c r="X106" s="557">
        <f t="shared" si="27"/>
        <v>5739.7</v>
      </c>
      <c r="Y106" s="554">
        <f t="shared" si="27"/>
        <v>5739.7</v>
      </c>
      <c r="Z106" s="554">
        <f t="shared" si="27"/>
        <v>0</v>
      </c>
      <c r="AA106" s="558">
        <f t="shared" si="27"/>
        <v>0</v>
      </c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</row>
    <row r="107" spans="1:42" s="33" customFormat="1" ht="33" customHeight="1" thickBot="1" x14ac:dyDescent="0.25">
      <c r="A107" s="839" t="s">
        <v>15</v>
      </c>
      <c r="B107" s="698" t="s">
        <v>16</v>
      </c>
      <c r="C107" s="701" t="s">
        <v>28</v>
      </c>
      <c r="D107" s="744" t="s">
        <v>15</v>
      </c>
      <c r="E107" s="768" t="s">
        <v>329</v>
      </c>
      <c r="F107" s="750" t="s">
        <v>215</v>
      </c>
      <c r="G107" s="774" t="s">
        <v>134</v>
      </c>
      <c r="H107" s="842" t="s">
        <v>20</v>
      </c>
      <c r="I107" s="962" t="s">
        <v>37</v>
      </c>
      <c r="J107" s="962" t="s">
        <v>218</v>
      </c>
      <c r="K107" s="55" t="s">
        <v>43</v>
      </c>
      <c r="L107" s="552">
        <f>M107+O107</f>
        <v>199.8</v>
      </c>
      <c r="M107" s="83">
        <v>199.8</v>
      </c>
      <c r="N107" s="83">
        <v>149</v>
      </c>
      <c r="O107" s="84">
        <v>0</v>
      </c>
      <c r="P107" s="552">
        <f>SUM(Q107,S107)</f>
        <v>291</v>
      </c>
      <c r="Q107" s="83">
        <v>288</v>
      </c>
      <c r="R107" s="83">
        <v>207</v>
      </c>
      <c r="S107" s="84">
        <v>3</v>
      </c>
      <c r="T107" s="552">
        <f>U107+W107</f>
        <v>229.6</v>
      </c>
      <c r="U107" s="83">
        <v>229.6</v>
      </c>
      <c r="V107" s="83">
        <v>169.6</v>
      </c>
      <c r="W107" s="84">
        <v>0</v>
      </c>
      <c r="X107" s="552">
        <f>Y107+AA107</f>
        <v>229.6</v>
      </c>
      <c r="Y107" s="83">
        <v>229.6</v>
      </c>
      <c r="Z107" s="83">
        <v>169.6</v>
      </c>
      <c r="AA107" s="84">
        <v>0</v>
      </c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</row>
    <row r="108" spans="1:42" s="33" customFormat="1" ht="32.25" customHeight="1" thickBot="1" x14ac:dyDescent="0.25">
      <c r="A108" s="841"/>
      <c r="B108" s="848"/>
      <c r="C108" s="764"/>
      <c r="D108" s="746"/>
      <c r="E108" s="770"/>
      <c r="F108" s="752"/>
      <c r="G108" s="776"/>
      <c r="H108" s="844"/>
      <c r="I108" s="963"/>
      <c r="J108" s="963"/>
      <c r="K108" s="340" t="s">
        <v>11</v>
      </c>
      <c r="L108" s="77">
        <f>L107</f>
        <v>199.8</v>
      </c>
      <c r="M108" s="78">
        <f t="shared" ref="M108:O108" si="28">M107</f>
        <v>199.8</v>
      </c>
      <c r="N108" s="78">
        <f t="shared" si="28"/>
        <v>149</v>
      </c>
      <c r="O108" s="79">
        <f t="shared" si="28"/>
        <v>0</v>
      </c>
      <c r="P108" s="556">
        <f>SUM(P107)</f>
        <v>291</v>
      </c>
      <c r="Q108" s="78">
        <f>SUM(Q107)</f>
        <v>288</v>
      </c>
      <c r="R108" s="78">
        <f>SUM(R107)</f>
        <v>207</v>
      </c>
      <c r="S108" s="89">
        <f>SUM(S107)</f>
        <v>3</v>
      </c>
      <c r="T108" s="550">
        <f>T107</f>
        <v>229.6</v>
      </c>
      <c r="U108" s="78">
        <f>U107</f>
        <v>229.6</v>
      </c>
      <c r="V108" s="78">
        <f>V107</f>
        <v>169.6</v>
      </c>
      <c r="W108" s="89">
        <v>0</v>
      </c>
      <c r="X108" s="550">
        <f t="shared" ref="X108:AA108" si="29">SUM(X107)</f>
        <v>229.6</v>
      </c>
      <c r="Y108" s="78">
        <f t="shared" si="29"/>
        <v>229.6</v>
      </c>
      <c r="Z108" s="78">
        <f t="shared" si="29"/>
        <v>169.6</v>
      </c>
      <c r="AA108" s="89">
        <f t="shared" si="29"/>
        <v>0</v>
      </c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</row>
    <row r="109" spans="1:42" s="33" customFormat="1" ht="32.25" customHeight="1" thickBot="1" x14ac:dyDescent="0.25">
      <c r="A109" s="839" t="s">
        <v>15</v>
      </c>
      <c r="B109" s="698" t="s">
        <v>16</v>
      </c>
      <c r="C109" s="701" t="s">
        <v>28</v>
      </c>
      <c r="D109" s="744" t="s">
        <v>28</v>
      </c>
      <c r="E109" s="768" t="s">
        <v>109</v>
      </c>
      <c r="F109" s="750" t="s">
        <v>215</v>
      </c>
      <c r="G109" s="774" t="s">
        <v>46</v>
      </c>
      <c r="H109" s="842" t="s">
        <v>20</v>
      </c>
      <c r="I109" s="962" t="s">
        <v>37</v>
      </c>
      <c r="J109" s="962" t="s">
        <v>218</v>
      </c>
      <c r="K109" s="55" t="s">
        <v>41</v>
      </c>
      <c r="L109" s="99">
        <f>M109+O109</f>
        <v>229</v>
      </c>
      <c r="M109" s="88">
        <v>229</v>
      </c>
      <c r="N109" s="88">
        <v>0</v>
      </c>
      <c r="O109" s="232">
        <v>0</v>
      </c>
      <c r="P109" s="99">
        <f>SUM(Q109,S109)</f>
        <v>330.8</v>
      </c>
      <c r="Q109" s="88">
        <v>330.8</v>
      </c>
      <c r="R109" s="88">
        <v>0</v>
      </c>
      <c r="S109" s="232">
        <v>0</v>
      </c>
      <c r="T109" s="99">
        <f>U109+W109</f>
        <v>330</v>
      </c>
      <c r="U109" s="88">
        <v>330</v>
      </c>
      <c r="V109" s="88">
        <v>0</v>
      </c>
      <c r="W109" s="232">
        <v>0</v>
      </c>
      <c r="X109" s="82">
        <f>Y109+AA109</f>
        <v>330</v>
      </c>
      <c r="Y109" s="83">
        <v>330</v>
      </c>
      <c r="Z109" s="83">
        <v>0</v>
      </c>
      <c r="AA109" s="84">
        <v>0</v>
      </c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</row>
    <row r="110" spans="1:42" s="33" customFormat="1" ht="29.25" customHeight="1" thickBot="1" x14ac:dyDescent="0.25">
      <c r="A110" s="841"/>
      <c r="B110" s="848"/>
      <c r="C110" s="764"/>
      <c r="D110" s="746"/>
      <c r="E110" s="770"/>
      <c r="F110" s="752"/>
      <c r="G110" s="776"/>
      <c r="H110" s="844"/>
      <c r="I110" s="963"/>
      <c r="J110" s="963"/>
      <c r="K110" s="47" t="s">
        <v>11</v>
      </c>
      <c r="L110" s="51">
        <f>L109</f>
        <v>229</v>
      </c>
      <c r="M110" s="49">
        <f>M109</f>
        <v>229</v>
      </c>
      <c r="N110" s="49">
        <v>0</v>
      </c>
      <c r="O110" s="53">
        <v>0</v>
      </c>
      <c r="P110" s="51">
        <f>SUM(P109)</f>
        <v>330.8</v>
      </c>
      <c r="Q110" s="49">
        <f>SUM(Q109)</f>
        <v>330.8</v>
      </c>
      <c r="R110" s="49">
        <f>SUM(R109)</f>
        <v>0</v>
      </c>
      <c r="S110" s="53">
        <f>SUM(S109)</f>
        <v>0</v>
      </c>
      <c r="T110" s="51">
        <f>T109</f>
        <v>330</v>
      </c>
      <c r="U110" s="49">
        <f>U109</f>
        <v>330</v>
      </c>
      <c r="V110" s="49">
        <v>0</v>
      </c>
      <c r="W110" s="53">
        <v>0</v>
      </c>
      <c r="X110" s="51">
        <f t="shared" ref="X110:AA110" si="30">SUM(X109)</f>
        <v>330</v>
      </c>
      <c r="Y110" s="49">
        <f t="shared" si="30"/>
        <v>330</v>
      </c>
      <c r="Z110" s="49">
        <f t="shared" si="30"/>
        <v>0</v>
      </c>
      <c r="AA110" s="53">
        <f t="shared" si="30"/>
        <v>0</v>
      </c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</row>
    <row r="111" spans="1:42" s="33" customFormat="1" ht="27.75" customHeight="1" thickBot="1" x14ac:dyDescent="0.25">
      <c r="A111" s="839" t="s">
        <v>15</v>
      </c>
      <c r="B111" s="698" t="s">
        <v>16</v>
      </c>
      <c r="C111" s="701" t="s">
        <v>28</v>
      </c>
      <c r="D111" s="744" t="s">
        <v>47</v>
      </c>
      <c r="E111" s="768" t="s">
        <v>110</v>
      </c>
      <c r="F111" s="750" t="s">
        <v>215</v>
      </c>
      <c r="G111" s="774" t="s">
        <v>45</v>
      </c>
      <c r="H111" s="842" t="s">
        <v>20</v>
      </c>
      <c r="I111" s="962" t="s">
        <v>37</v>
      </c>
      <c r="J111" s="962" t="s">
        <v>218</v>
      </c>
      <c r="K111" s="55" t="s">
        <v>41</v>
      </c>
      <c r="L111" s="82">
        <f>M111+O111</f>
        <v>702.3</v>
      </c>
      <c r="M111" s="83">
        <v>702.3</v>
      </c>
      <c r="N111" s="83">
        <v>22.9</v>
      </c>
      <c r="O111" s="84">
        <v>0</v>
      </c>
      <c r="P111" s="99">
        <f>SUM(Q111,S111)</f>
        <v>799.6</v>
      </c>
      <c r="Q111" s="88">
        <v>799.6</v>
      </c>
      <c r="R111" s="88">
        <v>0</v>
      </c>
      <c r="S111" s="232">
        <v>0</v>
      </c>
      <c r="T111" s="99">
        <f>U111+W111</f>
        <v>840</v>
      </c>
      <c r="U111" s="88">
        <v>840</v>
      </c>
      <c r="V111" s="88">
        <v>0</v>
      </c>
      <c r="W111" s="232">
        <v>0</v>
      </c>
      <c r="X111" s="82">
        <f>Y111+AA111</f>
        <v>840</v>
      </c>
      <c r="Y111" s="83">
        <v>840</v>
      </c>
      <c r="Z111" s="83">
        <v>0</v>
      </c>
      <c r="AA111" s="84">
        <v>0</v>
      </c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</row>
    <row r="112" spans="1:42" s="33" customFormat="1" ht="34.5" customHeight="1" thickBot="1" x14ac:dyDescent="0.25">
      <c r="A112" s="841"/>
      <c r="B112" s="848"/>
      <c r="C112" s="764"/>
      <c r="D112" s="746"/>
      <c r="E112" s="770"/>
      <c r="F112" s="752"/>
      <c r="G112" s="776"/>
      <c r="H112" s="844"/>
      <c r="I112" s="963"/>
      <c r="J112" s="963"/>
      <c r="K112" s="47" t="s">
        <v>11</v>
      </c>
      <c r="L112" s="51">
        <f>L111</f>
        <v>702.3</v>
      </c>
      <c r="M112" s="49">
        <f>M111</f>
        <v>702.3</v>
      </c>
      <c r="N112" s="49">
        <v>0</v>
      </c>
      <c r="O112" s="53">
        <v>0</v>
      </c>
      <c r="P112" s="51">
        <f>SUM(P111)</f>
        <v>799.6</v>
      </c>
      <c r="Q112" s="49">
        <f>SUM(Q111)</f>
        <v>799.6</v>
      </c>
      <c r="R112" s="49">
        <f>SUM(R111)</f>
        <v>0</v>
      </c>
      <c r="S112" s="53">
        <f>SUM(S111)</f>
        <v>0</v>
      </c>
      <c r="T112" s="51">
        <f>T111</f>
        <v>840</v>
      </c>
      <c r="U112" s="49">
        <f>U111</f>
        <v>840</v>
      </c>
      <c r="V112" s="49">
        <v>0</v>
      </c>
      <c r="W112" s="53">
        <v>0</v>
      </c>
      <c r="X112" s="51">
        <f t="shared" ref="X112:AA112" si="31">SUM(X111)</f>
        <v>840</v>
      </c>
      <c r="Y112" s="49">
        <f t="shared" si="31"/>
        <v>840</v>
      </c>
      <c r="Z112" s="49">
        <f t="shared" si="31"/>
        <v>0</v>
      </c>
      <c r="AA112" s="53">
        <f t="shared" si="31"/>
        <v>0</v>
      </c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</row>
    <row r="113" spans="1:41" s="33" customFormat="1" ht="27.75" customHeight="1" thickBot="1" x14ac:dyDescent="0.25">
      <c r="A113" s="839" t="s">
        <v>15</v>
      </c>
      <c r="B113" s="698" t="s">
        <v>16</v>
      </c>
      <c r="C113" s="701" t="s">
        <v>28</v>
      </c>
      <c r="D113" s="744" t="s">
        <v>32</v>
      </c>
      <c r="E113" s="768" t="s">
        <v>111</v>
      </c>
      <c r="F113" s="750" t="s">
        <v>215</v>
      </c>
      <c r="G113" s="774" t="s">
        <v>45</v>
      </c>
      <c r="H113" s="842" t="s">
        <v>20</v>
      </c>
      <c r="I113" s="962" t="s">
        <v>37</v>
      </c>
      <c r="J113" s="962" t="s">
        <v>218</v>
      </c>
      <c r="K113" s="61" t="s">
        <v>41</v>
      </c>
      <c r="L113" s="624">
        <f>M113+O113</f>
        <v>32.200000000000003</v>
      </c>
      <c r="M113" s="625">
        <v>32.200000000000003</v>
      </c>
      <c r="N113" s="625">
        <v>31.8</v>
      </c>
      <c r="O113" s="626">
        <v>0</v>
      </c>
      <c r="P113" s="627">
        <f>SUM(Q113,S113)</f>
        <v>38.1</v>
      </c>
      <c r="Q113" s="628">
        <v>38.1</v>
      </c>
      <c r="R113" s="628">
        <v>37.6</v>
      </c>
      <c r="S113" s="629">
        <v>0</v>
      </c>
      <c r="T113" s="627">
        <f>U113+W113</f>
        <v>40</v>
      </c>
      <c r="U113" s="628">
        <v>40</v>
      </c>
      <c r="V113" s="628">
        <v>39.4</v>
      </c>
      <c r="W113" s="629">
        <v>0</v>
      </c>
      <c r="X113" s="624">
        <f>Y113+AA113</f>
        <v>40</v>
      </c>
      <c r="Y113" s="625">
        <v>40</v>
      </c>
      <c r="Z113" s="625">
        <v>39.4</v>
      </c>
      <c r="AA113" s="626">
        <v>0</v>
      </c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</row>
    <row r="114" spans="1:41" s="33" customFormat="1" ht="33" customHeight="1" thickBot="1" x14ac:dyDescent="0.25">
      <c r="A114" s="841"/>
      <c r="B114" s="848"/>
      <c r="C114" s="764"/>
      <c r="D114" s="746"/>
      <c r="E114" s="770"/>
      <c r="F114" s="752"/>
      <c r="G114" s="776"/>
      <c r="H114" s="844"/>
      <c r="I114" s="963"/>
      <c r="J114" s="963"/>
      <c r="K114" s="47" t="s">
        <v>11</v>
      </c>
      <c r="L114" s="51">
        <f>L113</f>
        <v>32.200000000000003</v>
      </c>
      <c r="M114" s="49">
        <f>M113</f>
        <v>32.200000000000003</v>
      </c>
      <c r="N114" s="49">
        <f>SUM(N113)</f>
        <v>31.8</v>
      </c>
      <c r="O114" s="53">
        <v>0</v>
      </c>
      <c r="P114" s="51">
        <f>SUM(P113)</f>
        <v>38.1</v>
      </c>
      <c r="Q114" s="49">
        <f>SUM(Q113)</f>
        <v>38.1</v>
      </c>
      <c r="R114" s="49">
        <f>SUM(R113)</f>
        <v>37.6</v>
      </c>
      <c r="S114" s="53">
        <f>SUM(S113)</f>
        <v>0</v>
      </c>
      <c r="T114" s="51">
        <f>T113</f>
        <v>40</v>
      </c>
      <c r="U114" s="49">
        <f>U113</f>
        <v>40</v>
      </c>
      <c r="V114" s="49">
        <f>SUM(V113)</f>
        <v>39.4</v>
      </c>
      <c r="W114" s="53">
        <v>0</v>
      </c>
      <c r="X114" s="51">
        <f t="shared" ref="X114:AA114" si="32">SUM(X113)</f>
        <v>40</v>
      </c>
      <c r="Y114" s="49">
        <f t="shared" si="32"/>
        <v>40</v>
      </c>
      <c r="Z114" s="49">
        <f t="shared" si="32"/>
        <v>39.4</v>
      </c>
      <c r="AA114" s="53">
        <f t="shared" si="32"/>
        <v>0</v>
      </c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</row>
    <row r="115" spans="1:41" s="33" customFormat="1" ht="30.75" customHeight="1" thickBot="1" x14ac:dyDescent="0.25">
      <c r="A115" s="839" t="s">
        <v>15</v>
      </c>
      <c r="B115" s="698" t="s">
        <v>16</v>
      </c>
      <c r="C115" s="701" t="s">
        <v>28</v>
      </c>
      <c r="D115" s="744" t="s">
        <v>34</v>
      </c>
      <c r="E115" s="768" t="s">
        <v>112</v>
      </c>
      <c r="F115" s="750" t="s">
        <v>215</v>
      </c>
      <c r="G115" s="774" t="s">
        <v>45</v>
      </c>
      <c r="H115" s="842" t="s">
        <v>20</v>
      </c>
      <c r="I115" s="962" t="s">
        <v>37</v>
      </c>
      <c r="J115" s="962" t="s">
        <v>218</v>
      </c>
      <c r="K115" s="55" t="s">
        <v>41</v>
      </c>
      <c r="L115" s="82">
        <f>M115+O115</f>
        <v>97.9</v>
      </c>
      <c r="M115" s="83">
        <v>97.9</v>
      </c>
      <c r="N115" s="83">
        <v>0</v>
      </c>
      <c r="O115" s="84">
        <v>0</v>
      </c>
      <c r="P115" s="99">
        <f>SUM(Q115,S115)</f>
        <v>120</v>
      </c>
      <c r="Q115" s="88">
        <v>120</v>
      </c>
      <c r="R115" s="88">
        <v>0</v>
      </c>
      <c r="S115" s="232">
        <v>0</v>
      </c>
      <c r="T115" s="99">
        <f>U115+W115</f>
        <v>112</v>
      </c>
      <c r="U115" s="88">
        <v>112</v>
      </c>
      <c r="V115" s="88">
        <v>0</v>
      </c>
      <c r="W115" s="232">
        <v>0</v>
      </c>
      <c r="X115" s="82">
        <f>Y115+AA115</f>
        <v>112</v>
      </c>
      <c r="Y115" s="83">
        <v>112</v>
      </c>
      <c r="Z115" s="83">
        <v>0</v>
      </c>
      <c r="AA115" s="84">
        <v>0</v>
      </c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</row>
    <row r="116" spans="1:41" s="33" customFormat="1" ht="31.5" customHeight="1" thickBot="1" x14ac:dyDescent="0.25">
      <c r="A116" s="841"/>
      <c r="B116" s="848"/>
      <c r="C116" s="764"/>
      <c r="D116" s="746"/>
      <c r="E116" s="770"/>
      <c r="F116" s="752"/>
      <c r="G116" s="776"/>
      <c r="H116" s="844"/>
      <c r="I116" s="963"/>
      <c r="J116" s="963"/>
      <c r="K116" s="47" t="s">
        <v>11</v>
      </c>
      <c r="L116" s="51">
        <f>L115</f>
        <v>97.9</v>
      </c>
      <c r="M116" s="49">
        <f>M115</f>
        <v>97.9</v>
      </c>
      <c r="N116" s="49">
        <v>0</v>
      </c>
      <c r="O116" s="53">
        <v>0</v>
      </c>
      <c r="P116" s="51">
        <f>SUM(P115)</f>
        <v>120</v>
      </c>
      <c r="Q116" s="49">
        <f>SUM(Q115)</f>
        <v>120</v>
      </c>
      <c r="R116" s="49">
        <f>SUM(R115)</f>
        <v>0</v>
      </c>
      <c r="S116" s="53">
        <f>SUM(S115)</f>
        <v>0</v>
      </c>
      <c r="T116" s="51">
        <f>T115</f>
        <v>112</v>
      </c>
      <c r="U116" s="49">
        <f>U115</f>
        <v>112</v>
      </c>
      <c r="V116" s="49">
        <v>0</v>
      </c>
      <c r="W116" s="53">
        <v>0</v>
      </c>
      <c r="X116" s="51">
        <f t="shared" ref="X116:AA116" si="33">SUM(X115)</f>
        <v>112</v>
      </c>
      <c r="Y116" s="49">
        <f t="shared" si="33"/>
        <v>112</v>
      </c>
      <c r="Z116" s="49">
        <f t="shared" si="33"/>
        <v>0</v>
      </c>
      <c r="AA116" s="53">
        <f t="shared" si="33"/>
        <v>0</v>
      </c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</row>
    <row r="117" spans="1:41" s="33" customFormat="1" ht="31.5" customHeight="1" thickBot="1" x14ac:dyDescent="0.25">
      <c r="A117" s="839" t="s">
        <v>15</v>
      </c>
      <c r="B117" s="698" t="s">
        <v>16</v>
      </c>
      <c r="C117" s="701" t="s">
        <v>28</v>
      </c>
      <c r="D117" s="744" t="s">
        <v>35</v>
      </c>
      <c r="E117" s="768" t="s">
        <v>422</v>
      </c>
      <c r="F117" s="750" t="s">
        <v>215</v>
      </c>
      <c r="G117" s="774" t="s">
        <v>26</v>
      </c>
      <c r="H117" s="842" t="s">
        <v>20</v>
      </c>
      <c r="I117" s="962" t="s">
        <v>37</v>
      </c>
      <c r="J117" s="962" t="s">
        <v>218</v>
      </c>
      <c r="K117" s="61" t="s">
        <v>24</v>
      </c>
      <c r="L117" s="75">
        <f>M117+O117</f>
        <v>129</v>
      </c>
      <c r="M117" s="349">
        <v>129</v>
      </c>
      <c r="N117" s="349">
        <v>0</v>
      </c>
      <c r="O117" s="350">
        <v>0</v>
      </c>
      <c r="P117" s="171">
        <f>SUM(Q117,S117)</f>
        <v>170</v>
      </c>
      <c r="Q117" s="351">
        <v>170</v>
      </c>
      <c r="R117" s="355">
        <v>0</v>
      </c>
      <c r="S117" s="357">
        <v>0</v>
      </c>
      <c r="T117" s="75">
        <f>U117+W117</f>
        <v>170</v>
      </c>
      <c r="U117" s="349">
        <v>170</v>
      </c>
      <c r="V117" s="349">
        <v>0</v>
      </c>
      <c r="W117" s="350">
        <v>0</v>
      </c>
      <c r="X117" s="630">
        <f>Y117+AA117</f>
        <v>170</v>
      </c>
      <c r="Y117" s="631">
        <v>170</v>
      </c>
      <c r="Z117" s="349">
        <v>0</v>
      </c>
      <c r="AA117" s="350">
        <v>0</v>
      </c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</row>
    <row r="118" spans="1:41" s="33" customFormat="1" ht="39" customHeight="1" thickBot="1" x14ac:dyDescent="0.25">
      <c r="A118" s="841"/>
      <c r="B118" s="848"/>
      <c r="C118" s="764"/>
      <c r="D118" s="746"/>
      <c r="E118" s="770"/>
      <c r="F118" s="752"/>
      <c r="G118" s="776"/>
      <c r="H118" s="844"/>
      <c r="I118" s="963"/>
      <c r="J118" s="963"/>
      <c r="K118" s="76" t="s">
        <v>11</v>
      </c>
      <c r="L118" s="550">
        <f>L117</f>
        <v>129</v>
      </c>
      <c r="M118" s="78">
        <f>M117</f>
        <v>129</v>
      </c>
      <c r="N118" s="78">
        <v>0</v>
      </c>
      <c r="O118" s="89">
        <v>0</v>
      </c>
      <c r="P118" s="550">
        <f>SUM(P117)</f>
        <v>170</v>
      </c>
      <c r="Q118" s="78">
        <f>SUM(Q117)</f>
        <v>170</v>
      </c>
      <c r="R118" s="78">
        <f>SUM(R117)</f>
        <v>0</v>
      </c>
      <c r="S118" s="89">
        <f>SUM(S117)</f>
        <v>0</v>
      </c>
      <c r="T118" s="550">
        <f>T117</f>
        <v>170</v>
      </c>
      <c r="U118" s="78">
        <f>U117</f>
        <v>170</v>
      </c>
      <c r="V118" s="78">
        <v>0</v>
      </c>
      <c r="W118" s="89">
        <v>0</v>
      </c>
      <c r="X118" s="550">
        <f t="shared" ref="X118:AA118" si="34">SUM(X117)</f>
        <v>170</v>
      </c>
      <c r="Y118" s="78">
        <f t="shared" si="34"/>
        <v>170</v>
      </c>
      <c r="Z118" s="78">
        <f t="shared" si="34"/>
        <v>0</v>
      </c>
      <c r="AA118" s="89">
        <f t="shared" si="34"/>
        <v>0</v>
      </c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</row>
    <row r="119" spans="1:41" s="33" customFormat="1" ht="39" customHeight="1" thickBot="1" x14ac:dyDescent="0.25">
      <c r="A119" s="839" t="s">
        <v>15</v>
      </c>
      <c r="B119" s="698" t="s">
        <v>16</v>
      </c>
      <c r="C119" s="701" t="s">
        <v>28</v>
      </c>
      <c r="D119" s="744" t="s">
        <v>37</v>
      </c>
      <c r="E119" s="768" t="s">
        <v>423</v>
      </c>
      <c r="F119" s="750" t="s">
        <v>215</v>
      </c>
      <c r="G119" s="774" t="s">
        <v>45</v>
      </c>
      <c r="H119" s="842" t="s">
        <v>20</v>
      </c>
      <c r="I119" s="962" t="s">
        <v>37</v>
      </c>
      <c r="J119" s="962" t="s">
        <v>218</v>
      </c>
      <c r="K119" s="55" t="s">
        <v>24</v>
      </c>
      <c r="L119" s="552">
        <f>M119+O119</f>
        <v>0</v>
      </c>
      <c r="M119" s="83">
        <v>0</v>
      </c>
      <c r="N119" s="83">
        <v>0</v>
      </c>
      <c r="O119" s="84">
        <v>0</v>
      </c>
      <c r="P119" s="621">
        <f>SUM(Q119,S119)</f>
        <v>115</v>
      </c>
      <c r="Q119" s="88">
        <v>115</v>
      </c>
      <c r="R119" s="88">
        <v>0</v>
      </c>
      <c r="S119" s="232">
        <v>0</v>
      </c>
      <c r="T119" s="552">
        <f>U119+W119</f>
        <v>115</v>
      </c>
      <c r="U119" s="83">
        <v>115</v>
      </c>
      <c r="V119" s="83">
        <v>0</v>
      </c>
      <c r="W119" s="84">
        <v>0</v>
      </c>
      <c r="X119" s="552">
        <f>Y119+AA119</f>
        <v>115</v>
      </c>
      <c r="Y119" s="83">
        <v>115</v>
      </c>
      <c r="Z119" s="83">
        <v>0</v>
      </c>
      <c r="AA119" s="84">
        <v>0</v>
      </c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</row>
    <row r="120" spans="1:41" s="33" customFormat="1" ht="39" customHeight="1" thickBot="1" x14ac:dyDescent="0.25">
      <c r="A120" s="841"/>
      <c r="B120" s="848"/>
      <c r="C120" s="764"/>
      <c r="D120" s="746"/>
      <c r="E120" s="770"/>
      <c r="F120" s="752"/>
      <c r="G120" s="776"/>
      <c r="H120" s="844"/>
      <c r="I120" s="963"/>
      <c r="J120" s="963"/>
      <c r="K120" s="76" t="s">
        <v>11</v>
      </c>
      <c r="L120" s="550">
        <f>L119</f>
        <v>0</v>
      </c>
      <c r="M120" s="78">
        <f>M119</f>
        <v>0</v>
      </c>
      <c r="N120" s="78">
        <f>N119</f>
        <v>0</v>
      </c>
      <c r="O120" s="89">
        <v>0</v>
      </c>
      <c r="P120" s="550">
        <f>SUM(P119)</f>
        <v>115</v>
      </c>
      <c r="Q120" s="78">
        <f>SUM(Q119)</f>
        <v>115</v>
      </c>
      <c r="R120" s="78">
        <f>SUM(R119)</f>
        <v>0</v>
      </c>
      <c r="S120" s="89">
        <f>SUM(S119)</f>
        <v>0</v>
      </c>
      <c r="T120" s="550">
        <f>T119</f>
        <v>115</v>
      </c>
      <c r="U120" s="78">
        <f>U119</f>
        <v>115</v>
      </c>
      <c r="V120" s="78">
        <f>V119</f>
        <v>0</v>
      </c>
      <c r="W120" s="89">
        <v>0</v>
      </c>
      <c r="X120" s="550">
        <f t="shared" ref="X120:AA120" si="35">SUM(X119)</f>
        <v>115</v>
      </c>
      <c r="Y120" s="78">
        <f t="shared" si="35"/>
        <v>115</v>
      </c>
      <c r="Z120" s="78">
        <f t="shared" si="35"/>
        <v>0</v>
      </c>
      <c r="AA120" s="89">
        <f t="shared" si="35"/>
        <v>0</v>
      </c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</row>
    <row r="121" spans="1:41" s="33" customFormat="1" ht="30.75" customHeight="1" thickBot="1" x14ac:dyDescent="0.25">
      <c r="A121" s="839" t="s">
        <v>15</v>
      </c>
      <c r="B121" s="698" t="s">
        <v>16</v>
      </c>
      <c r="C121" s="701" t="s">
        <v>28</v>
      </c>
      <c r="D121" s="744" t="s">
        <v>48</v>
      </c>
      <c r="E121" s="768" t="s">
        <v>114</v>
      </c>
      <c r="F121" s="750" t="s">
        <v>215</v>
      </c>
      <c r="G121" s="774" t="s">
        <v>49</v>
      </c>
      <c r="H121" s="842" t="s">
        <v>20</v>
      </c>
      <c r="I121" s="962" t="s">
        <v>37</v>
      </c>
      <c r="J121" s="962" t="s">
        <v>218</v>
      </c>
      <c r="K121" s="55" t="s">
        <v>41</v>
      </c>
      <c r="L121" s="82">
        <f>M121+O121</f>
        <v>6.6</v>
      </c>
      <c r="M121" s="83">
        <v>6.6</v>
      </c>
      <c r="N121" s="83">
        <v>5.2</v>
      </c>
      <c r="O121" s="84">
        <v>0</v>
      </c>
      <c r="P121" s="99">
        <f>SUM(Q121,S121)</f>
        <v>9.9</v>
      </c>
      <c r="Q121" s="88">
        <v>9.9</v>
      </c>
      <c r="R121" s="88">
        <v>8.3000000000000007</v>
      </c>
      <c r="S121" s="232">
        <v>0</v>
      </c>
      <c r="T121" s="99">
        <f>U121+W121</f>
        <v>10</v>
      </c>
      <c r="U121" s="88">
        <v>10</v>
      </c>
      <c r="V121" s="88">
        <v>7.9</v>
      </c>
      <c r="W121" s="232">
        <v>0</v>
      </c>
      <c r="X121" s="82">
        <f>Y121+AA121</f>
        <v>10</v>
      </c>
      <c r="Y121" s="83">
        <v>10</v>
      </c>
      <c r="Z121" s="83">
        <v>7.9</v>
      </c>
      <c r="AA121" s="84">
        <v>0</v>
      </c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</row>
    <row r="122" spans="1:41" s="33" customFormat="1" ht="37.5" customHeight="1" thickBot="1" x14ac:dyDescent="0.25">
      <c r="A122" s="841"/>
      <c r="B122" s="848"/>
      <c r="C122" s="764"/>
      <c r="D122" s="746"/>
      <c r="E122" s="770"/>
      <c r="F122" s="752"/>
      <c r="G122" s="776"/>
      <c r="H122" s="844"/>
      <c r="I122" s="963"/>
      <c r="J122" s="963"/>
      <c r="K122" s="47" t="s">
        <v>11</v>
      </c>
      <c r="L122" s="51">
        <f>L121</f>
        <v>6.6</v>
      </c>
      <c r="M122" s="49">
        <f>M121</f>
        <v>6.6</v>
      </c>
      <c r="N122" s="49">
        <f>N121</f>
        <v>5.2</v>
      </c>
      <c r="O122" s="53">
        <v>0</v>
      </c>
      <c r="P122" s="51">
        <f>SUM(P121)</f>
        <v>9.9</v>
      </c>
      <c r="Q122" s="49">
        <f>SUM(Q121)</f>
        <v>9.9</v>
      </c>
      <c r="R122" s="49">
        <f>SUM(R121)</f>
        <v>8.3000000000000007</v>
      </c>
      <c r="S122" s="53">
        <f>SUM(S121)</f>
        <v>0</v>
      </c>
      <c r="T122" s="51">
        <f>T121</f>
        <v>10</v>
      </c>
      <c r="U122" s="49">
        <f>U121</f>
        <v>10</v>
      </c>
      <c r="V122" s="49">
        <f>V121</f>
        <v>7.9</v>
      </c>
      <c r="W122" s="53">
        <v>0</v>
      </c>
      <c r="X122" s="51">
        <f t="shared" ref="X122:AA122" si="36">SUM(X121)</f>
        <v>10</v>
      </c>
      <c r="Y122" s="49">
        <f t="shared" si="36"/>
        <v>10</v>
      </c>
      <c r="Z122" s="49">
        <f t="shared" si="36"/>
        <v>7.9</v>
      </c>
      <c r="AA122" s="53">
        <f t="shared" si="36"/>
        <v>0</v>
      </c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</row>
    <row r="123" spans="1:41" s="33" customFormat="1" ht="21" customHeight="1" thickBot="1" x14ac:dyDescent="0.25">
      <c r="A123" s="839" t="s">
        <v>15</v>
      </c>
      <c r="B123" s="698" t="s">
        <v>16</v>
      </c>
      <c r="C123" s="1190" t="s">
        <v>28</v>
      </c>
      <c r="D123" s="744" t="s">
        <v>50</v>
      </c>
      <c r="E123" s="1146" t="s">
        <v>167</v>
      </c>
      <c r="F123" s="750" t="s">
        <v>215</v>
      </c>
      <c r="G123" s="774" t="s">
        <v>26</v>
      </c>
      <c r="H123" s="842" t="s">
        <v>20</v>
      </c>
      <c r="I123" s="962" t="s">
        <v>37</v>
      </c>
      <c r="J123" s="962" t="s">
        <v>218</v>
      </c>
      <c r="K123" s="71" t="s">
        <v>24</v>
      </c>
      <c r="L123" s="632">
        <f>M123+O123</f>
        <v>1469.4</v>
      </c>
      <c r="M123" s="633">
        <v>1469.4</v>
      </c>
      <c r="N123" s="633">
        <v>0</v>
      </c>
      <c r="O123" s="634">
        <v>0</v>
      </c>
      <c r="P123" s="635">
        <f>SUM(Q123,S123)</f>
        <v>2000</v>
      </c>
      <c r="Q123" s="636">
        <v>2000</v>
      </c>
      <c r="R123" s="636">
        <v>0</v>
      </c>
      <c r="S123" s="637">
        <v>0</v>
      </c>
      <c r="T123" s="635">
        <f>U123+W123</f>
        <v>2000</v>
      </c>
      <c r="U123" s="636">
        <v>2000</v>
      </c>
      <c r="V123" s="636">
        <v>0</v>
      </c>
      <c r="W123" s="637">
        <v>0</v>
      </c>
      <c r="X123" s="632">
        <f>Y123+AA123</f>
        <v>2000</v>
      </c>
      <c r="Y123" s="633">
        <v>2000</v>
      </c>
      <c r="Z123" s="633">
        <v>0</v>
      </c>
      <c r="AA123" s="634">
        <v>0</v>
      </c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</row>
    <row r="124" spans="1:41" s="33" customFormat="1" ht="21.75" customHeight="1" thickBot="1" x14ac:dyDescent="0.25">
      <c r="A124" s="840"/>
      <c r="B124" s="739"/>
      <c r="C124" s="742"/>
      <c r="D124" s="745"/>
      <c r="E124" s="1147"/>
      <c r="F124" s="751"/>
      <c r="G124" s="1112"/>
      <c r="H124" s="843"/>
      <c r="I124" s="990"/>
      <c r="J124" s="990"/>
      <c r="K124" s="55" t="s">
        <v>41</v>
      </c>
      <c r="L124" s="82">
        <f>M124+O124</f>
        <v>118</v>
      </c>
      <c r="M124" s="83">
        <v>118</v>
      </c>
      <c r="N124" s="83">
        <v>0</v>
      </c>
      <c r="O124" s="84">
        <v>0</v>
      </c>
      <c r="P124" s="99">
        <f>Q124+S124</f>
        <v>0</v>
      </c>
      <c r="Q124" s="88">
        <v>0</v>
      </c>
      <c r="R124" s="88">
        <v>0</v>
      </c>
      <c r="S124" s="232">
        <v>0</v>
      </c>
      <c r="T124" s="99">
        <f>U124+W124</f>
        <v>0</v>
      </c>
      <c r="U124" s="88">
        <v>0</v>
      </c>
      <c r="V124" s="88">
        <v>0</v>
      </c>
      <c r="W124" s="232">
        <v>0</v>
      </c>
      <c r="X124" s="82">
        <f>Y1063+AA124</f>
        <v>0</v>
      </c>
      <c r="Y124" s="83">
        <v>0</v>
      </c>
      <c r="Z124" s="83">
        <v>0</v>
      </c>
      <c r="AA124" s="84">
        <v>0</v>
      </c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</row>
    <row r="125" spans="1:41" s="33" customFormat="1" ht="25.5" customHeight="1" thickBot="1" x14ac:dyDescent="0.25">
      <c r="A125" s="841"/>
      <c r="B125" s="848"/>
      <c r="C125" s="764"/>
      <c r="D125" s="746"/>
      <c r="E125" s="770"/>
      <c r="F125" s="752"/>
      <c r="G125" s="776"/>
      <c r="H125" s="844"/>
      <c r="I125" s="963"/>
      <c r="J125" s="963"/>
      <c r="K125" s="260" t="s">
        <v>11</v>
      </c>
      <c r="L125" s="48">
        <f>SUM(L123:L124)</f>
        <v>1587.4</v>
      </c>
      <c r="M125" s="49">
        <f t="shared" ref="M125:AA125" si="37">SUM(M123:M124)</f>
        <v>1587.4</v>
      </c>
      <c r="N125" s="49">
        <f t="shared" si="37"/>
        <v>0</v>
      </c>
      <c r="O125" s="50">
        <f t="shared" si="37"/>
        <v>0</v>
      </c>
      <c r="P125" s="48">
        <f t="shared" si="37"/>
        <v>2000</v>
      </c>
      <c r="Q125" s="49">
        <f t="shared" si="37"/>
        <v>2000</v>
      </c>
      <c r="R125" s="49">
        <f t="shared" si="37"/>
        <v>0</v>
      </c>
      <c r="S125" s="50">
        <f t="shared" si="37"/>
        <v>0</v>
      </c>
      <c r="T125" s="48">
        <f t="shared" si="37"/>
        <v>2000</v>
      </c>
      <c r="U125" s="49">
        <f t="shared" si="37"/>
        <v>2000</v>
      </c>
      <c r="V125" s="49">
        <f t="shared" si="37"/>
        <v>0</v>
      </c>
      <c r="W125" s="50">
        <f t="shared" si="37"/>
        <v>0</v>
      </c>
      <c r="X125" s="48">
        <f t="shared" si="37"/>
        <v>2000</v>
      </c>
      <c r="Y125" s="49">
        <f t="shared" si="37"/>
        <v>2000</v>
      </c>
      <c r="Z125" s="49">
        <f t="shared" si="37"/>
        <v>0</v>
      </c>
      <c r="AA125" s="50">
        <f t="shared" si="37"/>
        <v>0</v>
      </c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</row>
    <row r="126" spans="1:41" s="33" customFormat="1" ht="33" customHeight="1" thickBot="1" x14ac:dyDescent="0.25">
      <c r="A126" s="839" t="s">
        <v>15</v>
      </c>
      <c r="B126" s="875" t="s">
        <v>16</v>
      </c>
      <c r="C126" s="783" t="s">
        <v>28</v>
      </c>
      <c r="D126" s="1188" t="s">
        <v>51</v>
      </c>
      <c r="E126" s="768" t="s">
        <v>145</v>
      </c>
      <c r="F126" s="750" t="s">
        <v>215</v>
      </c>
      <c r="G126" s="1186" t="s">
        <v>52</v>
      </c>
      <c r="H126" s="1165" t="str">
        <f>H123</f>
        <v>188723322</v>
      </c>
      <c r="I126" s="962" t="s">
        <v>37</v>
      </c>
      <c r="J126" s="962" t="s">
        <v>218</v>
      </c>
      <c r="K126" s="61" t="str">
        <f>K123</f>
        <v>SB</v>
      </c>
      <c r="L126" s="99">
        <f>M126+O126</f>
        <v>12.5</v>
      </c>
      <c r="M126" s="88">
        <v>12.5</v>
      </c>
      <c r="N126" s="88">
        <f>N123</f>
        <v>0</v>
      </c>
      <c r="O126" s="232">
        <f>O123</f>
        <v>0</v>
      </c>
      <c r="P126" s="99">
        <f>SUM(Q126,S126)</f>
        <v>21</v>
      </c>
      <c r="Q126" s="233">
        <v>21</v>
      </c>
      <c r="R126" s="233">
        <f>R123</f>
        <v>0</v>
      </c>
      <c r="S126" s="234">
        <f>S123</f>
        <v>0</v>
      </c>
      <c r="T126" s="99">
        <f>U126+W126</f>
        <v>21</v>
      </c>
      <c r="U126" s="88">
        <v>21</v>
      </c>
      <c r="V126" s="88">
        <f t="shared" ref="V126:AA126" si="38">V123</f>
        <v>0</v>
      </c>
      <c r="W126" s="232">
        <f t="shared" si="38"/>
        <v>0</v>
      </c>
      <c r="X126" s="90">
        <f>Y126+AA126</f>
        <v>21</v>
      </c>
      <c r="Y126" s="83">
        <v>21</v>
      </c>
      <c r="Z126" s="83">
        <f t="shared" si="38"/>
        <v>0</v>
      </c>
      <c r="AA126" s="84">
        <f t="shared" si="38"/>
        <v>0</v>
      </c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</row>
    <row r="127" spans="1:41" s="33" customFormat="1" ht="37.5" customHeight="1" thickBot="1" x14ac:dyDescent="0.25">
      <c r="A127" s="841"/>
      <c r="B127" s="1134"/>
      <c r="C127" s="785"/>
      <c r="D127" s="1189"/>
      <c r="E127" s="770"/>
      <c r="F127" s="1098"/>
      <c r="G127" s="776"/>
      <c r="H127" s="844"/>
      <c r="I127" s="963"/>
      <c r="J127" s="963"/>
      <c r="K127" s="47" t="str">
        <f>K125</f>
        <v>Iš viso</v>
      </c>
      <c r="L127" s="51">
        <f>SUM(L126)</f>
        <v>12.5</v>
      </c>
      <c r="M127" s="49">
        <f>SUM(M126)</f>
        <v>12.5</v>
      </c>
      <c r="N127" s="49">
        <f>SUM(N126)</f>
        <v>0</v>
      </c>
      <c r="O127" s="53">
        <f>SUM(O126)</f>
        <v>0</v>
      </c>
      <c r="P127" s="51">
        <f t="shared" ref="P127:AA127" si="39">SUM(P126)</f>
        <v>21</v>
      </c>
      <c r="Q127" s="49">
        <f t="shared" si="39"/>
        <v>21</v>
      </c>
      <c r="R127" s="49">
        <f t="shared" si="39"/>
        <v>0</v>
      </c>
      <c r="S127" s="53">
        <f t="shared" si="39"/>
        <v>0</v>
      </c>
      <c r="T127" s="51">
        <f t="shared" si="39"/>
        <v>21</v>
      </c>
      <c r="U127" s="49">
        <f t="shared" si="39"/>
        <v>21</v>
      </c>
      <c r="V127" s="49">
        <f t="shared" si="39"/>
        <v>0</v>
      </c>
      <c r="W127" s="53">
        <f t="shared" si="39"/>
        <v>0</v>
      </c>
      <c r="X127" s="51">
        <f t="shared" si="39"/>
        <v>21</v>
      </c>
      <c r="Y127" s="49">
        <f t="shared" si="39"/>
        <v>21</v>
      </c>
      <c r="Z127" s="49">
        <f t="shared" si="39"/>
        <v>0</v>
      </c>
      <c r="AA127" s="53">
        <f t="shared" si="39"/>
        <v>0</v>
      </c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</row>
    <row r="128" spans="1:41" s="33" customFormat="1" ht="20.25" customHeight="1" thickBot="1" x14ac:dyDescent="0.25">
      <c r="A128" s="839" t="s">
        <v>15</v>
      </c>
      <c r="B128" s="875" t="s">
        <v>16</v>
      </c>
      <c r="C128" s="783" t="s">
        <v>28</v>
      </c>
      <c r="D128" s="1188" t="s">
        <v>53</v>
      </c>
      <c r="E128" s="768" t="s">
        <v>137</v>
      </c>
      <c r="F128" s="750" t="s">
        <v>215</v>
      </c>
      <c r="G128" s="774" t="s">
        <v>52</v>
      </c>
      <c r="H128" s="842" t="s">
        <v>20</v>
      </c>
      <c r="I128" s="962" t="s">
        <v>37</v>
      </c>
      <c r="J128" s="962" t="s">
        <v>218</v>
      </c>
      <c r="K128" s="71" t="s">
        <v>24</v>
      </c>
      <c r="L128" s="635">
        <f>M128+O128</f>
        <v>1978.8</v>
      </c>
      <c r="M128" s="636">
        <v>1978.8</v>
      </c>
      <c r="N128" s="636">
        <v>0</v>
      </c>
      <c r="O128" s="637">
        <v>0</v>
      </c>
      <c r="P128" s="635">
        <f>SUM(Q128,S128)</f>
        <v>1571</v>
      </c>
      <c r="Q128" s="230">
        <v>1571</v>
      </c>
      <c r="R128" s="230">
        <v>0</v>
      </c>
      <c r="S128" s="638">
        <v>0</v>
      </c>
      <c r="T128" s="635">
        <f>U128+W128</f>
        <v>1571</v>
      </c>
      <c r="U128" s="636">
        <v>1571</v>
      </c>
      <c r="V128" s="636">
        <v>0</v>
      </c>
      <c r="W128" s="637">
        <v>0</v>
      </c>
      <c r="X128" s="639">
        <f>Y128+AA128</f>
        <v>1571</v>
      </c>
      <c r="Y128" s="633">
        <v>1571</v>
      </c>
      <c r="Z128" s="633">
        <v>0</v>
      </c>
      <c r="AA128" s="634">
        <v>0</v>
      </c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</row>
    <row r="129" spans="1:41" s="33" customFormat="1" ht="21.75" customHeight="1" thickBot="1" x14ac:dyDescent="0.25">
      <c r="A129" s="840"/>
      <c r="B129" s="1135"/>
      <c r="C129" s="784"/>
      <c r="D129" s="1191"/>
      <c r="E129" s="1147"/>
      <c r="F129" s="751"/>
      <c r="G129" s="1112"/>
      <c r="H129" s="843"/>
      <c r="I129" s="990"/>
      <c r="J129" s="990"/>
      <c r="K129" s="55" t="s">
        <v>41</v>
      </c>
      <c r="L129" s="99">
        <f>M129+O129</f>
        <v>0</v>
      </c>
      <c r="M129" s="88">
        <v>0</v>
      </c>
      <c r="N129" s="88">
        <v>0</v>
      </c>
      <c r="O129" s="232">
        <v>0</v>
      </c>
      <c r="P129" s="99">
        <f>Q129+S129</f>
        <v>0</v>
      </c>
      <c r="Q129" s="233">
        <v>0</v>
      </c>
      <c r="R129" s="233">
        <v>0</v>
      </c>
      <c r="S129" s="234">
        <v>0</v>
      </c>
      <c r="T129" s="99">
        <f>U129+W129</f>
        <v>0</v>
      </c>
      <c r="U129" s="88">
        <v>0</v>
      </c>
      <c r="V129" s="88">
        <v>0</v>
      </c>
      <c r="W129" s="232">
        <v>0</v>
      </c>
      <c r="X129" s="90">
        <f>Y129+AA129</f>
        <v>0</v>
      </c>
      <c r="Y129" s="83">
        <v>0</v>
      </c>
      <c r="Z129" s="83">
        <v>0</v>
      </c>
      <c r="AA129" s="84">
        <v>0</v>
      </c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</row>
    <row r="130" spans="1:41" s="33" customFormat="1" ht="29.25" customHeight="1" thickBot="1" x14ac:dyDescent="0.25">
      <c r="A130" s="841"/>
      <c r="B130" s="1134"/>
      <c r="C130" s="785"/>
      <c r="D130" s="1189"/>
      <c r="E130" s="770"/>
      <c r="F130" s="752"/>
      <c r="G130" s="776"/>
      <c r="H130" s="844"/>
      <c r="I130" s="963"/>
      <c r="J130" s="963"/>
      <c r="K130" s="260" t="s">
        <v>11</v>
      </c>
      <c r="L130" s="48">
        <f>SUM(L128:L129)</f>
        <v>1978.8</v>
      </c>
      <c r="M130" s="49">
        <f t="shared" ref="M130:AA130" si="40">SUM(M128:M129)</f>
        <v>1978.8</v>
      </c>
      <c r="N130" s="49">
        <f t="shared" si="40"/>
        <v>0</v>
      </c>
      <c r="O130" s="50">
        <f t="shared" si="40"/>
        <v>0</v>
      </c>
      <c r="P130" s="48">
        <f t="shared" si="40"/>
        <v>1571</v>
      </c>
      <c r="Q130" s="49">
        <f t="shared" si="40"/>
        <v>1571</v>
      </c>
      <c r="R130" s="49">
        <f t="shared" si="40"/>
        <v>0</v>
      </c>
      <c r="S130" s="50">
        <f t="shared" si="40"/>
        <v>0</v>
      </c>
      <c r="T130" s="48">
        <f t="shared" si="40"/>
        <v>1571</v>
      </c>
      <c r="U130" s="49">
        <f t="shared" si="40"/>
        <v>1571</v>
      </c>
      <c r="V130" s="49">
        <f t="shared" si="40"/>
        <v>0</v>
      </c>
      <c r="W130" s="50">
        <f t="shared" si="40"/>
        <v>0</v>
      </c>
      <c r="X130" s="48">
        <f t="shared" si="40"/>
        <v>1571</v>
      </c>
      <c r="Y130" s="49">
        <f t="shared" si="40"/>
        <v>1571</v>
      </c>
      <c r="Z130" s="49">
        <f t="shared" si="40"/>
        <v>0</v>
      </c>
      <c r="AA130" s="50">
        <f t="shared" si="40"/>
        <v>0</v>
      </c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</row>
    <row r="131" spans="1:41" s="33" customFormat="1" ht="33.75" customHeight="1" thickBot="1" x14ac:dyDescent="0.25">
      <c r="A131" s="839" t="s">
        <v>15</v>
      </c>
      <c r="B131" s="875" t="s">
        <v>16</v>
      </c>
      <c r="C131" s="783" t="s">
        <v>28</v>
      </c>
      <c r="D131" s="786" t="s">
        <v>54</v>
      </c>
      <c r="E131" s="873" t="s">
        <v>146</v>
      </c>
      <c r="F131" s="981" t="s">
        <v>215</v>
      </c>
      <c r="G131" s="889" t="s">
        <v>52</v>
      </c>
      <c r="H131" s="842" t="s">
        <v>20</v>
      </c>
      <c r="I131" s="962" t="s">
        <v>37</v>
      </c>
      <c r="J131" s="962" t="s">
        <v>218</v>
      </c>
      <c r="K131" s="91" t="s">
        <v>24</v>
      </c>
      <c r="L131" s="82">
        <f>M131+O131</f>
        <v>22.4</v>
      </c>
      <c r="M131" s="83">
        <v>22.4</v>
      </c>
      <c r="N131" s="83">
        <v>0</v>
      </c>
      <c r="O131" s="84">
        <v>0</v>
      </c>
      <c r="P131" s="99">
        <f>SUM(Q131,S131)</f>
        <v>28</v>
      </c>
      <c r="Q131" s="233">
        <v>28</v>
      </c>
      <c r="R131" s="233">
        <v>0</v>
      </c>
      <c r="S131" s="234">
        <v>0</v>
      </c>
      <c r="T131" s="99">
        <f>U131+W131</f>
        <v>28</v>
      </c>
      <c r="U131" s="88">
        <v>28</v>
      </c>
      <c r="V131" s="88">
        <v>0</v>
      </c>
      <c r="W131" s="232">
        <v>0</v>
      </c>
      <c r="X131" s="90">
        <f>Y131+AA131</f>
        <v>28</v>
      </c>
      <c r="Y131" s="83">
        <v>28</v>
      </c>
      <c r="Z131" s="83">
        <v>0</v>
      </c>
      <c r="AA131" s="84">
        <v>0</v>
      </c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</row>
    <row r="132" spans="1:41" ht="34.5" customHeight="1" thickBot="1" x14ac:dyDescent="0.25">
      <c r="A132" s="841"/>
      <c r="B132" s="1134"/>
      <c r="C132" s="785"/>
      <c r="D132" s="788"/>
      <c r="E132" s="1099"/>
      <c r="F132" s="1098"/>
      <c r="G132" s="978"/>
      <c r="H132" s="844"/>
      <c r="I132" s="963"/>
      <c r="J132" s="963"/>
      <c r="K132" s="47" t="s">
        <v>11</v>
      </c>
      <c r="L132" s="51">
        <f>SUM(L131)</f>
        <v>22.4</v>
      </c>
      <c r="M132" s="49">
        <f>SUM(M131)</f>
        <v>22.4</v>
      </c>
      <c r="N132" s="49">
        <f>SUM(N131)</f>
        <v>0</v>
      </c>
      <c r="O132" s="53">
        <f>SUM(O131)</f>
        <v>0</v>
      </c>
      <c r="P132" s="51">
        <f t="shared" ref="P132:AA132" si="41">SUM(P131)</f>
        <v>28</v>
      </c>
      <c r="Q132" s="49">
        <f t="shared" si="41"/>
        <v>28</v>
      </c>
      <c r="R132" s="49">
        <f t="shared" si="41"/>
        <v>0</v>
      </c>
      <c r="S132" s="53">
        <f t="shared" si="41"/>
        <v>0</v>
      </c>
      <c r="T132" s="51">
        <f t="shared" si="41"/>
        <v>28</v>
      </c>
      <c r="U132" s="49">
        <f t="shared" si="41"/>
        <v>28</v>
      </c>
      <c r="V132" s="49">
        <f t="shared" si="41"/>
        <v>0</v>
      </c>
      <c r="W132" s="53">
        <f t="shared" si="41"/>
        <v>0</v>
      </c>
      <c r="X132" s="51">
        <f t="shared" si="41"/>
        <v>28</v>
      </c>
      <c r="Y132" s="49">
        <f t="shared" si="41"/>
        <v>28</v>
      </c>
      <c r="Z132" s="49">
        <f t="shared" si="41"/>
        <v>0</v>
      </c>
      <c r="AA132" s="53">
        <f t="shared" si="41"/>
        <v>0</v>
      </c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</row>
    <row r="133" spans="1:41" ht="30.75" customHeight="1" thickBot="1" x14ac:dyDescent="0.25">
      <c r="A133" s="839" t="s">
        <v>15</v>
      </c>
      <c r="B133" s="875" t="s">
        <v>16</v>
      </c>
      <c r="C133" s="783" t="s">
        <v>28</v>
      </c>
      <c r="D133" s="786" t="s">
        <v>55</v>
      </c>
      <c r="E133" s="1140" t="s">
        <v>56</v>
      </c>
      <c r="F133" s="981" t="s">
        <v>215</v>
      </c>
      <c r="G133" s="889" t="s">
        <v>83</v>
      </c>
      <c r="H133" s="842" t="s">
        <v>20</v>
      </c>
      <c r="I133" s="962" t="s">
        <v>37</v>
      </c>
      <c r="J133" s="962" t="s">
        <v>218</v>
      </c>
      <c r="K133" s="55" t="s">
        <v>41</v>
      </c>
      <c r="L133" s="284">
        <f>M133+O133</f>
        <v>5.0999999999999996</v>
      </c>
      <c r="M133" s="349">
        <v>5.0999999999999996</v>
      </c>
      <c r="N133" s="631">
        <v>4.5999999999999996</v>
      </c>
      <c r="O133" s="350">
        <v>0</v>
      </c>
      <c r="P133" s="172">
        <f>SUM(Q133,S133)</f>
        <v>8.3000000000000007</v>
      </c>
      <c r="Q133" s="355">
        <v>8.3000000000000007</v>
      </c>
      <c r="R133" s="356">
        <v>7.7</v>
      </c>
      <c r="S133" s="357">
        <v>0</v>
      </c>
      <c r="T133" s="172">
        <f>U133+W133</f>
        <v>8.3000000000000007</v>
      </c>
      <c r="U133" s="352">
        <v>8.3000000000000007</v>
      </c>
      <c r="V133" s="354">
        <v>7.5</v>
      </c>
      <c r="W133" s="353">
        <v>0</v>
      </c>
      <c r="X133" s="630">
        <f>Y133+AA133</f>
        <v>8.3000000000000007</v>
      </c>
      <c r="Y133" s="631">
        <v>8.3000000000000007</v>
      </c>
      <c r="Z133" s="349">
        <v>7.5</v>
      </c>
      <c r="AA133" s="350">
        <v>0</v>
      </c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</row>
    <row r="134" spans="1:41" ht="30.75" customHeight="1" thickBot="1" x14ac:dyDescent="0.25">
      <c r="A134" s="841"/>
      <c r="B134" s="1134"/>
      <c r="C134" s="785"/>
      <c r="D134" s="788"/>
      <c r="E134" s="1141"/>
      <c r="F134" s="1098"/>
      <c r="G134" s="978"/>
      <c r="H134" s="844"/>
      <c r="I134" s="963"/>
      <c r="J134" s="963"/>
      <c r="K134" s="47" t="s">
        <v>11</v>
      </c>
      <c r="L134" s="48">
        <f>L133</f>
        <v>5.0999999999999996</v>
      </c>
      <c r="M134" s="49">
        <f>M133</f>
        <v>5.0999999999999996</v>
      </c>
      <c r="N134" s="49">
        <f>SUM(N133)</f>
        <v>4.5999999999999996</v>
      </c>
      <c r="O134" s="50">
        <v>0</v>
      </c>
      <c r="P134" s="48">
        <f>SUM(P133)</f>
        <v>8.3000000000000007</v>
      </c>
      <c r="Q134" s="49">
        <f>SUM(Q133)</f>
        <v>8.3000000000000007</v>
      </c>
      <c r="R134" s="49">
        <f>SUM(R133)</f>
        <v>7.7</v>
      </c>
      <c r="S134" s="50">
        <f>SUM(S133)</f>
        <v>0</v>
      </c>
      <c r="T134" s="48">
        <f>T133</f>
        <v>8.3000000000000007</v>
      </c>
      <c r="U134" s="49">
        <f t="shared" ref="U134:W134" si="42">U133</f>
        <v>8.3000000000000007</v>
      </c>
      <c r="V134" s="49">
        <f t="shared" si="42"/>
        <v>7.5</v>
      </c>
      <c r="W134" s="50">
        <f t="shared" si="42"/>
        <v>0</v>
      </c>
      <c r="X134" s="48">
        <f t="shared" ref="X134:AA134" si="43">SUM(X133)</f>
        <v>8.3000000000000007</v>
      </c>
      <c r="Y134" s="49">
        <f t="shared" si="43"/>
        <v>8.3000000000000007</v>
      </c>
      <c r="Z134" s="49">
        <f t="shared" si="43"/>
        <v>7.5</v>
      </c>
      <c r="AA134" s="50">
        <f t="shared" si="43"/>
        <v>0</v>
      </c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</row>
    <row r="135" spans="1:41" ht="34.5" customHeight="1" thickBot="1" x14ac:dyDescent="0.25">
      <c r="A135" s="839" t="s">
        <v>15</v>
      </c>
      <c r="B135" s="875" t="s">
        <v>16</v>
      </c>
      <c r="C135" s="783" t="s">
        <v>28</v>
      </c>
      <c r="D135" s="786" t="s">
        <v>103</v>
      </c>
      <c r="E135" s="789" t="s">
        <v>104</v>
      </c>
      <c r="F135" s="981" t="s">
        <v>215</v>
      </c>
      <c r="G135" s="889" t="s">
        <v>45</v>
      </c>
      <c r="H135" s="842" t="s">
        <v>20</v>
      </c>
      <c r="I135" s="962" t="s">
        <v>37</v>
      </c>
      <c r="J135" s="962" t="s">
        <v>218</v>
      </c>
      <c r="K135" s="55" t="s">
        <v>41</v>
      </c>
      <c r="L135" s="284">
        <f>M135+O135</f>
        <v>29</v>
      </c>
      <c r="M135" s="349">
        <v>29</v>
      </c>
      <c r="N135" s="631">
        <v>0</v>
      </c>
      <c r="O135" s="350">
        <v>0</v>
      </c>
      <c r="P135" s="172">
        <f>SUM(Q135,S135)</f>
        <v>34</v>
      </c>
      <c r="Q135" s="355">
        <v>34</v>
      </c>
      <c r="R135" s="356">
        <v>0</v>
      </c>
      <c r="S135" s="357">
        <v>0</v>
      </c>
      <c r="T135" s="172">
        <f>U135+W135</f>
        <v>60</v>
      </c>
      <c r="U135" s="352">
        <v>60</v>
      </c>
      <c r="V135" s="354">
        <v>0</v>
      </c>
      <c r="W135" s="353">
        <v>0</v>
      </c>
      <c r="X135" s="630">
        <f>Y135+AA135</f>
        <v>60</v>
      </c>
      <c r="Y135" s="631">
        <v>60</v>
      </c>
      <c r="Z135" s="349">
        <v>0</v>
      </c>
      <c r="AA135" s="350">
        <v>0</v>
      </c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</row>
    <row r="136" spans="1:41" ht="34.5" customHeight="1" thickBot="1" x14ac:dyDescent="0.25">
      <c r="A136" s="1136"/>
      <c r="B136" s="1137"/>
      <c r="C136" s="1138"/>
      <c r="D136" s="989"/>
      <c r="E136" s="1139"/>
      <c r="F136" s="982"/>
      <c r="G136" s="948"/>
      <c r="H136" s="844"/>
      <c r="I136" s="963"/>
      <c r="J136" s="963"/>
      <c r="K136" s="47" t="s">
        <v>11</v>
      </c>
      <c r="L136" s="48">
        <f>L135</f>
        <v>29</v>
      </c>
      <c r="M136" s="49">
        <f>M135</f>
        <v>29</v>
      </c>
      <c r="N136" s="49">
        <v>0</v>
      </c>
      <c r="O136" s="50">
        <v>0</v>
      </c>
      <c r="P136" s="48">
        <f>SUM(P135)</f>
        <v>34</v>
      </c>
      <c r="Q136" s="49">
        <f>SUM(Q135)</f>
        <v>34</v>
      </c>
      <c r="R136" s="49">
        <f>SUM(R135)</f>
        <v>0</v>
      </c>
      <c r="S136" s="50">
        <f>SUM(S135)</f>
        <v>0</v>
      </c>
      <c r="T136" s="48">
        <f>T135</f>
        <v>60</v>
      </c>
      <c r="U136" s="49">
        <f>U135</f>
        <v>60</v>
      </c>
      <c r="V136" s="49">
        <v>0</v>
      </c>
      <c r="W136" s="50">
        <v>0</v>
      </c>
      <c r="X136" s="48">
        <f t="shared" ref="X136:AA136" si="44">SUM(X135)</f>
        <v>60</v>
      </c>
      <c r="Y136" s="49">
        <f t="shared" si="44"/>
        <v>60</v>
      </c>
      <c r="Z136" s="49">
        <f t="shared" si="44"/>
        <v>0</v>
      </c>
      <c r="AA136" s="50">
        <f t="shared" si="44"/>
        <v>0</v>
      </c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</row>
    <row r="137" spans="1:41" ht="26.25" customHeight="1" thickBot="1" x14ac:dyDescent="0.25">
      <c r="A137" s="839" t="s">
        <v>15</v>
      </c>
      <c r="B137" s="875" t="s">
        <v>16</v>
      </c>
      <c r="C137" s="783" t="s">
        <v>28</v>
      </c>
      <c r="D137" s="786" t="s">
        <v>150</v>
      </c>
      <c r="E137" s="789" t="s">
        <v>151</v>
      </c>
      <c r="F137" s="981" t="s">
        <v>215</v>
      </c>
      <c r="G137" s="889" t="s">
        <v>52</v>
      </c>
      <c r="H137" s="842" t="s">
        <v>20</v>
      </c>
      <c r="I137" s="962" t="s">
        <v>37</v>
      </c>
      <c r="J137" s="962" t="s">
        <v>218</v>
      </c>
      <c r="K137" s="55" t="s">
        <v>24</v>
      </c>
      <c r="L137" s="284">
        <f>M137+O137</f>
        <v>229</v>
      </c>
      <c r="M137" s="349">
        <v>229</v>
      </c>
      <c r="N137" s="631">
        <v>0</v>
      </c>
      <c r="O137" s="350">
        <v>0</v>
      </c>
      <c r="P137" s="172">
        <f>SUM(Q137,S137)</f>
        <v>290</v>
      </c>
      <c r="Q137" s="355">
        <v>290</v>
      </c>
      <c r="R137" s="356">
        <v>0</v>
      </c>
      <c r="S137" s="357">
        <v>0</v>
      </c>
      <c r="T137" s="172">
        <f>U137+W137</f>
        <v>290</v>
      </c>
      <c r="U137" s="352">
        <v>290</v>
      </c>
      <c r="V137" s="354">
        <v>0</v>
      </c>
      <c r="W137" s="353">
        <v>0</v>
      </c>
      <c r="X137" s="630">
        <f>Y137+AA137</f>
        <v>290</v>
      </c>
      <c r="Y137" s="631">
        <v>290</v>
      </c>
      <c r="Z137" s="349">
        <v>0</v>
      </c>
      <c r="AA137" s="350">
        <v>0</v>
      </c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</row>
    <row r="138" spans="1:41" ht="34.5" customHeight="1" thickBot="1" x14ac:dyDescent="0.25">
      <c r="A138" s="1136"/>
      <c r="B138" s="1137"/>
      <c r="C138" s="1138"/>
      <c r="D138" s="989"/>
      <c r="E138" s="1139"/>
      <c r="F138" s="982"/>
      <c r="G138" s="948"/>
      <c r="H138" s="844"/>
      <c r="I138" s="963"/>
      <c r="J138" s="963"/>
      <c r="K138" s="47" t="s">
        <v>11</v>
      </c>
      <c r="L138" s="48">
        <f>L137</f>
        <v>229</v>
      </c>
      <c r="M138" s="49">
        <f>M137</f>
        <v>229</v>
      </c>
      <c r="N138" s="49">
        <v>0</v>
      </c>
      <c r="O138" s="50">
        <v>0</v>
      </c>
      <c r="P138" s="48">
        <f>SUM(P137)</f>
        <v>290</v>
      </c>
      <c r="Q138" s="49">
        <f>SUM(Q137)</f>
        <v>290</v>
      </c>
      <c r="R138" s="49">
        <f>SUM(R137)</f>
        <v>0</v>
      </c>
      <c r="S138" s="50">
        <f>SUM(S137)</f>
        <v>0</v>
      </c>
      <c r="T138" s="48">
        <f>T137</f>
        <v>290</v>
      </c>
      <c r="U138" s="49">
        <f>U137</f>
        <v>290</v>
      </c>
      <c r="V138" s="49">
        <v>0</v>
      </c>
      <c r="W138" s="50">
        <v>0</v>
      </c>
      <c r="X138" s="48">
        <f t="shared" ref="X138:AA138" si="45">SUM(X137)</f>
        <v>290</v>
      </c>
      <c r="Y138" s="49">
        <f t="shared" si="45"/>
        <v>290</v>
      </c>
      <c r="Z138" s="49">
        <f t="shared" si="45"/>
        <v>0</v>
      </c>
      <c r="AA138" s="50">
        <f t="shared" si="45"/>
        <v>0</v>
      </c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</row>
    <row r="139" spans="1:41" ht="55.5" customHeight="1" thickBot="1" x14ac:dyDescent="0.25">
      <c r="A139" s="839" t="s">
        <v>15</v>
      </c>
      <c r="B139" s="875" t="s">
        <v>16</v>
      </c>
      <c r="C139" s="783" t="s">
        <v>28</v>
      </c>
      <c r="D139" s="985" t="s">
        <v>168</v>
      </c>
      <c r="E139" s="987" t="s">
        <v>173</v>
      </c>
      <c r="F139" s="944" t="s">
        <v>215</v>
      </c>
      <c r="G139" s="983" t="s">
        <v>132</v>
      </c>
      <c r="H139" s="716" t="s">
        <v>20</v>
      </c>
      <c r="I139" s="719" t="s">
        <v>37</v>
      </c>
      <c r="J139" s="719" t="s">
        <v>218</v>
      </c>
      <c r="K139" s="179" t="s">
        <v>41</v>
      </c>
      <c r="L139" s="172">
        <f>M139+O139</f>
        <v>216.7</v>
      </c>
      <c r="M139" s="352">
        <v>216.7</v>
      </c>
      <c r="N139" s="354">
        <v>4.2</v>
      </c>
      <c r="O139" s="353">
        <v>0</v>
      </c>
      <c r="P139" s="172">
        <f>SUM(Q139,S139)</f>
        <v>24.6</v>
      </c>
      <c r="Q139" s="355">
        <v>24.6</v>
      </c>
      <c r="R139" s="356">
        <v>0.5</v>
      </c>
      <c r="S139" s="357">
        <v>0</v>
      </c>
      <c r="T139" s="172">
        <f>U139+W139</f>
        <v>0</v>
      </c>
      <c r="U139" s="352">
        <v>0</v>
      </c>
      <c r="V139" s="354">
        <v>0</v>
      </c>
      <c r="W139" s="353">
        <v>0</v>
      </c>
      <c r="X139" s="358">
        <v>0</v>
      </c>
      <c r="Y139" s="354">
        <v>0</v>
      </c>
      <c r="Z139" s="352">
        <v>0</v>
      </c>
      <c r="AA139" s="353">
        <v>0</v>
      </c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</row>
    <row r="140" spans="1:41" ht="57.75" customHeight="1" thickBot="1" x14ac:dyDescent="0.25">
      <c r="A140" s="1136"/>
      <c r="B140" s="1137"/>
      <c r="C140" s="1138"/>
      <c r="D140" s="986"/>
      <c r="E140" s="988"/>
      <c r="F140" s="945"/>
      <c r="G140" s="984"/>
      <c r="H140" s="973"/>
      <c r="I140" s="721"/>
      <c r="J140" s="721"/>
      <c r="K140" s="260" t="s">
        <v>11</v>
      </c>
      <c r="L140" s="48">
        <f>L139</f>
        <v>216.7</v>
      </c>
      <c r="M140" s="49">
        <f t="shared" ref="M140:AA140" si="46">M139</f>
        <v>216.7</v>
      </c>
      <c r="N140" s="49">
        <f t="shared" si="46"/>
        <v>4.2</v>
      </c>
      <c r="O140" s="50">
        <f t="shared" si="46"/>
        <v>0</v>
      </c>
      <c r="P140" s="48">
        <f t="shared" si="46"/>
        <v>24.6</v>
      </c>
      <c r="Q140" s="49">
        <f t="shared" si="46"/>
        <v>24.6</v>
      </c>
      <c r="R140" s="49">
        <f t="shared" si="46"/>
        <v>0.5</v>
      </c>
      <c r="S140" s="50">
        <f t="shared" si="46"/>
        <v>0</v>
      </c>
      <c r="T140" s="48">
        <f t="shared" si="46"/>
        <v>0</v>
      </c>
      <c r="U140" s="49">
        <f t="shared" si="46"/>
        <v>0</v>
      </c>
      <c r="V140" s="49">
        <f t="shared" si="46"/>
        <v>0</v>
      </c>
      <c r="W140" s="50">
        <f t="shared" si="46"/>
        <v>0</v>
      </c>
      <c r="X140" s="48">
        <f t="shared" si="46"/>
        <v>0</v>
      </c>
      <c r="Y140" s="49">
        <f t="shared" si="46"/>
        <v>0</v>
      </c>
      <c r="Z140" s="49">
        <f t="shared" si="46"/>
        <v>0</v>
      </c>
      <c r="AA140" s="50">
        <f t="shared" si="46"/>
        <v>0</v>
      </c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</row>
    <row r="141" spans="1:41" ht="34.5" customHeight="1" thickBot="1" x14ac:dyDescent="0.25">
      <c r="A141" s="839" t="s">
        <v>15</v>
      </c>
      <c r="B141" s="875" t="s">
        <v>16</v>
      </c>
      <c r="C141" s="783" t="s">
        <v>28</v>
      </c>
      <c r="D141" s="985" t="s">
        <v>169</v>
      </c>
      <c r="E141" s="987" t="s">
        <v>170</v>
      </c>
      <c r="F141" s="944" t="s">
        <v>215</v>
      </c>
      <c r="G141" s="983" t="s">
        <v>26</v>
      </c>
      <c r="H141" s="716" t="s">
        <v>20</v>
      </c>
      <c r="I141" s="719" t="s">
        <v>37</v>
      </c>
      <c r="J141" s="719" t="s">
        <v>218</v>
      </c>
      <c r="K141" s="179" t="s">
        <v>41</v>
      </c>
      <c r="L141" s="172">
        <f>M141+O141</f>
        <v>0</v>
      </c>
      <c r="M141" s="352">
        <v>0</v>
      </c>
      <c r="N141" s="354">
        <v>0</v>
      </c>
      <c r="O141" s="353">
        <v>0</v>
      </c>
      <c r="P141" s="172">
        <f>SUM(Q141,S141)</f>
        <v>2.5</v>
      </c>
      <c r="Q141" s="355">
        <v>2.5</v>
      </c>
      <c r="R141" s="356">
        <v>0</v>
      </c>
      <c r="S141" s="357">
        <v>0</v>
      </c>
      <c r="T141" s="172">
        <f>U141+W141</f>
        <v>0</v>
      </c>
      <c r="U141" s="352">
        <v>0</v>
      </c>
      <c r="V141" s="354">
        <v>0</v>
      </c>
      <c r="W141" s="353">
        <v>0</v>
      </c>
      <c r="X141" s="358">
        <v>0</v>
      </c>
      <c r="Y141" s="354">
        <v>0</v>
      </c>
      <c r="Z141" s="352">
        <v>0</v>
      </c>
      <c r="AA141" s="353">
        <v>0</v>
      </c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</row>
    <row r="142" spans="1:41" ht="34.5" customHeight="1" thickBot="1" x14ac:dyDescent="0.25">
      <c r="A142" s="1136"/>
      <c r="B142" s="1137"/>
      <c r="C142" s="1138"/>
      <c r="D142" s="986"/>
      <c r="E142" s="988"/>
      <c r="F142" s="945"/>
      <c r="G142" s="984"/>
      <c r="H142" s="973"/>
      <c r="I142" s="721"/>
      <c r="J142" s="721"/>
      <c r="K142" s="47" t="s">
        <v>11</v>
      </c>
      <c r="L142" s="48">
        <f>L141</f>
        <v>0</v>
      </c>
      <c r="M142" s="49">
        <f>M141</f>
        <v>0</v>
      </c>
      <c r="N142" s="49">
        <v>0</v>
      </c>
      <c r="O142" s="50">
        <v>0</v>
      </c>
      <c r="P142" s="48">
        <f>SUM(P141)</f>
        <v>2.5</v>
      </c>
      <c r="Q142" s="49">
        <f>SUM(Q141)</f>
        <v>2.5</v>
      </c>
      <c r="R142" s="49">
        <f>SUM(R141)</f>
        <v>0</v>
      </c>
      <c r="S142" s="50">
        <f>SUM(S141)</f>
        <v>0</v>
      </c>
      <c r="T142" s="48">
        <f>T141</f>
        <v>0</v>
      </c>
      <c r="U142" s="49">
        <f>U141</f>
        <v>0</v>
      </c>
      <c r="V142" s="49">
        <v>0</v>
      </c>
      <c r="W142" s="50">
        <v>0</v>
      </c>
      <c r="X142" s="48">
        <f t="shared" ref="X142:AA142" si="47">SUM(X141)</f>
        <v>0</v>
      </c>
      <c r="Y142" s="49">
        <f t="shared" si="47"/>
        <v>0</v>
      </c>
      <c r="Z142" s="49">
        <f t="shared" si="47"/>
        <v>0</v>
      </c>
      <c r="AA142" s="50">
        <f t="shared" si="47"/>
        <v>0</v>
      </c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</row>
    <row r="143" spans="1:41" ht="29.25" customHeight="1" thickBot="1" x14ac:dyDescent="0.25">
      <c r="A143" s="839" t="s">
        <v>15</v>
      </c>
      <c r="B143" s="875" t="s">
        <v>16</v>
      </c>
      <c r="C143" s="783" t="s">
        <v>28</v>
      </c>
      <c r="D143" s="985" t="s">
        <v>171</v>
      </c>
      <c r="E143" s="987" t="s">
        <v>172</v>
      </c>
      <c r="F143" s="944" t="s">
        <v>215</v>
      </c>
      <c r="G143" s="983" t="s">
        <v>26</v>
      </c>
      <c r="H143" s="716" t="s">
        <v>20</v>
      </c>
      <c r="I143" s="719" t="s">
        <v>37</v>
      </c>
      <c r="J143" s="719" t="s">
        <v>218</v>
      </c>
      <c r="K143" s="179" t="s">
        <v>41</v>
      </c>
      <c r="L143" s="172">
        <f>M143+O143</f>
        <v>1.8</v>
      </c>
      <c r="M143" s="352">
        <v>1.8</v>
      </c>
      <c r="N143" s="354">
        <v>0</v>
      </c>
      <c r="O143" s="353">
        <v>0</v>
      </c>
      <c r="P143" s="172">
        <f>SUM(Q143,S143)</f>
        <v>0</v>
      </c>
      <c r="Q143" s="355">
        <v>0</v>
      </c>
      <c r="R143" s="356">
        <v>0</v>
      </c>
      <c r="S143" s="357">
        <v>0</v>
      </c>
      <c r="T143" s="172">
        <f>U143+W143</f>
        <v>0</v>
      </c>
      <c r="U143" s="352">
        <v>0</v>
      </c>
      <c r="V143" s="354">
        <v>0</v>
      </c>
      <c r="W143" s="353">
        <v>0</v>
      </c>
      <c r="X143" s="358">
        <v>0</v>
      </c>
      <c r="Y143" s="354">
        <v>0</v>
      </c>
      <c r="Z143" s="352">
        <v>0</v>
      </c>
      <c r="AA143" s="353">
        <v>0</v>
      </c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</row>
    <row r="144" spans="1:41" ht="39.75" customHeight="1" thickBot="1" x14ac:dyDescent="0.25">
      <c r="A144" s="1136"/>
      <c r="B144" s="1137"/>
      <c r="C144" s="1138"/>
      <c r="D144" s="986"/>
      <c r="E144" s="988"/>
      <c r="F144" s="945"/>
      <c r="G144" s="984"/>
      <c r="H144" s="973"/>
      <c r="I144" s="721"/>
      <c r="J144" s="721"/>
      <c r="K144" s="47" t="s">
        <v>11</v>
      </c>
      <c r="L144" s="239">
        <f>L143</f>
        <v>1.8</v>
      </c>
      <c r="M144" s="240">
        <f>M143</f>
        <v>1.8</v>
      </c>
      <c r="N144" s="240">
        <v>0</v>
      </c>
      <c r="O144" s="241">
        <v>0</v>
      </c>
      <c r="P144" s="239">
        <f>SUM(P143)</f>
        <v>0</v>
      </c>
      <c r="Q144" s="240">
        <f>SUM(Q143)</f>
        <v>0</v>
      </c>
      <c r="R144" s="240">
        <f>SUM(R143)</f>
        <v>0</v>
      </c>
      <c r="S144" s="241">
        <f>SUM(S143)</f>
        <v>0</v>
      </c>
      <c r="T144" s="239">
        <f>T143</f>
        <v>0</v>
      </c>
      <c r="U144" s="240">
        <f>U143</f>
        <v>0</v>
      </c>
      <c r="V144" s="240">
        <v>0</v>
      </c>
      <c r="W144" s="241">
        <v>0</v>
      </c>
      <c r="X144" s="239">
        <f t="shared" ref="X144:AA144" si="48">SUM(X143)</f>
        <v>0</v>
      </c>
      <c r="Y144" s="240">
        <f t="shared" si="48"/>
        <v>0</v>
      </c>
      <c r="Z144" s="240">
        <f t="shared" si="48"/>
        <v>0</v>
      </c>
      <c r="AA144" s="241">
        <f t="shared" si="48"/>
        <v>0</v>
      </c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</row>
    <row r="145" spans="1:41" ht="19.5" customHeight="1" thickBot="1" x14ac:dyDescent="0.25">
      <c r="A145" s="297" t="s">
        <v>15</v>
      </c>
      <c r="B145" s="170" t="s">
        <v>16</v>
      </c>
      <c r="C145" s="282" t="s">
        <v>28</v>
      </c>
      <c r="D145" s="946" t="s">
        <v>203</v>
      </c>
      <c r="E145" s="946"/>
      <c r="F145" s="946"/>
      <c r="G145" s="946"/>
      <c r="H145" s="946"/>
      <c r="I145" s="946"/>
      <c r="J145" s="947"/>
      <c r="K145" s="947"/>
      <c r="L145" s="8">
        <f>L102+L104+L106+L108+L110+L112+L114+L116+L118+L122+L125+L127+L130+L132+L134+L144+L136+L142+L140+L138+L120</f>
        <v>17687.2</v>
      </c>
      <c r="M145" s="9">
        <f t="shared" ref="M145:AA145" si="49">M102+M104+M106+M108+M110+M112+M114+M116+M118+M122+M125+M127+M130+M132+M134+M144+M136+M142+M140+M138+M120</f>
        <v>17687.2</v>
      </c>
      <c r="N145" s="9">
        <f t="shared" si="49"/>
        <v>250.29999999999998</v>
      </c>
      <c r="O145" s="10">
        <f t="shared" si="49"/>
        <v>0</v>
      </c>
      <c r="P145" s="8">
        <f t="shared" si="49"/>
        <v>22016.299999999996</v>
      </c>
      <c r="Q145" s="9">
        <f t="shared" si="49"/>
        <v>22013.299999999996</v>
      </c>
      <c r="R145" s="9">
        <f t="shared" si="49"/>
        <v>327.10000000000002</v>
      </c>
      <c r="S145" s="10">
        <f t="shared" si="49"/>
        <v>3</v>
      </c>
      <c r="T145" s="8">
        <f t="shared" si="49"/>
        <v>21414.600000000002</v>
      </c>
      <c r="U145" s="9">
        <f t="shared" si="49"/>
        <v>21414.600000000002</v>
      </c>
      <c r="V145" s="9">
        <f t="shared" si="49"/>
        <v>288.39999999999998</v>
      </c>
      <c r="W145" s="10">
        <f t="shared" si="49"/>
        <v>0</v>
      </c>
      <c r="X145" s="8">
        <f t="shared" si="49"/>
        <v>21414.600000000002</v>
      </c>
      <c r="Y145" s="9">
        <f t="shared" si="49"/>
        <v>21414.600000000002</v>
      </c>
      <c r="Z145" s="9">
        <f t="shared" si="49"/>
        <v>288.39999999999998</v>
      </c>
      <c r="AA145" s="10">
        <f t="shared" si="49"/>
        <v>0</v>
      </c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</row>
    <row r="146" spans="1:41" ht="19.5" customHeight="1" thickBot="1" x14ac:dyDescent="0.25">
      <c r="A146" s="28" t="s">
        <v>15</v>
      </c>
      <c r="B146" s="4" t="s">
        <v>16</v>
      </c>
      <c r="C146" s="5" t="s">
        <v>47</v>
      </c>
      <c r="D146" s="810" t="s">
        <v>181</v>
      </c>
      <c r="E146" s="811"/>
      <c r="F146" s="811"/>
      <c r="G146" s="811"/>
      <c r="H146" s="811"/>
      <c r="I146" s="811"/>
      <c r="J146" s="811"/>
      <c r="K146" s="811"/>
      <c r="L146" s="1166"/>
      <c r="M146" s="1166"/>
      <c r="N146" s="1166"/>
      <c r="O146" s="1166"/>
      <c r="P146" s="1166"/>
      <c r="Q146" s="1166"/>
      <c r="R146" s="1166"/>
      <c r="S146" s="1166"/>
      <c r="T146" s="1166"/>
      <c r="U146" s="1166"/>
      <c r="V146" s="1166"/>
      <c r="W146" s="1166"/>
      <c r="X146" s="1166"/>
      <c r="Y146" s="1166"/>
      <c r="Z146" s="1166"/>
      <c r="AA146" s="1167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</row>
    <row r="147" spans="1:41" ht="19.5" customHeight="1" x14ac:dyDescent="0.2">
      <c r="A147" s="792" t="s">
        <v>15</v>
      </c>
      <c r="B147" s="780" t="s">
        <v>16</v>
      </c>
      <c r="C147" s="783" t="s">
        <v>47</v>
      </c>
      <c r="D147" s="786" t="s">
        <v>16</v>
      </c>
      <c r="E147" s="789" t="s">
        <v>131</v>
      </c>
      <c r="F147" s="981" t="s">
        <v>215</v>
      </c>
      <c r="G147" s="889" t="s">
        <v>49</v>
      </c>
      <c r="H147" s="842" t="s">
        <v>127</v>
      </c>
      <c r="I147" s="979" t="s">
        <v>256</v>
      </c>
      <c r="J147" s="962" t="s">
        <v>218</v>
      </c>
      <c r="K147" s="61" t="s">
        <v>24</v>
      </c>
      <c r="L147" s="359">
        <f>M147+O147</f>
        <v>180.2</v>
      </c>
      <c r="M147" s="379">
        <v>180.2</v>
      </c>
      <c r="N147" s="640">
        <v>166.3</v>
      </c>
      <c r="O147" s="380">
        <v>0</v>
      </c>
      <c r="P147" s="359">
        <f>SUM(Q147,S147)</f>
        <v>198.2</v>
      </c>
      <c r="Q147" s="560">
        <v>198.2</v>
      </c>
      <c r="R147" s="641">
        <v>182.9</v>
      </c>
      <c r="S147" s="562">
        <v>0</v>
      </c>
      <c r="T147" s="642">
        <f>U147+W147</f>
        <v>226.9</v>
      </c>
      <c r="U147" s="381">
        <v>226.9</v>
      </c>
      <c r="V147" s="643">
        <v>209.4</v>
      </c>
      <c r="W147" s="644">
        <v>0</v>
      </c>
      <c r="X147" s="645">
        <f>Y147+AA147</f>
        <v>249.6</v>
      </c>
      <c r="Y147" s="640">
        <v>249.6</v>
      </c>
      <c r="Z147" s="379">
        <v>230.3</v>
      </c>
      <c r="AA147" s="380">
        <v>0</v>
      </c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</row>
    <row r="148" spans="1:41" ht="19.5" customHeight="1" thickBot="1" x14ac:dyDescent="0.25">
      <c r="A148" s="793"/>
      <c r="B148" s="781"/>
      <c r="C148" s="784"/>
      <c r="D148" s="787"/>
      <c r="E148" s="790"/>
      <c r="F148" s="751"/>
      <c r="G148" s="977"/>
      <c r="H148" s="843"/>
      <c r="I148" s="980"/>
      <c r="J148" s="990"/>
      <c r="K148" s="216" t="s">
        <v>41</v>
      </c>
      <c r="L148" s="311">
        <f>M148+O148</f>
        <v>0</v>
      </c>
      <c r="M148" s="328">
        <v>0</v>
      </c>
      <c r="N148" s="328">
        <v>0</v>
      </c>
      <c r="O148" s="329">
        <v>0</v>
      </c>
      <c r="P148" s="311">
        <f>Q148+S148</f>
        <v>0</v>
      </c>
      <c r="Q148" s="316">
        <v>0</v>
      </c>
      <c r="R148" s="331">
        <v>0</v>
      </c>
      <c r="S148" s="317">
        <v>0</v>
      </c>
      <c r="T148" s="314">
        <f>U148+W148</f>
        <v>0</v>
      </c>
      <c r="U148" s="330">
        <v>0</v>
      </c>
      <c r="V148" s="330">
        <v>0</v>
      </c>
      <c r="W148" s="336">
        <v>0</v>
      </c>
      <c r="X148" s="337">
        <f>Y148+AA148</f>
        <v>0</v>
      </c>
      <c r="Y148" s="328">
        <v>0</v>
      </c>
      <c r="Z148" s="328">
        <v>0</v>
      </c>
      <c r="AA148" s="329">
        <v>0</v>
      </c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</row>
    <row r="149" spans="1:41" ht="25.5" customHeight="1" thickBot="1" x14ac:dyDescent="0.25">
      <c r="A149" s="794"/>
      <c r="B149" s="782"/>
      <c r="C149" s="785"/>
      <c r="D149" s="788"/>
      <c r="E149" s="791"/>
      <c r="F149" s="1098"/>
      <c r="G149" s="978"/>
      <c r="H149" s="844"/>
      <c r="I149" s="963"/>
      <c r="J149" s="963"/>
      <c r="K149" s="217" t="s">
        <v>11</v>
      </c>
      <c r="L149" s="48">
        <f>SUM(L147:L148)</f>
        <v>180.2</v>
      </c>
      <c r="M149" s="49">
        <f t="shared" ref="M149:AA149" si="50">SUM(M147:M148)</f>
        <v>180.2</v>
      </c>
      <c r="N149" s="49">
        <f t="shared" si="50"/>
        <v>166.3</v>
      </c>
      <c r="O149" s="50">
        <f t="shared" si="50"/>
        <v>0</v>
      </c>
      <c r="P149" s="48">
        <f t="shared" si="50"/>
        <v>198.2</v>
      </c>
      <c r="Q149" s="49">
        <f t="shared" si="50"/>
        <v>198.2</v>
      </c>
      <c r="R149" s="49">
        <f t="shared" si="50"/>
        <v>182.9</v>
      </c>
      <c r="S149" s="50">
        <f t="shared" si="50"/>
        <v>0</v>
      </c>
      <c r="T149" s="48">
        <f t="shared" si="50"/>
        <v>226.9</v>
      </c>
      <c r="U149" s="49">
        <f t="shared" si="50"/>
        <v>226.9</v>
      </c>
      <c r="V149" s="49">
        <f t="shared" si="50"/>
        <v>209.4</v>
      </c>
      <c r="W149" s="50">
        <f t="shared" si="50"/>
        <v>0</v>
      </c>
      <c r="X149" s="48">
        <f t="shared" si="50"/>
        <v>249.6</v>
      </c>
      <c r="Y149" s="49">
        <f t="shared" si="50"/>
        <v>249.6</v>
      </c>
      <c r="Z149" s="49">
        <f t="shared" si="50"/>
        <v>230.3</v>
      </c>
      <c r="AA149" s="50">
        <f t="shared" si="50"/>
        <v>0</v>
      </c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</row>
    <row r="150" spans="1:41" ht="19.5" customHeight="1" x14ac:dyDescent="0.2">
      <c r="A150" s="735" t="s">
        <v>15</v>
      </c>
      <c r="B150" s="738" t="s">
        <v>16</v>
      </c>
      <c r="C150" s="741" t="s">
        <v>47</v>
      </c>
      <c r="D150" s="744" t="s">
        <v>22</v>
      </c>
      <c r="E150" s="747" t="s">
        <v>138</v>
      </c>
      <c r="F150" s="750" t="s">
        <v>215</v>
      </c>
      <c r="G150" s="753" t="s">
        <v>23</v>
      </c>
      <c r="H150" s="756" t="s">
        <v>127</v>
      </c>
      <c r="I150" s="759" t="s">
        <v>256</v>
      </c>
      <c r="J150" s="962" t="s">
        <v>216</v>
      </c>
      <c r="K150" s="71" t="s">
        <v>24</v>
      </c>
      <c r="L150" s="646">
        <f>M150+O150</f>
        <v>73.900000000000006</v>
      </c>
      <c r="M150" s="647">
        <v>73.900000000000006</v>
      </c>
      <c r="N150" s="647">
        <v>56.8</v>
      </c>
      <c r="O150" s="648">
        <v>0</v>
      </c>
      <c r="P150" s="646">
        <f>Q150+S150</f>
        <v>88.5</v>
      </c>
      <c r="Q150" s="647">
        <v>88.5</v>
      </c>
      <c r="R150" s="647">
        <v>71.2</v>
      </c>
      <c r="S150" s="648">
        <v>0</v>
      </c>
      <c r="T150" s="266">
        <f>U150+W150</f>
        <v>103.7</v>
      </c>
      <c r="U150" s="267">
        <v>103.7</v>
      </c>
      <c r="V150" s="267">
        <v>84.2</v>
      </c>
      <c r="W150" s="268">
        <v>0</v>
      </c>
      <c r="X150" s="646">
        <f>Y150+AA150</f>
        <v>113.9</v>
      </c>
      <c r="Y150" s="647">
        <v>113.9</v>
      </c>
      <c r="Z150" s="647">
        <v>92.6</v>
      </c>
      <c r="AA150" s="648">
        <v>0</v>
      </c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</row>
    <row r="151" spans="1:41" ht="19.5" customHeight="1" thickBot="1" x14ac:dyDescent="0.25">
      <c r="A151" s="736"/>
      <c r="B151" s="739"/>
      <c r="C151" s="742"/>
      <c r="D151" s="745"/>
      <c r="E151" s="748"/>
      <c r="F151" s="751"/>
      <c r="G151" s="754"/>
      <c r="H151" s="757"/>
      <c r="I151" s="760"/>
      <c r="J151" s="990"/>
      <c r="K151" s="55" t="s">
        <v>41</v>
      </c>
      <c r="L151" s="75">
        <f>M151+O151</f>
        <v>0</v>
      </c>
      <c r="M151" s="349">
        <v>0</v>
      </c>
      <c r="N151" s="349">
        <v>0</v>
      </c>
      <c r="O151" s="350">
        <v>0</v>
      </c>
      <c r="P151" s="171">
        <f>Q151+S151</f>
        <v>0</v>
      </c>
      <c r="Q151" s="351">
        <v>0</v>
      </c>
      <c r="R151" s="352">
        <v>0</v>
      </c>
      <c r="S151" s="353">
        <v>0</v>
      </c>
      <c r="T151" s="171">
        <f>U151+W151</f>
        <v>0</v>
      </c>
      <c r="U151" s="352">
        <v>0</v>
      </c>
      <c r="V151" s="352">
        <v>0</v>
      </c>
      <c r="W151" s="353">
        <v>0</v>
      </c>
      <c r="X151" s="75">
        <v>0</v>
      </c>
      <c r="Y151" s="349">
        <v>0</v>
      </c>
      <c r="Z151" s="349">
        <v>0</v>
      </c>
      <c r="AA151" s="350">
        <v>0</v>
      </c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</row>
    <row r="152" spans="1:41" ht="24" customHeight="1" thickBot="1" x14ac:dyDescent="0.25">
      <c r="A152" s="737"/>
      <c r="B152" s="740"/>
      <c r="C152" s="743"/>
      <c r="D152" s="746"/>
      <c r="E152" s="749"/>
      <c r="F152" s="752"/>
      <c r="G152" s="755"/>
      <c r="H152" s="758"/>
      <c r="I152" s="761"/>
      <c r="J152" s="963"/>
      <c r="K152" s="76" t="s">
        <v>11</v>
      </c>
      <c r="L152" s="77">
        <f>SUM(L151+L150)</f>
        <v>73.900000000000006</v>
      </c>
      <c r="M152" s="78">
        <f t="shared" ref="M152:AA152" si="51">SUM(M151+M150)</f>
        <v>73.900000000000006</v>
      </c>
      <c r="N152" s="78">
        <f t="shared" si="51"/>
        <v>56.8</v>
      </c>
      <c r="O152" s="79">
        <f t="shared" si="51"/>
        <v>0</v>
      </c>
      <c r="P152" s="77">
        <f t="shared" si="51"/>
        <v>88.5</v>
      </c>
      <c r="Q152" s="78">
        <f t="shared" si="51"/>
        <v>88.5</v>
      </c>
      <c r="R152" s="78">
        <f t="shared" si="51"/>
        <v>71.2</v>
      </c>
      <c r="S152" s="79">
        <f t="shared" si="51"/>
        <v>0</v>
      </c>
      <c r="T152" s="77">
        <f t="shared" si="51"/>
        <v>103.7</v>
      </c>
      <c r="U152" s="78">
        <f t="shared" si="51"/>
        <v>103.7</v>
      </c>
      <c r="V152" s="78">
        <f t="shared" si="51"/>
        <v>84.2</v>
      </c>
      <c r="W152" s="79">
        <f t="shared" si="51"/>
        <v>0</v>
      </c>
      <c r="X152" s="77">
        <f t="shared" si="51"/>
        <v>113.9</v>
      </c>
      <c r="Y152" s="78">
        <f t="shared" si="51"/>
        <v>113.9</v>
      </c>
      <c r="Z152" s="78">
        <f t="shared" si="51"/>
        <v>92.6</v>
      </c>
      <c r="AA152" s="79">
        <f t="shared" si="51"/>
        <v>0</v>
      </c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</row>
    <row r="153" spans="1:41" ht="19.5" customHeight="1" x14ac:dyDescent="0.2">
      <c r="A153" s="723" t="s">
        <v>15</v>
      </c>
      <c r="B153" s="726" t="s">
        <v>16</v>
      </c>
      <c r="C153" s="701" t="s">
        <v>47</v>
      </c>
      <c r="D153" s="765" t="s">
        <v>25</v>
      </c>
      <c r="E153" s="768" t="s">
        <v>128</v>
      </c>
      <c r="F153" s="771" t="s">
        <v>215</v>
      </c>
      <c r="G153" s="774" t="s">
        <v>23</v>
      </c>
      <c r="H153" s="777" t="s">
        <v>127</v>
      </c>
      <c r="I153" s="1163" t="s">
        <v>256</v>
      </c>
      <c r="J153" s="732" t="s">
        <v>222</v>
      </c>
      <c r="K153" s="68" t="s">
        <v>24</v>
      </c>
      <c r="L153" s="649">
        <f>M153+O153</f>
        <v>165</v>
      </c>
      <c r="M153" s="650">
        <v>165</v>
      </c>
      <c r="N153" s="650">
        <v>79.3</v>
      </c>
      <c r="O153" s="651">
        <v>0</v>
      </c>
      <c r="P153" s="119">
        <f>SUM(Q153,S153)</f>
        <v>214.7</v>
      </c>
      <c r="Q153" s="650">
        <v>214.7</v>
      </c>
      <c r="R153" s="590">
        <v>99.6</v>
      </c>
      <c r="S153" s="597">
        <v>0</v>
      </c>
      <c r="T153" s="151">
        <f>U153+W153</f>
        <v>227</v>
      </c>
      <c r="U153" s="149">
        <v>227</v>
      </c>
      <c r="V153" s="149">
        <v>110.4</v>
      </c>
      <c r="W153" s="150">
        <v>0</v>
      </c>
      <c r="X153" s="119">
        <f>Y153+AA153</f>
        <v>240.8</v>
      </c>
      <c r="Y153" s="590">
        <v>240.8</v>
      </c>
      <c r="Z153" s="590">
        <v>123.6</v>
      </c>
      <c r="AA153" s="591">
        <v>0</v>
      </c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</row>
    <row r="154" spans="1:41" ht="19.5" customHeight="1" x14ac:dyDescent="0.2">
      <c r="A154" s="724"/>
      <c r="B154" s="727"/>
      <c r="C154" s="702"/>
      <c r="D154" s="766"/>
      <c r="E154" s="769"/>
      <c r="F154" s="772"/>
      <c r="G154" s="775"/>
      <c r="H154" s="778"/>
      <c r="I154" s="1164"/>
      <c r="J154" s="733"/>
      <c r="K154" s="321" t="s">
        <v>30</v>
      </c>
      <c r="L154" s="371">
        <f>M154+O154</f>
        <v>60.9</v>
      </c>
      <c r="M154" s="372">
        <v>60.9</v>
      </c>
      <c r="N154" s="372">
        <v>59.2</v>
      </c>
      <c r="O154" s="373">
        <v>0</v>
      </c>
      <c r="P154" s="367">
        <f>Q154+S154</f>
        <v>63.6</v>
      </c>
      <c r="Q154" s="374">
        <v>63.6</v>
      </c>
      <c r="R154" s="375">
        <v>62.7</v>
      </c>
      <c r="S154" s="376">
        <v>0</v>
      </c>
      <c r="T154" s="151">
        <f>U154+W154</f>
        <v>0</v>
      </c>
      <c r="U154" s="374">
        <v>0</v>
      </c>
      <c r="V154" s="374">
        <v>0</v>
      </c>
      <c r="W154" s="377">
        <v>0</v>
      </c>
      <c r="X154" s="318">
        <v>0</v>
      </c>
      <c r="Y154" s="319">
        <v>0</v>
      </c>
      <c r="Z154" s="319">
        <v>0</v>
      </c>
      <c r="AA154" s="320">
        <v>0</v>
      </c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</row>
    <row r="155" spans="1:41" ht="19.5" customHeight="1" thickBot="1" x14ac:dyDescent="0.25">
      <c r="A155" s="724"/>
      <c r="B155" s="727"/>
      <c r="C155" s="702"/>
      <c r="D155" s="766"/>
      <c r="E155" s="769"/>
      <c r="F155" s="772"/>
      <c r="G155" s="775"/>
      <c r="H155" s="778"/>
      <c r="I155" s="1164"/>
      <c r="J155" s="733"/>
      <c r="K155" s="62" t="s">
        <v>43</v>
      </c>
      <c r="L155" s="166">
        <f>M155+O155</f>
        <v>0</v>
      </c>
      <c r="M155" s="70">
        <v>0</v>
      </c>
      <c r="N155" s="70">
        <v>0</v>
      </c>
      <c r="O155" s="169">
        <v>0</v>
      </c>
      <c r="P155" s="109">
        <f>SUM(Q155,S155)</f>
        <v>0</v>
      </c>
      <c r="Q155" s="70">
        <v>0</v>
      </c>
      <c r="R155" s="45">
        <v>0</v>
      </c>
      <c r="S155" s="167">
        <v>0</v>
      </c>
      <c r="T155" s="171">
        <f>U155+W155</f>
        <v>0</v>
      </c>
      <c r="U155" s="181">
        <v>0</v>
      </c>
      <c r="V155" s="181">
        <v>0</v>
      </c>
      <c r="W155" s="182">
        <v>0</v>
      </c>
      <c r="X155" s="109">
        <v>0</v>
      </c>
      <c r="Y155" s="45">
        <v>0</v>
      </c>
      <c r="Z155" s="45">
        <v>0</v>
      </c>
      <c r="AA155" s="168">
        <v>0</v>
      </c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</row>
    <row r="156" spans="1:41" ht="19.5" customHeight="1" thickBot="1" x14ac:dyDescent="0.25">
      <c r="A156" s="762"/>
      <c r="B156" s="763"/>
      <c r="C156" s="764"/>
      <c r="D156" s="767"/>
      <c r="E156" s="770"/>
      <c r="F156" s="773"/>
      <c r="G156" s="776"/>
      <c r="H156" s="779"/>
      <c r="I156" s="1070"/>
      <c r="J156" s="734"/>
      <c r="K156" s="47" t="s">
        <v>11</v>
      </c>
      <c r="L156" s="67">
        <f>SUM(L153:L155)</f>
        <v>225.9</v>
      </c>
      <c r="M156" s="142">
        <f>SUM(M153:M155)</f>
        <v>225.9</v>
      </c>
      <c r="N156" s="142">
        <f>SUM(N153:N155)</f>
        <v>138.5</v>
      </c>
      <c r="O156" s="143">
        <f>SUM(O153:O155)</f>
        <v>0</v>
      </c>
      <c r="P156" s="63">
        <f t="shared" ref="P156:AA156" si="52">SUM(P153:P155)</f>
        <v>278.3</v>
      </c>
      <c r="Q156" s="64">
        <f t="shared" si="52"/>
        <v>278.3</v>
      </c>
      <c r="R156" s="64">
        <f t="shared" si="52"/>
        <v>162.30000000000001</v>
      </c>
      <c r="S156" s="65">
        <f t="shared" si="52"/>
        <v>0</v>
      </c>
      <c r="T156" s="48">
        <f t="shared" si="52"/>
        <v>227</v>
      </c>
      <c r="U156" s="49">
        <f t="shared" si="52"/>
        <v>227</v>
      </c>
      <c r="V156" s="49">
        <f t="shared" si="52"/>
        <v>110.4</v>
      </c>
      <c r="W156" s="50">
        <f t="shared" si="52"/>
        <v>0</v>
      </c>
      <c r="X156" s="48">
        <f t="shared" si="52"/>
        <v>240.8</v>
      </c>
      <c r="Y156" s="49">
        <f t="shared" si="52"/>
        <v>240.8</v>
      </c>
      <c r="Z156" s="49">
        <f t="shared" si="52"/>
        <v>123.6</v>
      </c>
      <c r="AA156" s="50">
        <f t="shared" si="52"/>
        <v>0</v>
      </c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</row>
    <row r="157" spans="1:41" ht="19.5" customHeight="1" x14ac:dyDescent="0.2">
      <c r="A157" s="723" t="s">
        <v>15</v>
      </c>
      <c r="B157" s="726" t="s">
        <v>16</v>
      </c>
      <c r="C157" s="729" t="s">
        <v>47</v>
      </c>
      <c r="D157" s="704" t="s">
        <v>15</v>
      </c>
      <c r="E157" s="707" t="s">
        <v>129</v>
      </c>
      <c r="F157" s="710" t="s">
        <v>215</v>
      </c>
      <c r="G157" s="969" t="s">
        <v>209</v>
      </c>
      <c r="H157" s="716" t="s">
        <v>213</v>
      </c>
      <c r="I157" s="974" t="s">
        <v>256</v>
      </c>
      <c r="J157" s="974" t="s">
        <v>217</v>
      </c>
      <c r="K157" s="338" t="s">
        <v>41</v>
      </c>
      <c r="L157" s="92">
        <f>SUM(M157,O157)</f>
        <v>35.200000000000003</v>
      </c>
      <c r="M157" s="93">
        <v>35.200000000000003</v>
      </c>
      <c r="N157" s="93">
        <v>0</v>
      </c>
      <c r="O157" s="94">
        <v>0</v>
      </c>
      <c r="P157" s="95">
        <f>Q157+S157</f>
        <v>35</v>
      </c>
      <c r="Q157" s="96">
        <v>35</v>
      </c>
      <c r="R157" s="96">
        <v>0</v>
      </c>
      <c r="S157" s="97">
        <v>0</v>
      </c>
      <c r="T157" s="151">
        <f>U157+W157</f>
        <v>50</v>
      </c>
      <c r="U157" s="152">
        <v>50</v>
      </c>
      <c r="V157" s="152">
        <v>0</v>
      </c>
      <c r="W157" s="154">
        <v>0</v>
      </c>
      <c r="X157" s="151">
        <f>Y157+AA157</f>
        <v>50</v>
      </c>
      <c r="Y157" s="152">
        <v>50</v>
      </c>
      <c r="Z157" s="152">
        <v>0</v>
      </c>
      <c r="AA157" s="154">
        <v>0</v>
      </c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</row>
    <row r="158" spans="1:41" ht="19.5" customHeight="1" x14ac:dyDescent="0.2">
      <c r="A158" s="724"/>
      <c r="B158" s="727"/>
      <c r="C158" s="730"/>
      <c r="D158" s="705"/>
      <c r="E158" s="708"/>
      <c r="F158" s="711"/>
      <c r="G158" s="970"/>
      <c r="H158" s="972"/>
      <c r="I158" s="975"/>
      <c r="J158" s="975"/>
      <c r="K158" s="176" t="s">
        <v>24</v>
      </c>
      <c r="L158" s="147">
        <f>M158+O158</f>
        <v>458.4</v>
      </c>
      <c r="M158" s="148">
        <v>458.4</v>
      </c>
      <c r="N158" s="149">
        <v>417</v>
      </c>
      <c r="O158" s="150">
        <v>0</v>
      </c>
      <c r="P158" s="151">
        <f>Q158+S158</f>
        <v>478.1</v>
      </c>
      <c r="Q158" s="152">
        <v>478.1</v>
      </c>
      <c r="R158" s="152">
        <v>435</v>
      </c>
      <c r="S158" s="153">
        <v>0</v>
      </c>
      <c r="T158" s="151">
        <f>U158+W158</f>
        <v>573.29999999999995</v>
      </c>
      <c r="U158" s="152">
        <v>573.29999999999995</v>
      </c>
      <c r="V158" s="152">
        <v>530.9</v>
      </c>
      <c r="W158" s="154">
        <v>0</v>
      </c>
      <c r="X158" s="151">
        <f>Y158+AA158</f>
        <v>630.5</v>
      </c>
      <c r="Y158" s="152">
        <v>630.5</v>
      </c>
      <c r="Z158" s="152">
        <v>584</v>
      </c>
      <c r="AA158" s="154">
        <v>0</v>
      </c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</row>
    <row r="159" spans="1:41" ht="19.5" customHeight="1" thickBot="1" x14ac:dyDescent="0.25">
      <c r="A159" s="724"/>
      <c r="B159" s="727"/>
      <c r="C159" s="730"/>
      <c r="D159" s="705"/>
      <c r="E159" s="708"/>
      <c r="F159" s="711"/>
      <c r="G159" s="970"/>
      <c r="H159" s="972"/>
      <c r="I159" s="975"/>
      <c r="J159" s="975"/>
      <c r="K159" s="179" t="s">
        <v>43</v>
      </c>
      <c r="L159" s="147">
        <f>M159+O159</f>
        <v>15.5</v>
      </c>
      <c r="M159" s="148">
        <v>15.5</v>
      </c>
      <c r="N159" s="149">
        <v>15.3</v>
      </c>
      <c r="O159" s="150">
        <v>0</v>
      </c>
      <c r="P159" s="151">
        <f>Q159+S159</f>
        <v>32</v>
      </c>
      <c r="Q159" s="152">
        <v>32</v>
      </c>
      <c r="R159" s="152">
        <v>31.5</v>
      </c>
      <c r="S159" s="153">
        <v>0</v>
      </c>
      <c r="T159" s="151">
        <f>U159+W159</f>
        <v>0</v>
      </c>
      <c r="U159" s="152">
        <v>0</v>
      </c>
      <c r="V159" s="152">
        <v>0</v>
      </c>
      <c r="W159" s="154">
        <v>0</v>
      </c>
      <c r="X159" s="151">
        <f>Y159+AA159</f>
        <v>0</v>
      </c>
      <c r="Y159" s="152">
        <v>0</v>
      </c>
      <c r="Z159" s="152">
        <v>0</v>
      </c>
      <c r="AA159" s="154">
        <v>0</v>
      </c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</row>
    <row r="160" spans="1:41" ht="19.5" customHeight="1" thickBot="1" x14ac:dyDescent="0.25">
      <c r="A160" s="725"/>
      <c r="B160" s="728"/>
      <c r="C160" s="731"/>
      <c r="D160" s="706"/>
      <c r="E160" s="709"/>
      <c r="F160" s="712"/>
      <c r="G160" s="971"/>
      <c r="H160" s="973"/>
      <c r="I160" s="976"/>
      <c r="J160" s="976"/>
      <c r="K160" s="118" t="s">
        <v>11</v>
      </c>
      <c r="L160" s="101">
        <f t="shared" ref="L160:AA160" si="53">SUM(L157:L159)</f>
        <v>509.09999999999997</v>
      </c>
      <c r="M160" s="102">
        <f t="shared" si="53"/>
        <v>509.09999999999997</v>
      </c>
      <c r="N160" s="102">
        <f t="shared" si="53"/>
        <v>432.3</v>
      </c>
      <c r="O160" s="103">
        <f t="shared" si="53"/>
        <v>0</v>
      </c>
      <c r="P160" s="1">
        <f t="shared" si="53"/>
        <v>545.1</v>
      </c>
      <c r="Q160" s="2">
        <f t="shared" si="53"/>
        <v>545.1</v>
      </c>
      <c r="R160" s="2">
        <f t="shared" si="53"/>
        <v>466.5</v>
      </c>
      <c r="S160" s="3">
        <f t="shared" si="53"/>
        <v>0</v>
      </c>
      <c r="T160" s="101">
        <f t="shared" si="53"/>
        <v>623.29999999999995</v>
      </c>
      <c r="U160" s="102">
        <f t="shared" si="53"/>
        <v>623.29999999999995</v>
      </c>
      <c r="V160" s="102">
        <f t="shared" si="53"/>
        <v>530.9</v>
      </c>
      <c r="W160" s="103">
        <f t="shared" si="53"/>
        <v>0</v>
      </c>
      <c r="X160" s="101">
        <f t="shared" si="53"/>
        <v>680.5</v>
      </c>
      <c r="Y160" s="102">
        <f t="shared" si="53"/>
        <v>680.5</v>
      </c>
      <c r="Z160" s="102">
        <f t="shared" si="53"/>
        <v>584</v>
      </c>
      <c r="AA160" s="103">
        <f t="shared" si="53"/>
        <v>0</v>
      </c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</row>
    <row r="161" spans="1:41" ht="19.5" customHeight="1" x14ac:dyDescent="0.2">
      <c r="A161" s="723" t="s">
        <v>15</v>
      </c>
      <c r="B161" s="726" t="s">
        <v>16</v>
      </c>
      <c r="C161" s="729" t="s">
        <v>47</v>
      </c>
      <c r="D161" s="704" t="s">
        <v>28</v>
      </c>
      <c r="E161" s="707" t="s">
        <v>182</v>
      </c>
      <c r="F161" s="710" t="s">
        <v>215</v>
      </c>
      <c r="G161" s="713" t="s">
        <v>23</v>
      </c>
      <c r="H161" s="1095" t="s">
        <v>127</v>
      </c>
      <c r="I161" s="974" t="s">
        <v>256</v>
      </c>
      <c r="J161" s="974" t="s">
        <v>216</v>
      </c>
      <c r="K161" s="338" t="s">
        <v>41</v>
      </c>
      <c r="L161" s="92">
        <f>SUM(M161,O161)</f>
        <v>21</v>
      </c>
      <c r="M161" s="93">
        <v>21</v>
      </c>
      <c r="N161" s="93">
        <v>18.5</v>
      </c>
      <c r="O161" s="94">
        <v>0</v>
      </c>
      <c r="P161" s="95">
        <f>Q161+S161</f>
        <v>25</v>
      </c>
      <c r="Q161" s="96">
        <v>25</v>
      </c>
      <c r="R161" s="96">
        <v>21.7</v>
      </c>
      <c r="S161" s="97">
        <v>0</v>
      </c>
      <c r="T161" s="95">
        <f>U161+W161</f>
        <v>24.2</v>
      </c>
      <c r="U161" s="96">
        <v>24.2</v>
      </c>
      <c r="V161" s="96">
        <v>21</v>
      </c>
      <c r="W161" s="98">
        <v>0</v>
      </c>
      <c r="X161" s="95">
        <f>Y161+AA161</f>
        <v>26.7</v>
      </c>
      <c r="Y161" s="96">
        <v>26.7</v>
      </c>
      <c r="Z161" s="96">
        <v>23.2</v>
      </c>
      <c r="AA161" s="98">
        <v>0</v>
      </c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</row>
    <row r="162" spans="1:41" ht="19.5" customHeight="1" thickBot="1" x14ac:dyDescent="0.25">
      <c r="A162" s="724"/>
      <c r="B162" s="727"/>
      <c r="C162" s="730"/>
      <c r="D162" s="705"/>
      <c r="E162" s="708"/>
      <c r="F162" s="711"/>
      <c r="G162" s="714"/>
      <c r="H162" s="1096"/>
      <c r="I162" s="975"/>
      <c r="J162" s="975"/>
      <c r="K162" s="179" t="s">
        <v>30</v>
      </c>
      <c r="L162" s="147">
        <f>M162+O162</f>
        <v>26.5</v>
      </c>
      <c r="M162" s="148">
        <v>26.5</v>
      </c>
      <c r="N162" s="149">
        <v>17.8</v>
      </c>
      <c r="O162" s="150">
        <v>0</v>
      </c>
      <c r="P162" s="151">
        <f>Q162+S162</f>
        <v>96.3</v>
      </c>
      <c r="Q162" s="152">
        <v>96.3</v>
      </c>
      <c r="R162" s="152">
        <v>36.299999999999997</v>
      </c>
      <c r="S162" s="153">
        <v>0</v>
      </c>
      <c r="T162" s="151">
        <f>U162+W162</f>
        <v>0</v>
      </c>
      <c r="U162" s="152">
        <v>0</v>
      </c>
      <c r="V162" s="152">
        <v>0</v>
      </c>
      <c r="W162" s="154">
        <v>0</v>
      </c>
      <c r="X162" s="151">
        <f>Y162+AA162</f>
        <v>0</v>
      </c>
      <c r="Y162" s="152">
        <v>0</v>
      </c>
      <c r="Z162" s="152">
        <v>0</v>
      </c>
      <c r="AA162" s="154">
        <v>0</v>
      </c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</row>
    <row r="163" spans="1:41" ht="29.25" customHeight="1" thickBot="1" x14ac:dyDescent="0.25">
      <c r="A163" s="725"/>
      <c r="B163" s="728"/>
      <c r="C163" s="731"/>
      <c r="D163" s="706"/>
      <c r="E163" s="709"/>
      <c r="F163" s="712"/>
      <c r="G163" s="715"/>
      <c r="H163" s="1128"/>
      <c r="I163" s="976"/>
      <c r="J163" s="976"/>
      <c r="K163" s="118" t="s">
        <v>11</v>
      </c>
      <c r="L163" s="101">
        <f t="shared" ref="L163:AA163" si="54">SUM(L161:L162)</f>
        <v>47.5</v>
      </c>
      <c r="M163" s="102">
        <f t="shared" si="54"/>
        <v>47.5</v>
      </c>
      <c r="N163" s="102">
        <f t="shared" si="54"/>
        <v>36.299999999999997</v>
      </c>
      <c r="O163" s="103">
        <f t="shared" si="54"/>
        <v>0</v>
      </c>
      <c r="P163" s="101">
        <f t="shared" si="54"/>
        <v>121.3</v>
      </c>
      <c r="Q163" s="102">
        <f t="shared" si="54"/>
        <v>121.3</v>
      </c>
      <c r="R163" s="102">
        <f t="shared" si="54"/>
        <v>58</v>
      </c>
      <c r="S163" s="103">
        <f t="shared" si="54"/>
        <v>0</v>
      </c>
      <c r="T163" s="101">
        <f t="shared" si="54"/>
        <v>24.2</v>
      </c>
      <c r="U163" s="102">
        <f t="shared" si="54"/>
        <v>24.2</v>
      </c>
      <c r="V163" s="102">
        <f t="shared" si="54"/>
        <v>21</v>
      </c>
      <c r="W163" s="103">
        <f t="shared" si="54"/>
        <v>0</v>
      </c>
      <c r="X163" s="101">
        <f t="shared" si="54"/>
        <v>26.7</v>
      </c>
      <c r="Y163" s="102">
        <f t="shared" si="54"/>
        <v>26.7</v>
      </c>
      <c r="Z163" s="102">
        <f t="shared" si="54"/>
        <v>23.2</v>
      </c>
      <c r="AA163" s="103">
        <f t="shared" si="54"/>
        <v>0</v>
      </c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</row>
    <row r="164" spans="1:41" ht="19.5" customHeight="1" thickBot="1" x14ac:dyDescent="0.25">
      <c r="A164" s="162" t="s">
        <v>15</v>
      </c>
      <c r="B164" s="173" t="s">
        <v>16</v>
      </c>
      <c r="C164" s="174" t="s">
        <v>47</v>
      </c>
      <c r="D164" s="957" t="s">
        <v>203</v>
      </c>
      <c r="E164" s="958"/>
      <c r="F164" s="958"/>
      <c r="G164" s="958"/>
      <c r="H164" s="958"/>
      <c r="I164" s="958"/>
      <c r="J164" s="958"/>
      <c r="K164" s="958"/>
      <c r="L164" s="306">
        <f>L149+L152+L156+L163+L160</f>
        <v>1036.5999999999999</v>
      </c>
      <c r="M164" s="307">
        <f t="shared" ref="M164:AA164" si="55">M149+M152+M156+M163+M160</f>
        <v>1036.5999999999999</v>
      </c>
      <c r="N164" s="307">
        <f t="shared" si="55"/>
        <v>830.2</v>
      </c>
      <c r="O164" s="308">
        <f t="shared" si="55"/>
        <v>0</v>
      </c>
      <c r="P164" s="306">
        <f t="shared" si="55"/>
        <v>1231.4000000000001</v>
      </c>
      <c r="Q164" s="307">
        <f t="shared" si="55"/>
        <v>1231.4000000000001</v>
      </c>
      <c r="R164" s="307">
        <f t="shared" si="55"/>
        <v>940.90000000000009</v>
      </c>
      <c r="S164" s="308">
        <f t="shared" si="55"/>
        <v>0</v>
      </c>
      <c r="T164" s="306">
        <f t="shared" si="55"/>
        <v>1205.0999999999999</v>
      </c>
      <c r="U164" s="307">
        <f t="shared" si="55"/>
        <v>1205.0999999999999</v>
      </c>
      <c r="V164" s="307">
        <f t="shared" si="55"/>
        <v>955.9</v>
      </c>
      <c r="W164" s="308">
        <f t="shared" si="55"/>
        <v>0</v>
      </c>
      <c r="X164" s="306">
        <f t="shared" si="55"/>
        <v>1311.5</v>
      </c>
      <c r="Y164" s="307">
        <f t="shared" si="55"/>
        <v>1311.5</v>
      </c>
      <c r="Z164" s="307">
        <f t="shared" si="55"/>
        <v>1053.7</v>
      </c>
      <c r="AA164" s="308">
        <f t="shared" si="55"/>
        <v>0</v>
      </c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</row>
    <row r="165" spans="1:41" ht="20.25" customHeight="1" thickBot="1" x14ac:dyDescent="0.25">
      <c r="A165" s="297" t="s">
        <v>15</v>
      </c>
      <c r="B165" s="170" t="s">
        <v>16</v>
      </c>
      <c r="C165" s="960" t="s">
        <v>204</v>
      </c>
      <c r="D165" s="961"/>
      <c r="E165" s="961"/>
      <c r="F165" s="961"/>
      <c r="G165" s="961"/>
      <c r="H165" s="961"/>
      <c r="I165" s="961"/>
      <c r="J165" s="961"/>
      <c r="K165" s="961"/>
      <c r="L165" s="247">
        <f t="shared" ref="L165:AA165" si="56">L27+L57+L70+L99+L145+L164</f>
        <v>24986.199999999997</v>
      </c>
      <c r="M165" s="248">
        <f t="shared" si="56"/>
        <v>24970.3</v>
      </c>
      <c r="N165" s="248">
        <f t="shared" si="56"/>
        <v>4020.4000000000005</v>
      </c>
      <c r="O165" s="249">
        <f t="shared" si="56"/>
        <v>15.899999999999999</v>
      </c>
      <c r="P165" s="247">
        <f t="shared" si="56"/>
        <v>30183.199999999997</v>
      </c>
      <c r="Q165" s="248">
        <f t="shared" si="56"/>
        <v>30180.199999999997</v>
      </c>
      <c r="R165" s="248">
        <f t="shared" si="56"/>
        <v>4659.7999999999993</v>
      </c>
      <c r="S165" s="249">
        <f t="shared" si="56"/>
        <v>3</v>
      </c>
      <c r="T165" s="247">
        <f t="shared" si="56"/>
        <v>30143.5</v>
      </c>
      <c r="U165" s="248">
        <f t="shared" si="56"/>
        <v>30143.5</v>
      </c>
      <c r="V165" s="248">
        <f t="shared" si="56"/>
        <v>4908.5999999999995</v>
      </c>
      <c r="W165" s="249">
        <f t="shared" si="56"/>
        <v>0</v>
      </c>
      <c r="X165" s="247">
        <f t="shared" si="56"/>
        <v>30556.5</v>
      </c>
      <c r="Y165" s="248">
        <f t="shared" si="56"/>
        <v>30556.5</v>
      </c>
      <c r="Z165" s="248">
        <f t="shared" si="56"/>
        <v>5280.74</v>
      </c>
      <c r="AA165" s="249">
        <f t="shared" si="56"/>
        <v>0</v>
      </c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</row>
    <row r="166" spans="1:41" ht="21" customHeight="1" thickBot="1" x14ac:dyDescent="0.25">
      <c r="A166" s="28" t="s">
        <v>15</v>
      </c>
      <c r="B166" s="175" t="s">
        <v>25</v>
      </c>
      <c r="C166" s="965" t="s">
        <v>57</v>
      </c>
      <c r="D166" s="966"/>
      <c r="E166" s="966"/>
      <c r="F166" s="966"/>
      <c r="G166" s="966"/>
      <c r="H166" s="966"/>
      <c r="I166" s="966"/>
      <c r="J166" s="966"/>
      <c r="K166" s="966"/>
      <c r="L166" s="967"/>
      <c r="M166" s="967"/>
      <c r="N166" s="967"/>
      <c r="O166" s="967"/>
      <c r="P166" s="967"/>
      <c r="Q166" s="967"/>
      <c r="R166" s="967"/>
      <c r="S166" s="967"/>
      <c r="T166" s="967"/>
      <c r="U166" s="967"/>
      <c r="V166" s="967"/>
      <c r="W166" s="967"/>
      <c r="X166" s="967"/>
      <c r="Y166" s="967"/>
      <c r="Z166" s="967"/>
      <c r="AA166" s="968"/>
      <c r="AB166" s="37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</row>
    <row r="167" spans="1:41" ht="20.25" customHeight="1" thickBot="1" x14ac:dyDescent="0.25">
      <c r="A167" s="28" t="s">
        <v>15</v>
      </c>
      <c r="B167" s="4" t="s">
        <v>25</v>
      </c>
      <c r="C167" s="5" t="s">
        <v>16</v>
      </c>
      <c r="D167" s="810" t="s">
        <v>58</v>
      </c>
      <c r="E167" s="811"/>
      <c r="F167" s="811"/>
      <c r="G167" s="811"/>
      <c r="H167" s="811"/>
      <c r="I167" s="811"/>
      <c r="J167" s="811"/>
      <c r="K167" s="811"/>
      <c r="L167" s="811"/>
      <c r="M167" s="811"/>
      <c r="N167" s="811"/>
      <c r="O167" s="811"/>
      <c r="P167" s="811"/>
      <c r="Q167" s="811"/>
      <c r="R167" s="811"/>
      <c r="S167" s="811"/>
      <c r="T167" s="811"/>
      <c r="U167" s="811"/>
      <c r="V167" s="811"/>
      <c r="W167" s="811"/>
      <c r="X167" s="811"/>
      <c r="Y167" s="811"/>
      <c r="Z167" s="811"/>
      <c r="AA167" s="964"/>
      <c r="AB167" s="907"/>
    </row>
    <row r="168" spans="1:41" ht="22.5" customHeight="1" x14ac:dyDescent="0.2">
      <c r="A168" s="723" t="s">
        <v>15</v>
      </c>
      <c r="B168" s="726" t="s">
        <v>25</v>
      </c>
      <c r="C168" s="729" t="s">
        <v>16</v>
      </c>
      <c r="D168" s="704" t="s">
        <v>16</v>
      </c>
      <c r="E168" s="707" t="s">
        <v>59</v>
      </c>
      <c r="F168" s="710" t="s">
        <v>215</v>
      </c>
      <c r="G168" s="713" t="s">
        <v>119</v>
      </c>
      <c r="H168" s="1095" t="s">
        <v>20</v>
      </c>
      <c r="I168" s="732" t="s">
        <v>150</v>
      </c>
      <c r="J168" s="732" t="s">
        <v>218</v>
      </c>
      <c r="K168" s="178" t="s">
        <v>24</v>
      </c>
      <c r="L168" s="92">
        <f>SUM(M168,O168)</f>
        <v>0</v>
      </c>
      <c r="M168" s="93">
        <v>0</v>
      </c>
      <c r="N168" s="93">
        <v>0</v>
      </c>
      <c r="O168" s="94">
        <v>0</v>
      </c>
      <c r="P168" s="95">
        <v>0</v>
      </c>
      <c r="Q168" s="96">
        <v>0</v>
      </c>
      <c r="R168" s="96">
        <v>0</v>
      </c>
      <c r="S168" s="97">
        <v>0</v>
      </c>
      <c r="T168" s="95">
        <f>U168+W168</f>
        <v>0</v>
      </c>
      <c r="U168" s="96">
        <v>0</v>
      </c>
      <c r="V168" s="96">
        <v>0</v>
      </c>
      <c r="W168" s="98">
        <v>0</v>
      </c>
      <c r="X168" s="95">
        <v>0</v>
      </c>
      <c r="Y168" s="96">
        <v>0</v>
      </c>
      <c r="Z168" s="96">
        <v>0</v>
      </c>
      <c r="AA168" s="98">
        <v>0</v>
      </c>
      <c r="AB168" s="907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</row>
    <row r="169" spans="1:41" ht="23.25" customHeight="1" thickBot="1" x14ac:dyDescent="0.25">
      <c r="A169" s="724"/>
      <c r="B169" s="727"/>
      <c r="C169" s="730"/>
      <c r="D169" s="705"/>
      <c r="E169" s="708"/>
      <c r="F169" s="711"/>
      <c r="G169" s="714"/>
      <c r="H169" s="1096"/>
      <c r="I169" s="733"/>
      <c r="J169" s="733"/>
      <c r="K169" s="179" t="s">
        <v>61</v>
      </c>
      <c r="L169" s="180">
        <f>SUM(M169,O169)</f>
        <v>69</v>
      </c>
      <c r="M169" s="652">
        <v>69</v>
      </c>
      <c r="N169" s="181">
        <v>0</v>
      </c>
      <c r="O169" s="182">
        <v>0</v>
      </c>
      <c r="P169" s="653">
        <f>SUM(Q169+S169)</f>
        <v>55.8</v>
      </c>
      <c r="Q169" s="654">
        <v>55.8</v>
      </c>
      <c r="R169" s="654">
        <v>0</v>
      </c>
      <c r="S169" s="363">
        <v>0</v>
      </c>
      <c r="T169" s="653">
        <f>U169+W169</f>
        <v>43</v>
      </c>
      <c r="U169" s="654">
        <v>43</v>
      </c>
      <c r="V169" s="654">
        <v>0</v>
      </c>
      <c r="W169" s="601">
        <v>0</v>
      </c>
      <c r="X169" s="653">
        <f>SUM(Y169+AA169)</f>
        <v>45</v>
      </c>
      <c r="Y169" s="654">
        <v>45</v>
      </c>
      <c r="Z169" s="654">
        <v>0</v>
      </c>
      <c r="AA169" s="601">
        <v>0</v>
      </c>
      <c r="AB169" s="38"/>
    </row>
    <row r="170" spans="1:41" ht="22.5" customHeight="1" thickBot="1" x14ac:dyDescent="0.25">
      <c r="A170" s="725"/>
      <c r="B170" s="728"/>
      <c r="C170" s="731"/>
      <c r="D170" s="706"/>
      <c r="E170" s="709"/>
      <c r="F170" s="712"/>
      <c r="G170" s="715"/>
      <c r="H170" s="1097"/>
      <c r="I170" s="733"/>
      <c r="J170" s="734"/>
      <c r="K170" s="118" t="s">
        <v>11</v>
      </c>
      <c r="L170" s="104">
        <f t="shared" ref="L170:AA170" si="57">SUM(L169+L168)</f>
        <v>69</v>
      </c>
      <c r="M170" s="105">
        <f t="shared" si="57"/>
        <v>69</v>
      </c>
      <c r="N170" s="105">
        <f t="shared" si="57"/>
        <v>0</v>
      </c>
      <c r="O170" s="108">
        <f t="shared" si="57"/>
        <v>0</v>
      </c>
      <c r="P170" s="104">
        <f t="shared" si="57"/>
        <v>55.8</v>
      </c>
      <c r="Q170" s="105">
        <f t="shared" si="57"/>
        <v>55.8</v>
      </c>
      <c r="R170" s="105">
        <f t="shared" si="57"/>
        <v>0</v>
      </c>
      <c r="S170" s="108">
        <f t="shared" si="57"/>
        <v>0</v>
      </c>
      <c r="T170" s="104">
        <f t="shared" si="57"/>
        <v>43</v>
      </c>
      <c r="U170" s="105">
        <f t="shared" si="57"/>
        <v>43</v>
      </c>
      <c r="V170" s="105">
        <f t="shared" si="57"/>
        <v>0</v>
      </c>
      <c r="W170" s="108">
        <f t="shared" si="57"/>
        <v>0</v>
      </c>
      <c r="X170" s="104">
        <f t="shared" si="57"/>
        <v>45</v>
      </c>
      <c r="Y170" s="105">
        <f t="shared" si="57"/>
        <v>45</v>
      </c>
      <c r="Z170" s="105">
        <f t="shared" si="57"/>
        <v>0</v>
      </c>
      <c r="AA170" s="108">
        <f t="shared" si="57"/>
        <v>0</v>
      </c>
      <c r="AB170" s="261"/>
    </row>
    <row r="171" spans="1:41" ht="23.25" customHeight="1" thickBot="1" x14ac:dyDescent="0.25">
      <c r="A171" s="162" t="s">
        <v>15</v>
      </c>
      <c r="B171" s="173" t="s">
        <v>25</v>
      </c>
      <c r="C171" s="174" t="s">
        <v>16</v>
      </c>
      <c r="D171" s="957" t="s">
        <v>203</v>
      </c>
      <c r="E171" s="958"/>
      <c r="F171" s="958"/>
      <c r="G171" s="958"/>
      <c r="H171" s="958"/>
      <c r="I171" s="958"/>
      <c r="J171" s="958"/>
      <c r="K171" s="959"/>
      <c r="L171" s="14">
        <f t="shared" ref="L171:AA171" si="58">SUM(L170)</f>
        <v>69</v>
      </c>
      <c r="M171" s="15">
        <f t="shared" si="58"/>
        <v>69</v>
      </c>
      <c r="N171" s="15">
        <f t="shared" si="58"/>
        <v>0</v>
      </c>
      <c r="O171" s="16">
        <f t="shared" si="58"/>
        <v>0</v>
      </c>
      <c r="P171" s="17">
        <f t="shared" si="58"/>
        <v>55.8</v>
      </c>
      <c r="Q171" s="15">
        <f t="shared" si="58"/>
        <v>55.8</v>
      </c>
      <c r="R171" s="15">
        <f t="shared" si="58"/>
        <v>0</v>
      </c>
      <c r="S171" s="18">
        <f t="shared" si="58"/>
        <v>0</v>
      </c>
      <c r="T171" s="14">
        <f t="shared" si="58"/>
        <v>43</v>
      </c>
      <c r="U171" s="19">
        <f t="shared" si="58"/>
        <v>43</v>
      </c>
      <c r="V171" s="20">
        <f t="shared" si="58"/>
        <v>0</v>
      </c>
      <c r="W171" s="16">
        <f t="shared" si="58"/>
        <v>0</v>
      </c>
      <c r="X171" s="17">
        <f t="shared" si="58"/>
        <v>45</v>
      </c>
      <c r="Y171" s="15">
        <f t="shared" si="58"/>
        <v>45</v>
      </c>
      <c r="Z171" s="20">
        <f t="shared" si="58"/>
        <v>0</v>
      </c>
      <c r="AA171" s="16">
        <f t="shared" si="58"/>
        <v>0</v>
      </c>
      <c r="AB171" s="261"/>
    </row>
    <row r="172" spans="1:41" ht="19.5" customHeight="1" thickBot="1" x14ac:dyDescent="0.25">
      <c r="A172" s="28" t="s">
        <v>15</v>
      </c>
      <c r="B172" s="4" t="s">
        <v>25</v>
      </c>
      <c r="C172" s="177" t="s">
        <v>22</v>
      </c>
      <c r="D172" s="1110" t="s">
        <v>62</v>
      </c>
      <c r="E172" s="1110"/>
      <c r="F172" s="1110"/>
      <c r="G172" s="1110"/>
      <c r="H172" s="1110"/>
      <c r="I172" s="1110"/>
      <c r="J172" s="1110"/>
      <c r="K172" s="1110"/>
      <c r="L172" s="1110"/>
      <c r="M172" s="1110"/>
      <c r="N172" s="1110"/>
      <c r="O172" s="1110"/>
      <c r="P172" s="1110"/>
      <c r="Q172" s="1110"/>
      <c r="R172" s="1110"/>
      <c r="S172" s="1110"/>
      <c r="T172" s="1110"/>
      <c r="U172" s="1110"/>
      <c r="V172" s="1110"/>
      <c r="W172" s="1110"/>
      <c r="X172" s="1110"/>
      <c r="Y172" s="1110"/>
      <c r="Z172" s="1110"/>
      <c r="AA172" s="1111"/>
      <c r="AB172" s="261"/>
    </row>
    <row r="173" spans="1:41" ht="29.25" customHeight="1" x14ac:dyDescent="0.2">
      <c r="A173" s="871" t="s">
        <v>15</v>
      </c>
      <c r="B173" s="738" t="s">
        <v>25</v>
      </c>
      <c r="C173" s="1155" t="s">
        <v>22</v>
      </c>
      <c r="D173" s="1156" t="s">
        <v>22</v>
      </c>
      <c r="E173" s="817" t="s">
        <v>179</v>
      </c>
      <c r="F173" s="955" t="s">
        <v>215</v>
      </c>
      <c r="G173" s="1168" t="s">
        <v>183</v>
      </c>
      <c r="H173" s="1161" t="s">
        <v>63</v>
      </c>
      <c r="I173" s="1085" t="s">
        <v>257</v>
      </c>
      <c r="J173" s="829" t="s">
        <v>223</v>
      </c>
      <c r="K173" s="296" t="s">
        <v>41</v>
      </c>
      <c r="L173" s="655">
        <f>SUM(M173,O173)</f>
        <v>365.4</v>
      </c>
      <c r="M173" s="656">
        <v>361</v>
      </c>
      <c r="N173" s="656">
        <v>301.10000000000002</v>
      </c>
      <c r="O173" s="657">
        <v>4.4000000000000004</v>
      </c>
      <c r="P173" s="655">
        <f>SUM(Q173,S173)</f>
        <v>362.7</v>
      </c>
      <c r="Q173" s="656">
        <v>362.7</v>
      </c>
      <c r="R173" s="656">
        <v>290.8</v>
      </c>
      <c r="S173" s="657">
        <v>0</v>
      </c>
      <c r="T173" s="655">
        <f>SUM(U173,W173)</f>
        <v>473.8</v>
      </c>
      <c r="U173" s="656">
        <v>473.8</v>
      </c>
      <c r="V173" s="656">
        <v>407.9</v>
      </c>
      <c r="W173" s="657">
        <v>0</v>
      </c>
      <c r="X173" s="655">
        <f>Y173+AA173</f>
        <v>516.70000000000005</v>
      </c>
      <c r="Y173" s="656">
        <v>516.70000000000005</v>
      </c>
      <c r="Z173" s="656">
        <v>448.7</v>
      </c>
      <c r="AA173" s="657">
        <v>0</v>
      </c>
      <c r="AB173" s="261"/>
    </row>
    <row r="174" spans="1:41" ht="28.5" customHeight="1" thickBot="1" x14ac:dyDescent="0.25">
      <c r="A174" s="725"/>
      <c r="B174" s="700"/>
      <c r="C174" s="803"/>
      <c r="D174" s="1157"/>
      <c r="E174" s="818"/>
      <c r="F174" s="956"/>
      <c r="G174" s="1169"/>
      <c r="H174" s="1162"/>
      <c r="I174" s="1086"/>
      <c r="J174" s="830"/>
      <c r="K174" s="137" t="s">
        <v>24</v>
      </c>
      <c r="L174" s="279">
        <f>M174+O174</f>
        <v>96.8</v>
      </c>
      <c r="M174" s="281">
        <v>96.8</v>
      </c>
      <c r="N174" s="281">
        <v>93.6</v>
      </c>
      <c r="O174" s="280">
        <v>0</v>
      </c>
      <c r="P174" s="279">
        <f>Q174+S174</f>
        <v>194</v>
      </c>
      <c r="Q174" s="281">
        <v>194</v>
      </c>
      <c r="R174" s="281">
        <v>190.3</v>
      </c>
      <c r="S174" s="280">
        <v>0</v>
      </c>
      <c r="T174" s="279">
        <f>U174+W174</f>
        <v>190</v>
      </c>
      <c r="U174" s="281">
        <v>190</v>
      </c>
      <c r="V174" s="281">
        <v>186.4</v>
      </c>
      <c r="W174" s="280">
        <v>0</v>
      </c>
      <c r="X174" s="279">
        <f>Y174+AA174</f>
        <v>209</v>
      </c>
      <c r="Y174" s="281">
        <v>209</v>
      </c>
      <c r="Z174" s="281">
        <v>205</v>
      </c>
      <c r="AA174" s="280">
        <v>0</v>
      </c>
      <c r="AB174" s="261"/>
    </row>
    <row r="175" spans="1:41" ht="30.75" customHeight="1" thickBot="1" x14ac:dyDescent="0.25">
      <c r="A175" s="762"/>
      <c r="B175" s="848"/>
      <c r="C175" s="849"/>
      <c r="D175" s="902"/>
      <c r="E175" s="819"/>
      <c r="F175" s="900"/>
      <c r="G175" s="1160"/>
      <c r="H175" s="1152"/>
      <c r="I175" s="1087"/>
      <c r="J175" s="831"/>
      <c r="K175" s="118" t="s">
        <v>11</v>
      </c>
      <c r="L175" s="1">
        <f t="shared" ref="L175:AA175" si="59">SUM(L173:L174)</f>
        <v>462.2</v>
      </c>
      <c r="M175" s="2">
        <f t="shared" si="59"/>
        <v>457.8</v>
      </c>
      <c r="N175" s="2">
        <f t="shared" si="59"/>
        <v>394.70000000000005</v>
      </c>
      <c r="O175" s="3">
        <f t="shared" si="59"/>
        <v>4.4000000000000004</v>
      </c>
      <c r="P175" s="1">
        <f t="shared" si="59"/>
        <v>556.70000000000005</v>
      </c>
      <c r="Q175" s="2">
        <f t="shared" si="59"/>
        <v>556.70000000000005</v>
      </c>
      <c r="R175" s="2">
        <f t="shared" si="59"/>
        <v>481.1</v>
      </c>
      <c r="S175" s="3">
        <f t="shared" si="59"/>
        <v>0</v>
      </c>
      <c r="T175" s="1">
        <f t="shared" si="59"/>
        <v>663.8</v>
      </c>
      <c r="U175" s="2">
        <f t="shared" si="59"/>
        <v>663.8</v>
      </c>
      <c r="V175" s="2">
        <f t="shared" si="59"/>
        <v>594.29999999999995</v>
      </c>
      <c r="W175" s="3">
        <f t="shared" si="59"/>
        <v>0</v>
      </c>
      <c r="X175" s="1">
        <f t="shared" si="59"/>
        <v>725.7</v>
      </c>
      <c r="Y175" s="2">
        <f t="shared" si="59"/>
        <v>725.7</v>
      </c>
      <c r="Z175" s="2">
        <f t="shared" si="59"/>
        <v>653.70000000000005</v>
      </c>
      <c r="AA175" s="3">
        <f t="shared" si="59"/>
        <v>0</v>
      </c>
      <c r="AB175" s="261"/>
    </row>
    <row r="176" spans="1:41" ht="33" customHeight="1" thickBot="1" x14ac:dyDescent="0.25">
      <c r="A176" s="839" t="s">
        <v>15</v>
      </c>
      <c r="B176" s="698" t="s">
        <v>25</v>
      </c>
      <c r="C176" s="802" t="s">
        <v>22</v>
      </c>
      <c r="D176" s="901" t="s">
        <v>28</v>
      </c>
      <c r="E176" s="897" t="s">
        <v>64</v>
      </c>
      <c r="F176" s="899" t="s">
        <v>215</v>
      </c>
      <c r="G176" s="1159" t="s">
        <v>183</v>
      </c>
      <c r="H176" s="1151" t="s">
        <v>63</v>
      </c>
      <c r="I176" s="1113" t="s">
        <v>257</v>
      </c>
      <c r="J176" s="1085" t="s">
        <v>218</v>
      </c>
      <c r="K176" s="295" t="s">
        <v>115</v>
      </c>
      <c r="L176" s="605">
        <f>SUM(M176,O176)</f>
        <v>8.5</v>
      </c>
      <c r="M176" s="658">
        <v>8.5</v>
      </c>
      <c r="N176" s="658">
        <v>0</v>
      </c>
      <c r="O176" s="659">
        <v>0</v>
      </c>
      <c r="P176" s="605">
        <f>SUM(Q176,S176)</f>
        <v>7</v>
      </c>
      <c r="Q176" s="658">
        <v>7</v>
      </c>
      <c r="R176" s="658">
        <v>0</v>
      </c>
      <c r="S176" s="659">
        <v>0</v>
      </c>
      <c r="T176" s="605">
        <f>SUM(U176,W176)</f>
        <v>8.1999999999999993</v>
      </c>
      <c r="U176" s="658">
        <v>8.1999999999999993</v>
      </c>
      <c r="V176" s="658">
        <v>0</v>
      </c>
      <c r="W176" s="659">
        <v>0</v>
      </c>
      <c r="X176" s="605">
        <f>Y176+AA176</f>
        <v>8.4</v>
      </c>
      <c r="Y176" s="658">
        <v>8.4</v>
      </c>
      <c r="Z176" s="658">
        <v>0</v>
      </c>
      <c r="AA176" s="659">
        <v>0</v>
      </c>
      <c r="AB176" s="907"/>
    </row>
    <row r="177" spans="1:28" ht="36" customHeight="1" thickBot="1" x14ac:dyDescent="0.25">
      <c r="A177" s="841"/>
      <c r="B177" s="848"/>
      <c r="C177" s="849"/>
      <c r="D177" s="902"/>
      <c r="E177" s="898"/>
      <c r="F177" s="900"/>
      <c r="G177" s="1160"/>
      <c r="H177" s="1152"/>
      <c r="I177" s="1087"/>
      <c r="J177" s="1158"/>
      <c r="K177" s="118" t="s">
        <v>11</v>
      </c>
      <c r="L177" s="1">
        <f>SUM(L176)</f>
        <v>8.5</v>
      </c>
      <c r="M177" s="2">
        <f>SUM(M176)</f>
        <v>8.5</v>
      </c>
      <c r="N177" s="2">
        <f>SUM(N176)</f>
        <v>0</v>
      </c>
      <c r="O177" s="3">
        <f>SUM(O176)</f>
        <v>0</v>
      </c>
      <c r="P177" s="1">
        <f t="shared" ref="P177:AA177" si="60">SUM(P176)</f>
        <v>7</v>
      </c>
      <c r="Q177" s="2">
        <f t="shared" si="60"/>
        <v>7</v>
      </c>
      <c r="R177" s="2">
        <f t="shared" si="60"/>
        <v>0</v>
      </c>
      <c r="S177" s="3">
        <f t="shared" si="60"/>
        <v>0</v>
      </c>
      <c r="T177" s="1">
        <f t="shared" si="60"/>
        <v>8.1999999999999993</v>
      </c>
      <c r="U177" s="2">
        <f t="shared" si="60"/>
        <v>8.1999999999999993</v>
      </c>
      <c r="V177" s="2">
        <f t="shared" si="60"/>
        <v>0</v>
      </c>
      <c r="W177" s="3">
        <f t="shared" si="60"/>
        <v>0</v>
      </c>
      <c r="X177" s="1">
        <f t="shared" si="60"/>
        <v>8.4</v>
      </c>
      <c r="Y177" s="2">
        <f t="shared" si="60"/>
        <v>8.4</v>
      </c>
      <c r="Z177" s="2">
        <f t="shared" si="60"/>
        <v>0</v>
      </c>
      <c r="AA177" s="3">
        <f t="shared" si="60"/>
        <v>0</v>
      </c>
      <c r="AB177" s="907"/>
    </row>
    <row r="178" spans="1:28" ht="36" customHeight="1" thickBot="1" x14ac:dyDescent="0.25">
      <c r="A178" s="839" t="s">
        <v>15</v>
      </c>
      <c r="B178" s="698" t="s">
        <v>25</v>
      </c>
      <c r="C178" s="802" t="s">
        <v>22</v>
      </c>
      <c r="D178" s="901" t="s">
        <v>47</v>
      </c>
      <c r="E178" s="897" t="s">
        <v>180</v>
      </c>
      <c r="F178" s="899" t="s">
        <v>215</v>
      </c>
      <c r="G178" s="1159" t="s">
        <v>183</v>
      </c>
      <c r="H178" s="1151" t="s">
        <v>63</v>
      </c>
      <c r="I178" s="1113" t="s">
        <v>257</v>
      </c>
      <c r="J178" s="1085" t="s">
        <v>218</v>
      </c>
      <c r="K178" s="294" t="s">
        <v>41</v>
      </c>
      <c r="L178" s="660">
        <f>SUM(M178,O178)</f>
        <v>74.2</v>
      </c>
      <c r="M178" s="661">
        <v>74.2</v>
      </c>
      <c r="N178" s="661">
        <v>25.1</v>
      </c>
      <c r="O178" s="662">
        <v>0</v>
      </c>
      <c r="P178" s="660">
        <f>SUM(Q178,S178)</f>
        <v>106.8</v>
      </c>
      <c r="Q178" s="661">
        <v>106.8</v>
      </c>
      <c r="R178" s="661">
        <v>59.9</v>
      </c>
      <c r="S178" s="662">
        <v>0</v>
      </c>
      <c r="T178" s="660">
        <f>SUM(U178,W178)</f>
        <v>89.2</v>
      </c>
      <c r="U178" s="661">
        <v>89.2</v>
      </c>
      <c r="V178" s="661">
        <v>38.299999999999997</v>
      </c>
      <c r="W178" s="662">
        <v>0</v>
      </c>
      <c r="X178" s="660">
        <f>Y178+AA178</f>
        <v>93.5</v>
      </c>
      <c r="Y178" s="661">
        <v>93.5</v>
      </c>
      <c r="Z178" s="661">
        <v>42.1</v>
      </c>
      <c r="AA178" s="662">
        <v>0</v>
      </c>
      <c r="AB178" s="934"/>
    </row>
    <row r="179" spans="1:28" ht="36" customHeight="1" thickBot="1" x14ac:dyDescent="0.25">
      <c r="A179" s="841"/>
      <c r="B179" s="848"/>
      <c r="C179" s="849"/>
      <c r="D179" s="902"/>
      <c r="E179" s="898"/>
      <c r="F179" s="900"/>
      <c r="G179" s="1160"/>
      <c r="H179" s="1152"/>
      <c r="I179" s="1087"/>
      <c r="J179" s="1158"/>
      <c r="K179" s="118" t="s">
        <v>11</v>
      </c>
      <c r="L179" s="101">
        <f t="shared" ref="L179:AA179" si="61">SUM(L178)</f>
        <v>74.2</v>
      </c>
      <c r="M179" s="102">
        <f t="shared" si="61"/>
        <v>74.2</v>
      </c>
      <c r="N179" s="102">
        <f t="shared" si="61"/>
        <v>25.1</v>
      </c>
      <c r="O179" s="103">
        <f t="shared" si="61"/>
        <v>0</v>
      </c>
      <c r="P179" s="101">
        <f t="shared" si="61"/>
        <v>106.8</v>
      </c>
      <c r="Q179" s="102">
        <f t="shared" si="61"/>
        <v>106.8</v>
      </c>
      <c r="R179" s="102">
        <f t="shared" si="61"/>
        <v>59.9</v>
      </c>
      <c r="S179" s="103">
        <f t="shared" si="61"/>
        <v>0</v>
      </c>
      <c r="T179" s="101">
        <f t="shared" si="61"/>
        <v>89.2</v>
      </c>
      <c r="U179" s="102">
        <f t="shared" si="61"/>
        <v>89.2</v>
      </c>
      <c r="V179" s="102">
        <f t="shared" si="61"/>
        <v>38.299999999999997</v>
      </c>
      <c r="W179" s="103">
        <f t="shared" si="61"/>
        <v>0</v>
      </c>
      <c r="X179" s="101">
        <f t="shared" si="61"/>
        <v>93.5</v>
      </c>
      <c r="Y179" s="102">
        <f t="shared" si="61"/>
        <v>93.5</v>
      </c>
      <c r="Z179" s="102">
        <f t="shared" si="61"/>
        <v>42.1</v>
      </c>
      <c r="AA179" s="103">
        <f t="shared" si="61"/>
        <v>0</v>
      </c>
      <c r="AB179" s="934"/>
    </row>
    <row r="180" spans="1:28" ht="25.5" customHeight="1" x14ac:dyDescent="0.2">
      <c r="A180" s="839" t="s">
        <v>15</v>
      </c>
      <c r="B180" s="698" t="s">
        <v>25</v>
      </c>
      <c r="C180" s="802" t="s">
        <v>22</v>
      </c>
      <c r="D180" s="845" t="s">
        <v>35</v>
      </c>
      <c r="E180" s="1105" t="s">
        <v>365</v>
      </c>
      <c r="F180" s="1107" t="s">
        <v>367</v>
      </c>
      <c r="G180" s="774" t="s">
        <v>183</v>
      </c>
      <c r="H180" s="842" t="s">
        <v>63</v>
      </c>
      <c r="I180" s="759" t="s">
        <v>257</v>
      </c>
      <c r="J180" s="732" t="s">
        <v>364</v>
      </c>
      <c r="K180" s="71" t="s">
        <v>24</v>
      </c>
      <c r="L180" s="72">
        <f>SUM(M180,O180)</f>
        <v>0</v>
      </c>
      <c r="M180" s="73">
        <v>0</v>
      </c>
      <c r="N180" s="73">
        <v>0</v>
      </c>
      <c r="O180" s="74">
        <v>0</v>
      </c>
      <c r="P180" s="72">
        <f>SUM(Q180,S180)</f>
        <v>12.1</v>
      </c>
      <c r="Q180" s="73">
        <v>12.1</v>
      </c>
      <c r="R180" s="73">
        <v>7.5</v>
      </c>
      <c r="S180" s="74">
        <v>0</v>
      </c>
      <c r="T180" s="72">
        <f>SUM(U180,W180)</f>
        <v>24.3</v>
      </c>
      <c r="U180" s="73">
        <v>24.3</v>
      </c>
      <c r="V180" s="73">
        <v>14.5</v>
      </c>
      <c r="W180" s="74">
        <v>0</v>
      </c>
      <c r="X180" s="72">
        <f>Y180+AA180</f>
        <v>12.1</v>
      </c>
      <c r="Y180" s="73">
        <v>12.1</v>
      </c>
      <c r="Z180" s="73">
        <v>7.5</v>
      </c>
      <c r="AA180" s="74">
        <v>0</v>
      </c>
      <c r="AB180" s="934"/>
    </row>
    <row r="181" spans="1:28" ht="26.25" customHeight="1" thickBot="1" x14ac:dyDescent="0.25">
      <c r="A181" s="840"/>
      <c r="B181" s="739"/>
      <c r="C181" s="1148"/>
      <c r="D181" s="846"/>
      <c r="E181" s="748"/>
      <c r="F181" s="1108"/>
      <c r="G181" s="1112"/>
      <c r="H181" s="843"/>
      <c r="I181" s="990"/>
      <c r="J181" s="990"/>
      <c r="K181" s="55" t="s">
        <v>30</v>
      </c>
      <c r="L181" s="145">
        <f>M181+O181</f>
        <v>0</v>
      </c>
      <c r="M181" s="69">
        <v>0</v>
      </c>
      <c r="N181" s="69">
        <v>0</v>
      </c>
      <c r="O181" s="146">
        <v>0</v>
      </c>
      <c r="P181" s="145">
        <f>Q181+S181</f>
        <v>68.8</v>
      </c>
      <c r="Q181" s="69">
        <v>68.8</v>
      </c>
      <c r="R181" s="69">
        <v>70</v>
      </c>
      <c r="S181" s="146">
        <v>0</v>
      </c>
      <c r="T181" s="145">
        <f>U181+W181</f>
        <v>137.5</v>
      </c>
      <c r="U181" s="69">
        <v>137.5</v>
      </c>
      <c r="V181" s="69">
        <v>105</v>
      </c>
      <c r="W181" s="146">
        <v>0</v>
      </c>
      <c r="X181" s="145">
        <f>Y181+AA181</f>
        <v>68.7</v>
      </c>
      <c r="Y181" s="69">
        <v>68.7</v>
      </c>
      <c r="Z181" s="69">
        <v>70</v>
      </c>
      <c r="AA181" s="146">
        <v>0</v>
      </c>
      <c r="AB181" s="934"/>
    </row>
    <row r="182" spans="1:28" ht="28.5" customHeight="1" thickBot="1" x14ac:dyDescent="0.25">
      <c r="A182" s="841"/>
      <c r="B182" s="848"/>
      <c r="C182" s="849"/>
      <c r="D182" s="847"/>
      <c r="E182" s="1106"/>
      <c r="F182" s="1109"/>
      <c r="G182" s="776"/>
      <c r="H182" s="844"/>
      <c r="I182" s="761"/>
      <c r="J182" s="963"/>
      <c r="K182" s="340" t="s">
        <v>11</v>
      </c>
      <c r="L182" s="77">
        <f>SUM(L180:L181)</f>
        <v>0</v>
      </c>
      <c r="M182" s="78">
        <f t="shared" ref="M182" si="62">SUM(M180:M181)</f>
        <v>0</v>
      </c>
      <c r="N182" s="78">
        <f t="shared" ref="N182" si="63">SUM(N180:N181)</f>
        <v>0</v>
      </c>
      <c r="O182" s="79">
        <f t="shared" ref="O182" si="64">SUM(O180:O181)</f>
        <v>0</v>
      </c>
      <c r="P182" s="77">
        <f t="shared" ref="P182" si="65">SUM(P180:P181)</f>
        <v>80.899999999999991</v>
      </c>
      <c r="Q182" s="78">
        <f t="shared" ref="Q182" si="66">SUM(Q180:Q181)</f>
        <v>80.899999999999991</v>
      </c>
      <c r="R182" s="78">
        <f t="shared" ref="R182" si="67">SUM(R180:R181)</f>
        <v>77.5</v>
      </c>
      <c r="S182" s="79">
        <f t="shared" ref="S182" si="68">SUM(S180:S181)</f>
        <v>0</v>
      </c>
      <c r="T182" s="77">
        <f t="shared" ref="T182" si="69">SUM(T180:T181)</f>
        <v>161.80000000000001</v>
      </c>
      <c r="U182" s="78">
        <f t="shared" ref="U182" si="70">SUM(U180:U181)</f>
        <v>161.80000000000001</v>
      </c>
      <c r="V182" s="78">
        <f t="shared" ref="V182" si="71">SUM(V180:V181)</f>
        <v>119.5</v>
      </c>
      <c r="W182" s="79">
        <f t="shared" ref="W182" si="72">SUM(W180:W181)</f>
        <v>0</v>
      </c>
      <c r="X182" s="77">
        <f t="shared" ref="X182" si="73">SUM(X180:X181)</f>
        <v>80.8</v>
      </c>
      <c r="Y182" s="78">
        <f t="shared" ref="Y182" si="74">SUM(Y180:Y181)</f>
        <v>80.8</v>
      </c>
      <c r="Z182" s="78">
        <f t="shared" ref="Z182" si="75">SUM(Z180:Z181)</f>
        <v>77.5</v>
      </c>
      <c r="AA182" s="79">
        <f t="shared" ref="AA182" si="76">SUM(AA180:AA181)</f>
        <v>0</v>
      </c>
      <c r="AB182" s="934"/>
    </row>
    <row r="183" spans="1:28" ht="33.75" customHeight="1" x14ac:dyDescent="0.2">
      <c r="A183" s="839" t="s">
        <v>15</v>
      </c>
      <c r="B183" s="698" t="s">
        <v>25</v>
      </c>
      <c r="C183" s="802" t="s">
        <v>22</v>
      </c>
      <c r="D183" s="845" t="s">
        <v>37</v>
      </c>
      <c r="E183" s="1105" t="s">
        <v>366</v>
      </c>
      <c r="F183" s="1107" t="s">
        <v>367</v>
      </c>
      <c r="G183" s="774" t="s">
        <v>183</v>
      </c>
      <c r="H183" s="842" t="s">
        <v>63</v>
      </c>
      <c r="I183" s="759" t="s">
        <v>257</v>
      </c>
      <c r="J183" s="732" t="s">
        <v>364</v>
      </c>
      <c r="K183" s="71" t="s">
        <v>24</v>
      </c>
      <c r="L183" s="72">
        <f>SUM(M183,O183)</f>
        <v>0</v>
      </c>
      <c r="M183" s="73">
        <v>0</v>
      </c>
      <c r="N183" s="73">
        <v>0</v>
      </c>
      <c r="O183" s="74">
        <v>0</v>
      </c>
      <c r="P183" s="72">
        <f>SUM(Q183,S183)</f>
        <v>5.5</v>
      </c>
      <c r="Q183" s="73">
        <v>5.5</v>
      </c>
      <c r="R183" s="73">
        <v>3</v>
      </c>
      <c r="S183" s="74">
        <v>0</v>
      </c>
      <c r="T183" s="72">
        <f>SUM(U183,W183)</f>
        <v>11.1</v>
      </c>
      <c r="U183" s="73">
        <v>11.1</v>
      </c>
      <c r="V183" s="73">
        <v>6.2</v>
      </c>
      <c r="W183" s="74">
        <v>0</v>
      </c>
      <c r="X183" s="72">
        <f>Y183+AA183</f>
        <v>5.5</v>
      </c>
      <c r="Y183" s="73">
        <v>5.5</v>
      </c>
      <c r="Z183" s="73">
        <v>3</v>
      </c>
      <c r="AA183" s="74">
        <v>0</v>
      </c>
      <c r="AB183" s="907"/>
    </row>
    <row r="184" spans="1:28" ht="32.25" customHeight="1" thickBot="1" x14ac:dyDescent="0.25">
      <c r="A184" s="840"/>
      <c r="B184" s="739"/>
      <c r="C184" s="1148"/>
      <c r="D184" s="846"/>
      <c r="E184" s="748"/>
      <c r="F184" s="1108"/>
      <c r="G184" s="1112"/>
      <c r="H184" s="843"/>
      <c r="I184" s="990"/>
      <c r="J184" s="990"/>
      <c r="K184" s="55" t="s">
        <v>30</v>
      </c>
      <c r="L184" s="145">
        <f>M184+O184</f>
        <v>0</v>
      </c>
      <c r="M184" s="69">
        <v>0</v>
      </c>
      <c r="N184" s="69">
        <v>0</v>
      </c>
      <c r="O184" s="146">
        <v>0</v>
      </c>
      <c r="P184" s="145">
        <f>Q184+S184</f>
        <v>31.2</v>
      </c>
      <c r="Q184" s="69">
        <v>31.2</v>
      </c>
      <c r="R184" s="69">
        <v>24.3</v>
      </c>
      <c r="S184" s="146">
        <v>0</v>
      </c>
      <c r="T184" s="145">
        <f>U184+W184</f>
        <v>62.5</v>
      </c>
      <c r="U184" s="69">
        <v>62.5</v>
      </c>
      <c r="V184" s="69">
        <v>51.6</v>
      </c>
      <c r="W184" s="146">
        <v>0</v>
      </c>
      <c r="X184" s="145">
        <f>Y184+AA184</f>
        <v>31.3</v>
      </c>
      <c r="Y184" s="69">
        <v>31.3</v>
      </c>
      <c r="Z184" s="69">
        <v>24.3</v>
      </c>
      <c r="AA184" s="146">
        <v>0</v>
      </c>
      <c r="AB184" s="934"/>
    </row>
    <row r="185" spans="1:28" ht="34.5" customHeight="1" thickBot="1" x14ac:dyDescent="0.25">
      <c r="A185" s="841"/>
      <c r="B185" s="848"/>
      <c r="C185" s="849"/>
      <c r="D185" s="847"/>
      <c r="E185" s="1106"/>
      <c r="F185" s="1109"/>
      <c r="G185" s="776"/>
      <c r="H185" s="844"/>
      <c r="I185" s="761"/>
      <c r="J185" s="963"/>
      <c r="K185" s="340" t="s">
        <v>11</v>
      </c>
      <c r="L185" s="85">
        <f>SUM(L183:L184)</f>
        <v>0</v>
      </c>
      <c r="M185" s="86">
        <f t="shared" ref="M185:AA185" si="77">SUM(M183:M184)</f>
        <v>0</v>
      </c>
      <c r="N185" s="86">
        <f t="shared" si="77"/>
        <v>0</v>
      </c>
      <c r="O185" s="87">
        <f t="shared" si="77"/>
        <v>0</v>
      </c>
      <c r="P185" s="85">
        <f t="shared" si="77"/>
        <v>36.700000000000003</v>
      </c>
      <c r="Q185" s="86">
        <f t="shared" si="77"/>
        <v>36.700000000000003</v>
      </c>
      <c r="R185" s="86">
        <f t="shared" si="77"/>
        <v>27.3</v>
      </c>
      <c r="S185" s="87">
        <f t="shared" si="77"/>
        <v>0</v>
      </c>
      <c r="T185" s="85">
        <f t="shared" si="77"/>
        <v>73.599999999999994</v>
      </c>
      <c r="U185" s="86">
        <f t="shared" si="77"/>
        <v>73.599999999999994</v>
      </c>
      <c r="V185" s="86">
        <f t="shared" si="77"/>
        <v>57.800000000000004</v>
      </c>
      <c r="W185" s="87">
        <f t="shared" si="77"/>
        <v>0</v>
      </c>
      <c r="X185" s="85">
        <f t="shared" si="77"/>
        <v>36.799999999999997</v>
      </c>
      <c r="Y185" s="86">
        <f t="shared" si="77"/>
        <v>36.799999999999997</v>
      </c>
      <c r="Z185" s="86">
        <f t="shared" si="77"/>
        <v>27.3</v>
      </c>
      <c r="AA185" s="87">
        <f t="shared" si="77"/>
        <v>0</v>
      </c>
      <c r="AB185" s="907"/>
    </row>
    <row r="186" spans="1:28" ht="21" customHeight="1" thickBot="1" x14ac:dyDescent="0.25">
      <c r="A186" s="28" t="s">
        <v>15</v>
      </c>
      <c r="B186" s="4" t="s">
        <v>25</v>
      </c>
      <c r="C186" s="184" t="s">
        <v>22</v>
      </c>
      <c r="D186" s="1089" t="s">
        <v>203</v>
      </c>
      <c r="E186" s="1090"/>
      <c r="F186" s="1090"/>
      <c r="G186" s="1090"/>
      <c r="H186" s="1090"/>
      <c r="I186" s="1090"/>
      <c r="J186" s="1090"/>
      <c r="K186" s="1090"/>
      <c r="L186" s="469">
        <f>L175+L177+L185+L179+L182</f>
        <v>544.9</v>
      </c>
      <c r="M186" s="470">
        <f t="shared" ref="M186:AA186" si="78">M175+M177+M185+M179+M182</f>
        <v>540.5</v>
      </c>
      <c r="N186" s="470">
        <f t="shared" si="78"/>
        <v>419.80000000000007</v>
      </c>
      <c r="O186" s="471">
        <f t="shared" si="78"/>
        <v>4.4000000000000004</v>
      </c>
      <c r="P186" s="469">
        <f t="shared" si="78"/>
        <v>788.1</v>
      </c>
      <c r="Q186" s="470">
        <f t="shared" si="78"/>
        <v>788.1</v>
      </c>
      <c r="R186" s="470">
        <f t="shared" si="78"/>
        <v>645.80000000000007</v>
      </c>
      <c r="S186" s="471">
        <f t="shared" si="78"/>
        <v>0</v>
      </c>
      <c r="T186" s="469">
        <f t="shared" si="78"/>
        <v>996.60000000000014</v>
      </c>
      <c r="U186" s="470">
        <f t="shared" si="78"/>
        <v>996.60000000000014</v>
      </c>
      <c r="V186" s="470">
        <f t="shared" si="78"/>
        <v>809.89999999999986</v>
      </c>
      <c r="W186" s="471">
        <f t="shared" si="78"/>
        <v>0</v>
      </c>
      <c r="X186" s="469">
        <f t="shared" si="78"/>
        <v>945.19999999999993</v>
      </c>
      <c r="Y186" s="470">
        <f t="shared" si="78"/>
        <v>945.19999999999993</v>
      </c>
      <c r="Z186" s="470">
        <f t="shared" si="78"/>
        <v>800.6</v>
      </c>
      <c r="AA186" s="471">
        <f t="shared" si="78"/>
        <v>0</v>
      </c>
      <c r="AB186" s="261"/>
    </row>
    <row r="187" spans="1:28" ht="20.25" customHeight="1" thickBot="1" x14ac:dyDescent="0.25">
      <c r="A187" s="297" t="s">
        <v>15</v>
      </c>
      <c r="B187" s="183" t="s">
        <v>25</v>
      </c>
      <c r="C187" s="1153" t="s">
        <v>204</v>
      </c>
      <c r="D187" s="1154"/>
      <c r="E187" s="1154"/>
      <c r="F187" s="1154"/>
      <c r="G187" s="1154"/>
      <c r="H187" s="1154"/>
      <c r="I187" s="1154"/>
      <c r="J187" s="1154"/>
      <c r="K187" s="1154"/>
      <c r="L187" s="466">
        <f>L171+L186</f>
        <v>613.9</v>
      </c>
      <c r="M187" s="467">
        <f t="shared" ref="M187:AA187" si="79">M171+M186</f>
        <v>609.5</v>
      </c>
      <c r="N187" s="467">
        <f t="shared" si="79"/>
        <v>419.80000000000007</v>
      </c>
      <c r="O187" s="468">
        <f t="shared" si="79"/>
        <v>4.4000000000000004</v>
      </c>
      <c r="P187" s="466">
        <f t="shared" si="79"/>
        <v>843.9</v>
      </c>
      <c r="Q187" s="467">
        <f t="shared" si="79"/>
        <v>843.9</v>
      </c>
      <c r="R187" s="467">
        <f t="shared" si="79"/>
        <v>645.80000000000007</v>
      </c>
      <c r="S187" s="468">
        <f t="shared" si="79"/>
        <v>0</v>
      </c>
      <c r="T187" s="466">
        <f t="shared" si="79"/>
        <v>1039.6000000000001</v>
      </c>
      <c r="U187" s="467">
        <f t="shared" si="79"/>
        <v>1039.6000000000001</v>
      </c>
      <c r="V187" s="467">
        <f t="shared" si="79"/>
        <v>809.89999999999986</v>
      </c>
      <c r="W187" s="468">
        <f t="shared" si="79"/>
        <v>0</v>
      </c>
      <c r="X187" s="466">
        <f t="shared" si="79"/>
        <v>990.19999999999993</v>
      </c>
      <c r="Y187" s="467">
        <f t="shared" si="79"/>
        <v>990.19999999999993</v>
      </c>
      <c r="Z187" s="467">
        <f t="shared" si="79"/>
        <v>800.6</v>
      </c>
      <c r="AA187" s="468">
        <f t="shared" si="79"/>
        <v>0</v>
      </c>
      <c r="AB187" s="934"/>
    </row>
    <row r="188" spans="1:28" ht="24.75" customHeight="1" thickBot="1" x14ac:dyDescent="0.25">
      <c r="A188" s="28" t="s">
        <v>15</v>
      </c>
      <c r="B188" s="256" t="s">
        <v>15</v>
      </c>
      <c r="C188" s="966" t="s">
        <v>65</v>
      </c>
      <c r="D188" s="966"/>
      <c r="E188" s="966"/>
      <c r="F188" s="966"/>
      <c r="G188" s="966"/>
      <c r="H188" s="966"/>
      <c r="I188" s="966"/>
      <c r="J188" s="966"/>
      <c r="K188" s="966"/>
      <c r="L188" s="967"/>
      <c r="M188" s="967"/>
      <c r="N188" s="967"/>
      <c r="O188" s="967"/>
      <c r="P188" s="967"/>
      <c r="Q188" s="967"/>
      <c r="R188" s="967"/>
      <c r="S188" s="967"/>
      <c r="T188" s="967"/>
      <c r="U188" s="967"/>
      <c r="V188" s="967"/>
      <c r="W188" s="967"/>
      <c r="X188" s="967"/>
      <c r="Y188" s="967"/>
      <c r="Z188" s="967"/>
      <c r="AA188" s="968"/>
      <c r="AB188" s="907"/>
    </row>
    <row r="189" spans="1:28" ht="24" customHeight="1" thickBot="1" x14ac:dyDescent="0.25">
      <c r="A189" s="28" t="s">
        <v>15</v>
      </c>
      <c r="B189" s="4" t="s">
        <v>15</v>
      </c>
      <c r="C189" s="185" t="s">
        <v>16</v>
      </c>
      <c r="D189" s="941" t="s">
        <v>66</v>
      </c>
      <c r="E189" s="942"/>
      <c r="F189" s="942"/>
      <c r="G189" s="942"/>
      <c r="H189" s="942"/>
      <c r="I189" s="942"/>
      <c r="J189" s="942"/>
      <c r="K189" s="942"/>
      <c r="L189" s="942"/>
      <c r="M189" s="942"/>
      <c r="N189" s="942"/>
      <c r="O189" s="942"/>
      <c r="P189" s="942"/>
      <c r="Q189" s="942"/>
      <c r="R189" s="942"/>
      <c r="S189" s="942"/>
      <c r="T189" s="942"/>
      <c r="U189" s="942"/>
      <c r="V189" s="942"/>
      <c r="W189" s="942"/>
      <c r="X189" s="942"/>
      <c r="Y189" s="942"/>
      <c r="Z189" s="942"/>
      <c r="AA189" s="943"/>
      <c r="AB189" s="907"/>
    </row>
    <row r="190" spans="1:28" ht="21" customHeight="1" x14ac:dyDescent="0.2">
      <c r="A190" s="723" t="s">
        <v>15</v>
      </c>
      <c r="B190" s="726" t="s">
        <v>15</v>
      </c>
      <c r="C190" s="802" t="s">
        <v>16</v>
      </c>
      <c r="D190" s="868" t="s">
        <v>16</v>
      </c>
      <c r="E190" s="857" t="s">
        <v>67</v>
      </c>
      <c r="F190" s="814" t="s">
        <v>215</v>
      </c>
      <c r="G190" s="861" t="s">
        <v>184</v>
      </c>
      <c r="H190" s="864" t="s">
        <v>20</v>
      </c>
      <c r="I190" s="1092" t="s">
        <v>135</v>
      </c>
      <c r="J190" s="833" t="s">
        <v>224</v>
      </c>
      <c r="K190" s="221" t="s">
        <v>24</v>
      </c>
      <c r="L190" s="663">
        <f>M190+O190</f>
        <v>127.5</v>
      </c>
      <c r="M190" s="664">
        <v>127.5</v>
      </c>
      <c r="N190" s="664">
        <v>0</v>
      </c>
      <c r="O190" s="665">
        <v>0</v>
      </c>
      <c r="P190" s="570">
        <f>Q190+S190</f>
        <v>130</v>
      </c>
      <c r="Q190" s="666">
        <v>130</v>
      </c>
      <c r="R190" s="666">
        <v>0</v>
      </c>
      <c r="S190" s="667">
        <v>0</v>
      </c>
      <c r="T190" s="663">
        <f>U190+W190</f>
        <v>139.69999999999999</v>
      </c>
      <c r="U190" s="664">
        <v>139.69999999999999</v>
      </c>
      <c r="V190" s="664">
        <v>0</v>
      </c>
      <c r="W190" s="665">
        <v>0</v>
      </c>
      <c r="X190" s="663">
        <f>Y190+AA190</f>
        <v>153.69999999999999</v>
      </c>
      <c r="Y190" s="664">
        <v>153.69999999999999</v>
      </c>
      <c r="Z190" s="664">
        <v>0</v>
      </c>
      <c r="AA190" s="665">
        <v>0</v>
      </c>
      <c r="AB190" s="907"/>
    </row>
    <row r="191" spans="1:28" ht="25.5" customHeight="1" thickBot="1" x14ac:dyDescent="0.25">
      <c r="A191" s="725"/>
      <c r="B191" s="728"/>
      <c r="C191" s="803"/>
      <c r="D191" s="953"/>
      <c r="E191" s="939"/>
      <c r="F191" s="940"/>
      <c r="G191" s="935"/>
      <c r="H191" s="1091"/>
      <c r="I191" s="1093"/>
      <c r="J191" s="834"/>
      <c r="K191" s="236" t="s">
        <v>41</v>
      </c>
      <c r="L191" s="284">
        <f>M191+O191</f>
        <v>0</v>
      </c>
      <c r="M191" s="237">
        <v>0</v>
      </c>
      <c r="N191" s="237">
        <v>0</v>
      </c>
      <c r="O191" s="277">
        <v>0</v>
      </c>
      <c r="P191" s="284">
        <f>Q191+S191</f>
        <v>0</v>
      </c>
      <c r="Q191" s="237">
        <v>0</v>
      </c>
      <c r="R191" s="237">
        <v>0</v>
      </c>
      <c r="S191" s="277">
        <v>0</v>
      </c>
      <c r="T191" s="284">
        <f>U191+W191</f>
        <v>0</v>
      </c>
      <c r="U191" s="237">
        <v>0</v>
      </c>
      <c r="V191" s="237">
        <v>0</v>
      </c>
      <c r="W191" s="277">
        <v>0</v>
      </c>
      <c r="X191" s="284">
        <f>Y191+AA191</f>
        <v>0</v>
      </c>
      <c r="Y191" s="237">
        <v>0</v>
      </c>
      <c r="Z191" s="237">
        <v>0</v>
      </c>
      <c r="AA191" s="238">
        <v>0</v>
      </c>
      <c r="AB191" s="907"/>
    </row>
    <row r="192" spans="1:28" ht="24" customHeight="1" thickBot="1" x14ac:dyDescent="0.25">
      <c r="A192" s="762"/>
      <c r="B192" s="763"/>
      <c r="C192" s="849"/>
      <c r="D192" s="870"/>
      <c r="E192" s="858"/>
      <c r="F192" s="859"/>
      <c r="G192" s="863"/>
      <c r="H192" s="866"/>
      <c r="I192" s="1094"/>
      <c r="J192" s="835"/>
      <c r="K192" s="118" t="s">
        <v>11</v>
      </c>
      <c r="L192" s="1">
        <f t="shared" ref="L192:AA192" si="80">L190+L191</f>
        <v>127.5</v>
      </c>
      <c r="M192" s="2">
        <f t="shared" si="80"/>
        <v>127.5</v>
      </c>
      <c r="N192" s="2">
        <f t="shared" si="80"/>
        <v>0</v>
      </c>
      <c r="O192" s="3">
        <f t="shared" si="80"/>
        <v>0</v>
      </c>
      <c r="P192" s="1">
        <f t="shared" si="80"/>
        <v>130</v>
      </c>
      <c r="Q192" s="2">
        <f t="shared" si="80"/>
        <v>130</v>
      </c>
      <c r="R192" s="2">
        <f t="shared" si="80"/>
        <v>0</v>
      </c>
      <c r="S192" s="3">
        <f t="shared" si="80"/>
        <v>0</v>
      </c>
      <c r="T192" s="1">
        <f t="shared" si="80"/>
        <v>139.69999999999999</v>
      </c>
      <c r="U192" s="2">
        <f t="shared" si="80"/>
        <v>139.69999999999999</v>
      </c>
      <c r="V192" s="2">
        <f t="shared" si="80"/>
        <v>0</v>
      </c>
      <c r="W192" s="3">
        <f t="shared" si="80"/>
        <v>0</v>
      </c>
      <c r="X192" s="1">
        <f t="shared" si="80"/>
        <v>153.69999999999999</v>
      </c>
      <c r="Y192" s="2">
        <f t="shared" si="80"/>
        <v>153.69999999999999</v>
      </c>
      <c r="Z192" s="2">
        <f t="shared" si="80"/>
        <v>0</v>
      </c>
      <c r="AA192" s="3">
        <f t="shared" si="80"/>
        <v>0</v>
      </c>
      <c r="AB192" s="907"/>
    </row>
    <row r="193" spans="1:28" ht="31.5" customHeight="1" thickBot="1" x14ac:dyDescent="0.25">
      <c r="A193" s="723" t="s">
        <v>15</v>
      </c>
      <c r="B193" s="726" t="s">
        <v>15</v>
      </c>
      <c r="C193" s="802" t="s">
        <v>16</v>
      </c>
      <c r="D193" s="868" t="s">
        <v>22</v>
      </c>
      <c r="E193" s="857" t="s">
        <v>136</v>
      </c>
      <c r="F193" s="814" t="s">
        <v>219</v>
      </c>
      <c r="G193" s="861" t="s">
        <v>185</v>
      </c>
      <c r="H193" s="864" t="s">
        <v>214</v>
      </c>
      <c r="I193" s="1092" t="s">
        <v>135</v>
      </c>
      <c r="J193" s="833" t="s">
        <v>225</v>
      </c>
      <c r="K193" s="287" t="s">
        <v>24</v>
      </c>
      <c r="L193" s="284">
        <f>M193+O193</f>
        <v>120.4</v>
      </c>
      <c r="M193" s="237">
        <v>120.4</v>
      </c>
      <c r="N193" s="237">
        <v>98.7</v>
      </c>
      <c r="O193" s="277">
        <v>0</v>
      </c>
      <c r="P193" s="172">
        <f>Q193+S193</f>
        <v>170.8</v>
      </c>
      <c r="Q193" s="668">
        <v>170.8</v>
      </c>
      <c r="R193" s="668">
        <v>154.69999999999999</v>
      </c>
      <c r="S193" s="599">
        <v>0</v>
      </c>
      <c r="T193" s="172">
        <f>U193+W193</f>
        <v>160</v>
      </c>
      <c r="U193" s="668">
        <v>160</v>
      </c>
      <c r="V193" s="668">
        <v>128.30000000000001</v>
      </c>
      <c r="W193" s="599">
        <v>0</v>
      </c>
      <c r="X193" s="284">
        <f>Y193+AA193</f>
        <v>175.9</v>
      </c>
      <c r="Y193" s="237">
        <v>175.9</v>
      </c>
      <c r="Z193" s="237">
        <v>141.1</v>
      </c>
      <c r="AA193" s="238">
        <v>0</v>
      </c>
      <c r="AB193" s="934"/>
    </row>
    <row r="194" spans="1:28" ht="32.25" customHeight="1" thickBot="1" x14ac:dyDescent="0.25">
      <c r="A194" s="725"/>
      <c r="B194" s="728"/>
      <c r="C194" s="803"/>
      <c r="D194" s="953"/>
      <c r="E194" s="939"/>
      <c r="F194" s="940"/>
      <c r="G194" s="935"/>
      <c r="H194" s="866"/>
      <c r="I194" s="1094"/>
      <c r="J194" s="835"/>
      <c r="K194" s="118" t="s">
        <v>11</v>
      </c>
      <c r="L194" s="104">
        <f t="shared" ref="L194:AA194" si="81">L193</f>
        <v>120.4</v>
      </c>
      <c r="M194" s="105">
        <f t="shared" si="81"/>
        <v>120.4</v>
      </c>
      <c r="N194" s="105">
        <f t="shared" si="81"/>
        <v>98.7</v>
      </c>
      <c r="O194" s="111">
        <f t="shared" si="81"/>
        <v>0</v>
      </c>
      <c r="P194" s="104">
        <f t="shared" si="81"/>
        <v>170.8</v>
      </c>
      <c r="Q194" s="105">
        <f t="shared" si="81"/>
        <v>170.8</v>
      </c>
      <c r="R194" s="105">
        <f t="shared" si="81"/>
        <v>154.69999999999999</v>
      </c>
      <c r="S194" s="111">
        <f t="shared" si="81"/>
        <v>0</v>
      </c>
      <c r="T194" s="104">
        <f t="shared" si="81"/>
        <v>160</v>
      </c>
      <c r="U194" s="105">
        <f t="shared" si="81"/>
        <v>160</v>
      </c>
      <c r="V194" s="105">
        <f t="shared" si="81"/>
        <v>128.30000000000001</v>
      </c>
      <c r="W194" s="111">
        <f t="shared" si="81"/>
        <v>0</v>
      </c>
      <c r="X194" s="104">
        <f t="shared" si="81"/>
        <v>175.9</v>
      </c>
      <c r="Y194" s="105">
        <f t="shared" si="81"/>
        <v>175.9</v>
      </c>
      <c r="Z194" s="105">
        <f t="shared" si="81"/>
        <v>141.1</v>
      </c>
      <c r="AA194" s="108">
        <f t="shared" si="81"/>
        <v>0</v>
      </c>
      <c r="AB194" s="934"/>
    </row>
    <row r="195" spans="1:28" ht="30.75" customHeight="1" thickBot="1" x14ac:dyDescent="0.25">
      <c r="A195" s="723" t="s">
        <v>15</v>
      </c>
      <c r="B195" s="726" t="s">
        <v>15</v>
      </c>
      <c r="C195" s="802" t="s">
        <v>16</v>
      </c>
      <c r="D195" s="804" t="s">
        <v>25</v>
      </c>
      <c r="E195" s="768" t="s">
        <v>174</v>
      </c>
      <c r="F195" s="771" t="s">
        <v>215</v>
      </c>
      <c r="G195" s="774" t="s">
        <v>185</v>
      </c>
      <c r="H195" s="777" t="s">
        <v>20</v>
      </c>
      <c r="I195" s="759" t="s">
        <v>135</v>
      </c>
      <c r="J195" s="962" t="s">
        <v>218</v>
      </c>
      <c r="K195" s="55" t="s">
        <v>43</v>
      </c>
      <c r="L195" s="75">
        <f>M195+O195</f>
        <v>0</v>
      </c>
      <c r="M195" s="56">
        <v>0</v>
      </c>
      <c r="N195" s="56">
        <v>0</v>
      </c>
      <c r="O195" s="58">
        <v>0</v>
      </c>
      <c r="P195" s="75">
        <f>Q195+S195</f>
        <v>0</v>
      </c>
      <c r="Q195" s="56">
        <v>0</v>
      </c>
      <c r="R195" s="56">
        <v>0</v>
      </c>
      <c r="S195" s="58">
        <v>0</v>
      </c>
      <c r="T195" s="75">
        <f>U195+W195</f>
        <v>0</v>
      </c>
      <c r="U195" s="56">
        <v>0</v>
      </c>
      <c r="V195" s="56">
        <v>0</v>
      </c>
      <c r="W195" s="58">
        <v>0</v>
      </c>
      <c r="X195" s="75">
        <v>0</v>
      </c>
      <c r="Y195" s="56">
        <v>0</v>
      </c>
      <c r="Z195" s="56">
        <v>0</v>
      </c>
      <c r="AA195" s="242">
        <v>0</v>
      </c>
      <c r="AB195" s="907"/>
    </row>
    <row r="196" spans="1:28" ht="33.75" customHeight="1" thickBot="1" x14ac:dyDescent="0.25">
      <c r="A196" s="725"/>
      <c r="B196" s="728"/>
      <c r="C196" s="803"/>
      <c r="D196" s="805"/>
      <c r="E196" s="806"/>
      <c r="F196" s="872"/>
      <c r="G196" s="801"/>
      <c r="H196" s="779"/>
      <c r="I196" s="761"/>
      <c r="J196" s="963"/>
      <c r="K196" s="76" t="s">
        <v>11</v>
      </c>
      <c r="L196" s="243">
        <f t="shared" ref="L196:AA196" si="82">L195</f>
        <v>0</v>
      </c>
      <c r="M196" s="244">
        <f t="shared" si="82"/>
        <v>0</v>
      </c>
      <c r="N196" s="244">
        <f t="shared" si="82"/>
        <v>0</v>
      </c>
      <c r="O196" s="245">
        <f t="shared" si="82"/>
        <v>0</v>
      </c>
      <c r="P196" s="243">
        <f t="shared" si="82"/>
        <v>0</v>
      </c>
      <c r="Q196" s="244">
        <f t="shared" si="82"/>
        <v>0</v>
      </c>
      <c r="R196" s="244">
        <f t="shared" si="82"/>
        <v>0</v>
      </c>
      <c r="S196" s="245">
        <f t="shared" si="82"/>
        <v>0</v>
      </c>
      <c r="T196" s="243">
        <f t="shared" si="82"/>
        <v>0</v>
      </c>
      <c r="U196" s="244">
        <f t="shared" si="82"/>
        <v>0</v>
      </c>
      <c r="V196" s="244">
        <f t="shared" si="82"/>
        <v>0</v>
      </c>
      <c r="W196" s="245">
        <f t="shared" si="82"/>
        <v>0</v>
      </c>
      <c r="X196" s="243">
        <f t="shared" si="82"/>
        <v>0</v>
      </c>
      <c r="Y196" s="244">
        <f t="shared" si="82"/>
        <v>0</v>
      </c>
      <c r="Z196" s="244">
        <f t="shared" si="82"/>
        <v>0</v>
      </c>
      <c r="AA196" s="246">
        <f t="shared" si="82"/>
        <v>0</v>
      </c>
      <c r="AB196" s="38"/>
    </row>
    <row r="197" spans="1:28" ht="22.5" customHeight="1" thickBot="1" x14ac:dyDescent="0.25">
      <c r="A197" s="28" t="s">
        <v>15</v>
      </c>
      <c r="B197" s="4" t="s">
        <v>15</v>
      </c>
      <c r="C197" s="5" t="s">
        <v>16</v>
      </c>
      <c r="D197" s="1081" t="s">
        <v>203</v>
      </c>
      <c r="E197" s="1082"/>
      <c r="F197" s="1082"/>
      <c r="G197" s="1082"/>
      <c r="H197" s="1082"/>
      <c r="I197" s="1082"/>
      <c r="J197" s="1082"/>
      <c r="K197" s="1082"/>
      <c r="L197" s="157">
        <f>L192+L196+L194</f>
        <v>247.9</v>
      </c>
      <c r="M197" s="158">
        <f t="shared" ref="M197:AA197" si="83">M192+M196+M194</f>
        <v>247.9</v>
      </c>
      <c r="N197" s="158">
        <f t="shared" si="83"/>
        <v>98.7</v>
      </c>
      <c r="O197" s="159">
        <f t="shared" si="83"/>
        <v>0</v>
      </c>
      <c r="P197" s="157">
        <f t="shared" si="83"/>
        <v>300.8</v>
      </c>
      <c r="Q197" s="158">
        <f t="shared" si="83"/>
        <v>300.8</v>
      </c>
      <c r="R197" s="158">
        <f t="shared" si="83"/>
        <v>154.69999999999999</v>
      </c>
      <c r="S197" s="159">
        <f t="shared" si="83"/>
        <v>0</v>
      </c>
      <c r="T197" s="157">
        <f t="shared" si="83"/>
        <v>299.7</v>
      </c>
      <c r="U197" s="158">
        <f t="shared" si="83"/>
        <v>299.7</v>
      </c>
      <c r="V197" s="158">
        <f t="shared" si="83"/>
        <v>128.30000000000001</v>
      </c>
      <c r="W197" s="159">
        <f t="shared" si="83"/>
        <v>0</v>
      </c>
      <c r="X197" s="157">
        <f t="shared" si="83"/>
        <v>329.6</v>
      </c>
      <c r="Y197" s="158">
        <f t="shared" si="83"/>
        <v>329.6</v>
      </c>
      <c r="Z197" s="158">
        <f t="shared" si="83"/>
        <v>141.1</v>
      </c>
      <c r="AA197" s="159">
        <f t="shared" si="83"/>
        <v>0</v>
      </c>
      <c r="AB197" s="261"/>
    </row>
    <row r="198" spans="1:28" ht="21.75" customHeight="1" thickBot="1" x14ac:dyDescent="0.25">
      <c r="A198" s="297" t="s">
        <v>15</v>
      </c>
      <c r="B198" s="170" t="s">
        <v>15</v>
      </c>
      <c r="C198" s="798" t="s">
        <v>204</v>
      </c>
      <c r="D198" s="799"/>
      <c r="E198" s="799"/>
      <c r="F198" s="799"/>
      <c r="G198" s="799"/>
      <c r="H198" s="799"/>
      <c r="I198" s="799"/>
      <c r="J198" s="799"/>
      <c r="K198" s="800"/>
      <c r="L198" s="155">
        <f t="shared" ref="L198:AA198" si="84">L197</f>
        <v>247.9</v>
      </c>
      <c r="M198" s="156">
        <f t="shared" si="84"/>
        <v>247.9</v>
      </c>
      <c r="N198" s="156">
        <f t="shared" si="84"/>
        <v>98.7</v>
      </c>
      <c r="O198" s="186">
        <f t="shared" si="84"/>
        <v>0</v>
      </c>
      <c r="P198" s="155">
        <f t="shared" si="84"/>
        <v>300.8</v>
      </c>
      <c r="Q198" s="156">
        <f t="shared" si="84"/>
        <v>300.8</v>
      </c>
      <c r="R198" s="156">
        <f t="shared" si="84"/>
        <v>154.69999999999999</v>
      </c>
      <c r="S198" s="186">
        <f t="shared" si="84"/>
        <v>0</v>
      </c>
      <c r="T198" s="155">
        <f t="shared" si="84"/>
        <v>299.7</v>
      </c>
      <c r="U198" s="156">
        <f t="shared" si="84"/>
        <v>299.7</v>
      </c>
      <c r="V198" s="156">
        <f t="shared" si="84"/>
        <v>128.30000000000001</v>
      </c>
      <c r="W198" s="186">
        <f t="shared" si="84"/>
        <v>0</v>
      </c>
      <c r="X198" s="155">
        <f t="shared" si="84"/>
        <v>329.6</v>
      </c>
      <c r="Y198" s="156">
        <f t="shared" si="84"/>
        <v>329.6</v>
      </c>
      <c r="Z198" s="156">
        <f t="shared" si="84"/>
        <v>141.1</v>
      </c>
      <c r="AA198" s="187">
        <f t="shared" si="84"/>
        <v>0</v>
      </c>
      <c r="AB198" s="907"/>
    </row>
    <row r="199" spans="1:28" ht="23.25" customHeight="1" thickBot="1" x14ac:dyDescent="0.25">
      <c r="A199" s="28" t="s">
        <v>15</v>
      </c>
      <c r="B199" s="257" t="s">
        <v>186</v>
      </c>
      <c r="C199" s="1149" t="s">
        <v>187</v>
      </c>
      <c r="D199" s="1149"/>
      <c r="E199" s="1149"/>
      <c r="F199" s="1149"/>
      <c r="G199" s="1149"/>
      <c r="H199" s="1149"/>
      <c r="I199" s="1149"/>
      <c r="J199" s="1149"/>
      <c r="K199" s="1149"/>
      <c r="L199" s="1149"/>
      <c r="M199" s="1149"/>
      <c r="N199" s="1149"/>
      <c r="O199" s="1149"/>
      <c r="P199" s="1149"/>
      <c r="Q199" s="1149"/>
      <c r="R199" s="1149"/>
      <c r="S199" s="1149"/>
      <c r="T199" s="1149"/>
      <c r="U199" s="1149"/>
      <c r="V199" s="1149"/>
      <c r="W199" s="1149"/>
      <c r="X199" s="1149"/>
      <c r="Y199" s="1149"/>
      <c r="Z199" s="1149"/>
      <c r="AA199" s="1150"/>
      <c r="AB199" s="907"/>
    </row>
    <row r="200" spans="1:28" ht="24.75" customHeight="1" thickBot="1" x14ac:dyDescent="0.25">
      <c r="A200" s="28" t="s">
        <v>15</v>
      </c>
      <c r="B200" s="4" t="s">
        <v>28</v>
      </c>
      <c r="C200" s="5" t="s">
        <v>16</v>
      </c>
      <c r="D200" s="810" t="s">
        <v>68</v>
      </c>
      <c r="E200" s="811"/>
      <c r="F200" s="811"/>
      <c r="G200" s="811"/>
      <c r="H200" s="811"/>
      <c r="I200" s="811"/>
      <c r="J200" s="812"/>
      <c r="K200" s="812"/>
      <c r="L200" s="812"/>
      <c r="M200" s="812"/>
      <c r="N200" s="812"/>
      <c r="O200" s="812"/>
      <c r="P200" s="812"/>
      <c r="Q200" s="812"/>
      <c r="R200" s="812"/>
      <c r="S200" s="812"/>
      <c r="T200" s="812"/>
      <c r="U200" s="812"/>
      <c r="V200" s="812"/>
      <c r="W200" s="812"/>
      <c r="X200" s="812"/>
      <c r="Y200" s="812"/>
      <c r="Z200" s="812"/>
      <c r="AA200" s="813"/>
      <c r="AB200" s="907"/>
    </row>
    <row r="201" spans="1:28" ht="23.25" customHeight="1" x14ac:dyDescent="0.2">
      <c r="A201" s="723" t="s">
        <v>15</v>
      </c>
      <c r="B201" s="726" t="s">
        <v>28</v>
      </c>
      <c r="C201" s="1144" t="s">
        <v>16</v>
      </c>
      <c r="D201" s="868" t="s">
        <v>16</v>
      </c>
      <c r="E201" s="857" t="s">
        <v>69</v>
      </c>
      <c r="F201" s="814" t="s">
        <v>215</v>
      </c>
      <c r="G201" s="861" t="s">
        <v>70</v>
      </c>
      <c r="H201" s="864" t="s">
        <v>71</v>
      </c>
      <c r="I201" s="807" t="s">
        <v>103</v>
      </c>
      <c r="J201" s="832" t="s">
        <v>218</v>
      </c>
      <c r="K201" s="221" t="s">
        <v>41</v>
      </c>
      <c r="L201" s="669">
        <f>SUM(M201+O201)</f>
        <v>688.9</v>
      </c>
      <c r="M201" s="670">
        <v>688.9</v>
      </c>
      <c r="N201" s="670">
        <v>671.9</v>
      </c>
      <c r="O201" s="671">
        <v>0</v>
      </c>
      <c r="P201" s="669">
        <f>Q201+S201</f>
        <v>792.6</v>
      </c>
      <c r="Q201" s="670">
        <v>792.6</v>
      </c>
      <c r="R201" s="670">
        <v>773.2</v>
      </c>
      <c r="S201" s="671">
        <v>0</v>
      </c>
      <c r="T201" s="229">
        <f>U201+W201</f>
        <v>880.5</v>
      </c>
      <c r="U201" s="230">
        <v>880.5</v>
      </c>
      <c r="V201" s="230">
        <v>867.3</v>
      </c>
      <c r="W201" s="672">
        <v>0</v>
      </c>
      <c r="X201" s="669">
        <f>Y201+AA201</f>
        <v>968.5</v>
      </c>
      <c r="Y201" s="673">
        <v>968.5</v>
      </c>
      <c r="Z201" s="673">
        <v>954</v>
      </c>
      <c r="AA201" s="671">
        <v>0</v>
      </c>
      <c r="AB201" s="907"/>
    </row>
    <row r="202" spans="1:28" ht="24.75" customHeight="1" thickBot="1" x14ac:dyDescent="0.25">
      <c r="A202" s="1142"/>
      <c r="B202" s="1143"/>
      <c r="C202" s="914"/>
      <c r="D202" s="903"/>
      <c r="E202" s="905"/>
      <c r="F202" s="815"/>
      <c r="G202" s="951"/>
      <c r="H202" s="926"/>
      <c r="I202" s="808"/>
      <c r="J202" s="954"/>
      <c r="K202" s="222" t="s">
        <v>24</v>
      </c>
      <c r="L202" s="311">
        <f>M202+O202</f>
        <v>30</v>
      </c>
      <c r="M202" s="674">
        <v>30</v>
      </c>
      <c r="N202" s="674">
        <v>24.6</v>
      </c>
      <c r="O202" s="313">
        <v>0</v>
      </c>
      <c r="P202" s="311">
        <f>Q202+S202</f>
        <v>0</v>
      </c>
      <c r="Q202" s="674">
        <v>0</v>
      </c>
      <c r="R202" s="674">
        <v>0</v>
      </c>
      <c r="S202" s="313">
        <v>0</v>
      </c>
      <c r="T202" s="333">
        <f>U202+W202</f>
        <v>0</v>
      </c>
      <c r="U202" s="331">
        <v>0</v>
      </c>
      <c r="V202" s="331">
        <v>0</v>
      </c>
      <c r="W202" s="280">
        <v>0</v>
      </c>
      <c r="X202" s="311">
        <f>Y202+AA202</f>
        <v>0</v>
      </c>
      <c r="Y202" s="312">
        <v>0</v>
      </c>
      <c r="Z202" s="312">
        <v>0</v>
      </c>
      <c r="AA202" s="313">
        <v>0</v>
      </c>
      <c r="AB202" s="38"/>
    </row>
    <row r="203" spans="1:28" ht="24" customHeight="1" thickBot="1" x14ac:dyDescent="0.25">
      <c r="A203" s="762"/>
      <c r="B203" s="763"/>
      <c r="C203" s="1145"/>
      <c r="D203" s="904"/>
      <c r="E203" s="906"/>
      <c r="F203" s="816"/>
      <c r="G203" s="952"/>
      <c r="H203" s="927"/>
      <c r="I203" s="809"/>
      <c r="J203" s="809"/>
      <c r="K203" s="223" t="s">
        <v>11</v>
      </c>
      <c r="L203" s="1">
        <f>SUM(L201:L202)</f>
        <v>718.9</v>
      </c>
      <c r="M203" s="2">
        <f t="shared" ref="M203:AA203" si="85">SUM(M201:M202)</f>
        <v>718.9</v>
      </c>
      <c r="N203" s="2">
        <f t="shared" si="85"/>
        <v>696.5</v>
      </c>
      <c r="O203" s="3">
        <f t="shared" si="85"/>
        <v>0</v>
      </c>
      <c r="P203" s="1">
        <f t="shared" si="85"/>
        <v>792.6</v>
      </c>
      <c r="Q203" s="2">
        <f t="shared" si="85"/>
        <v>792.6</v>
      </c>
      <c r="R203" s="2">
        <f t="shared" si="85"/>
        <v>773.2</v>
      </c>
      <c r="S203" s="3">
        <f t="shared" si="85"/>
        <v>0</v>
      </c>
      <c r="T203" s="1">
        <f t="shared" si="85"/>
        <v>880.5</v>
      </c>
      <c r="U203" s="2">
        <f t="shared" si="85"/>
        <v>880.5</v>
      </c>
      <c r="V203" s="2">
        <f t="shared" si="85"/>
        <v>867.3</v>
      </c>
      <c r="W203" s="3">
        <f t="shared" si="85"/>
        <v>0</v>
      </c>
      <c r="X203" s="1">
        <f t="shared" si="85"/>
        <v>968.5</v>
      </c>
      <c r="Y203" s="2">
        <f t="shared" si="85"/>
        <v>968.5</v>
      </c>
      <c r="Z203" s="2">
        <f t="shared" si="85"/>
        <v>954</v>
      </c>
      <c r="AA203" s="3">
        <f t="shared" si="85"/>
        <v>0</v>
      </c>
      <c r="AB203" s="38"/>
    </row>
    <row r="204" spans="1:28" ht="21.75" customHeight="1" x14ac:dyDescent="0.2">
      <c r="A204" s="723" t="s">
        <v>15</v>
      </c>
      <c r="B204" s="726" t="s">
        <v>28</v>
      </c>
      <c r="C204" s="1144" t="s">
        <v>16</v>
      </c>
      <c r="D204" s="868" t="s">
        <v>22</v>
      </c>
      <c r="E204" s="789" t="s">
        <v>72</v>
      </c>
      <c r="F204" s="814" t="s">
        <v>215</v>
      </c>
      <c r="G204" s="861" t="s">
        <v>70</v>
      </c>
      <c r="H204" s="864" t="s">
        <v>71</v>
      </c>
      <c r="I204" s="1092" t="s">
        <v>103</v>
      </c>
      <c r="J204" s="832" t="s">
        <v>218</v>
      </c>
      <c r="K204" s="191" t="s">
        <v>41</v>
      </c>
      <c r="L204" s="669">
        <f>SUM(M204+O204)</f>
        <v>65.2</v>
      </c>
      <c r="M204" s="670">
        <v>64.2</v>
      </c>
      <c r="N204" s="670">
        <v>0</v>
      </c>
      <c r="O204" s="671">
        <v>1</v>
      </c>
      <c r="P204" s="669">
        <f>SUM(Q204+S204)</f>
        <v>31.6</v>
      </c>
      <c r="Q204" s="670">
        <v>31.6</v>
      </c>
      <c r="R204" s="670">
        <v>0</v>
      </c>
      <c r="S204" s="671">
        <v>0</v>
      </c>
      <c r="T204" s="229">
        <f>U204+W204</f>
        <v>37.5</v>
      </c>
      <c r="U204" s="230">
        <v>37.5</v>
      </c>
      <c r="V204" s="230">
        <v>0</v>
      </c>
      <c r="W204" s="672">
        <v>0</v>
      </c>
      <c r="X204" s="669">
        <f>Y204+AA204</f>
        <v>40.9</v>
      </c>
      <c r="Y204" s="673">
        <v>40.9</v>
      </c>
      <c r="Z204" s="673">
        <v>0</v>
      </c>
      <c r="AA204" s="671">
        <v>0</v>
      </c>
      <c r="AB204" s="261"/>
    </row>
    <row r="205" spans="1:28" ht="21" customHeight="1" thickBot="1" x14ac:dyDescent="0.25">
      <c r="A205" s="1142"/>
      <c r="B205" s="1143"/>
      <c r="C205" s="914"/>
      <c r="D205" s="903"/>
      <c r="E205" s="790"/>
      <c r="F205" s="815"/>
      <c r="G205" s="951"/>
      <c r="H205" s="926"/>
      <c r="I205" s="954"/>
      <c r="J205" s="954"/>
      <c r="K205" s="236" t="s">
        <v>24</v>
      </c>
      <c r="L205" s="675">
        <f>M205+O205</f>
        <v>0</v>
      </c>
      <c r="M205" s="676">
        <v>0</v>
      </c>
      <c r="N205" s="676">
        <v>0</v>
      </c>
      <c r="O205" s="677">
        <v>0</v>
      </c>
      <c r="P205" s="675">
        <f>Q205+S205</f>
        <v>0</v>
      </c>
      <c r="Q205" s="676">
        <v>0</v>
      </c>
      <c r="R205" s="676">
        <v>0</v>
      </c>
      <c r="S205" s="677">
        <v>0</v>
      </c>
      <c r="T205" s="678">
        <f>U205+W205</f>
        <v>0</v>
      </c>
      <c r="U205" s="679">
        <v>0</v>
      </c>
      <c r="V205" s="679">
        <v>0</v>
      </c>
      <c r="W205" s="680">
        <v>0</v>
      </c>
      <c r="X205" s="675">
        <f>Y205+AA205</f>
        <v>0</v>
      </c>
      <c r="Y205" s="681">
        <v>0</v>
      </c>
      <c r="Z205" s="681">
        <v>0</v>
      </c>
      <c r="AA205" s="677">
        <v>0</v>
      </c>
      <c r="AB205" s="261"/>
    </row>
    <row r="206" spans="1:28" ht="28.5" customHeight="1" thickBot="1" x14ac:dyDescent="0.25">
      <c r="A206" s="762"/>
      <c r="B206" s="763"/>
      <c r="C206" s="1145"/>
      <c r="D206" s="904"/>
      <c r="E206" s="791"/>
      <c r="F206" s="816"/>
      <c r="G206" s="952"/>
      <c r="H206" s="927"/>
      <c r="I206" s="809"/>
      <c r="J206" s="809"/>
      <c r="K206" s="223" t="s">
        <v>11</v>
      </c>
      <c r="L206" s="1">
        <f>SUM(L204:L205)</f>
        <v>65.2</v>
      </c>
      <c r="M206" s="2">
        <f t="shared" ref="M206:AA206" si="86">SUM(M204:M205)</f>
        <v>64.2</v>
      </c>
      <c r="N206" s="2">
        <f t="shared" si="86"/>
        <v>0</v>
      </c>
      <c r="O206" s="3">
        <f t="shared" si="86"/>
        <v>1</v>
      </c>
      <c r="P206" s="1">
        <f t="shared" si="86"/>
        <v>31.6</v>
      </c>
      <c r="Q206" s="2">
        <f t="shared" si="86"/>
        <v>31.6</v>
      </c>
      <c r="R206" s="2">
        <f t="shared" si="86"/>
        <v>0</v>
      </c>
      <c r="S206" s="3">
        <f t="shared" si="86"/>
        <v>0</v>
      </c>
      <c r="T206" s="1">
        <f t="shared" si="86"/>
        <v>37.5</v>
      </c>
      <c r="U206" s="2">
        <f t="shared" si="86"/>
        <v>37.5</v>
      </c>
      <c r="V206" s="2">
        <f t="shared" si="86"/>
        <v>0</v>
      </c>
      <c r="W206" s="3">
        <f t="shared" si="86"/>
        <v>0</v>
      </c>
      <c r="X206" s="1">
        <f t="shared" si="86"/>
        <v>40.9</v>
      </c>
      <c r="Y206" s="2">
        <f t="shared" si="86"/>
        <v>40.9</v>
      </c>
      <c r="Z206" s="2">
        <f t="shared" si="86"/>
        <v>0</v>
      </c>
      <c r="AA206" s="3">
        <f t="shared" si="86"/>
        <v>0</v>
      </c>
      <c r="AB206" s="907"/>
    </row>
    <row r="207" spans="1:28" ht="24.75" customHeight="1" thickBot="1" x14ac:dyDescent="0.25">
      <c r="A207" s="28" t="s">
        <v>15</v>
      </c>
      <c r="B207" s="4" t="s">
        <v>28</v>
      </c>
      <c r="C207" s="5" t="s">
        <v>16</v>
      </c>
      <c r="D207" s="836" t="s">
        <v>205</v>
      </c>
      <c r="E207" s="837"/>
      <c r="F207" s="837"/>
      <c r="G207" s="837"/>
      <c r="H207" s="837"/>
      <c r="I207" s="837"/>
      <c r="J207" s="837"/>
      <c r="K207" s="838"/>
      <c r="L207" s="27">
        <f t="shared" ref="L207:AA207" si="87">L203+L206</f>
        <v>784.1</v>
      </c>
      <c r="M207" s="224">
        <f t="shared" si="87"/>
        <v>783.1</v>
      </c>
      <c r="N207" s="224">
        <f t="shared" si="87"/>
        <v>696.5</v>
      </c>
      <c r="O207" s="225">
        <f t="shared" si="87"/>
        <v>1</v>
      </c>
      <c r="P207" s="27">
        <f t="shared" si="87"/>
        <v>824.2</v>
      </c>
      <c r="Q207" s="224">
        <f t="shared" si="87"/>
        <v>824.2</v>
      </c>
      <c r="R207" s="224">
        <f t="shared" si="87"/>
        <v>773.2</v>
      </c>
      <c r="S207" s="225">
        <f t="shared" si="87"/>
        <v>0</v>
      </c>
      <c r="T207" s="27">
        <f t="shared" si="87"/>
        <v>918</v>
      </c>
      <c r="U207" s="224">
        <f t="shared" si="87"/>
        <v>918</v>
      </c>
      <c r="V207" s="224">
        <f t="shared" si="87"/>
        <v>867.3</v>
      </c>
      <c r="W207" s="225">
        <f t="shared" si="87"/>
        <v>0</v>
      </c>
      <c r="X207" s="27">
        <f t="shared" si="87"/>
        <v>1009.4</v>
      </c>
      <c r="Y207" s="224">
        <f t="shared" si="87"/>
        <v>1009.4</v>
      </c>
      <c r="Z207" s="224">
        <f t="shared" si="87"/>
        <v>954</v>
      </c>
      <c r="AA207" s="225">
        <f t="shared" si="87"/>
        <v>0</v>
      </c>
      <c r="AB207" s="907"/>
    </row>
    <row r="208" spans="1:28" ht="25.5" customHeight="1" thickBot="1" x14ac:dyDescent="0.25">
      <c r="A208" s="297" t="s">
        <v>15</v>
      </c>
      <c r="B208" s="258" t="s">
        <v>28</v>
      </c>
      <c r="C208" s="961" t="s">
        <v>204</v>
      </c>
      <c r="D208" s="961"/>
      <c r="E208" s="961"/>
      <c r="F208" s="961"/>
      <c r="G208" s="961"/>
      <c r="H208" s="961"/>
      <c r="I208" s="961"/>
      <c r="J208" s="961"/>
      <c r="K208" s="1088"/>
      <c r="L208" s="24">
        <f t="shared" ref="L208:AA208" si="88">L207</f>
        <v>784.1</v>
      </c>
      <c r="M208" s="23">
        <f t="shared" si="88"/>
        <v>783.1</v>
      </c>
      <c r="N208" s="23">
        <f t="shared" si="88"/>
        <v>696.5</v>
      </c>
      <c r="O208" s="25">
        <f t="shared" si="88"/>
        <v>1</v>
      </c>
      <c r="P208" s="24">
        <f t="shared" si="88"/>
        <v>824.2</v>
      </c>
      <c r="Q208" s="23">
        <f t="shared" si="88"/>
        <v>824.2</v>
      </c>
      <c r="R208" s="23">
        <f t="shared" si="88"/>
        <v>773.2</v>
      </c>
      <c r="S208" s="25">
        <f t="shared" si="88"/>
        <v>0</v>
      </c>
      <c r="T208" s="24">
        <f t="shared" si="88"/>
        <v>918</v>
      </c>
      <c r="U208" s="23">
        <f t="shared" si="88"/>
        <v>918</v>
      </c>
      <c r="V208" s="23">
        <f t="shared" si="88"/>
        <v>867.3</v>
      </c>
      <c r="W208" s="25">
        <f t="shared" si="88"/>
        <v>0</v>
      </c>
      <c r="X208" s="24">
        <f t="shared" si="88"/>
        <v>1009.4</v>
      </c>
      <c r="Y208" s="23">
        <f t="shared" si="88"/>
        <v>1009.4</v>
      </c>
      <c r="Z208" s="23">
        <f t="shared" si="88"/>
        <v>954</v>
      </c>
      <c r="AA208" s="25">
        <f t="shared" si="88"/>
        <v>0</v>
      </c>
      <c r="AB208" s="38"/>
    </row>
    <row r="209" spans="1:28" ht="25.5" customHeight="1" thickBot="1" x14ac:dyDescent="0.25">
      <c r="A209" s="28" t="s">
        <v>15</v>
      </c>
      <c r="B209" s="4" t="s">
        <v>47</v>
      </c>
      <c r="C209" s="852" t="s">
        <v>73</v>
      </c>
      <c r="D209" s="853"/>
      <c r="E209" s="853"/>
      <c r="F209" s="853"/>
      <c r="G209" s="853"/>
      <c r="H209" s="853"/>
      <c r="I209" s="853"/>
      <c r="J209" s="853"/>
      <c r="K209" s="853"/>
      <c r="L209" s="853"/>
      <c r="M209" s="853"/>
      <c r="N209" s="853"/>
      <c r="O209" s="853"/>
      <c r="P209" s="853"/>
      <c r="Q209" s="853"/>
      <c r="R209" s="853"/>
      <c r="S209" s="853"/>
      <c r="T209" s="853"/>
      <c r="U209" s="853"/>
      <c r="V209" s="853"/>
      <c r="W209" s="853"/>
      <c r="X209" s="853"/>
      <c r="Y209" s="853"/>
      <c r="Z209" s="853"/>
      <c r="AA209" s="854"/>
      <c r="AB209" s="261"/>
    </row>
    <row r="210" spans="1:28" ht="25.5" customHeight="1" thickBot="1" x14ac:dyDescent="0.25">
      <c r="A210" s="28" t="s">
        <v>15</v>
      </c>
      <c r="B210" s="4" t="s">
        <v>47</v>
      </c>
      <c r="C210" s="189" t="s">
        <v>16</v>
      </c>
      <c r="D210" s="908" t="s">
        <v>74</v>
      </c>
      <c r="E210" s="909"/>
      <c r="F210" s="909"/>
      <c r="G210" s="909"/>
      <c r="H210" s="909"/>
      <c r="I210" s="909"/>
      <c r="J210" s="909"/>
      <c r="K210" s="909"/>
      <c r="L210" s="909"/>
      <c r="M210" s="909"/>
      <c r="N210" s="909"/>
      <c r="O210" s="909"/>
      <c r="P210" s="909"/>
      <c r="Q210" s="909"/>
      <c r="R210" s="909"/>
      <c r="S210" s="909"/>
      <c r="T210" s="909"/>
      <c r="U210" s="909"/>
      <c r="V210" s="909"/>
      <c r="W210" s="909"/>
      <c r="X210" s="909"/>
      <c r="Y210" s="909"/>
      <c r="Z210" s="909"/>
      <c r="AA210" s="910"/>
      <c r="AB210" s="907"/>
    </row>
    <row r="211" spans="1:28" ht="24.75" customHeight="1" x14ac:dyDescent="0.2">
      <c r="A211" s="723" t="s">
        <v>15</v>
      </c>
      <c r="B211" s="726" t="s">
        <v>47</v>
      </c>
      <c r="C211" s="701" t="s">
        <v>16</v>
      </c>
      <c r="D211" s="855" t="s">
        <v>16</v>
      </c>
      <c r="E211" s="857" t="s">
        <v>75</v>
      </c>
      <c r="F211" s="814" t="s">
        <v>215</v>
      </c>
      <c r="G211" s="861" t="s">
        <v>76</v>
      </c>
      <c r="H211" s="864" t="s">
        <v>20</v>
      </c>
      <c r="I211" s="850" t="s">
        <v>103</v>
      </c>
      <c r="J211" s="833" t="s">
        <v>218</v>
      </c>
      <c r="K211" s="191" t="s">
        <v>41</v>
      </c>
      <c r="L211" s="669">
        <f>SUM(M211+O211)</f>
        <v>31.6</v>
      </c>
      <c r="M211" s="673">
        <v>31.6</v>
      </c>
      <c r="N211" s="673">
        <v>25.7</v>
      </c>
      <c r="O211" s="671">
        <v>0</v>
      </c>
      <c r="P211" s="682">
        <f>SUM(Q211+S211)</f>
        <v>2.5</v>
      </c>
      <c r="Q211" s="683">
        <v>2.5</v>
      </c>
      <c r="R211" s="683">
        <v>0</v>
      </c>
      <c r="S211" s="672">
        <v>0</v>
      </c>
      <c r="T211" s="669">
        <f>U211+W211</f>
        <v>36.299999999999997</v>
      </c>
      <c r="U211" s="673">
        <v>36.299999999999997</v>
      </c>
      <c r="V211" s="673">
        <v>29.4</v>
      </c>
      <c r="W211" s="671">
        <v>0</v>
      </c>
      <c r="X211" s="669">
        <f>Y211+AA211</f>
        <v>36.299999999999997</v>
      </c>
      <c r="Y211" s="673">
        <v>36.299999999999997</v>
      </c>
      <c r="Z211" s="673">
        <v>29.4</v>
      </c>
      <c r="AA211" s="684">
        <v>0</v>
      </c>
      <c r="AB211" s="907"/>
    </row>
    <row r="212" spans="1:28" ht="23.25" customHeight="1" thickBot="1" x14ac:dyDescent="0.25">
      <c r="A212" s="724"/>
      <c r="B212" s="727"/>
      <c r="C212" s="702"/>
      <c r="D212" s="936"/>
      <c r="E212" s="938"/>
      <c r="F212" s="860"/>
      <c r="G212" s="862"/>
      <c r="H212" s="865"/>
      <c r="I212" s="867"/>
      <c r="J212" s="834"/>
      <c r="K212" s="192" t="s">
        <v>33</v>
      </c>
      <c r="L212" s="311">
        <v>0</v>
      </c>
      <c r="M212" s="312">
        <v>0</v>
      </c>
      <c r="N212" s="312">
        <v>0</v>
      </c>
      <c r="O212" s="313">
        <v>0</v>
      </c>
      <c r="P212" s="311">
        <v>0</v>
      </c>
      <c r="Q212" s="312">
        <v>0</v>
      </c>
      <c r="R212" s="312">
        <v>0</v>
      </c>
      <c r="S212" s="313">
        <v>0</v>
      </c>
      <c r="T212" s="311">
        <v>0</v>
      </c>
      <c r="U212" s="312">
        <v>0</v>
      </c>
      <c r="V212" s="312">
        <v>0</v>
      </c>
      <c r="W212" s="313">
        <v>0</v>
      </c>
      <c r="X212" s="311">
        <v>0</v>
      </c>
      <c r="Y212" s="312">
        <v>0</v>
      </c>
      <c r="Z212" s="312">
        <v>0</v>
      </c>
      <c r="AA212" s="107">
        <v>0</v>
      </c>
      <c r="AB212" s="907"/>
    </row>
    <row r="213" spans="1:28" ht="24.75" customHeight="1" thickBot="1" x14ac:dyDescent="0.25">
      <c r="A213" s="725"/>
      <c r="B213" s="728"/>
      <c r="C213" s="703"/>
      <c r="D213" s="937"/>
      <c r="E213" s="939"/>
      <c r="F213" s="940"/>
      <c r="G213" s="935"/>
      <c r="H213" s="866"/>
      <c r="I213" s="851"/>
      <c r="J213" s="835"/>
      <c r="K213" s="118" t="s">
        <v>11</v>
      </c>
      <c r="L213" s="1">
        <f t="shared" ref="L213:S213" si="89">SUM(L211:L212)</f>
        <v>31.6</v>
      </c>
      <c r="M213" s="2">
        <f t="shared" si="89"/>
        <v>31.6</v>
      </c>
      <c r="N213" s="2">
        <f t="shared" si="89"/>
        <v>25.7</v>
      </c>
      <c r="O213" s="3">
        <f t="shared" si="89"/>
        <v>0</v>
      </c>
      <c r="P213" s="1">
        <f t="shared" si="89"/>
        <v>2.5</v>
      </c>
      <c r="Q213" s="2">
        <f t="shared" si="89"/>
        <v>2.5</v>
      </c>
      <c r="R213" s="2">
        <f t="shared" si="89"/>
        <v>0</v>
      </c>
      <c r="S213" s="3">
        <f t="shared" si="89"/>
        <v>0</v>
      </c>
      <c r="T213" s="1">
        <f>SUM(T211+T212)</f>
        <v>36.299999999999997</v>
      </c>
      <c r="U213" s="2">
        <f>SUM(U211+U212)</f>
        <v>36.299999999999997</v>
      </c>
      <c r="V213" s="2">
        <f>SUM(V211+V212)</f>
        <v>29.4</v>
      </c>
      <c r="W213" s="3">
        <f>SUM(W211+W212)</f>
        <v>0</v>
      </c>
      <c r="X213" s="1">
        <f>SUM(X211:X212)</f>
        <v>36.299999999999997</v>
      </c>
      <c r="Y213" s="2">
        <f>SUM(Y211:Y212)</f>
        <v>36.299999999999997</v>
      </c>
      <c r="Z213" s="2">
        <f>SUM(Z211+Z212)</f>
        <v>29.4</v>
      </c>
      <c r="AA213" s="108">
        <f>SUM(AA211+AA212)</f>
        <v>0</v>
      </c>
      <c r="AB213" s="907"/>
    </row>
    <row r="214" spans="1:28" ht="25.5" customHeight="1" thickBot="1" x14ac:dyDescent="0.25">
      <c r="A214" s="28" t="s">
        <v>15</v>
      </c>
      <c r="B214" s="4" t="s">
        <v>47</v>
      </c>
      <c r="C214" s="5" t="s">
        <v>16</v>
      </c>
      <c r="D214" s="836" t="s">
        <v>203</v>
      </c>
      <c r="E214" s="837"/>
      <c r="F214" s="837"/>
      <c r="G214" s="837"/>
      <c r="H214" s="837"/>
      <c r="I214" s="837"/>
      <c r="J214" s="837"/>
      <c r="K214" s="838"/>
      <c r="L214" s="8">
        <f>L213</f>
        <v>31.6</v>
      </c>
      <c r="M214" s="9">
        <f t="shared" ref="M214:AA214" si="90">M213</f>
        <v>31.6</v>
      </c>
      <c r="N214" s="9">
        <f t="shared" si="90"/>
        <v>25.7</v>
      </c>
      <c r="O214" s="10">
        <f t="shared" si="90"/>
        <v>0</v>
      </c>
      <c r="P214" s="8">
        <f t="shared" si="90"/>
        <v>2.5</v>
      </c>
      <c r="Q214" s="9">
        <f t="shared" si="90"/>
        <v>2.5</v>
      </c>
      <c r="R214" s="9">
        <f t="shared" si="90"/>
        <v>0</v>
      </c>
      <c r="S214" s="10">
        <f t="shared" si="90"/>
        <v>0</v>
      </c>
      <c r="T214" s="8">
        <f t="shared" si="90"/>
        <v>36.299999999999997</v>
      </c>
      <c r="U214" s="9">
        <f t="shared" si="90"/>
        <v>36.299999999999997</v>
      </c>
      <c r="V214" s="9">
        <f t="shared" si="90"/>
        <v>29.4</v>
      </c>
      <c r="W214" s="10">
        <f t="shared" si="90"/>
        <v>0</v>
      </c>
      <c r="X214" s="8">
        <f t="shared" si="90"/>
        <v>36.299999999999997</v>
      </c>
      <c r="Y214" s="9">
        <f t="shared" si="90"/>
        <v>36.299999999999997</v>
      </c>
      <c r="Z214" s="9">
        <f t="shared" si="90"/>
        <v>29.4</v>
      </c>
      <c r="AA214" s="22">
        <f t="shared" si="90"/>
        <v>0</v>
      </c>
      <c r="AB214" s="38"/>
    </row>
    <row r="215" spans="1:28" ht="22.5" customHeight="1" thickBot="1" x14ac:dyDescent="0.25">
      <c r="A215" s="297" t="s">
        <v>15</v>
      </c>
      <c r="B215" s="170" t="s">
        <v>47</v>
      </c>
      <c r="C215" s="891" t="s">
        <v>204</v>
      </c>
      <c r="D215" s="892"/>
      <c r="E215" s="892"/>
      <c r="F215" s="892"/>
      <c r="G215" s="892"/>
      <c r="H215" s="892"/>
      <c r="I215" s="892"/>
      <c r="J215" s="892"/>
      <c r="K215" s="893"/>
      <c r="L215" s="11">
        <f t="shared" ref="L215:AA215" si="91">L214</f>
        <v>31.6</v>
      </c>
      <c r="M215" s="12">
        <f t="shared" si="91"/>
        <v>31.6</v>
      </c>
      <c r="N215" s="12">
        <f t="shared" si="91"/>
        <v>25.7</v>
      </c>
      <c r="O215" s="13">
        <f t="shared" si="91"/>
        <v>0</v>
      </c>
      <c r="P215" s="11">
        <f t="shared" si="91"/>
        <v>2.5</v>
      </c>
      <c r="Q215" s="12">
        <f t="shared" si="91"/>
        <v>2.5</v>
      </c>
      <c r="R215" s="12">
        <f t="shared" si="91"/>
        <v>0</v>
      </c>
      <c r="S215" s="13">
        <f t="shared" si="91"/>
        <v>0</v>
      </c>
      <c r="T215" s="11">
        <f t="shared" si="91"/>
        <v>36.299999999999997</v>
      </c>
      <c r="U215" s="12">
        <f t="shared" si="91"/>
        <v>36.299999999999997</v>
      </c>
      <c r="V215" s="12">
        <f t="shared" si="91"/>
        <v>29.4</v>
      </c>
      <c r="W215" s="13">
        <f t="shared" si="91"/>
        <v>0</v>
      </c>
      <c r="X215" s="11">
        <f t="shared" si="91"/>
        <v>36.299999999999997</v>
      </c>
      <c r="Y215" s="12">
        <f t="shared" si="91"/>
        <v>36.299999999999997</v>
      </c>
      <c r="Z215" s="12">
        <f t="shared" si="91"/>
        <v>29.4</v>
      </c>
      <c r="AA215" s="26">
        <f t="shared" si="91"/>
        <v>0</v>
      </c>
      <c r="AB215" s="261"/>
    </row>
    <row r="216" spans="1:28" ht="23.25" customHeight="1" thickBot="1" x14ac:dyDescent="0.25">
      <c r="A216" s="28" t="s">
        <v>15</v>
      </c>
      <c r="B216" s="4" t="s">
        <v>32</v>
      </c>
      <c r="C216" s="852" t="s">
        <v>17</v>
      </c>
      <c r="D216" s="853"/>
      <c r="E216" s="853"/>
      <c r="F216" s="853"/>
      <c r="G216" s="853"/>
      <c r="H216" s="853"/>
      <c r="I216" s="853"/>
      <c r="J216" s="853"/>
      <c r="K216" s="853"/>
      <c r="L216" s="853"/>
      <c r="M216" s="853"/>
      <c r="N216" s="853"/>
      <c r="O216" s="853"/>
      <c r="P216" s="853"/>
      <c r="Q216" s="853"/>
      <c r="R216" s="853"/>
      <c r="S216" s="853"/>
      <c r="T216" s="853"/>
      <c r="U216" s="853"/>
      <c r="V216" s="853"/>
      <c r="W216" s="853"/>
      <c r="X216" s="853"/>
      <c r="Y216" s="853"/>
      <c r="Z216" s="853"/>
      <c r="AA216" s="854"/>
      <c r="AB216" s="261"/>
    </row>
    <row r="217" spans="1:28" ht="23.25" customHeight="1" thickBot="1" x14ac:dyDescent="0.25">
      <c r="A217" s="28" t="s">
        <v>15</v>
      </c>
      <c r="B217" s="4" t="s">
        <v>32</v>
      </c>
      <c r="C217" s="189" t="s">
        <v>16</v>
      </c>
      <c r="D217" s="908" t="s">
        <v>177</v>
      </c>
      <c r="E217" s="909"/>
      <c r="F217" s="909"/>
      <c r="G217" s="909"/>
      <c r="H217" s="909"/>
      <c r="I217" s="909"/>
      <c r="J217" s="909"/>
      <c r="K217" s="909"/>
      <c r="L217" s="909"/>
      <c r="M217" s="909"/>
      <c r="N217" s="909"/>
      <c r="O217" s="909"/>
      <c r="P217" s="909"/>
      <c r="Q217" s="909"/>
      <c r="R217" s="909"/>
      <c r="S217" s="909"/>
      <c r="T217" s="909"/>
      <c r="U217" s="909"/>
      <c r="V217" s="909"/>
      <c r="W217" s="909"/>
      <c r="X217" s="909"/>
      <c r="Y217" s="909"/>
      <c r="Z217" s="909"/>
      <c r="AA217" s="910"/>
      <c r="AB217" s="262"/>
    </row>
    <row r="218" spans="1:28" ht="23.25" customHeight="1" x14ac:dyDescent="0.2">
      <c r="A218" s="723" t="s">
        <v>15</v>
      </c>
      <c r="B218" s="726" t="s">
        <v>32</v>
      </c>
      <c r="C218" s="701" t="s">
        <v>16</v>
      </c>
      <c r="D218" s="868" t="s">
        <v>16</v>
      </c>
      <c r="E218" s="857" t="s">
        <v>178</v>
      </c>
      <c r="F218" s="894" t="s">
        <v>215</v>
      </c>
      <c r="G218" s="861" t="s">
        <v>60</v>
      </c>
      <c r="H218" s="864" t="s">
        <v>20</v>
      </c>
      <c r="I218" s="850" t="s">
        <v>55</v>
      </c>
      <c r="J218" s="833" t="s">
        <v>226</v>
      </c>
      <c r="K218" s="191" t="s">
        <v>61</v>
      </c>
      <c r="L218" s="119">
        <f>SUM(M218+O218)</f>
        <v>0</v>
      </c>
      <c r="M218" s="59">
        <v>0</v>
      </c>
      <c r="N218" s="60">
        <v>0</v>
      </c>
      <c r="O218" s="120">
        <v>0</v>
      </c>
      <c r="P218" s="190">
        <f>SUM(Q218+S218)</f>
        <v>0</v>
      </c>
      <c r="Q218" s="188">
        <v>0</v>
      </c>
      <c r="R218" s="59">
        <v>0</v>
      </c>
      <c r="S218" s="120">
        <v>0</v>
      </c>
      <c r="T218" s="147">
        <f>SUM(U218+W218)</f>
        <v>0</v>
      </c>
      <c r="U218" s="227">
        <v>0</v>
      </c>
      <c r="V218" s="227">
        <v>0</v>
      </c>
      <c r="W218" s="228">
        <v>0</v>
      </c>
      <c r="X218" s="119">
        <v>0</v>
      </c>
      <c r="Y218" s="60">
        <v>0</v>
      </c>
      <c r="Z218" s="60">
        <v>0</v>
      </c>
      <c r="AA218" s="120">
        <v>0</v>
      </c>
      <c r="AB218" s="262"/>
    </row>
    <row r="219" spans="1:28" ht="23.25" customHeight="1" thickBot="1" x14ac:dyDescent="0.25">
      <c r="A219" s="724"/>
      <c r="B219" s="727"/>
      <c r="C219" s="702"/>
      <c r="D219" s="869"/>
      <c r="E219" s="938"/>
      <c r="F219" s="895"/>
      <c r="G219" s="862"/>
      <c r="H219" s="865"/>
      <c r="I219" s="867"/>
      <c r="J219" s="834"/>
      <c r="K219" s="192" t="s">
        <v>33</v>
      </c>
      <c r="L219" s="109">
        <v>0</v>
      </c>
      <c r="M219" s="161">
        <v>0</v>
      </c>
      <c r="N219" s="161">
        <v>0</v>
      </c>
      <c r="O219" s="110">
        <v>0</v>
      </c>
      <c r="P219" s="109">
        <v>0</v>
      </c>
      <c r="Q219" s="289">
        <v>0</v>
      </c>
      <c r="R219" s="161">
        <v>0</v>
      </c>
      <c r="S219" s="110">
        <v>0</v>
      </c>
      <c r="T219" s="112">
        <v>0</v>
      </c>
      <c r="U219" s="161">
        <v>0</v>
      </c>
      <c r="V219" s="161">
        <v>0</v>
      </c>
      <c r="W219" s="110">
        <v>0</v>
      </c>
      <c r="X219" s="109">
        <v>0</v>
      </c>
      <c r="Y219" s="161">
        <v>0</v>
      </c>
      <c r="Z219" s="161">
        <v>0</v>
      </c>
      <c r="AA219" s="110">
        <v>0</v>
      </c>
      <c r="AB219" s="262"/>
    </row>
    <row r="220" spans="1:28" ht="23.25" customHeight="1" thickBot="1" x14ac:dyDescent="0.25">
      <c r="A220" s="762"/>
      <c r="B220" s="763"/>
      <c r="C220" s="764"/>
      <c r="D220" s="870"/>
      <c r="E220" s="858"/>
      <c r="F220" s="896"/>
      <c r="G220" s="863"/>
      <c r="H220" s="866"/>
      <c r="I220" s="851"/>
      <c r="J220" s="835"/>
      <c r="K220" s="118" t="s">
        <v>11</v>
      </c>
      <c r="L220" s="113">
        <f t="shared" ref="L220:S220" si="92">SUM(L218:L219)</f>
        <v>0</v>
      </c>
      <c r="M220" s="114">
        <f t="shared" si="92"/>
        <v>0</v>
      </c>
      <c r="N220" s="114">
        <f t="shared" si="92"/>
        <v>0</v>
      </c>
      <c r="O220" s="115">
        <f t="shared" si="92"/>
        <v>0</v>
      </c>
      <c r="P220" s="113">
        <f t="shared" si="92"/>
        <v>0</v>
      </c>
      <c r="Q220" s="114">
        <f t="shared" si="92"/>
        <v>0</v>
      </c>
      <c r="R220" s="114">
        <f t="shared" si="92"/>
        <v>0</v>
      </c>
      <c r="S220" s="115">
        <f t="shared" si="92"/>
        <v>0</v>
      </c>
      <c r="T220" s="113">
        <f t="shared" ref="T220:AA220" si="93">SUM(T218+T219)</f>
        <v>0</v>
      </c>
      <c r="U220" s="114">
        <f t="shared" si="93"/>
        <v>0</v>
      </c>
      <c r="V220" s="116">
        <f t="shared" si="93"/>
        <v>0</v>
      </c>
      <c r="W220" s="117">
        <f t="shared" si="93"/>
        <v>0</v>
      </c>
      <c r="X220" s="113">
        <f t="shared" si="93"/>
        <v>0</v>
      </c>
      <c r="Y220" s="116">
        <f t="shared" si="93"/>
        <v>0</v>
      </c>
      <c r="Z220" s="116">
        <f t="shared" si="93"/>
        <v>0</v>
      </c>
      <c r="AA220" s="117">
        <f t="shared" si="93"/>
        <v>0</v>
      </c>
      <c r="AB220" s="262"/>
    </row>
    <row r="221" spans="1:28" ht="23.25" customHeight="1" thickBot="1" x14ac:dyDescent="0.25">
      <c r="A221" s="28" t="s">
        <v>15</v>
      </c>
      <c r="B221" s="4" t="s">
        <v>32</v>
      </c>
      <c r="C221" s="5" t="s">
        <v>16</v>
      </c>
      <c r="D221" s="836" t="s">
        <v>203</v>
      </c>
      <c r="E221" s="837"/>
      <c r="F221" s="837"/>
      <c r="G221" s="837"/>
      <c r="H221" s="837"/>
      <c r="I221" s="837"/>
      <c r="J221" s="837"/>
      <c r="K221" s="837"/>
      <c r="L221" s="8">
        <f>L220</f>
        <v>0</v>
      </c>
      <c r="M221" s="9">
        <f t="shared" ref="M221:AA221" si="94">M220</f>
        <v>0</v>
      </c>
      <c r="N221" s="9">
        <f t="shared" si="94"/>
        <v>0</v>
      </c>
      <c r="O221" s="10">
        <f t="shared" si="94"/>
        <v>0</v>
      </c>
      <c r="P221" s="8">
        <f t="shared" si="94"/>
        <v>0</v>
      </c>
      <c r="Q221" s="9">
        <f t="shared" si="94"/>
        <v>0</v>
      </c>
      <c r="R221" s="9">
        <f t="shared" si="94"/>
        <v>0</v>
      </c>
      <c r="S221" s="10">
        <f t="shared" si="94"/>
        <v>0</v>
      </c>
      <c r="T221" s="8">
        <f t="shared" si="94"/>
        <v>0</v>
      </c>
      <c r="U221" s="9">
        <f t="shared" si="94"/>
        <v>0</v>
      </c>
      <c r="V221" s="9">
        <f t="shared" si="94"/>
        <v>0</v>
      </c>
      <c r="W221" s="10">
        <f t="shared" si="94"/>
        <v>0</v>
      </c>
      <c r="X221" s="8">
        <f t="shared" si="94"/>
        <v>0</v>
      </c>
      <c r="Y221" s="9">
        <f t="shared" si="94"/>
        <v>0</v>
      </c>
      <c r="Z221" s="9">
        <f t="shared" si="94"/>
        <v>0</v>
      </c>
      <c r="AA221" s="10">
        <f t="shared" si="94"/>
        <v>0</v>
      </c>
      <c r="AB221" s="262"/>
    </row>
    <row r="222" spans="1:28" ht="23.25" customHeight="1" thickBot="1" x14ac:dyDescent="0.25">
      <c r="A222" s="28" t="s">
        <v>15</v>
      </c>
      <c r="B222" s="4" t="s">
        <v>32</v>
      </c>
      <c r="C222" s="189" t="s">
        <v>22</v>
      </c>
      <c r="D222" s="908" t="s">
        <v>192</v>
      </c>
      <c r="E222" s="909"/>
      <c r="F222" s="909"/>
      <c r="G222" s="909"/>
      <c r="H222" s="909"/>
      <c r="I222" s="909"/>
      <c r="J222" s="909"/>
      <c r="K222" s="909"/>
      <c r="L222" s="909"/>
      <c r="M222" s="909"/>
      <c r="N222" s="909"/>
      <c r="O222" s="909"/>
      <c r="P222" s="909"/>
      <c r="Q222" s="909"/>
      <c r="R222" s="909"/>
      <c r="S222" s="909"/>
      <c r="T222" s="909"/>
      <c r="U222" s="909"/>
      <c r="V222" s="909"/>
      <c r="W222" s="909"/>
      <c r="X222" s="909"/>
      <c r="Y222" s="909"/>
      <c r="Z222" s="909"/>
      <c r="AA222" s="910"/>
      <c r="AB222" s="262"/>
    </row>
    <row r="223" spans="1:28" ht="24.75" customHeight="1" x14ac:dyDescent="0.2">
      <c r="A223" s="723" t="s">
        <v>15</v>
      </c>
      <c r="B223" s="726" t="s">
        <v>32</v>
      </c>
      <c r="C223" s="701" t="s">
        <v>22</v>
      </c>
      <c r="D223" s="868" t="s">
        <v>16</v>
      </c>
      <c r="E223" s="817" t="s">
        <v>193</v>
      </c>
      <c r="F223" s="820" t="s">
        <v>215</v>
      </c>
      <c r="G223" s="823" t="s">
        <v>420</v>
      </c>
      <c r="H223" s="826" t="s">
        <v>20</v>
      </c>
      <c r="I223" s="795" t="s">
        <v>194</v>
      </c>
      <c r="J223" s="829" t="s">
        <v>218</v>
      </c>
      <c r="K223" s="532" t="s">
        <v>24</v>
      </c>
      <c r="L223" s="147">
        <f>SUM(M223+O223)</f>
        <v>18</v>
      </c>
      <c r="M223" s="583">
        <v>18</v>
      </c>
      <c r="N223" s="227">
        <v>0</v>
      </c>
      <c r="O223" s="228">
        <v>0</v>
      </c>
      <c r="P223" s="685">
        <f>SUM(Q223+S223)</f>
        <v>270</v>
      </c>
      <c r="Q223" s="656">
        <v>270</v>
      </c>
      <c r="R223" s="583">
        <v>0</v>
      </c>
      <c r="S223" s="228">
        <v>0</v>
      </c>
      <c r="T223" s="147">
        <f>SUM(U223+W223)</f>
        <v>270</v>
      </c>
      <c r="U223" s="227">
        <v>270</v>
      </c>
      <c r="V223" s="227">
        <v>0</v>
      </c>
      <c r="W223" s="228">
        <v>0</v>
      </c>
      <c r="X223" s="147">
        <f>Y223+AA223</f>
        <v>270</v>
      </c>
      <c r="Y223" s="227">
        <v>270</v>
      </c>
      <c r="Z223" s="227">
        <v>0</v>
      </c>
      <c r="AA223" s="228">
        <v>0</v>
      </c>
      <c r="AB223" s="262"/>
    </row>
    <row r="224" spans="1:28" ht="23.25" customHeight="1" thickBot="1" x14ac:dyDescent="0.25">
      <c r="A224" s="724"/>
      <c r="B224" s="727"/>
      <c r="C224" s="702"/>
      <c r="D224" s="869"/>
      <c r="E224" s="818"/>
      <c r="F224" s="821"/>
      <c r="G224" s="824"/>
      <c r="H224" s="827"/>
      <c r="I224" s="796"/>
      <c r="J224" s="830"/>
      <c r="K224" s="533" t="s">
        <v>33</v>
      </c>
      <c r="L224" s="180">
        <v>0</v>
      </c>
      <c r="M224" s="214">
        <v>0</v>
      </c>
      <c r="N224" s="214">
        <v>0</v>
      </c>
      <c r="O224" s="215">
        <v>0</v>
      </c>
      <c r="P224" s="180">
        <v>0</v>
      </c>
      <c r="Q224" s="364">
        <v>0</v>
      </c>
      <c r="R224" s="214">
        <v>0</v>
      </c>
      <c r="S224" s="215">
        <v>0</v>
      </c>
      <c r="T224" s="534">
        <v>0</v>
      </c>
      <c r="U224" s="214">
        <v>0</v>
      </c>
      <c r="V224" s="214">
        <v>0</v>
      </c>
      <c r="W224" s="215">
        <v>0</v>
      </c>
      <c r="X224" s="180">
        <v>0</v>
      </c>
      <c r="Y224" s="214">
        <v>0</v>
      </c>
      <c r="Z224" s="214">
        <v>0</v>
      </c>
      <c r="AA224" s="215">
        <v>0</v>
      </c>
      <c r="AB224" s="262"/>
    </row>
    <row r="225" spans="1:28" ht="23.25" customHeight="1" thickBot="1" x14ac:dyDescent="0.25">
      <c r="A225" s="762"/>
      <c r="B225" s="763"/>
      <c r="C225" s="764"/>
      <c r="D225" s="870"/>
      <c r="E225" s="819"/>
      <c r="F225" s="822"/>
      <c r="G225" s="825"/>
      <c r="H225" s="828"/>
      <c r="I225" s="797"/>
      <c r="J225" s="831"/>
      <c r="K225" s="118" t="s">
        <v>11</v>
      </c>
      <c r="L225" s="113">
        <f t="shared" ref="L225:S225" si="95">SUM(L223:L224)</f>
        <v>18</v>
      </c>
      <c r="M225" s="114">
        <f t="shared" si="95"/>
        <v>18</v>
      </c>
      <c r="N225" s="114">
        <f t="shared" si="95"/>
        <v>0</v>
      </c>
      <c r="O225" s="115">
        <f t="shared" si="95"/>
        <v>0</v>
      </c>
      <c r="P225" s="113">
        <f t="shared" si="95"/>
        <v>270</v>
      </c>
      <c r="Q225" s="114">
        <f t="shared" si="95"/>
        <v>270</v>
      </c>
      <c r="R225" s="114">
        <f t="shared" si="95"/>
        <v>0</v>
      </c>
      <c r="S225" s="115">
        <f t="shared" si="95"/>
        <v>0</v>
      </c>
      <c r="T225" s="113">
        <f t="shared" ref="T225:AA225" si="96">SUM(T223+T224)</f>
        <v>270</v>
      </c>
      <c r="U225" s="114">
        <f t="shared" si="96"/>
        <v>270</v>
      </c>
      <c r="V225" s="116">
        <f t="shared" si="96"/>
        <v>0</v>
      </c>
      <c r="W225" s="117">
        <f t="shared" si="96"/>
        <v>0</v>
      </c>
      <c r="X225" s="113">
        <f t="shared" si="96"/>
        <v>270</v>
      </c>
      <c r="Y225" s="116">
        <f t="shared" si="96"/>
        <v>270</v>
      </c>
      <c r="Z225" s="116">
        <f t="shared" si="96"/>
        <v>0</v>
      </c>
      <c r="AA225" s="117">
        <f t="shared" si="96"/>
        <v>0</v>
      </c>
      <c r="AB225" s="262"/>
    </row>
    <row r="226" spans="1:28" ht="23.25" customHeight="1" thickBot="1" x14ac:dyDescent="0.25">
      <c r="A226" s="28" t="s">
        <v>15</v>
      </c>
      <c r="B226" s="4" t="s">
        <v>32</v>
      </c>
      <c r="C226" s="5" t="s">
        <v>16</v>
      </c>
      <c r="D226" s="836" t="s">
        <v>203</v>
      </c>
      <c r="E226" s="837"/>
      <c r="F226" s="837"/>
      <c r="G226" s="837"/>
      <c r="H226" s="837"/>
      <c r="I226" s="837"/>
      <c r="J226" s="837"/>
      <c r="K226" s="837"/>
      <c r="L226" s="8">
        <f>L225</f>
        <v>18</v>
      </c>
      <c r="M226" s="9">
        <f t="shared" ref="M226:AA226" si="97">M225</f>
        <v>18</v>
      </c>
      <c r="N226" s="9">
        <f t="shared" si="97"/>
        <v>0</v>
      </c>
      <c r="O226" s="10">
        <f t="shared" si="97"/>
        <v>0</v>
      </c>
      <c r="P226" s="8">
        <f t="shared" si="97"/>
        <v>270</v>
      </c>
      <c r="Q226" s="9">
        <f t="shared" si="97"/>
        <v>270</v>
      </c>
      <c r="R226" s="9">
        <f t="shared" si="97"/>
        <v>0</v>
      </c>
      <c r="S226" s="10">
        <f t="shared" si="97"/>
        <v>0</v>
      </c>
      <c r="T226" s="8">
        <f t="shared" si="97"/>
        <v>270</v>
      </c>
      <c r="U226" s="9">
        <f t="shared" si="97"/>
        <v>270</v>
      </c>
      <c r="V226" s="9">
        <f t="shared" si="97"/>
        <v>0</v>
      </c>
      <c r="W226" s="10">
        <f t="shared" si="97"/>
        <v>0</v>
      </c>
      <c r="X226" s="8">
        <f t="shared" si="97"/>
        <v>270</v>
      </c>
      <c r="Y226" s="9">
        <f t="shared" si="97"/>
        <v>270</v>
      </c>
      <c r="Z226" s="9">
        <f t="shared" si="97"/>
        <v>0</v>
      </c>
      <c r="AA226" s="10">
        <f t="shared" si="97"/>
        <v>0</v>
      </c>
      <c r="AB226" s="262"/>
    </row>
    <row r="227" spans="1:28" ht="25.5" customHeight="1" thickBot="1" x14ac:dyDescent="0.25">
      <c r="A227" s="28" t="s">
        <v>15</v>
      </c>
      <c r="B227" s="4" t="s">
        <v>32</v>
      </c>
      <c r="C227" s="189" t="s">
        <v>25</v>
      </c>
      <c r="D227" s="908" t="s">
        <v>117</v>
      </c>
      <c r="E227" s="909"/>
      <c r="F227" s="909"/>
      <c r="G227" s="909"/>
      <c r="H227" s="909"/>
      <c r="I227" s="909"/>
      <c r="J227" s="909"/>
      <c r="K227" s="909"/>
      <c r="L227" s="949"/>
      <c r="M227" s="949"/>
      <c r="N227" s="949"/>
      <c r="O227" s="949"/>
      <c r="P227" s="949"/>
      <c r="Q227" s="949"/>
      <c r="R227" s="949"/>
      <c r="S227" s="949"/>
      <c r="T227" s="949"/>
      <c r="U227" s="949"/>
      <c r="V227" s="949"/>
      <c r="W227" s="949"/>
      <c r="X227" s="949"/>
      <c r="Y227" s="949"/>
      <c r="Z227" s="949"/>
      <c r="AA227" s="950"/>
      <c r="AB227" s="907"/>
    </row>
    <row r="228" spans="1:28" ht="22.5" customHeight="1" x14ac:dyDescent="0.2">
      <c r="A228" s="723" t="s">
        <v>15</v>
      </c>
      <c r="B228" s="726" t="s">
        <v>32</v>
      </c>
      <c r="C228" s="701" t="s">
        <v>25</v>
      </c>
      <c r="D228" s="868" t="s">
        <v>16</v>
      </c>
      <c r="E228" s="857" t="s">
        <v>118</v>
      </c>
      <c r="F228" s="894" t="s">
        <v>215</v>
      </c>
      <c r="G228" s="861" t="s">
        <v>60</v>
      </c>
      <c r="H228" s="864" t="s">
        <v>20</v>
      </c>
      <c r="I228" s="850" t="s">
        <v>55</v>
      </c>
      <c r="J228" s="833" t="s">
        <v>227</v>
      </c>
      <c r="K228" s="191" t="s">
        <v>61</v>
      </c>
      <c r="L228" s="119">
        <f>SUM(M228+O228)</f>
        <v>44.7</v>
      </c>
      <c r="M228" s="59">
        <v>44.7</v>
      </c>
      <c r="N228" s="60">
        <v>0</v>
      </c>
      <c r="O228" s="120">
        <v>0</v>
      </c>
      <c r="P228" s="190">
        <f>SUM(Q228+S228)</f>
        <v>44.2</v>
      </c>
      <c r="Q228" s="188">
        <v>44.2</v>
      </c>
      <c r="R228" s="59">
        <v>0</v>
      </c>
      <c r="S228" s="120">
        <v>0</v>
      </c>
      <c r="T228" s="147">
        <f>SUM(U228+W228)</f>
        <v>40</v>
      </c>
      <c r="U228" s="227">
        <v>40</v>
      </c>
      <c r="V228" s="227">
        <v>0</v>
      </c>
      <c r="W228" s="228">
        <v>0</v>
      </c>
      <c r="X228" s="119">
        <f>Y228+AA228</f>
        <v>40</v>
      </c>
      <c r="Y228" s="60">
        <v>40</v>
      </c>
      <c r="Z228" s="60">
        <v>0</v>
      </c>
      <c r="AA228" s="120">
        <v>0</v>
      </c>
      <c r="AB228" s="907"/>
    </row>
    <row r="229" spans="1:28" ht="23.25" customHeight="1" thickBot="1" x14ac:dyDescent="0.25">
      <c r="A229" s="724"/>
      <c r="B229" s="727"/>
      <c r="C229" s="702"/>
      <c r="D229" s="869"/>
      <c r="E229" s="938"/>
      <c r="F229" s="895"/>
      <c r="G229" s="862"/>
      <c r="H229" s="865"/>
      <c r="I229" s="867"/>
      <c r="J229" s="834"/>
      <c r="K229" s="192" t="s">
        <v>33</v>
      </c>
      <c r="L229" s="109">
        <v>0</v>
      </c>
      <c r="M229" s="161">
        <v>0</v>
      </c>
      <c r="N229" s="161">
        <v>0</v>
      </c>
      <c r="O229" s="110">
        <v>0</v>
      </c>
      <c r="P229" s="109">
        <v>0</v>
      </c>
      <c r="Q229" s="289">
        <v>0</v>
      </c>
      <c r="R229" s="161">
        <v>0</v>
      </c>
      <c r="S229" s="110">
        <v>0</v>
      </c>
      <c r="T229" s="112">
        <v>0</v>
      </c>
      <c r="U229" s="161">
        <v>0</v>
      </c>
      <c r="V229" s="161">
        <v>0</v>
      </c>
      <c r="W229" s="110">
        <v>0</v>
      </c>
      <c r="X229" s="109">
        <v>0</v>
      </c>
      <c r="Y229" s="161">
        <v>0</v>
      </c>
      <c r="Z229" s="161">
        <v>0</v>
      </c>
      <c r="AA229" s="110">
        <v>0</v>
      </c>
      <c r="AB229" s="907"/>
    </row>
    <row r="230" spans="1:28" ht="25.5" customHeight="1" thickBot="1" x14ac:dyDescent="0.25">
      <c r="A230" s="762"/>
      <c r="B230" s="763"/>
      <c r="C230" s="764"/>
      <c r="D230" s="870"/>
      <c r="E230" s="858"/>
      <c r="F230" s="896"/>
      <c r="G230" s="863"/>
      <c r="H230" s="866"/>
      <c r="I230" s="851"/>
      <c r="J230" s="835"/>
      <c r="K230" s="118" t="s">
        <v>11</v>
      </c>
      <c r="L230" s="113">
        <f t="shared" ref="L230:S230" si="98">SUM(L228:L229)</f>
        <v>44.7</v>
      </c>
      <c r="M230" s="114">
        <f t="shared" si="98"/>
        <v>44.7</v>
      </c>
      <c r="N230" s="114">
        <f t="shared" si="98"/>
        <v>0</v>
      </c>
      <c r="O230" s="115">
        <f t="shared" si="98"/>
        <v>0</v>
      </c>
      <c r="P230" s="113">
        <f t="shared" si="98"/>
        <v>44.2</v>
      </c>
      <c r="Q230" s="114">
        <f t="shared" si="98"/>
        <v>44.2</v>
      </c>
      <c r="R230" s="114">
        <f t="shared" si="98"/>
        <v>0</v>
      </c>
      <c r="S230" s="115">
        <f t="shared" si="98"/>
        <v>0</v>
      </c>
      <c r="T230" s="113">
        <f t="shared" ref="T230:AA230" si="99">SUM(T228+T229)</f>
        <v>40</v>
      </c>
      <c r="U230" s="114">
        <f t="shared" si="99"/>
        <v>40</v>
      </c>
      <c r="V230" s="116">
        <f t="shared" si="99"/>
        <v>0</v>
      </c>
      <c r="W230" s="117">
        <f t="shared" si="99"/>
        <v>0</v>
      </c>
      <c r="X230" s="113">
        <f t="shared" si="99"/>
        <v>40</v>
      </c>
      <c r="Y230" s="116">
        <f t="shared" si="99"/>
        <v>40</v>
      </c>
      <c r="Z230" s="116">
        <f t="shared" si="99"/>
        <v>0</v>
      </c>
      <c r="AA230" s="117">
        <f t="shared" si="99"/>
        <v>0</v>
      </c>
      <c r="AB230" s="907"/>
    </row>
    <row r="231" spans="1:28" ht="27.75" customHeight="1" thickBot="1" x14ac:dyDescent="0.25">
      <c r="A231" s="911" t="s">
        <v>15</v>
      </c>
      <c r="B231" s="738" t="s">
        <v>32</v>
      </c>
      <c r="C231" s="913" t="s">
        <v>25</v>
      </c>
      <c r="D231" s="916" t="s">
        <v>35</v>
      </c>
      <c r="E231" s="918" t="s">
        <v>120</v>
      </c>
      <c r="F231" s="920" t="s">
        <v>215</v>
      </c>
      <c r="G231" s="922" t="s">
        <v>119</v>
      </c>
      <c r="H231" s="925" t="s">
        <v>20</v>
      </c>
      <c r="I231" s="832" t="s">
        <v>55</v>
      </c>
      <c r="J231" s="832" t="s">
        <v>228</v>
      </c>
      <c r="K231" s="293" t="s">
        <v>61</v>
      </c>
      <c r="L231" s="686">
        <f>M231+O231</f>
        <v>81.2</v>
      </c>
      <c r="M231" s="292">
        <v>81.2</v>
      </c>
      <c r="N231" s="292">
        <v>0</v>
      </c>
      <c r="O231" s="290">
        <v>0</v>
      </c>
      <c r="P231" s="291">
        <f>Q231+S231</f>
        <v>116.5</v>
      </c>
      <c r="Q231" s="292">
        <v>116.5</v>
      </c>
      <c r="R231" s="292">
        <v>0</v>
      </c>
      <c r="S231" s="290">
        <v>0</v>
      </c>
      <c r="T231" s="291">
        <f>U231+W231</f>
        <v>80</v>
      </c>
      <c r="U231" s="292">
        <v>80</v>
      </c>
      <c r="V231" s="292">
        <v>0</v>
      </c>
      <c r="W231" s="290">
        <v>0</v>
      </c>
      <c r="X231" s="291">
        <f>Y231+AA231</f>
        <v>90</v>
      </c>
      <c r="Y231" s="292">
        <v>90</v>
      </c>
      <c r="Z231" s="292">
        <v>0</v>
      </c>
      <c r="AA231" s="290">
        <v>0</v>
      </c>
      <c r="AB231" s="907"/>
    </row>
    <row r="232" spans="1:28" ht="39" customHeight="1" thickBot="1" x14ac:dyDescent="0.25">
      <c r="A232" s="912"/>
      <c r="B232" s="740"/>
      <c r="C232" s="915"/>
      <c r="D232" s="917"/>
      <c r="E232" s="919"/>
      <c r="F232" s="921"/>
      <c r="G232" s="923"/>
      <c r="H232" s="927"/>
      <c r="I232" s="809"/>
      <c r="J232" s="809"/>
      <c r="K232" s="118" t="s">
        <v>11</v>
      </c>
      <c r="L232" s="100">
        <f t="shared" ref="L232:AA232" si="100">SUM(L231)</f>
        <v>81.2</v>
      </c>
      <c r="M232" s="2">
        <f t="shared" si="100"/>
        <v>81.2</v>
      </c>
      <c r="N232" s="2">
        <f t="shared" si="100"/>
        <v>0</v>
      </c>
      <c r="O232" s="3">
        <f t="shared" si="100"/>
        <v>0</v>
      </c>
      <c r="P232" s="1">
        <f t="shared" si="100"/>
        <v>116.5</v>
      </c>
      <c r="Q232" s="2">
        <f t="shared" si="100"/>
        <v>116.5</v>
      </c>
      <c r="R232" s="2">
        <f t="shared" si="100"/>
        <v>0</v>
      </c>
      <c r="S232" s="3">
        <f t="shared" si="100"/>
        <v>0</v>
      </c>
      <c r="T232" s="1">
        <f t="shared" si="100"/>
        <v>80</v>
      </c>
      <c r="U232" s="2">
        <f t="shared" si="100"/>
        <v>80</v>
      </c>
      <c r="V232" s="2">
        <f t="shared" si="100"/>
        <v>0</v>
      </c>
      <c r="W232" s="3">
        <f t="shared" si="100"/>
        <v>0</v>
      </c>
      <c r="X232" s="1">
        <f t="shared" si="100"/>
        <v>90</v>
      </c>
      <c r="Y232" s="2">
        <f t="shared" si="100"/>
        <v>90</v>
      </c>
      <c r="Z232" s="2">
        <f t="shared" si="100"/>
        <v>0</v>
      </c>
      <c r="AA232" s="3">
        <f t="shared" si="100"/>
        <v>0</v>
      </c>
      <c r="AB232" s="907"/>
    </row>
    <row r="233" spans="1:28" ht="22.5" customHeight="1" x14ac:dyDescent="0.2">
      <c r="A233" s="911" t="s">
        <v>15</v>
      </c>
      <c r="B233" s="738" t="s">
        <v>32</v>
      </c>
      <c r="C233" s="913" t="s">
        <v>25</v>
      </c>
      <c r="D233" s="916" t="s">
        <v>37</v>
      </c>
      <c r="E233" s="918" t="s">
        <v>160</v>
      </c>
      <c r="F233" s="920" t="s">
        <v>215</v>
      </c>
      <c r="G233" s="922" t="s">
        <v>101</v>
      </c>
      <c r="H233" s="925" t="s">
        <v>20</v>
      </c>
      <c r="I233" s="928" t="s">
        <v>55</v>
      </c>
      <c r="J233" s="832" t="s">
        <v>218</v>
      </c>
      <c r="K233" s="293" t="s">
        <v>41</v>
      </c>
      <c r="L233" s="291">
        <f>M233+O233</f>
        <v>0</v>
      </c>
      <c r="M233" s="292">
        <v>0</v>
      </c>
      <c r="N233" s="292">
        <v>0</v>
      </c>
      <c r="O233" s="290">
        <v>0</v>
      </c>
      <c r="P233" s="291">
        <f>Q233+S233</f>
        <v>0</v>
      </c>
      <c r="Q233" s="292">
        <v>0</v>
      </c>
      <c r="R233" s="292">
        <v>0</v>
      </c>
      <c r="S233" s="290">
        <v>0</v>
      </c>
      <c r="T233" s="291">
        <f>U233+W233</f>
        <v>0</v>
      </c>
      <c r="U233" s="292">
        <v>0</v>
      </c>
      <c r="V233" s="292">
        <v>0</v>
      </c>
      <c r="W233" s="290">
        <v>0</v>
      </c>
      <c r="X233" s="291">
        <f>Y233+AA233</f>
        <v>0</v>
      </c>
      <c r="Y233" s="292">
        <v>0</v>
      </c>
      <c r="Z233" s="292">
        <v>0</v>
      </c>
      <c r="AA233" s="290">
        <v>0</v>
      </c>
      <c r="AB233" s="907"/>
    </row>
    <row r="234" spans="1:28" ht="21.75" customHeight="1" thickBot="1" x14ac:dyDescent="0.25">
      <c r="A234" s="840"/>
      <c r="B234" s="739"/>
      <c r="C234" s="914"/>
      <c r="D234" s="929"/>
      <c r="E234" s="931"/>
      <c r="F234" s="930"/>
      <c r="G234" s="924"/>
      <c r="H234" s="926"/>
      <c r="I234" s="808"/>
      <c r="J234" s="954"/>
      <c r="K234" s="288" t="s">
        <v>24</v>
      </c>
      <c r="L234" s="286">
        <f>M234+O234</f>
        <v>0</v>
      </c>
      <c r="M234" s="278">
        <v>0</v>
      </c>
      <c r="N234" s="278">
        <v>0</v>
      </c>
      <c r="O234" s="285">
        <v>0</v>
      </c>
      <c r="P234" s="286">
        <f>Q234+S234</f>
        <v>0</v>
      </c>
      <c r="Q234" s="278">
        <v>0</v>
      </c>
      <c r="R234" s="278">
        <v>0</v>
      </c>
      <c r="S234" s="285">
        <v>0</v>
      </c>
      <c r="T234" s="286">
        <f>U234+W234</f>
        <v>0</v>
      </c>
      <c r="U234" s="278">
        <v>0</v>
      </c>
      <c r="V234" s="278">
        <v>0</v>
      </c>
      <c r="W234" s="285">
        <v>0</v>
      </c>
      <c r="X234" s="286">
        <f>Y234+AA234</f>
        <v>0</v>
      </c>
      <c r="Y234" s="278">
        <v>0</v>
      </c>
      <c r="Z234" s="278">
        <v>0</v>
      </c>
      <c r="AA234" s="285">
        <v>0</v>
      </c>
      <c r="AB234" s="907"/>
    </row>
    <row r="235" spans="1:28" ht="27.75" customHeight="1" thickBot="1" x14ac:dyDescent="0.25">
      <c r="A235" s="912"/>
      <c r="B235" s="740"/>
      <c r="C235" s="915"/>
      <c r="D235" s="917"/>
      <c r="E235" s="919"/>
      <c r="F235" s="921"/>
      <c r="G235" s="923"/>
      <c r="H235" s="927"/>
      <c r="I235" s="809"/>
      <c r="J235" s="809"/>
      <c r="K235" s="118" t="s">
        <v>11</v>
      </c>
      <c r="L235" s="1">
        <f t="shared" ref="L235:AA235" si="101">SUM(L233:L234)</f>
        <v>0</v>
      </c>
      <c r="M235" s="100">
        <f t="shared" si="101"/>
        <v>0</v>
      </c>
      <c r="N235" s="100">
        <f t="shared" si="101"/>
        <v>0</v>
      </c>
      <c r="O235" s="108">
        <f t="shared" si="101"/>
        <v>0</v>
      </c>
      <c r="P235" s="1">
        <f t="shared" si="101"/>
        <v>0</v>
      </c>
      <c r="Q235" s="100">
        <f t="shared" si="101"/>
        <v>0</v>
      </c>
      <c r="R235" s="100">
        <f t="shared" si="101"/>
        <v>0</v>
      </c>
      <c r="S235" s="108">
        <f t="shared" si="101"/>
        <v>0</v>
      </c>
      <c r="T235" s="1">
        <f t="shared" si="101"/>
        <v>0</v>
      </c>
      <c r="U235" s="100">
        <f t="shared" si="101"/>
        <v>0</v>
      </c>
      <c r="V235" s="100">
        <f t="shared" si="101"/>
        <v>0</v>
      </c>
      <c r="W235" s="108">
        <f t="shared" si="101"/>
        <v>0</v>
      </c>
      <c r="X235" s="1">
        <f t="shared" si="101"/>
        <v>0</v>
      </c>
      <c r="Y235" s="100">
        <f t="shared" si="101"/>
        <v>0</v>
      </c>
      <c r="Z235" s="100">
        <f t="shared" si="101"/>
        <v>0</v>
      </c>
      <c r="AA235" s="108">
        <f t="shared" si="101"/>
        <v>0</v>
      </c>
      <c r="AB235" s="907"/>
    </row>
    <row r="236" spans="1:28" ht="24.75" customHeight="1" thickBot="1" x14ac:dyDescent="0.25">
      <c r="A236" s="28" t="s">
        <v>15</v>
      </c>
      <c r="B236" s="4" t="s">
        <v>32</v>
      </c>
      <c r="C236" s="5" t="s">
        <v>25</v>
      </c>
      <c r="D236" s="836" t="s">
        <v>203</v>
      </c>
      <c r="E236" s="837"/>
      <c r="F236" s="837"/>
      <c r="G236" s="837"/>
      <c r="H236" s="837"/>
      <c r="I236" s="837"/>
      <c r="J236" s="837"/>
      <c r="K236" s="837"/>
      <c r="L236" s="253">
        <f t="shared" ref="L236:AA236" si="102">L230+L232+L235</f>
        <v>125.9</v>
      </c>
      <c r="M236" s="254">
        <f t="shared" si="102"/>
        <v>125.9</v>
      </c>
      <c r="N236" s="254">
        <f t="shared" si="102"/>
        <v>0</v>
      </c>
      <c r="O236" s="255">
        <f t="shared" si="102"/>
        <v>0</v>
      </c>
      <c r="P236" s="253">
        <f t="shared" si="102"/>
        <v>160.69999999999999</v>
      </c>
      <c r="Q236" s="254">
        <f t="shared" si="102"/>
        <v>160.69999999999999</v>
      </c>
      <c r="R236" s="254">
        <f t="shared" si="102"/>
        <v>0</v>
      </c>
      <c r="S236" s="255">
        <f t="shared" si="102"/>
        <v>0</v>
      </c>
      <c r="T236" s="253">
        <f t="shared" si="102"/>
        <v>120</v>
      </c>
      <c r="U236" s="254">
        <f t="shared" si="102"/>
        <v>120</v>
      </c>
      <c r="V236" s="254">
        <f t="shared" si="102"/>
        <v>0</v>
      </c>
      <c r="W236" s="255">
        <f t="shared" si="102"/>
        <v>0</v>
      </c>
      <c r="X236" s="253">
        <f t="shared" si="102"/>
        <v>130</v>
      </c>
      <c r="Y236" s="254">
        <f t="shared" si="102"/>
        <v>130</v>
      </c>
      <c r="Z236" s="254">
        <f t="shared" si="102"/>
        <v>0</v>
      </c>
      <c r="AA236" s="255">
        <f t="shared" si="102"/>
        <v>0</v>
      </c>
      <c r="AB236" s="907"/>
    </row>
    <row r="237" spans="1:28" ht="23.25" customHeight="1" thickBot="1" x14ac:dyDescent="0.25">
      <c r="A237" s="297" t="s">
        <v>15</v>
      </c>
      <c r="B237" s="170" t="s">
        <v>32</v>
      </c>
      <c r="C237" s="932" t="s">
        <v>204</v>
      </c>
      <c r="D237" s="933"/>
      <c r="E237" s="933"/>
      <c r="F237" s="933"/>
      <c r="G237" s="933"/>
      <c r="H237" s="933"/>
      <c r="I237" s="933"/>
      <c r="J237" s="933"/>
      <c r="K237" s="933"/>
      <c r="L237" s="247">
        <f>L236+L226+L221</f>
        <v>143.9</v>
      </c>
      <c r="M237" s="248">
        <f t="shared" ref="M237:AA237" si="103">M236+M226+M221</f>
        <v>143.9</v>
      </c>
      <c r="N237" s="248">
        <f t="shared" si="103"/>
        <v>0</v>
      </c>
      <c r="O237" s="249">
        <f t="shared" si="103"/>
        <v>0</v>
      </c>
      <c r="P237" s="247">
        <f t="shared" si="103"/>
        <v>430.7</v>
      </c>
      <c r="Q237" s="248">
        <f t="shared" si="103"/>
        <v>430.7</v>
      </c>
      <c r="R237" s="248">
        <f t="shared" si="103"/>
        <v>0</v>
      </c>
      <c r="S237" s="249">
        <f t="shared" si="103"/>
        <v>0</v>
      </c>
      <c r="T237" s="247">
        <f t="shared" si="103"/>
        <v>390</v>
      </c>
      <c r="U237" s="248">
        <f t="shared" si="103"/>
        <v>390</v>
      </c>
      <c r="V237" s="248">
        <f t="shared" si="103"/>
        <v>0</v>
      </c>
      <c r="W237" s="249">
        <f t="shared" si="103"/>
        <v>0</v>
      </c>
      <c r="X237" s="247">
        <f t="shared" si="103"/>
        <v>400</v>
      </c>
      <c r="Y237" s="248">
        <f t="shared" si="103"/>
        <v>400</v>
      </c>
      <c r="Z237" s="248">
        <f t="shared" si="103"/>
        <v>0</v>
      </c>
      <c r="AA237" s="249">
        <f t="shared" si="103"/>
        <v>0</v>
      </c>
      <c r="AB237" s="907"/>
    </row>
    <row r="238" spans="1:28" ht="24.75" customHeight="1" thickBot="1" x14ac:dyDescent="0.25">
      <c r="A238" s="28" t="s">
        <v>15</v>
      </c>
      <c r="B238" s="4" t="s">
        <v>34</v>
      </c>
      <c r="C238" s="852" t="s">
        <v>77</v>
      </c>
      <c r="D238" s="853"/>
      <c r="E238" s="853"/>
      <c r="F238" s="853"/>
      <c r="G238" s="853"/>
      <c r="H238" s="853"/>
      <c r="I238" s="853"/>
      <c r="J238" s="853"/>
      <c r="K238" s="853"/>
      <c r="L238" s="1083"/>
      <c r="M238" s="1083"/>
      <c r="N238" s="1083"/>
      <c r="O238" s="1083"/>
      <c r="P238" s="1083"/>
      <c r="Q238" s="1083"/>
      <c r="R238" s="1083"/>
      <c r="S238" s="1083"/>
      <c r="T238" s="1083"/>
      <c r="U238" s="1083"/>
      <c r="V238" s="1083"/>
      <c r="W238" s="1083"/>
      <c r="X238" s="1083"/>
      <c r="Y238" s="1083"/>
      <c r="Z238" s="1083"/>
      <c r="AA238" s="1084"/>
      <c r="AB238" s="907"/>
    </row>
    <row r="239" spans="1:28" ht="24" customHeight="1" thickBot="1" x14ac:dyDescent="0.25">
      <c r="A239" s="28" t="s">
        <v>15</v>
      </c>
      <c r="B239" s="4" t="s">
        <v>34</v>
      </c>
      <c r="C239" s="5" t="s">
        <v>16</v>
      </c>
      <c r="D239" s="908" t="s">
        <v>78</v>
      </c>
      <c r="E239" s="909"/>
      <c r="F239" s="909"/>
      <c r="G239" s="909"/>
      <c r="H239" s="909"/>
      <c r="I239" s="909"/>
      <c r="J239" s="909"/>
      <c r="K239" s="909"/>
      <c r="L239" s="909"/>
      <c r="M239" s="909"/>
      <c r="N239" s="909"/>
      <c r="O239" s="909"/>
      <c r="P239" s="909"/>
      <c r="Q239" s="909"/>
      <c r="R239" s="909"/>
      <c r="S239" s="909"/>
      <c r="T239" s="909"/>
      <c r="U239" s="909"/>
      <c r="V239" s="909"/>
      <c r="W239" s="909"/>
      <c r="X239" s="909"/>
      <c r="Y239" s="909"/>
      <c r="Z239" s="909"/>
      <c r="AA239" s="910"/>
      <c r="AB239" s="38"/>
    </row>
    <row r="240" spans="1:28" ht="22.5" customHeight="1" x14ac:dyDescent="0.2">
      <c r="A240" s="723" t="s">
        <v>15</v>
      </c>
      <c r="B240" s="726" t="s">
        <v>34</v>
      </c>
      <c r="C240" s="701" t="s">
        <v>16</v>
      </c>
      <c r="D240" s="855" t="s">
        <v>16</v>
      </c>
      <c r="E240" s="857" t="s">
        <v>102</v>
      </c>
      <c r="F240" s="814" t="s">
        <v>215</v>
      </c>
      <c r="G240" s="861" t="s">
        <v>60</v>
      </c>
      <c r="H240" s="864" t="s">
        <v>20</v>
      </c>
      <c r="I240" s="850" t="s">
        <v>55</v>
      </c>
      <c r="J240" s="833" t="s">
        <v>218</v>
      </c>
      <c r="K240" s="191" t="s">
        <v>61</v>
      </c>
      <c r="L240" s="119">
        <f>SUM(M240+O240)</f>
        <v>11</v>
      </c>
      <c r="M240" s="60">
        <v>11</v>
      </c>
      <c r="N240" s="60">
        <v>0</v>
      </c>
      <c r="O240" s="120">
        <v>0</v>
      </c>
      <c r="P240" s="119">
        <f>SUM(Q240+S240)</f>
        <v>21</v>
      </c>
      <c r="Q240" s="60">
        <v>21</v>
      </c>
      <c r="R240" s="60">
        <v>0</v>
      </c>
      <c r="S240" s="120">
        <v>0</v>
      </c>
      <c r="T240" s="119">
        <f>SUM(U240+W240)</f>
        <v>20</v>
      </c>
      <c r="U240" s="60">
        <v>20</v>
      </c>
      <c r="V240" s="60">
        <v>0</v>
      </c>
      <c r="W240" s="120">
        <v>0</v>
      </c>
      <c r="X240" s="119">
        <f>Y240+AA240</f>
        <v>20</v>
      </c>
      <c r="Y240" s="60">
        <v>20</v>
      </c>
      <c r="Z240" s="60">
        <v>0</v>
      </c>
      <c r="AA240" s="120">
        <v>0</v>
      </c>
      <c r="AB240" s="39"/>
    </row>
    <row r="241" spans="1:41" ht="24.75" customHeight="1" thickBot="1" x14ac:dyDescent="0.25">
      <c r="A241" s="724"/>
      <c r="B241" s="727"/>
      <c r="C241" s="702"/>
      <c r="D241" s="936"/>
      <c r="E241" s="938"/>
      <c r="F241" s="860"/>
      <c r="G241" s="862"/>
      <c r="H241" s="865"/>
      <c r="I241" s="867"/>
      <c r="J241" s="834"/>
      <c r="K241" s="192" t="s">
        <v>33</v>
      </c>
      <c r="L241" s="109">
        <v>0</v>
      </c>
      <c r="M241" s="46">
        <v>0</v>
      </c>
      <c r="N241" s="46">
        <v>0</v>
      </c>
      <c r="O241" s="110">
        <v>0</v>
      </c>
      <c r="P241" s="109">
        <v>0</v>
      </c>
      <c r="Q241" s="46">
        <v>0</v>
      </c>
      <c r="R241" s="46">
        <v>0</v>
      </c>
      <c r="S241" s="110">
        <v>0</v>
      </c>
      <c r="T241" s="109">
        <v>0</v>
      </c>
      <c r="U241" s="46">
        <v>0</v>
      </c>
      <c r="V241" s="46">
        <v>0</v>
      </c>
      <c r="W241" s="110">
        <v>0</v>
      </c>
      <c r="X241" s="109">
        <v>0</v>
      </c>
      <c r="Y241" s="46">
        <v>0</v>
      </c>
      <c r="Z241" s="46">
        <v>0</v>
      </c>
      <c r="AA241" s="110">
        <v>0</v>
      </c>
      <c r="AB241" s="39"/>
    </row>
    <row r="242" spans="1:41" ht="27" customHeight="1" thickBot="1" x14ac:dyDescent="0.25">
      <c r="A242" s="762"/>
      <c r="B242" s="763"/>
      <c r="C242" s="764"/>
      <c r="D242" s="856"/>
      <c r="E242" s="858"/>
      <c r="F242" s="859"/>
      <c r="G242" s="863"/>
      <c r="H242" s="866"/>
      <c r="I242" s="851"/>
      <c r="J242" s="835"/>
      <c r="K242" s="118" t="s">
        <v>11</v>
      </c>
      <c r="L242" s="104">
        <f>SUM(L240:L241)</f>
        <v>11</v>
      </c>
      <c r="M242" s="106">
        <f t="shared" ref="M242:S242" si="104">SUM(M240)</f>
        <v>11</v>
      </c>
      <c r="N242" s="106">
        <f t="shared" si="104"/>
        <v>0</v>
      </c>
      <c r="O242" s="111">
        <f t="shared" si="104"/>
        <v>0</v>
      </c>
      <c r="P242" s="104">
        <f t="shared" si="104"/>
        <v>21</v>
      </c>
      <c r="Q242" s="106">
        <f t="shared" si="104"/>
        <v>21</v>
      </c>
      <c r="R242" s="106">
        <f t="shared" si="104"/>
        <v>0</v>
      </c>
      <c r="S242" s="111">
        <f t="shared" si="104"/>
        <v>0</v>
      </c>
      <c r="T242" s="104">
        <f>SUM(T240:T241)</f>
        <v>20</v>
      </c>
      <c r="U242" s="106">
        <f>SUM(U240:U241)</f>
        <v>20</v>
      </c>
      <c r="V242" s="106">
        <f t="shared" ref="V242:AA242" si="105">SUM(V240)</f>
        <v>0</v>
      </c>
      <c r="W242" s="111">
        <f t="shared" si="105"/>
        <v>0</v>
      </c>
      <c r="X242" s="104">
        <f t="shared" si="105"/>
        <v>20</v>
      </c>
      <c r="Y242" s="106">
        <f t="shared" si="105"/>
        <v>20</v>
      </c>
      <c r="Z242" s="106">
        <f t="shared" si="105"/>
        <v>0</v>
      </c>
      <c r="AA242" s="111">
        <f t="shared" si="105"/>
        <v>0</v>
      </c>
      <c r="AB242" s="39"/>
    </row>
    <row r="243" spans="1:41" ht="36.75" customHeight="1" thickBot="1" x14ac:dyDescent="0.25">
      <c r="A243" s="723" t="s">
        <v>15</v>
      </c>
      <c r="B243" s="726" t="s">
        <v>34</v>
      </c>
      <c r="C243" s="701" t="s">
        <v>16</v>
      </c>
      <c r="D243" s="855" t="s">
        <v>22</v>
      </c>
      <c r="E243" s="857" t="s">
        <v>105</v>
      </c>
      <c r="F243" s="814" t="s">
        <v>215</v>
      </c>
      <c r="G243" s="861" t="s">
        <v>60</v>
      </c>
      <c r="H243" s="864" t="s">
        <v>20</v>
      </c>
      <c r="I243" s="850" t="s">
        <v>55</v>
      </c>
      <c r="J243" s="833" t="s">
        <v>218</v>
      </c>
      <c r="K243" s="342" t="s">
        <v>61</v>
      </c>
      <c r="L243" s="574">
        <f>SUM(M243+O243)</f>
        <v>27.7</v>
      </c>
      <c r="M243" s="579">
        <v>27.7</v>
      </c>
      <c r="N243" s="579">
        <v>0</v>
      </c>
      <c r="O243" s="580">
        <v>0</v>
      </c>
      <c r="P243" s="574">
        <f>SUM(Q243+S243)</f>
        <v>195</v>
      </c>
      <c r="Q243" s="579">
        <v>195</v>
      </c>
      <c r="R243" s="579">
        <v>0</v>
      </c>
      <c r="S243" s="580">
        <v>0</v>
      </c>
      <c r="T243" s="92">
        <f>SUM(U243+W243)</f>
        <v>30</v>
      </c>
      <c r="U243" s="581">
        <v>30</v>
      </c>
      <c r="V243" s="581">
        <v>0</v>
      </c>
      <c r="W243" s="582">
        <v>0</v>
      </c>
      <c r="X243" s="574">
        <f>Y243+AA243</f>
        <v>30</v>
      </c>
      <c r="Y243" s="579">
        <v>30</v>
      </c>
      <c r="Z243" s="579">
        <v>0</v>
      </c>
      <c r="AA243" s="580">
        <v>0</v>
      </c>
      <c r="AB243" s="39"/>
    </row>
    <row r="244" spans="1:41" ht="32.25" customHeight="1" thickBot="1" x14ac:dyDescent="0.25">
      <c r="A244" s="762"/>
      <c r="B244" s="763"/>
      <c r="C244" s="764"/>
      <c r="D244" s="856"/>
      <c r="E244" s="858"/>
      <c r="F244" s="859"/>
      <c r="G244" s="863"/>
      <c r="H244" s="866"/>
      <c r="I244" s="851"/>
      <c r="J244" s="835"/>
      <c r="K244" s="118" t="s">
        <v>11</v>
      </c>
      <c r="L244" s="104">
        <f>SUM(L243:L243)</f>
        <v>27.7</v>
      </c>
      <c r="M244" s="106">
        <f t="shared" ref="M244:S244" si="106">SUM(M243)</f>
        <v>27.7</v>
      </c>
      <c r="N244" s="106">
        <f t="shared" si="106"/>
        <v>0</v>
      </c>
      <c r="O244" s="111">
        <f t="shared" si="106"/>
        <v>0</v>
      </c>
      <c r="P244" s="104">
        <f t="shared" si="106"/>
        <v>195</v>
      </c>
      <c r="Q244" s="106">
        <f t="shared" si="106"/>
        <v>195</v>
      </c>
      <c r="R244" s="106">
        <f t="shared" si="106"/>
        <v>0</v>
      </c>
      <c r="S244" s="111">
        <f t="shared" si="106"/>
        <v>0</v>
      </c>
      <c r="T244" s="104">
        <f>SUM(T243:T243)</f>
        <v>30</v>
      </c>
      <c r="U244" s="106">
        <f>SUM(U243:U243)</f>
        <v>30</v>
      </c>
      <c r="V244" s="106">
        <f t="shared" ref="V244:AA244" si="107">SUM(V243)</f>
        <v>0</v>
      </c>
      <c r="W244" s="111">
        <f t="shared" si="107"/>
        <v>0</v>
      </c>
      <c r="X244" s="104">
        <f t="shared" si="107"/>
        <v>30</v>
      </c>
      <c r="Y244" s="106">
        <f t="shared" si="107"/>
        <v>30</v>
      </c>
      <c r="Z244" s="106">
        <f t="shared" si="107"/>
        <v>0</v>
      </c>
      <c r="AA244" s="111">
        <f t="shared" si="107"/>
        <v>0</v>
      </c>
      <c r="AB244" s="39"/>
    </row>
    <row r="245" spans="1:41" ht="31.5" customHeight="1" thickBot="1" x14ac:dyDescent="0.25">
      <c r="A245" s="723" t="s">
        <v>15</v>
      </c>
      <c r="B245" s="726" t="s">
        <v>34</v>
      </c>
      <c r="C245" s="701" t="s">
        <v>16</v>
      </c>
      <c r="D245" s="855" t="s">
        <v>25</v>
      </c>
      <c r="E245" s="857" t="s">
        <v>79</v>
      </c>
      <c r="F245" s="814" t="s">
        <v>215</v>
      </c>
      <c r="G245" s="861" t="s">
        <v>116</v>
      </c>
      <c r="H245" s="864" t="s">
        <v>20</v>
      </c>
      <c r="I245" s="850" t="s">
        <v>55</v>
      </c>
      <c r="J245" s="833" t="s">
        <v>218</v>
      </c>
      <c r="K245" s="342" t="s">
        <v>61</v>
      </c>
      <c r="L245" s="574">
        <f>SUM(M245+O245)</f>
        <v>35.299999999999997</v>
      </c>
      <c r="M245" s="579">
        <v>35.299999999999997</v>
      </c>
      <c r="N245" s="579">
        <v>0</v>
      </c>
      <c r="O245" s="580">
        <v>0</v>
      </c>
      <c r="P245" s="574">
        <f>SUM(Q245+S245)</f>
        <v>48.5</v>
      </c>
      <c r="Q245" s="579">
        <v>48.5</v>
      </c>
      <c r="R245" s="579">
        <v>0</v>
      </c>
      <c r="S245" s="580">
        <v>0</v>
      </c>
      <c r="T245" s="92">
        <f>SUM(U245+W245)</f>
        <v>43</v>
      </c>
      <c r="U245" s="581">
        <v>43</v>
      </c>
      <c r="V245" s="581">
        <v>0</v>
      </c>
      <c r="W245" s="582">
        <v>0</v>
      </c>
      <c r="X245" s="574">
        <f>Y245+AA245</f>
        <v>43</v>
      </c>
      <c r="Y245" s="579">
        <v>43</v>
      </c>
      <c r="Z245" s="579">
        <v>0</v>
      </c>
      <c r="AA245" s="580">
        <v>0</v>
      </c>
      <c r="AB245" s="39"/>
    </row>
    <row r="246" spans="1:41" ht="34.5" customHeight="1" thickBot="1" x14ac:dyDescent="0.25">
      <c r="A246" s="762"/>
      <c r="B246" s="763"/>
      <c r="C246" s="764"/>
      <c r="D246" s="856"/>
      <c r="E246" s="858"/>
      <c r="F246" s="859"/>
      <c r="G246" s="863"/>
      <c r="H246" s="866"/>
      <c r="I246" s="851"/>
      <c r="J246" s="835"/>
      <c r="K246" s="118" t="s">
        <v>11</v>
      </c>
      <c r="L246" s="113">
        <f>SUM(L245:L245)</f>
        <v>35.299999999999997</v>
      </c>
      <c r="M246" s="116">
        <f t="shared" ref="M246:S246" si="108">SUM(M245)</f>
        <v>35.299999999999997</v>
      </c>
      <c r="N246" s="116">
        <f t="shared" si="108"/>
        <v>0</v>
      </c>
      <c r="O246" s="117">
        <f t="shared" si="108"/>
        <v>0</v>
      </c>
      <c r="P246" s="113">
        <f t="shared" si="108"/>
        <v>48.5</v>
      </c>
      <c r="Q246" s="116">
        <f t="shared" si="108"/>
        <v>48.5</v>
      </c>
      <c r="R246" s="116">
        <f t="shared" si="108"/>
        <v>0</v>
      </c>
      <c r="S246" s="117">
        <f t="shared" si="108"/>
        <v>0</v>
      </c>
      <c r="T246" s="113">
        <f>SUM(T245:T245)</f>
        <v>43</v>
      </c>
      <c r="U246" s="116">
        <f>SUM(U245:U245)</f>
        <v>43</v>
      </c>
      <c r="V246" s="116">
        <f t="shared" ref="V246:AA246" si="109">SUM(V245)</f>
        <v>0</v>
      </c>
      <c r="W246" s="117">
        <f t="shared" si="109"/>
        <v>0</v>
      </c>
      <c r="X246" s="113">
        <f t="shared" si="109"/>
        <v>43</v>
      </c>
      <c r="Y246" s="116">
        <f t="shared" si="109"/>
        <v>43</v>
      </c>
      <c r="Z246" s="116">
        <f t="shared" si="109"/>
        <v>0</v>
      </c>
      <c r="AA246" s="117">
        <f t="shared" si="109"/>
        <v>0</v>
      </c>
      <c r="AB246" s="39"/>
    </row>
    <row r="247" spans="1:41" ht="21.75" customHeight="1" thickBot="1" x14ac:dyDescent="0.25">
      <c r="A247" s="28" t="s">
        <v>15</v>
      </c>
      <c r="B247" s="4" t="s">
        <v>34</v>
      </c>
      <c r="C247" s="195" t="s">
        <v>16</v>
      </c>
      <c r="D247" s="836" t="s">
        <v>203</v>
      </c>
      <c r="E247" s="837"/>
      <c r="F247" s="837"/>
      <c r="G247" s="837"/>
      <c r="H247" s="837"/>
      <c r="I247" s="837"/>
      <c r="J247" s="837"/>
      <c r="K247" s="837"/>
      <c r="L247" s="8">
        <f>L242+L244+L246</f>
        <v>74</v>
      </c>
      <c r="M247" s="9">
        <f t="shared" ref="M247:AA247" si="110">M242+M244+M246</f>
        <v>74</v>
      </c>
      <c r="N247" s="9">
        <f t="shared" si="110"/>
        <v>0</v>
      </c>
      <c r="O247" s="10">
        <f t="shared" si="110"/>
        <v>0</v>
      </c>
      <c r="P247" s="8">
        <f t="shared" si="110"/>
        <v>264.5</v>
      </c>
      <c r="Q247" s="9">
        <f t="shared" si="110"/>
        <v>264.5</v>
      </c>
      <c r="R247" s="9">
        <f t="shared" si="110"/>
        <v>0</v>
      </c>
      <c r="S247" s="10">
        <f t="shared" si="110"/>
        <v>0</v>
      </c>
      <c r="T247" s="8">
        <f t="shared" si="110"/>
        <v>93</v>
      </c>
      <c r="U247" s="9">
        <f t="shared" si="110"/>
        <v>93</v>
      </c>
      <c r="V247" s="9">
        <f t="shared" si="110"/>
        <v>0</v>
      </c>
      <c r="W247" s="10">
        <f t="shared" si="110"/>
        <v>0</v>
      </c>
      <c r="X247" s="8">
        <f t="shared" si="110"/>
        <v>93</v>
      </c>
      <c r="Y247" s="9">
        <f t="shared" si="110"/>
        <v>93</v>
      </c>
      <c r="Z247" s="9">
        <f t="shared" si="110"/>
        <v>0</v>
      </c>
      <c r="AA247" s="10">
        <f t="shared" si="110"/>
        <v>0</v>
      </c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</row>
    <row r="248" spans="1:41" ht="23.25" customHeight="1" thickBot="1" x14ac:dyDescent="0.25">
      <c r="A248" s="297" t="s">
        <v>15</v>
      </c>
      <c r="B248" s="269" t="s">
        <v>34</v>
      </c>
      <c r="C248" s="883" t="s">
        <v>204</v>
      </c>
      <c r="D248" s="884"/>
      <c r="E248" s="884"/>
      <c r="F248" s="884"/>
      <c r="G248" s="884"/>
      <c r="H248" s="884"/>
      <c r="I248" s="884"/>
      <c r="J248" s="884"/>
      <c r="K248" s="885"/>
      <c r="L248" s="196">
        <f t="shared" ref="L248:AA248" si="111">SUM(+L247)</f>
        <v>74</v>
      </c>
      <c r="M248" s="197">
        <f t="shared" si="111"/>
        <v>74</v>
      </c>
      <c r="N248" s="197">
        <f t="shared" si="111"/>
        <v>0</v>
      </c>
      <c r="O248" s="198">
        <f t="shared" si="111"/>
        <v>0</v>
      </c>
      <c r="P248" s="196">
        <f t="shared" si="111"/>
        <v>264.5</v>
      </c>
      <c r="Q248" s="197">
        <f t="shared" si="111"/>
        <v>264.5</v>
      </c>
      <c r="R248" s="197">
        <f t="shared" si="111"/>
        <v>0</v>
      </c>
      <c r="S248" s="198">
        <f t="shared" si="111"/>
        <v>0</v>
      </c>
      <c r="T248" s="196">
        <f t="shared" si="111"/>
        <v>93</v>
      </c>
      <c r="U248" s="197">
        <f t="shared" si="111"/>
        <v>93</v>
      </c>
      <c r="V248" s="197">
        <f t="shared" si="111"/>
        <v>0</v>
      </c>
      <c r="W248" s="198">
        <f t="shared" si="111"/>
        <v>0</v>
      </c>
      <c r="X248" s="196">
        <f t="shared" si="111"/>
        <v>93</v>
      </c>
      <c r="Y248" s="197">
        <f t="shared" si="111"/>
        <v>93</v>
      </c>
      <c r="Z248" s="197">
        <f t="shared" si="111"/>
        <v>0</v>
      </c>
      <c r="AA248" s="198">
        <f t="shared" si="111"/>
        <v>0</v>
      </c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</row>
    <row r="249" spans="1:41" ht="21" customHeight="1" thickBot="1" x14ac:dyDescent="0.25">
      <c r="A249" s="162" t="s">
        <v>15</v>
      </c>
      <c r="B249" s="259" t="s">
        <v>35</v>
      </c>
      <c r="C249" s="886" t="s">
        <v>80</v>
      </c>
      <c r="D249" s="887"/>
      <c r="E249" s="887"/>
      <c r="F249" s="887"/>
      <c r="G249" s="887"/>
      <c r="H249" s="887"/>
      <c r="I249" s="887"/>
      <c r="J249" s="887"/>
      <c r="K249" s="887"/>
      <c r="L249" s="887"/>
      <c r="M249" s="887"/>
      <c r="N249" s="887"/>
      <c r="O249" s="887"/>
      <c r="P249" s="887"/>
      <c r="Q249" s="887"/>
      <c r="R249" s="887"/>
      <c r="S249" s="887"/>
      <c r="T249" s="887"/>
      <c r="U249" s="887"/>
      <c r="V249" s="887"/>
      <c r="W249" s="887"/>
      <c r="X249" s="887"/>
      <c r="Y249" s="887"/>
      <c r="Z249" s="887"/>
      <c r="AA249" s="888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</row>
    <row r="250" spans="1:41" ht="24" customHeight="1" thickBot="1" x14ac:dyDescent="0.25">
      <c r="A250" s="283" t="s">
        <v>15</v>
      </c>
      <c r="B250" s="275" t="s">
        <v>35</v>
      </c>
      <c r="C250" s="276" t="s">
        <v>16</v>
      </c>
      <c r="D250" s="880" t="s">
        <v>81</v>
      </c>
      <c r="E250" s="881"/>
      <c r="F250" s="881"/>
      <c r="G250" s="881"/>
      <c r="H250" s="881"/>
      <c r="I250" s="881"/>
      <c r="J250" s="881"/>
      <c r="K250" s="881"/>
      <c r="L250" s="881"/>
      <c r="M250" s="881"/>
      <c r="N250" s="881"/>
      <c r="O250" s="881"/>
      <c r="P250" s="881"/>
      <c r="Q250" s="881"/>
      <c r="R250" s="881"/>
      <c r="S250" s="881"/>
      <c r="T250" s="881"/>
      <c r="U250" s="881"/>
      <c r="V250" s="881"/>
      <c r="W250" s="881"/>
      <c r="X250" s="881"/>
      <c r="Y250" s="881"/>
      <c r="Z250" s="881"/>
      <c r="AA250" s="882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</row>
    <row r="251" spans="1:41" ht="27.75" customHeight="1" thickBot="1" x14ac:dyDescent="0.25">
      <c r="A251" s="839" t="s">
        <v>15</v>
      </c>
      <c r="B251" s="875" t="s">
        <v>35</v>
      </c>
      <c r="C251" s="783" t="s">
        <v>16</v>
      </c>
      <c r="D251" s="786" t="s">
        <v>16</v>
      </c>
      <c r="E251" s="873" t="s">
        <v>82</v>
      </c>
      <c r="F251" s="878" t="s">
        <v>215</v>
      </c>
      <c r="G251" s="889" t="s">
        <v>212</v>
      </c>
      <c r="H251" s="842" t="s">
        <v>20</v>
      </c>
      <c r="I251" s="759" t="s">
        <v>257</v>
      </c>
      <c r="J251" s="962" t="s">
        <v>218</v>
      </c>
      <c r="K251" s="81" t="s">
        <v>24</v>
      </c>
      <c r="L251" s="359">
        <f>SUM(M251,O251)</f>
        <v>306</v>
      </c>
      <c r="M251" s="560">
        <v>306</v>
      </c>
      <c r="N251" s="561">
        <v>0</v>
      </c>
      <c r="O251" s="562">
        <v>0</v>
      </c>
      <c r="P251" s="360">
        <f>SUM(Q251,S251)</f>
        <v>350</v>
      </c>
      <c r="Q251" s="565">
        <v>350</v>
      </c>
      <c r="R251" s="563">
        <v>0</v>
      </c>
      <c r="S251" s="564">
        <v>0</v>
      </c>
      <c r="T251" s="687">
        <f>SUM(U251+W251)</f>
        <v>350</v>
      </c>
      <c r="U251" s="688">
        <v>350</v>
      </c>
      <c r="V251" s="689">
        <v>0</v>
      </c>
      <c r="W251" s="690">
        <v>0</v>
      </c>
      <c r="X251" s="645">
        <f>Y251+AA251</f>
        <v>350</v>
      </c>
      <c r="Y251" s="640">
        <v>350</v>
      </c>
      <c r="Z251" s="379">
        <v>0</v>
      </c>
      <c r="AA251" s="380">
        <v>0</v>
      </c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</row>
    <row r="252" spans="1:41" ht="41.25" customHeight="1" thickBot="1" x14ac:dyDescent="0.25">
      <c r="A252" s="912"/>
      <c r="B252" s="876"/>
      <c r="C252" s="785"/>
      <c r="D252" s="877"/>
      <c r="E252" s="874"/>
      <c r="F252" s="879"/>
      <c r="G252" s="890"/>
      <c r="H252" s="1077"/>
      <c r="I252" s="963"/>
      <c r="J252" s="963"/>
      <c r="K252" s="47" t="s">
        <v>11</v>
      </c>
      <c r="L252" s="52">
        <f t="shared" ref="L252:U253" si="112">SUM(L251)</f>
        <v>306</v>
      </c>
      <c r="M252" s="41">
        <f t="shared" si="112"/>
        <v>306</v>
      </c>
      <c r="N252" s="41">
        <f t="shared" si="112"/>
        <v>0</v>
      </c>
      <c r="O252" s="54">
        <f t="shared" si="112"/>
        <v>0</v>
      </c>
      <c r="P252" s="52">
        <f t="shared" si="112"/>
        <v>350</v>
      </c>
      <c r="Q252" s="41">
        <f t="shared" si="112"/>
        <v>350</v>
      </c>
      <c r="R252" s="41">
        <f t="shared" si="112"/>
        <v>0</v>
      </c>
      <c r="S252" s="54">
        <f t="shared" si="112"/>
        <v>0</v>
      </c>
      <c r="T252" s="52">
        <f t="shared" si="112"/>
        <v>350</v>
      </c>
      <c r="U252" s="41">
        <f t="shared" si="112"/>
        <v>350</v>
      </c>
      <c r="V252" s="41">
        <f t="shared" ref="V252:AA253" si="113">SUM(V251)</f>
        <v>0</v>
      </c>
      <c r="W252" s="54">
        <f t="shared" si="113"/>
        <v>0</v>
      </c>
      <c r="X252" s="52">
        <f t="shared" si="113"/>
        <v>350</v>
      </c>
      <c r="Y252" s="41">
        <f t="shared" si="113"/>
        <v>350</v>
      </c>
      <c r="Z252" s="41">
        <f t="shared" si="113"/>
        <v>0</v>
      </c>
      <c r="AA252" s="54">
        <f t="shared" si="113"/>
        <v>0</v>
      </c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</row>
    <row r="253" spans="1:41" ht="23.25" customHeight="1" thickBot="1" x14ac:dyDescent="0.25">
      <c r="A253" s="28" t="s">
        <v>15</v>
      </c>
      <c r="B253" s="4" t="s">
        <v>35</v>
      </c>
      <c r="C253" s="5" t="s">
        <v>16</v>
      </c>
      <c r="D253" s="836" t="s">
        <v>203</v>
      </c>
      <c r="E253" s="837"/>
      <c r="F253" s="837"/>
      <c r="G253" s="837"/>
      <c r="H253" s="837"/>
      <c r="I253" s="837"/>
      <c r="J253" s="837"/>
      <c r="K253" s="838"/>
      <c r="L253" s="6">
        <f t="shared" si="112"/>
        <v>306</v>
      </c>
      <c r="M253" s="9">
        <f t="shared" si="112"/>
        <v>306</v>
      </c>
      <c r="N253" s="9">
        <f t="shared" si="112"/>
        <v>0</v>
      </c>
      <c r="O253" s="10">
        <f t="shared" si="112"/>
        <v>0</v>
      </c>
      <c r="P253" s="8">
        <f t="shared" si="112"/>
        <v>350</v>
      </c>
      <c r="Q253" s="9">
        <f t="shared" si="112"/>
        <v>350</v>
      </c>
      <c r="R253" s="9">
        <f t="shared" si="112"/>
        <v>0</v>
      </c>
      <c r="S253" s="10">
        <f t="shared" si="112"/>
        <v>0</v>
      </c>
      <c r="T253" s="8">
        <f t="shared" si="112"/>
        <v>350</v>
      </c>
      <c r="U253" s="9">
        <f t="shared" si="112"/>
        <v>350</v>
      </c>
      <c r="V253" s="9">
        <f t="shared" si="113"/>
        <v>0</v>
      </c>
      <c r="W253" s="10">
        <f t="shared" si="113"/>
        <v>0</v>
      </c>
      <c r="X253" s="8">
        <f t="shared" si="113"/>
        <v>350</v>
      </c>
      <c r="Y253" s="9">
        <f t="shared" si="113"/>
        <v>350</v>
      </c>
      <c r="Z253" s="9">
        <f t="shared" si="113"/>
        <v>0</v>
      </c>
      <c r="AA253" s="10">
        <f t="shared" si="113"/>
        <v>0</v>
      </c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</row>
    <row r="254" spans="1:41" ht="21.75" customHeight="1" thickBot="1" x14ac:dyDescent="0.25">
      <c r="A254" s="28" t="s">
        <v>15</v>
      </c>
      <c r="B254" s="270" t="s">
        <v>35</v>
      </c>
      <c r="C254" s="1078" t="s">
        <v>204</v>
      </c>
      <c r="D254" s="1079"/>
      <c r="E254" s="1079"/>
      <c r="F254" s="1079"/>
      <c r="G254" s="1079"/>
      <c r="H254" s="1079"/>
      <c r="I254" s="1079"/>
      <c r="J254" s="1079"/>
      <c r="K254" s="1080"/>
      <c r="L254" s="121">
        <f t="shared" ref="L254:AA254" si="114">SUM(+L253)</f>
        <v>306</v>
      </c>
      <c r="M254" s="122">
        <f t="shared" si="114"/>
        <v>306</v>
      </c>
      <c r="N254" s="122">
        <f t="shared" si="114"/>
        <v>0</v>
      </c>
      <c r="O254" s="123">
        <f t="shared" si="114"/>
        <v>0</v>
      </c>
      <c r="P254" s="121">
        <f t="shared" si="114"/>
        <v>350</v>
      </c>
      <c r="Q254" s="122">
        <f t="shared" si="114"/>
        <v>350</v>
      </c>
      <c r="R254" s="122">
        <f t="shared" si="114"/>
        <v>0</v>
      </c>
      <c r="S254" s="123">
        <f t="shared" si="114"/>
        <v>0</v>
      </c>
      <c r="T254" s="121">
        <f t="shared" si="114"/>
        <v>350</v>
      </c>
      <c r="U254" s="122">
        <f t="shared" si="114"/>
        <v>350</v>
      </c>
      <c r="V254" s="122">
        <f t="shared" si="114"/>
        <v>0</v>
      </c>
      <c r="W254" s="123">
        <f t="shared" si="114"/>
        <v>0</v>
      </c>
      <c r="X254" s="121">
        <f t="shared" si="114"/>
        <v>350</v>
      </c>
      <c r="Y254" s="122">
        <f t="shared" si="114"/>
        <v>350</v>
      </c>
      <c r="Z254" s="122">
        <f t="shared" si="114"/>
        <v>0</v>
      </c>
      <c r="AA254" s="123">
        <f t="shared" si="114"/>
        <v>0</v>
      </c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</row>
    <row r="255" spans="1:41" ht="24" customHeight="1" thickBot="1" x14ac:dyDescent="0.25">
      <c r="A255" s="1075" t="s">
        <v>206</v>
      </c>
      <c r="B255" s="1076"/>
      <c r="C255" s="1076"/>
      <c r="D255" s="1076"/>
      <c r="E255" s="1076"/>
      <c r="F255" s="1076"/>
      <c r="G255" s="1076"/>
      <c r="H255" s="1076"/>
      <c r="I255" s="1076"/>
      <c r="J255" s="1076"/>
      <c r="K255" s="1076"/>
      <c r="L255" s="124">
        <f t="shared" ref="L255:AA255" si="115">L254+L248+L237+L215+L208+L198+L187+L165</f>
        <v>27187.599999999999</v>
      </c>
      <c r="M255" s="125">
        <f t="shared" si="115"/>
        <v>27166.3</v>
      </c>
      <c r="N255" s="125">
        <f t="shared" si="115"/>
        <v>5261.1</v>
      </c>
      <c r="O255" s="126">
        <f t="shared" si="115"/>
        <v>21.299999999999997</v>
      </c>
      <c r="P255" s="124">
        <f t="shared" si="115"/>
        <v>33199.799999999996</v>
      </c>
      <c r="Q255" s="125">
        <f t="shared" si="115"/>
        <v>33196.799999999996</v>
      </c>
      <c r="R255" s="125">
        <f t="shared" si="115"/>
        <v>6233.5</v>
      </c>
      <c r="S255" s="126">
        <f t="shared" si="115"/>
        <v>3</v>
      </c>
      <c r="T255" s="124">
        <f t="shared" si="115"/>
        <v>33270.1</v>
      </c>
      <c r="U255" s="125">
        <f t="shared" si="115"/>
        <v>33270.1</v>
      </c>
      <c r="V255" s="125">
        <f t="shared" si="115"/>
        <v>6743.4999999999991</v>
      </c>
      <c r="W255" s="126">
        <f t="shared" si="115"/>
        <v>0</v>
      </c>
      <c r="X255" s="124">
        <f t="shared" si="115"/>
        <v>33765</v>
      </c>
      <c r="Y255" s="125">
        <f t="shared" si="115"/>
        <v>33765</v>
      </c>
      <c r="Z255" s="125">
        <f t="shared" si="115"/>
        <v>7205.84</v>
      </c>
      <c r="AA255" s="126">
        <f t="shared" si="115"/>
        <v>0</v>
      </c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</row>
    <row r="256" spans="1:41" ht="18" customHeight="1" x14ac:dyDescent="0.2">
      <c r="A256" s="722" t="s">
        <v>220</v>
      </c>
      <c r="B256" s="722"/>
      <c r="C256" s="722"/>
      <c r="D256" s="722"/>
      <c r="E256" s="722"/>
      <c r="F256" s="722"/>
      <c r="G256" s="722"/>
      <c r="H256" s="722"/>
      <c r="I256" s="722"/>
      <c r="J256" s="722"/>
      <c r="K256" s="722"/>
      <c r="L256" s="722"/>
      <c r="M256" s="722"/>
      <c r="N256" s="722"/>
      <c r="O256" s="722"/>
      <c r="P256" s="722"/>
      <c r="Q256" s="722"/>
      <c r="R256" s="722"/>
      <c r="S256" s="722"/>
      <c r="T256" s="722"/>
      <c r="U256" s="722"/>
      <c r="V256" s="722"/>
      <c r="W256" s="722"/>
      <c r="X256" s="722"/>
      <c r="Y256" s="722"/>
      <c r="Z256" s="722"/>
      <c r="AA256" s="722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</row>
    <row r="257" spans="5:41" ht="15.75" customHeight="1" x14ac:dyDescent="0.2">
      <c r="I257" s="29"/>
      <c r="J257" s="29"/>
      <c r="K257" s="36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</row>
    <row r="258" spans="5:41" ht="16.5" customHeight="1" x14ac:dyDescent="0.2">
      <c r="I258" s="29"/>
      <c r="J258" s="29"/>
      <c r="K258" s="43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</row>
    <row r="259" spans="5:41" ht="15.75" customHeight="1" x14ac:dyDescent="0.2">
      <c r="I259" s="29"/>
      <c r="J259" s="29"/>
      <c r="K259" s="43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</row>
    <row r="260" spans="5:41" ht="15.75" customHeight="1" x14ac:dyDescent="0.2">
      <c r="I260" s="29"/>
      <c r="J260" s="29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</row>
    <row r="261" spans="5:41" ht="17.25" customHeight="1" x14ac:dyDescent="0.2">
      <c r="E261" s="29"/>
      <c r="I261" s="29"/>
      <c r="J261" s="29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</row>
    <row r="262" spans="5:41" ht="15.75" customHeight="1" x14ac:dyDescent="0.2">
      <c r="E262" s="29"/>
      <c r="I262" s="29"/>
      <c r="J262" s="29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</row>
    <row r="263" spans="5:41" ht="18.75" customHeight="1" x14ac:dyDescent="0.2">
      <c r="I263" s="29"/>
      <c r="J263" s="29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</row>
    <row r="264" spans="5:41" ht="23.25" customHeight="1" x14ac:dyDescent="0.2">
      <c r="K264" s="43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</row>
    <row r="265" spans="5:41" ht="30" customHeight="1" x14ac:dyDescent="0.2">
      <c r="H265" s="29"/>
      <c r="I265" s="29"/>
      <c r="J265" s="29"/>
      <c r="K265" s="44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</row>
    <row r="266" spans="5:41" ht="25.5" customHeight="1" x14ac:dyDescent="0.2"/>
    <row r="267" spans="5:41" ht="16.5" customHeight="1" x14ac:dyDescent="0.2"/>
    <row r="268" spans="5:41" ht="18" customHeight="1" x14ac:dyDescent="0.2"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</row>
    <row r="269" spans="5:41" ht="18" customHeight="1" x14ac:dyDescent="0.2"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</row>
    <row r="270" spans="5:41" ht="15.75" customHeight="1" x14ac:dyDescent="0.2"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</row>
    <row r="271" spans="5:41" ht="17.25" customHeight="1" x14ac:dyDescent="0.2"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</row>
    <row r="272" spans="5:41" ht="18" customHeight="1" x14ac:dyDescent="0.2"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</row>
    <row r="273" spans="12:27" ht="14.25" customHeight="1" x14ac:dyDescent="0.2"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</row>
    <row r="274" spans="12:27" ht="18" customHeight="1" x14ac:dyDescent="0.2"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</row>
    <row r="275" spans="12:27" ht="16.5" customHeight="1" x14ac:dyDescent="0.2"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</row>
    <row r="276" spans="12:27" ht="16.5" customHeight="1" x14ac:dyDescent="0.2"/>
    <row r="277" spans="12:27" ht="17.25" customHeight="1" x14ac:dyDescent="0.2"/>
    <row r="278" spans="12:27" ht="18" customHeight="1" x14ac:dyDescent="0.2"/>
    <row r="279" spans="12:27" ht="19.5" customHeight="1" x14ac:dyDescent="0.2"/>
    <row r="280" spans="12:27" ht="16.5" customHeight="1" x14ac:dyDescent="0.2"/>
    <row r="281" spans="12:27" ht="17.25" customHeight="1" x14ac:dyDescent="0.2"/>
    <row r="282" spans="12:27" ht="15.75" customHeight="1" x14ac:dyDescent="0.2"/>
    <row r="283" spans="12:27" ht="18.75" customHeight="1" x14ac:dyDescent="0.2"/>
    <row r="284" spans="12:27" ht="22.5" customHeight="1" x14ac:dyDescent="0.2"/>
    <row r="285" spans="12:27" ht="15.75" customHeight="1" x14ac:dyDescent="0.2"/>
    <row r="286" spans="12:27" ht="14.25" customHeight="1" x14ac:dyDescent="0.2"/>
    <row r="287" spans="12:27" ht="21.75" customHeight="1" x14ac:dyDescent="0.2"/>
    <row r="288" spans="12:27" ht="17.25" customHeight="1" x14ac:dyDescent="0.2"/>
    <row r="289" ht="17.25" customHeight="1" x14ac:dyDescent="0.2"/>
    <row r="290" ht="21.75" customHeight="1" x14ac:dyDescent="0.2"/>
    <row r="291" ht="18.75" customHeight="1" x14ac:dyDescent="0.2"/>
    <row r="292" ht="15" customHeight="1" x14ac:dyDescent="0.2"/>
    <row r="293" ht="16.5" customHeight="1" x14ac:dyDescent="0.2"/>
    <row r="294" ht="15.75" customHeight="1" x14ac:dyDescent="0.2"/>
    <row r="295" ht="24.75" customHeight="1" x14ac:dyDescent="0.2"/>
    <row r="296" ht="22.5" customHeight="1" x14ac:dyDescent="0.2"/>
    <row r="297" ht="14.25" customHeight="1" x14ac:dyDescent="0.2"/>
    <row r="298" ht="18.75" customHeight="1" x14ac:dyDescent="0.2"/>
    <row r="299" ht="21" customHeight="1" x14ac:dyDescent="0.2"/>
    <row r="300" ht="15" customHeight="1" x14ac:dyDescent="0.2"/>
    <row r="301" ht="21.75" customHeight="1" x14ac:dyDescent="0.2"/>
    <row r="302" ht="21.75" customHeight="1" x14ac:dyDescent="0.2"/>
    <row r="303" ht="3.75" customHeight="1" x14ac:dyDescent="0.2"/>
    <row r="304" ht="34.5" customHeight="1" x14ac:dyDescent="0.2"/>
    <row r="305" ht="15" customHeight="1" x14ac:dyDescent="0.2"/>
    <row r="306" ht="15" customHeight="1" x14ac:dyDescent="0.2"/>
    <row r="307" ht="12.75" customHeight="1" x14ac:dyDescent="0.2"/>
    <row r="308" ht="15" customHeight="1" x14ac:dyDescent="0.2"/>
    <row r="309" ht="18.75" customHeight="1" x14ac:dyDescent="0.2"/>
    <row r="310" ht="18.75" customHeight="1" x14ac:dyDescent="0.2"/>
    <row r="311" ht="18.75" customHeight="1" x14ac:dyDescent="0.2"/>
    <row r="312" ht="16.5" customHeight="1" x14ac:dyDescent="0.2"/>
    <row r="313" ht="17.25" customHeight="1" x14ac:dyDescent="0.2"/>
    <row r="314" ht="21" customHeight="1" x14ac:dyDescent="0.2"/>
    <row r="315" ht="19.5" customHeight="1" x14ac:dyDescent="0.2"/>
    <row r="316" ht="15.75" customHeight="1" x14ac:dyDescent="0.2"/>
    <row r="317" ht="22.5" customHeight="1" x14ac:dyDescent="0.2"/>
    <row r="318" ht="20.25" customHeight="1" x14ac:dyDescent="0.2"/>
    <row r="319" ht="18" customHeight="1" x14ac:dyDescent="0.2"/>
    <row r="320" ht="15.75" customHeight="1" x14ac:dyDescent="0.2"/>
    <row r="321" ht="19.5" customHeight="1" x14ac:dyDescent="0.2"/>
    <row r="322" ht="17.25" customHeight="1" x14ac:dyDescent="0.2"/>
    <row r="323" ht="22.5" customHeight="1" x14ac:dyDescent="0.2"/>
    <row r="324" ht="15.75" customHeight="1" x14ac:dyDescent="0.2"/>
    <row r="325" ht="18.75" customHeight="1" x14ac:dyDescent="0.2"/>
    <row r="326" ht="23.25" customHeight="1" x14ac:dyDescent="0.2"/>
    <row r="327" ht="17.25" customHeight="1" x14ac:dyDescent="0.2"/>
    <row r="328" ht="15" customHeight="1" x14ac:dyDescent="0.2"/>
    <row r="329" ht="39.75" customHeight="1" x14ac:dyDescent="0.2"/>
    <row r="330" ht="0.75" customHeight="1" x14ac:dyDescent="0.2"/>
    <row r="331" ht="33" customHeight="1" x14ac:dyDescent="0.2"/>
    <row r="332" ht="16.5" customHeight="1" x14ac:dyDescent="0.2"/>
    <row r="333" ht="16.5" customHeight="1" x14ac:dyDescent="0.2"/>
    <row r="334" ht="16.5" customHeight="1" x14ac:dyDescent="0.2"/>
    <row r="335" ht="17.25" customHeight="1" x14ac:dyDescent="0.2"/>
    <row r="336" ht="21" customHeight="1" x14ac:dyDescent="0.2"/>
    <row r="337" ht="37.5" customHeight="1" x14ac:dyDescent="0.2"/>
    <row r="338" ht="15.75" customHeight="1" x14ac:dyDescent="0.2"/>
    <row r="339" ht="16.5" customHeight="1" x14ac:dyDescent="0.2"/>
    <row r="340" ht="19.5" customHeight="1" x14ac:dyDescent="0.2"/>
    <row r="341" ht="22.5" customHeight="1" x14ac:dyDescent="0.2"/>
    <row r="342" ht="40.5" customHeight="1" x14ac:dyDescent="0.2"/>
    <row r="343" ht="33.75" customHeight="1" x14ac:dyDescent="0.2"/>
    <row r="344" ht="34.5" customHeight="1" x14ac:dyDescent="0.2"/>
    <row r="345" ht="36" customHeight="1" x14ac:dyDescent="0.2"/>
    <row r="346" ht="28.5" customHeight="1" x14ac:dyDescent="0.2"/>
    <row r="347" ht="22.5" customHeight="1" x14ac:dyDescent="0.2"/>
    <row r="348" ht="23.25" customHeight="1" x14ac:dyDescent="0.2"/>
    <row r="349" ht="21" customHeight="1" x14ac:dyDescent="0.2"/>
    <row r="350" ht="32.25" customHeight="1" x14ac:dyDescent="0.2"/>
    <row r="351" ht="37.5" customHeight="1" x14ac:dyDescent="0.2"/>
    <row r="352" ht="14.25" customHeight="1" x14ac:dyDescent="0.2"/>
    <row r="353" ht="13.5" customHeight="1" x14ac:dyDescent="0.2"/>
    <row r="354" ht="13.5" customHeight="1" x14ac:dyDescent="0.2"/>
    <row r="355" ht="21" customHeight="1" x14ac:dyDescent="0.2"/>
    <row r="356" ht="14.25" customHeight="1" x14ac:dyDescent="0.2"/>
    <row r="357" ht="12" customHeight="1" x14ac:dyDescent="0.2"/>
    <row r="358" ht="20.25" customHeight="1" x14ac:dyDescent="0.2"/>
    <row r="359" ht="18" customHeight="1" x14ac:dyDescent="0.2"/>
    <row r="360" ht="18.75" customHeight="1" x14ac:dyDescent="0.2"/>
    <row r="361" ht="15" customHeight="1" x14ac:dyDescent="0.2"/>
    <row r="362" ht="15.75" customHeight="1" x14ac:dyDescent="0.2"/>
    <row r="363" ht="18" customHeight="1" x14ac:dyDescent="0.2"/>
    <row r="364" ht="18" customHeight="1" x14ac:dyDescent="0.2"/>
    <row r="365" ht="18" customHeight="1" x14ac:dyDescent="0.2"/>
    <row r="366" ht="15.75" customHeight="1" x14ac:dyDescent="0.2"/>
    <row r="367" ht="19.5" customHeight="1" x14ac:dyDescent="0.2"/>
    <row r="368" ht="21" customHeight="1" x14ac:dyDescent="0.2"/>
    <row r="369" ht="15.75" customHeight="1" x14ac:dyDescent="0.2"/>
    <row r="370" ht="15.75" customHeight="1" x14ac:dyDescent="0.2"/>
    <row r="371" ht="21" customHeight="1" x14ac:dyDescent="0.2"/>
    <row r="372" ht="18.75" customHeight="1" x14ac:dyDescent="0.2"/>
    <row r="373" ht="21.75" customHeight="1" x14ac:dyDescent="0.2"/>
    <row r="374" ht="19.5" customHeight="1" x14ac:dyDescent="0.2"/>
    <row r="375" ht="15" customHeight="1" x14ac:dyDescent="0.2"/>
    <row r="376" ht="22.5" customHeight="1" x14ac:dyDescent="0.2"/>
    <row r="377" ht="19.5" customHeight="1" x14ac:dyDescent="0.2"/>
    <row r="378" ht="19.5" customHeight="1" x14ac:dyDescent="0.2"/>
    <row r="379" ht="30.75" customHeight="1" x14ac:dyDescent="0.2"/>
    <row r="380" ht="12.75" customHeight="1" x14ac:dyDescent="0.2"/>
    <row r="381" ht="15" customHeight="1" x14ac:dyDescent="0.2"/>
    <row r="383" ht="15" customHeight="1" x14ac:dyDescent="0.2"/>
  </sheetData>
  <sheetProtection selectLockedCells="1" selectUnlockedCells="1"/>
  <mergeCells count="789">
    <mergeCell ref="V12:AA12"/>
    <mergeCell ref="A93:A95"/>
    <mergeCell ref="B93:B95"/>
    <mergeCell ref="C93:C95"/>
    <mergeCell ref="D93:D95"/>
    <mergeCell ref="E93:E95"/>
    <mergeCell ref="F93:F95"/>
    <mergeCell ref="G93:G95"/>
    <mergeCell ref="H93:H95"/>
    <mergeCell ref="I93:I95"/>
    <mergeCell ref="J93:J95"/>
    <mergeCell ref="E88:E89"/>
    <mergeCell ref="F88:F89"/>
    <mergeCell ref="G88:G89"/>
    <mergeCell ref="A178:A179"/>
    <mergeCell ref="B178:B179"/>
    <mergeCell ref="C178:C179"/>
    <mergeCell ref="D178:D179"/>
    <mergeCell ref="V9:AA9"/>
    <mergeCell ref="V10:AA10"/>
    <mergeCell ref="J90:J92"/>
    <mergeCell ref="A90:A92"/>
    <mergeCell ref="B90:B92"/>
    <mergeCell ref="C90:C92"/>
    <mergeCell ref="D90:D92"/>
    <mergeCell ref="E90:E92"/>
    <mergeCell ref="F90:F92"/>
    <mergeCell ref="G90:G92"/>
    <mergeCell ref="H90:H92"/>
    <mergeCell ref="I90:I92"/>
    <mergeCell ref="A29:A32"/>
    <mergeCell ref="B29:B32"/>
    <mergeCell ref="C29:C32"/>
    <mergeCell ref="D29:D32"/>
    <mergeCell ref="V11:AA11"/>
    <mergeCell ref="J41:J43"/>
    <mergeCell ref="J44:J47"/>
    <mergeCell ref="J48:J50"/>
    <mergeCell ref="G117:G118"/>
    <mergeCell ref="G123:G125"/>
    <mergeCell ref="G111:G112"/>
    <mergeCell ref="G115:G116"/>
    <mergeCell ref="G119:G120"/>
    <mergeCell ref="J79:J81"/>
    <mergeCell ref="J82:J83"/>
    <mergeCell ref="I82:I83"/>
    <mergeCell ref="I54:I56"/>
    <mergeCell ref="H82:H83"/>
    <mergeCell ref="I79:I81"/>
    <mergeCell ref="H54:H56"/>
    <mergeCell ref="H64:H69"/>
    <mergeCell ref="I62:I63"/>
    <mergeCell ref="D71:AA71"/>
    <mergeCell ref="D62:D63"/>
    <mergeCell ref="D64:D69"/>
    <mergeCell ref="D70:K70"/>
    <mergeCell ref="J54:J56"/>
    <mergeCell ref="J59:J61"/>
    <mergeCell ref="D88:D89"/>
    <mergeCell ref="V7:AA7"/>
    <mergeCell ref="V8:AA8"/>
    <mergeCell ref="A218:A220"/>
    <mergeCell ref="B218:B220"/>
    <mergeCell ref="C218:C220"/>
    <mergeCell ref="D218:D220"/>
    <mergeCell ref="E218:E220"/>
    <mergeCell ref="F218:F220"/>
    <mergeCell ref="G218:G220"/>
    <mergeCell ref="H218:H220"/>
    <mergeCell ref="I218:I220"/>
    <mergeCell ref="A180:A182"/>
    <mergeCell ref="B180:B182"/>
    <mergeCell ref="C180:C182"/>
    <mergeCell ref="D180:D182"/>
    <mergeCell ref="E180:E182"/>
    <mergeCell ref="F180:F182"/>
    <mergeCell ref="G180:G182"/>
    <mergeCell ref="H180:H182"/>
    <mergeCell ref="F109:F110"/>
    <mergeCell ref="F107:F108"/>
    <mergeCell ref="F115:F116"/>
    <mergeCell ref="F103:F104"/>
    <mergeCell ref="F111:F112"/>
    <mergeCell ref="C126:C127"/>
    <mergeCell ref="E126:E127"/>
    <mergeCell ref="F126:F127"/>
    <mergeCell ref="C133:C134"/>
    <mergeCell ref="F128:F130"/>
    <mergeCell ref="D126:D127"/>
    <mergeCell ref="C123:C125"/>
    <mergeCell ref="E115:E116"/>
    <mergeCell ref="C131:C132"/>
    <mergeCell ref="F131:F132"/>
    <mergeCell ref="D128:D130"/>
    <mergeCell ref="D131:D132"/>
    <mergeCell ref="F133:F134"/>
    <mergeCell ref="D119:D120"/>
    <mergeCell ref="E119:E120"/>
    <mergeCell ref="F119:F120"/>
    <mergeCell ref="J117:J118"/>
    <mergeCell ref="J121:J122"/>
    <mergeCell ref="J123:J125"/>
    <mergeCell ref="J126:J127"/>
    <mergeCell ref="J128:J130"/>
    <mergeCell ref="J131:J132"/>
    <mergeCell ref="J133:J134"/>
    <mergeCell ref="G62:G63"/>
    <mergeCell ref="I72:I75"/>
    <mergeCell ref="H109:H110"/>
    <mergeCell ref="H111:H112"/>
    <mergeCell ref="I105:I106"/>
    <mergeCell ref="H133:H134"/>
    <mergeCell ref="H131:H132"/>
    <mergeCell ref="I131:I132"/>
    <mergeCell ref="G126:G127"/>
    <mergeCell ref="H128:H130"/>
    <mergeCell ref="G128:G130"/>
    <mergeCell ref="G131:G132"/>
    <mergeCell ref="G133:G134"/>
    <mergeCell ref="I126:I127"/>
    <mergeCell ref="F121:F122"/>
    <mergeCell ref="E128:E130"/>
    <mergeCell ref="J109:J110"/>
    <mergeCell ref="J111:J112"/>
    <mergeCell ref="J113:J114"/>
    <mergeCell ref="V4:AA4"/>
    <mergeCell ref="J33:J36"/>
    <mergeCell ref="J37:J40"/>
    <mergeCell ref="A21:AA21"/>
    <mergeCell ref="C23:AA23"/>
    <mergeCell ref="C22:AA22"/>
    <mergeCell ref="U18:V18"/>
    <mergeCell ref="W18:W19"/>
    <mergeCell ref="X18:X19"/>
    <mergeCell ref="D24:AA24"/>
    <mergeCell ref="E25:E26"/>
    <mergeCell ref="A20:AA20"/>
    <mergeCell ref="S18:S19"/>
    <mergeCell ref="A25:A26"/>
    <mergeCell ref="B25:B26"/>
    <mergeCell ref="C25:C26"/>
    <mergeCell ref="V5:AA5"/>
    <mergeCell ref="J62:J63"/>
    <mergeCell ref="J64:J69"/>
    <mergeCell ref="V6:AA6"/>
    <mergeCell ref="A88:A89"/>
    <mergeCell ref="B88:B89"/>
    <mergeCell ref="C88:C89"/>
    <mergeCell ref="J96:J98"/>
    <mergeCell ref="J101:J102"/>
    <mergeCell ref="J103:J104"/>
    <mergeCell ref="J105:J106"/>
    <mergeCell ref="J107:J108"/>
    <mergeCell ref="H103:H104"/>
    <mergeCell ref="G107:G108"/>
    <mergeCell ref="A101:A102"/>
    <mergeCell ref="B101:B102"/>
    <mergeCell ref="F101:F102"/>
    <mergeCell ref="F72:F75"/>
    <mergeCell ref="A103:A104"/>
    <mergeCell ref="B103:B104"/>
    <mergeCell ref="E103:E104"/>
    <mergeCell ref="C103:C104"/>
    <mergeCell ref="A72:A75"/>
    <mergeCell ref="B72:B75"/>
    <mergeCell ref="C72:C75"/>
    <mergeCell ref="F82:F83"/>
    <mergeCell ref="D76:D78"/>
    <mergeCell ref="I107:I108"/>
    <mergeCell ref="I96:I98"/>
    <mergeCell ref="I103:I104"/>
    <mergeCell ref="I101:I102"/>
    <mergeCell ref="G113:G114"/>
    <mergeCell ref="H107:H108"/>
    <mergeCell ref="I109:I110"/>
    <mergeCell ref="H105:H106"/>
    <mergeCell ref="H119:H120"/>
    <mergeCell ref="I119:I120"/>
    <mergeCell ref="J119:J120"/>
    <mergeCell ref="J173:J175"/>
    <mergeCell ref="J176:J177"/>
    <mergeCell ref="J183:J185"/>
    <mergeCell ref="J190:J192"/>
    <mergeCell ref="J193:J194"/>
    <mergeCell ref="G176:G177"/>
    <mergeCell ref="H173:H175"/>
    <mergeCell ref="H139:H140"/>
    <mergeCell ref="G161:G163"/>
    <mergeCell ref="H161:H163"/>
    <mergeCell ref="I161:I163"/>
    <mergeCell ref="J147:J149"/>
    <mergeCell ref="J150:J152"/>
    <mergeCell ref="J153:J156"/>
    <mergeCell ref="J157:J160"/>
    <mergeCell ref="J161:J163"/>
    <mergeCell ref="I153:I156"/>
    <mergeCell ref="I128:I130"/>
    <mergeCell ref="H126:H127"/>
    <mergeCell ref="D146:AA146"/>
    <mergeCell ref="I133:I134"/>
    <mergeCell ref="G173:G175"/>
    <mergeCell ref="E173:E175"/>
    <mergeCell ref="I183:I185"/>
    <mergeCell ref="H176:H177"/>
    <mergeCell ref="C188:AA188"/>
    <mergeCell ref="C187:K187"/>
    <mergeCell ref="C173:C175"/>
    <mergeCell ref="D173:D175"/>
    <mergeCell ref="J178:J179"/>
    <mergeCell ref="J180:J182"/>
    <mergeCell ref="E178:E179"/>
    <mergeCell ref="F178:F179"/>
    <mergeCell ref="G178:G179"/>
    <mergeCell ref="H178:H179"/>
    <mergeCell ref="I178:I179"/>
    <mergeCell ref="I180:I182"/>
    <mergeCell ref="A190:A192"/>
    <mergeCell ref="A204:A206"/>
    <mergeCell ref="B204:B206"/>
    <mergeCell ref="C204:C206"/>
    <mergeCell ref="A201:A203"/>
    <mergeCell ref="B201:B203"/>
    <mergeCell ref="C201:C203"/>
    <mergeCell ref="G121:G122"/>
    <mergeCell ref="B115:B116"/>
    <mergeCell ref="D117:D118"/>
    <mergeCell ref="E123:E125"/>
    <mergeCell ref="E121:E122"/>
    <mergeCell ref="D115:D116"/>
    <mergeCell ref="D121:D122"/>
    <mergeCell ref="B135:B136"/>
    <mergeCell ref="B168:B170"/>
    <mergeCell ref="F168:F170"/>
    <mergeCell ref="C193:C194"/>
    <mergeCell ref="B183:B185"/>
    <mergeCell ref="C183:C185"/>
    <mergeCell ref="C199:AA199"/>
    <mergeCell ref="I168:I170"/>
    <mergeCell ref="J195:J196"/>
    <mergeCell ref="J201:J203"/>
    <mergeCell ref="A137:A138"/>
    <mergeCell ref="B137:B138"/>
    <mergeCell ref="C137:C138"/>
    <mergeCell ref="D143:D144"/>
    <mergeCell ref="E137:E138"/>
    <mergeCell ref="D133:D134"/>
    <mergeCell ref="E133:E134"/>
    <mergeCell ref="A143:A144"/>
    <mergeCell ref="B139:B140"/>
    <mergeCell ref="C139:C140"/>
    <mergeCell ref="D139:D140"/>
    <mergeCell ref="E139:E140"/>
    <mergeCell ref="C143:C144"/>
    <mergeCell ref="B143:B144"/>
    <mergeCell ref="A139:A140"/>
    <mergeCell ref="A135:A136"/>
    <mergeCell ref="E143:E144"/>
    <mergeCell ref="B141:B142"/>
    <mergeCell ref="A141:A142"/>
    <mergeCell ref="C135:C136"/>
    <mergeCell ref="B133:B134"/>
    <mergeCell ref="E135:E136"/>
    <mergeCell ref="C141:C142"/>
    <mergeCell ref="A133:A134"/>
    <mergeCell ref="A131:A132"/>
    <mergeCell ref="A115:A116"/>
    <mergeCell ref="B111:B112"/>
    <mergeCell ref="C111:C112"/>
    <mergeCell ref="A121:A122"/>
    <mergeCell ref="B131:B132"/>
    <mergeCell ref="A117:A118"/>
    <mergeCell ref="B117:B118"/>
    <mergeCell ref="C117:C118"/>
    <mergeCell ref="A111:A112"/>
    <mergeCell ref="C115:C116"/>
    <mergeCell ref="B128:B130"/>
    <mergeCell ref="A123:A125"/>
    <mergeCell ref="B123:B125"/>
    <mergeCell ref="C128:C130"/>
    <mergeCell ref="C121:C122"/>
    <mergeCell ref="B126:B127"/>
    <mergeCell ref="A126:A127"/>
    <mergeCell ref="A128:A130"/>
    <mergeCell ref="B121:B122"/>
    <mergeCell ref="C113:C114"/>
    <mergeCell ref="A119:A120"/>
    <mergeCell ref="B119:B120"/>
    <mergeCell ref="C119:C120"/>
    <mergeCell ref="E109:E110"/>
    <mergeCell ref="E113:E114"/>
    <mergeCell ref="E107:E108"/>
    <mergeCell ref="C105:C106"/>
    <mergeCell ref="B107:B108"/>
    <mergeCell ref="C107:C108"/>
    <mergeCell ref="A109:A110"/>
    <mergeCell ref="D111:D112"/>
    <mergeCell ref="D109:D110"/>
    <mergeCell ref="E105:E106"/>
    <mergeCell ref="A107:A108"/>
    <mergeCell ref="E111:E112"/>
    <mergeCell ref="D107:D108"/>
    <mergeCell ref="B109:B110"/>
    <mergeCell ref="C109:C110"/>
    <mergeCell ref="B105:B106"/>
    <mergeCell ref="D105:D106"/>
    <mergeCell ref="B113:B114"/>
    <mergeCell ref="C84:C87"/>
    <mergeCell ref="D84:D87"/>
    <mergeCell ref="G84:G87"/>
    <mergeCell ref="H72:H75"/>
    <mergeCell ref="A79:A81"/>
    <mergeCell ref="B79:B81"/>
    <mergeCell ref="C79:C81"/>
    <mergeCell ref="A84:A87"/>
    <mergeCell ref="B84:B87"/>
    <mergeCell ref="A82:A83"/>
    <mergeCell ref="B82:B83"/>
    <mergeCell ref="C82:C83"/>
    <mergeCell ref="D82:D83"/>
    <mergeCell ref="E82:E83"/>
    <mergeCell ref="A76:A78"/>
    <mergeCell ref="B76:B78"/>
    <mergeCell ref="C76:C78"/>
    <mergeCell ref="F84:F87"/>
    <mergeCell ref="E76:E78"/>
    <mergeCell ref="F76:F78"/>
    <mergeCell ref="G76:G78"/>
    <mergeCell ref="E101:E102"/>
    <mergeCell ref="E79:E81"/>
    <mergeCell ref="B96:B98"/>
    <mergeCell ref="C96:C98"/>
    <mergeCell ref="A96:A98"/>
    <mergeCell ref="C101:C102"/>
    <mergeCell ref="D101:D102"/>
    <mergeCell ref="D72:D75"/>
    <mergeCell ref="D99:K99"/>
    <mergeCell ref="E96:E98"/>
    <mergeCell ref="F96:F98"/>
    <mergeCell ref="E72:E75"/>
    <mergeCell ref="G72:G75"/>
    <mergeCell ref="J72:J75"/>
    <mergeCell ref="J76:J78"/>
    <mergeCell ref="I84:I87"/>
    <mergeCell ref="H96:H98"/>
    <mergeCell ref="D100:AA100"/>
    <mergeCell ref="I76:I78"/>
    <mergeCell ref="H76:H78"/>
    <mergeCell ref="H88:H89"/>
    <mergeCell ref="I88:I89"/>
    <mergeCell ref="J88:J89"/>
    <mergeCell ref="J84:J87"/>
    <mergeCell ref="B228:B230"/>
    <mergeCell ref="A211:A213"/>
    <mergeCell ref="A168:A170"/>
    <mergeCell ref="E183:E185"/>
    <mergeCell ref="F183:F185"/>
    <mergeCell ref="A193:A194"/>
    <mergeCell ref="D172:AA172"/>
    <mergeCell ref="A105:A106"/>
    <mergeCell ref="G193:G194"/>
    <mergeCell ref="H193:H194"/>
    <mergeCell ref="I193:I194"/>
    <mergeCell ref="I143:I144"/>
    <mergeCell ref="D222:AA222"/>
    <mergeCell ref="H195:H196"/>
    <mergeCell ref="G183:G185"/>
    <mergeCell ref="A113:A114"/>
    <mergeCell ref="I117:I118"/>
    <mergeCell ref="I176:I177"/>
    <mergeCell ref="G204:G206"/>
    <mergeCell ref="H204:H206"/>
    <mergeCell ref="I204:I206"/>
    <mergeCell ref="J115:J116"/>
    <mergeCell ref="I123:I125"/>
    <mergeCell ref="I121:I122"/>
    <mergeCell ref="D103:D104"/>
    <mergeCell ref="G103:G104"/>
    <mergeCell ref="H101:H102"/>
    <mergeCell ref="G105:G106"/>
    <mergeCell ref="H79:H81"/>
    <mergeCell ref="G79:G81"/>
    <mergeCell ref="E117:E118"/>
    <mergeCell ref="F147:F149"/>
    <mergeCell ref="G143:G144"/>
    <mergeCell ref="E131:E132"/>
    <mergeCell ref="F117:F118"/>
    <mergeCell ref="H117:H118"/>
    <mergeCell ref="F113:F114"/>
    <mergeCell ref="H115:H116"/>
    <mergeCell ref="H113:H114"/>
    <mergeCell ref="D96:D98"/>
    <mergeCell ref="H84:H87"/>
    <mergeCell ref="G101:G102"/>
    <mergeCell ref="E84:E87"/>
    <mergeCell ref="G82:G83"/>
    <mergeCell ref="G96:G98"/>
    <mergeCell ref="F79:F81"/>
    <mergeCell ref="D79:D81"/>
    <mergeCell ref="G109:G110"/>
    <mergeCell ref="G245:G246"/>
    <mergeCell ref="E168:E170"/>
    <mergeCell ref="C168:C170"/>
    <mergeCell ref="D197:K197"/>
    <mergeCell ref="D190:D192"/>
    <mergeCell ref="B211:B213"/>
    <mergeCell ref="E193:E194"/>
    <mergeCell ref="F193:F194"/>
    <mergeCell ref="C238:AA238"/>
    <mergeCell ref="J228:J230"/>
    <mergeCell ref="I173:I175"/>
    <mergeCell ref="D204:D206"/>
    <mergeCell ref="B223:B225"/>
    <mergeCell ref="C223:C225"/>
    <mergeCell ref="C211:C213"/>
    <mergeCell ref="C208:K208"/>
    <mergeCell ref="D186:K186"/>
    <mergeCell ref="B190:B192"/>
    <mergeCell ref="G190:G192"/>
    <mergeCell ref="H190:H192"/>
    <mergeCell ref="I190:I192"/>
    <mergeCell ref="G168:G170"/>
    <mergeCell ref="H168:H170"/>
    <mergeCell ref="F190:F192"/>
    <mergeCell ref="A255:K255"/>
    <mergeCell ref="I251:I252"/>
    <mergeCell ref="H251:H252"/>
    <mergeCell ref="A228:A230"/>
    <mergeCell ref="A251:A252"/>
    <mergeCell ref="D240:D242"/>
    <mergeCell ref="E240:E242"/>
    <mergeCell ref="A245:A246"/>
    <mergeCell ref="A243:A244"/>
    <mergeCell ref="B243:B244"/>
    <mergeCell ref="C243:C244"/>
    <mergeCell ref="D243:D244"/>
    <mergeCell ref="E243:E244"/>
    <mergeCell ref="F243:F244"/>
    <mergeCell ref="G243:G244"/>
    <mergeCell ref="H243:H244"/>
    <mergeCell ref="C254:K254"/>
    <mergeCell ref="D247:K247"/>
    <mergeCell ref="J233:J235"/>
    <mergeCell ref="J240:J242"/>
    <mergeCell ref="J243:J244"/>
    <mergeCell ref="J245:J246"/>
    <mergeCell ref="J251:J252"/>
    <mergeCell ref="H231:H232"/>
    <mergeCell ref="A64:A69"/>
    <mergeCell ref="B64:B69"/>
    <mergeCell ref="B59:B61"/>
    <mergeCell ref="B62:B63"/>
    <mergeCell ref="G64:G69"/>
    <mergeCell ref="F64:F69"/>
    <mergeCell ref="E57:K57"/>
    <mergeCell ref="I59:I61"/>
    <mergeCell ref="H59:H61"/>
    <mergeCell ref="A62:A63"/>
    <mergeCell ref="A59:A61"/>
    <mergeCell ref="G59:G61"/>
    <mergeCell ref="E59:E61"/>
    <mergeCell ref="C64:C69"/>
    <mergeCell ref="C59:C61"/>
    <mergeCell ref="D59:D61"/>
    <mergeCell ref="I64:I69"/>
    <mergeCell ref="F59:F61"/>
    <mergeCell ref="D58:AA58"/>
    <mergeCell ref="H62:H63"/>
    <mergeCell ref="E64:E69"/>
    <mergeCell ref="E62:E63"/>
    <mergeCell ref="C62:C63"/>
    <mergeCell ref="F62:F63"/>
    <mergeCell ref="A54:A56"/>
    <mergeCell ref="C54:C56"/>
    <mergeCell ref="C33:C36"/>
    <mergeCell ref="D33:D36"/>
    <mergeCell ref="E33:E36"/>
    <mergeCell ref="F33:F36"/>
    <mergeCell ref="G54:G56"/>
    <mergeCell ref="G33:G36"/>
    <mergeCell ref="A37:A40"/>
    <mergeCell ref="B37:B40"/>
    <mergeCell ref="A33:A36"/>
    <mergeCell ref="A48:A50"/>
    <mergeCell ref="B48:B50"/>
    <mergeCell ref="A41:A43"/>
    <mergeCell ref="C48:C50"/>
    <mergeCell ref="C37:C40"/>
    <mergeCell ref="B41:B43"/>
    <mergeCell ref="C41:C43"/>
    <mergeCell ref="D37:D40"/>
    <mergeCell ref="B54:B56"/>
    <mergeCell ref="D54:D56"/>
    <mergeCell ref="E54:E56"/>
    <mergeCell ref="F54:F56"/>
    <mergeCell ref="A51:A53"/>
    <mergeCell ref="F25:F26"/>
    <mergeCell ref="G25:G26"/>
    <mergeCell ref="H25:H26"/>
    <mergeCell ref="B33:B36"/>
    <mergeCell ref="Y18:Z18"/>
    <mergeCell ref="AA18:AA19"/>
    <mergeCell ref="K17:K19"/>
    <mergeCell ref="L17:O17"/>
    <mergeCell ref="P17:S17"/>
    <mergeCell ref="E27:K27"/>
    <mergeCell ref="I29:I32"/>
    <mergeCell ref="E29:E32"/>
    <mergeCell ref="F29:F32"/>
    <mergeCell ref="G29:G32"/>
    <mergeCell ref="H29:H32"/>
    <mergeCell ref="I33:I36"/>
    <mergeCell ref="J17:J19"/>
    <mergeCell ref="J25:J26"/>
    <mergeCell ref="J29:J32"/>
    <mergeCell ref="D25:D26"/>
    <mergeCell ref="I25:I26"/>
    <mergeCell ref="D28:AA28"/>
    <mergeCell ref="H33:H36"/>
    <mergeCell ref="B1:AA1"/>
    <mergeCell ref="B13:AA13"/>
    <mergeCell ref="B14:AA14"/>
    <mergeCell ref="B15:AA15"/>
    <mergeCell ref="A17:A19"/>
    <mergeCell ref="B17:B19"/>
    <mergeCell ref="C17:C19"/>
    <mergeCell ref="D17:D19"/>
    <mergeCell ref="E17:E19"/>
    <mergeCell ref="F17:F19"/>
    <mergeCell ref="T17:W17"/>
    <mergeCell ref="X17:AA17"/>
    <mergeCell ref="G17:G19"/>
    <mergeCell ref="H17:H19"/>
    <mergeCell ref="I17:I19"/>
    <mergeCell ref="Y16:AA16"/>
    <mergeCell ref="L18:L19"/>
    <mergeCell ref="M18:N18"/>
    <mergeCell ref="O18:O19"/>
    <mergeCell ref="P18:P19"/>
    <mergeCell ref="Q18:R18"/>
    <mergeCell ref="T18:T19"/>
    <mergeCell ref="V2:AA2"/>
    <mergeCell ref="V3:AA3"/>
    <mergeCell ref="H37:H40"/>
    <mergeCell ref="E41:E43"/>
    <mergeCell ref="I37:I40"/>
    <mergeCell ref="F44:F47"/>
    <mergeCell ref="G44:G47"/>
    <mergeCell ref="H44:H47"/>
    <mergeCell ref="E37:E40"/>
    <mergeCell ref="F37:F40"/>
    <mergeCell ref="G37:G40"/>
    <mergeCell ref="I44:I47"/>
    <mergeCell ref="I48:I50"/>
    <mergeCell ref="I41:I43"/>
    <mergeCell ref="F41:F43"/>
    <mergeCell ref="A44:A47"/>
    <mergeCell ref="B44:B47"/>
    <mergeCell ref="C44:C47"/>
    <mergeCell ref="H41:H43"/>
    <mergeCell ref="D48:D50"/>
    <mergeCell ref="E48:E50"/>
    <mergeCell ref="D41:D43"/>
    <mergeCell ref="D44:D47"/>
    <mergeCell ref="F48:F50"/>
    <mergeCell ref="G48:G50"/>
    <mergeCell ref="H48:H50"/>
    <mergeCell ref="G41:G43"/>
    <mergeCell ref="E44:E47"/>
    <mergeCell ref="F135:F136"/>
    <mergeCell ref="H143:H144"/>
    <mergeCell ref="G141:G142"/>
    <mergeCell ref="H141:H142"/>
    <mergeCell ref="I141:I142"/>
    <mergeCell ref="D141:D142"/>
    <mergeCell ref="E141:E142"/>
    <mergeCell ref="J139:J140"/>
    <mergeCell ref="J141:J142"/>
    <mergeCell ref="J143:J144"/>
    <mergeCell ref="F141:F142"/>
    <mergeCell ref="H137:H138"/>
    <mergeCell ref="I137:I138"/>
    <mergeCell ref="I135:I136"/>
    <mergeCell ref="F137:F138"/>
    <mergeCell ref="I139:I140"/>
    <mergeCell ref="D137:D138"/>
    <mergeCell ref="D135:D136"/>
    <mergeCell ref="F139:F140"/>
    <mergeCell ref="G139:G140"/>
    <mergeCell ref="J135:J136"/>
    <mergeCell ref="J137:J138"/>
    <mergeCell ref="AB167:AB168"/>
    <mergeCell ref="F173:F175"/>
    <mergeCell ref="D168:D170"/>
    <mergeCell ref="D171:K171"/>
    <mergeCell ref="C165:K165"/>
    <mergeCell ref="H121:H122"/>
    <mergeCell ref="I111:I112"/>
    <mergeCell ref="I113:I114"/>
    <mergeCell ref="F123:F125"/>
    <mergeCell ref="I115:I116"/>
    <mergeCell ref="H123:H125"/>
    <mergeCell ref="D123:D125"/>
    <mergeCell ref="D113:D114"/>
    <mergeCell ref="D167:AA167"/>
    <mergeCell ref="C166:AA166"/>
    <mergeCell ref="F157:F160"/>
    <mergeCell ref="G157:G160"/>
    <mergeCell ref="H157:H160"/>
    <mergeCell ref="I157:I160"/>
    <mergeCell ref="G147:G149"/>
    <mergeCell ref="H147:H149"/>
    <mergeCell ref="I147:I149"/>
    <mergeCell ref="D164:K164"/>
    <mergeCell ref="F161:F163"/>
    <mergeCell ref="F105:F106"/>
    <mergeCell ref="F143:F144"/>
    <mergeCell ref="D145:K145"/>
    <mergeCell ref="G135:G136"/>
    <mergeCell ref="H135:H136"/>
    <mergeCell ref="G137:G138"/>
    <mergeCell ref="AB227:AB228"/>
    <mergeCell ref="AB229:AB230"/>
    <mergeCell ref="D227:AA227"/>
    <mergeCell ref="G228:G230"/>
    <mergeCell ref="H228:H230"/>
    <mergeCell ref="I228:I230"/>
    <mergeCell ref="D228:D230"/>
    <mergeCell ref="E228:E230"/>
    <mergeCell ref="AB187:AB188"/>
    <mergeCell ref="G201:G203"/>
    <mergeCell ref="H201:H203"/>
    <mergeCell ref="D193:D194"/>
    <mergeCell ref="J204:J206"/>
    <mergeCell ref="I195:I196"/>
    <mergeCell ref="D221:K221"/>
    <mergeCell ref="D217:AA217"/>
    <mergeCell ref="J218:J220"/>
    <mergeCell ref="AB176:AB185"/>
    <mergeCell ref="AB189:AB195"/>
    <mergeCell ref="AB198:AB199"/>
    <mergeCell ref="AB200:AB201"/>
    <mergeCell ref="G211:G213"/>
    <mergeCell ref="H211:H213"/>
    <mergeCell ref="I211:I213"/>
    <mergeCell ref="AB210:AB211"/>
    <mergeCell ref="AB212:AB213"/>
    <mergeCell ref="D210:AA210"/>
    <mergeCell ref="D211:D213"/>
    <mergeCell ref="E211:E213"/>
    <mergeCell ref="F211:F213"/>
    <mergeCell ref="AB206:AB207"/>
    <mergeCell ref="E190:E192"/>
    <mergeCell ref="D189:AA189"/>
    <mergeCell ref="AB237:AB238"/>
    <mergeCell ref="D239:AA239"/>
    <mergeCell ref="D236:K236"/>
    <mergeCell ref="AB231:AB236"/>
    <mergeCell ref="A233:A235"/>
    <mergeCell ref="B233:B235"/>
    <mergeCell ref="C233:C235"/>
    <mergeCell ref="A231:A232"/>
    <mergeCell ref="B231:B232"/>
    <mergeCell ref="C231:C232"/>
    <mergeCell ref="D231:D232"/>
    <mergeCell ref="E231:E232"/>
    <mergeCell ref="F231:F232"/>
    <mergeCell ref="G231:G232"/>
    <mergeCell ref="G233:G235"/>
    <mergeCell ref="H233:H235"/>
    <mergeCell ref="I233:I235"/>
    <mergeCell ref="D233:D235"/>
    <mergeCell ref="F233:F235"/>
    <mergeCell ref="E233:E235"/>
    <mergeCell ref="C237:K237"/>
    <mergeCell ref="A173:A175"/>
    <mergeCell ref="B173:B175"/>
    <mergeCell ref="B195:B196"/>
    <mergeCell ref="F195:F196"/>
    <mergeCell ref="E251:E252"/>
    <mergeCell ref="B251:B252"/>
    <mergeCell ref="D253:K253"/>
    <mergeCell ref="C251:C252"/>
    <mergeCell ref="D251:D252"/>
    <mergeCell ref="F251:F252"/>
    <mergeCell ref="D250:AA250"/>
    <mergeCell ref="C248:K248"/>
    <mergeCell ref="C249:AA249"/>
    <mergeCell ref="G251:G252"/>
    <mergeCell ref="C215:K215"/>
    <mergeCell ref="D214:K214"/>
    <mergeCell ref="F228:F230"/>
    <mergeCell ref="J231:J232"/>
    <mergeCell ref="E176:E177"/>
    <mergeCell ref="F176:F177"/>
    <mergeCell ref="C176:C177"/>
    <mergeCell ref="D176:D177"/>
    <mergeCell ref="D201:D203"/>
    <mergeCell ref="E201:E203"/>
    <mergeCell ref="A183:A185"/>
    <mergeCell ref="H183:H185"/>
    <mergeCell ref="D183:D185"/>
    <mergeCell ref="B176:B177"/>
    <mergeCell ref="C190:C192"/>
    <mergeCell ref="I245:I246"/>
    <mergeCell ref="A176:A177"/>
    <mergeCell ref="C209:AA209"/>
    <mergeCell ref="B245:B246"/>
    <mergeCell ref="C245:C246"/>
    <mergeCell ref="D245:D246"/>
    <mergeCell ref="E245:E246"/>
    <mergeCell ref="F245:F246"/>
    <mergeCell ref="F240:F242"/>
    <mergeCell ref="G240:G242"/>
    <mergeCell ref="H240:H242"/>
    <mergeCell ref="I240:I242"/>
    <mergeCell ref="I243:I244"/>
    <mergeCell ref="C216:AA216"/>
    <mergeCell ref="B193:B194"/>
    <mergeCell ref="A223:A225"/>
    <mergeCell ref="D223:D225"/>
    <mergeCell ref="H245:H246"/>
    <mergeCell ref="D226:K226"/>
    <mergeCell ref="C228:C230"/>
    <mergeCell ref="I223:I225"/>
    <mergeCell ref="A240:A242"/>
    <mergeCell ref="B240:B242"/>
    <mergeCell ref="C240:C242"/>
    <mergeCell ref="A195:A196"/>
    <mergeCell ref="C198:K198"/>
    <mergeCell ref="G195:G196"/>
    <mergeCell ref="C195:C196"/>
    <mergeCell ref="D195:D196"/>
    <mergeCell ref="E195:E196"/>
    <mergeCell ref="I201:I203"/>
    <mergeCell ref="D200:AA200"/>
    <mergeCell ref="F201:F203"/>
    <mergeCell ref="E223:E225"/>
    <mergeCell ref="F223:F225"/>
    <mergeCell ref="G223:G225"/>
    <mergeCell ref="H223:H225"/>
    <mergeCell ref="J223:J225"/>
    <mergeCell ref="I231:I232"/>
    <mergeCell ref="J211:J213"/>
    <mergeCell ref="D207:K207"/>
    <mergeCell ref="E204:E206"/>
    <mergeCell ref="F204:F206"/>
    <mergeCell ref="A157:A160"/>
    <mergeCell ref="B157:B160"/>
    <mergeCell ref="C157:C160"/>
    <mergeCell ref="D157:D160"/>
    <mergeCell ref="E157:E160"/>
    <mergeCell ref="B147:B149"/>
    <mergeCell ref="C147:C149"/>
    <mergeCell ref="D147:D149"/>
    <mergeCell ref="E147:E149"/>
    <mergeCell ref="A147:A149"/>
    <mergeCell ref="A256:AA256"/>
    <mergeCell ref="A161:A163"/>
    <mergeCell ref="B161:B163"/>
    <mergeCell ref="C161:C163"/>
    <mergeCell ref="D161:D163"/>
    <mergeCell ref="E161:E163"/>
    <mergeCell ref="J168:J170"/>
    <mergeCell ref="A150:A152"/>
    <mergeCell ref="B150:B152"/>
    <mergeCell ref="C150:C152"/>
    <mergeCell ref="D150:D152"/>
    <mergeCell ref="E150:E152"/>
    <mergeCell ref="F150:F152"/>
    <mergeCell ref="G150:G152"/>
    <mergeCell ref="H150:H152"/>
    <mergeCell ref="I150:I152"/>
    <mergeCell ref="A153:A156"/>
    <mergeCell ref="B153:B156"/>
    <mergeCell ref="C153:C156"/>
    <mergeCell ref="D153:D156"/>
    <mergeCell ref="E153:E156"/>
    <mergeCell ref="F153:F156"/>
    <mergeCell ref="G153:G156"/>
    <mergeCell ref="H153:H156"/>
    <mergeCell ref="B51:B53"/>
    <mergeCell ref="C51:C53"/>
    <mergeCell ref="D51:D53"/>
    <mergeCell ref="E51:E53"/>
    <mergeCell ref="F51:F53"/>
    <mergeCell ref="G51:G53"/>
    <mergeCell ref="H51:H53"/>
    <mergeCell ref="I51:I53"/>
    <mergeCell ref="J51:J53"/>
  </mergeCells>
  <printOptions horizontalCentered="1"/>
  <pageMargins left="0.39370078740157483" right="0.39370078740157483" top="0.78740157480314965" bottom="0.39370078740157483" header="0.51181102362204722" footer="0.15748031496062992"/>
  <pageSetup paperSize="9" scale="60" firstPageNumber="0" fitToHeight="0" pageOrder="overThenDown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zoomScaleNormal="100" zoomScaleSheetLayoutView="100" workbookViewId="0">
      <selection activeCell="E6" sqref="E6"/>
    </sheetView>
  </sheetViews>
  <sheetFormatPr defaultRowHeight="12.75" x14ac:dyDescent="0.2"/>
  <cols>
    <col min="1" max="1" width="3.28515625" style="29" customWidth="1"/>
    <col min="2" max="2" width="2.85546875" style="29" customWidth="1"/>
    <col min="3" max="3" width="10.85546875" style="29" customWidth="1"/>
    <col min="4" max="5" width="13.42578125" style="29" customWidth="1"/>
    <col min="6" max="6" width="7.28515625" style="29" customWidth="1"/>
    <col min="7" max="8" width="7.42578125" style="29" customWidth="1"/>
    <col min="9" max="10" width="7.28515625" style="29" customWidth="1"/>
    <col min="11" max="11" width="7.42578125" style="29" customWidth="1"/>
    <col min="12" max="12" width="7.7109375" style="29" customWidth="1"/>
    <col min="13" max="13" width="7" style="29" customWidth="1"/>
    <col min="14" max="14" width="7.28515625" style="29" customWidth="1"/>
    <col min="15" max="16" width="8" style="29" customWidth="1"/>
    <col min="17" max="18" width="7.140625" style="29" customWidth="1"/>
    <col min="19" max="19" width="7.42578125" style="29" customWidth="1"/>
    <col min="20" max="20" width="7.28515625" style="29" customWidth="1"/>
    <col min="21" max="21" width="7.7109375" style="29" customWidth="1"/>
    <col min="22" max="16384" width="9.140625" style="29"/>
  </cols>
  <sheetData>
    <row r="1" spans="1:21" ht="15" customHeight="1" x14ac:dyDescent="0.2">
      <c r="A1" s="127" t="s">
        <v>207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</row>
    <row r="2" spans="1:21" ht="13.5" thickBot="1" x14ac:dyDescent="0.25">
      <c r="A2" s="1221" t="s">
        <v>126</v>
      </c>
      <c r="B2" s="1221"/>
      <c r="C2" s="1221"/>
      <c r="D2" s="1221"/>
      <c r="E2" s="1221"/>
      <c r="F2" s="1221"/>
      <c r="G2" s="1221"/>
      <c r="H2" s="1221"/>
      <c r="I2" s="1221"/>
      <c r="J2" s="1221"/>
      <c r="K2" s="1221"/>
      <c r="L2" s="1221"/>
      <c r="M2" s="1221"/>
      <c r="N2" s="1221"/>
      <c r="O2" s="1221"/>
      <c r="P2" s="1221"/>
      <c r="Q2" s="1221"/>
      <c r="R2" s="1221"/>
      <c r="S2" s="1221"/>
      <c r="T2" s="1221"/>
      <c r="U2" s="1221"/>
    </row>
    <row r="3" spans="1:21" ht="17.25" customHeight="1" x14ac:dyDescent="0.2">
      <c r="A3" s="1210" t="s">
        <v>85</v>
      </c>
      <c r="B3" s="1212" t="s">
        <v>1</v>
      </c>
      <c r="C3" s="1212" t="s">
        <v>86</v>
      </c>
      <c r="D3" s="1212" t="s">
        <v>7</v>
      </c>
      <c r="E3" s="1215" t="s">
        <v>8</v>
      </c>
      <c r="F3" s="1218" t="s">
        <v>199</v>
      </c>
      <c r="G3" s="1219"/>
      <c r="H3" s="1219"/>
      <c r="I3" s="1220"/>
      <c r="J3" s="1218" t="s">
        <v>200</v>
      </c>
      <c r="K3" s="1219"/>
      <c r="L3" s="1219"/>
      <c r="M3" s="1220"/>
      <c r="N3" s="1222" t="s">
        <v>201</v>
      </c>
      <c r="O3" s="1223"/>
      <c r="P3" s="1223"/>
      <c r="Q3" s="1224"/>
      <c r="R3" s="1222" t="s">
        <v>202</v>
      </c>
      <c r="S3" s="1223"/>
      <c r="T3" s="1223"/>
      <c r="U3" s="1224"/>
    </row>
    <row r="4" spans="1:21" x14ac:dyDescent="0.2">
      <c r="A4" s="1211"/>
      <c r="B4" s="1213"/>
      <c r="C4" s="1213"/>
      <c r="D4" s="1213"/>
      <c r="E4" s="1216"/>
      <c r="F4" s="1202" t="s">
        <v>11</v>
      </c>
      <c r="G4" s="1204" t="s">
        <v>12</v>
      </c>
      <c r="H4" s="1205"/>
      <c r="I4" s="1206" t="s">
        <v>113</v>
      </c>
      <c r="J4" s="1208" t="s">
        <v>11</v>
      </c>
      <c r="K4" s="1204" t="s">
        <v>12</v>
      </c>
      <c r="L4" s="1205"/>
      <c r="M4" s="1206" t="s">
        <v>113</v>
      </c>
      <c r="N4" s="1208" t="s">
        <v>11</v>
      </c>
      <c r="O4" s="1204" t="s">
        <v>12</v>
      </c>
      <c r="P4" s="1205"/>
      <c r="Q4" s="1206" t="s">
        <v>113</v>
      </c>
      <c r="R4" s="1208" t="s">
        <v>11</v>
      </c>
      <c r="S4" s="1204" t="s">
        <v>12</v>
      </c>
      <c r="T4" s="1205"/>
      <c r="U4" s="1206" t="s">
        <v>113</v>
      </c>
    </row>
    <row r="5" spans="1:21" ht="112.5" customHeight="1" thickBot="1" x14ac:dyDescent="0.25">
      <c r="A5" s="1203"/>
      <c r="B5" s="1214"/>
      <c r="C5" s="1214"/>
      <c r="D5" s="1214"/>
      <c r="E5" s="1217"/>
      <c r="F5" s="1203"/>
      <c r="G5" s="199" t="s">
        <v>11</v>
      </c>
      <c r="H5" s="200" t="s">
        <v>87</v>
      </c>
      <c r="I5" s="1207"/>
      <c r="J5" s="1209"/>
      <c r="K5" s="199" t="s">
        <v>11</v>
      </c>
      <c r="L5" s="200" t="s">
        <v>87</v>
      </c>
      <c r="M5" s="1207"/>
      <c r="N5" s="1209"/>
      <c r="O5" s="199" t="s">
        <v>11</v>
      </c>
      <c r="P5" s="200" t="s">
        <v>87</v>
      </c>
      <c r="Q5" s="1207"/>
      <c r="R5" s="1209"/>
      <c r="S5" s="199" t="s">
        <v>11</v>
      </c>
      <c r="T5" s="200" t="s">
        <v>87</v>
      </c>
      <c r="U5" s="1207"/>
    </row>
    <row r="6" spans="1:21" ht="308.25" customHeight="1" thickBot="1" x14ac:dyDescent="0.25">
      <c r="A6" s="129">
        <v>4</v>
      </c>
      <c r="B6" s="130">
        <v>4</v>
      </c>
      <c r="C6" s="131" t="s">
        <v>88</v>
      </c>
      <c r="D6" s="132" t="s">
        <v>188</v>
      </c>
      <c r="E6" s="201" t="s">
        <v>258</v>
      </c>
      <c r="F6" s="133">
        <f>'04 Programa'!L255</f>
        <v>27187.599999999999</v>
      </c>
      <c r="G6" s="134">
        <f>'04 Programa'!M255</f>
        <v>27166.3</v>
      </c>
      <c r="H6" s="134">
        <f>'04 Programa'!N255</f>
        <v>5261.1</v>
      </c>
      <c r="I6" s="135">
        <f>'04 Programa'!O255</f>
        <v>21.299999999999997</v>
      </c>
      <c r="J6" s="133">
        <f>'04 Programa'!P255</f>
        <v>33199.799999999996</v>
      </c>
      <c r="K6" s="134">
        <f>'04 Programa'!Q255</f>
        <v>33196.799999999996</v>
      </c>
      <c r="L6" s="134">
        <f>'04 Programa'!R255</f>
        <v>6233.5</v>
      </c>
      <c r="M6" s="135">
        <f>'04 Programa'!S255</f>
        <v>3</v>
      </c>
      <c r="N6" s="133">
        <f>'04 Programa'!T255</f>
        <v>33270.1</v>
      </c>
      <c r="O6" s="134">
        <f>'04 Programa'!U255</f>
        <v>33270.1</v>
      </c>
      <c r="P6" s="134">
        <f>'04 Programa'!V255</f>
        <v>6743.4999999999991</v>
      </c>
      <c r="Q6" s="135">
        <f>'04 Programa'!W255</f>
        <v>0</v>
      </c>
      <c r="R6" s="133">
        <f>'04 Programa'!X255</f>
        <v>33765</v>
      </c>
      <c r="S6" s="134">
        <f>'04 Programa'!Y255</f>
        <v>33765</v>
      </c>
      <c r="T6" s="134">
        <f>'04 Programa'!Z255</f>
        <v>7205.84</v>
      </c>
      <c r="U6" s="135">
        <f>'04 Programa'!AA255</f>
        <v>0</v>
      </c>
    </row>
    <row r="7" spans="1:21" ht="19.5" customHeight="1" thickBot="1" x14ac:dyDescent="0.25">
      <c r="A7" s="1199" t="s">
        <v>208</v>
      </c>
      <c r="B7" s="1200"/>
      <c r="C7" s="1200"/>
      <c r="D7" s="1200"/>
      <c r="E7" s="1201"/>
      <c r="F7" s="77">
        <f t="shared" ref="F7:U7" si="0">SUM(F6)</f>
        <v>27187.599999999999</v>
      </c>
      <c r="G7" s="78">
        <f t="shared" si="0"/>
        <v>27166.3</v>
      </c>
      <c r="H7" s="78">
        <f t="shared" si="0"/>
        <v>5261.1</v>
      </c>
      <c r="I7" s="79">
        <f t="shared" si="0"/>
        <v>21.299999999999997</v>
      </c>
      <c r="J7" s="77">
        <f t="shared" si="0"/>
        <v>33199.799999999996</v>
      </c>
      <c r="K7" s="78">
        <f t="shared" si="0"/>
        <v>33196.799999999996</v>
      </c>
      <c r="L7" s="78">
        <f t="shared" si="0"/>
        <v>6233.5</v>
      </c>
      <c r="M7" s="79">
        <f t="shared" si="0"/>
        <v>3</v>
      </c>
      <c r="N7" s="77">
        <f t="shared" si="0"/>
        <v>33270.1</v>
      </c>
      <c r="O7" s="80">
        <f>O6</f>
        <v>33270.1</v>
      </c>
      <c r="P7" s="80">
        <f t="shared" si="0"/>
        <v>6743.4999999999991</v>
      </c>
      <c r="Q7" s="89">
        <f t="shared" si="0"/>
        <v>0</v>
      </c>
      <c r="R7" s="77">
        <f t="shared" si="0"/>
        <v>33765</v>
      </c>
      <c r="S7" s="80">
        <f t="shared" si="0"/>
        <v>33765</v>
      </c>
      <c r="T7" s="80">
        <f t="shared" si="0"/>
        <v>7205.84</v>
      </c>
      <c r="U7" s="89">
        <f t="shared" si="0"/>
        <v>0</v>
      </c>
    </row>
  </sheetData>
  <sheetProtection selectLockedCells="1" selectUnlockedCells="1"/>
  <mergeCells count="23">
    <mergeCell ref="A2:U2"/>
    <mergeCell ref="N3:Q3"/>
    <mergeCell ref="R3:U3"/>
    <mergeCell ref="K4:L4"/>
    <mergeCell ref="M4:M5"/>
    <mergeCell ref="J3:M3"/>
    <mergeCell ref="N4:N5"/>
    <mergeCell ref="O4:P4"/>
    <mergeCell ref="Q4:Q5"/>
    <mergeCell ref="R4:R5"/>
    <mergeCell ref="S4:T4"/>
    <mergeCell ref="U4:U5"/>
    <mergeCell ref="A7:E7"/>
    <mergeCell ref="F4:F5"/>
    <mergeCell ref="G4:H4"/>
    <mergeCell ref="I4:I5"/>
    <mergeCell ref="J4:J5"/>
    <mergeCell ref="A3:A5"/>
    <mergeCell ref="B3:B5"/>
    <mergeCell ref="C3:C5"/>
    <mergeCell ref="D3:D5"/>
    <mergeCell ref="E3:E5"/>
    <mergeCell ref="F3:I3"/>
  </mergeCells>
  <pageMargins left="0.75" right="0.75" top="0.78749999999999998" bottom="0.78749999999999998" header="0.51180555555555551" footer="0.51180555555555551"/>
  <pageSetup paperSize="9" scale="81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"/>
  <sheetViews>
    <sheetView zoomScaleNormal="100" zoomScaleSheetLayoutView="100" workbookViewId="0">
      <selection activeCell="E21" sqref="E21"/>
    </sheetView>
  </sheetViews>
  <sheetFormatPr defaultColWidth="9" defaultRowHeight="12.75" x14ac:dyDescent="0.2"/>
  <cols>
    <col min="1" max="1" width="64.7109375" style="29" customWidth="1"/>
    <col min="2" max="2" width="17.28515625" style="29" customWidth="1"/>
    <col min="3" max="3" width="18.5703125" style="29" customWidth="1"/>
    <col min="4" max="4" width="19.28515625" style="29" customWidth="1"/>
    <col min="5" max="5" width="18.140625" style="29" customWidth="1"/>
    <col min="6" max="16384" width="9" style="29"/>
  </cols>
  <sheetData>
    <row r="1" spans="1:5" ht="20.25" customHeight="1" thickBot="1" x14ac:dyDescent="0.25">
      <c r="A1" s="136" t="s">
        <v>125</v>
      </c>
      <c r="E1" s="393" t="s">
        <v>126</v>
      </c>
    </row>
    <row r="2" spans="1:5" ht="37.5" customHeight="1" thickBot="1" x14ac:dyDescent="0.25">
      <c r="A2" s="389" t="s">
        <v>84</v>
      </c>
      <c r="B2" s="202" t="s">
        <v>199</v>
      </c>
      <c r="C2" s="202" t="s">
        <v>200</v>
      </c>
      <c r="D2" s="298" t="s">
        <v>201</v>
      </c>
      <c r="E2" s="299" t="s">
        <v>202</v>
      </c>
    </row>
    <row r="3" spans="1:5" ht="13.5" customHeight="1" thickTop="1" x14ac:dyDescent="0.2">
      <c r="A3" s="390" t="s">
        <v>121</v>
      </c>
      <c r="B3" s="203">
        <f>'04 Programa'!L251+'04 Programa'!L234+'04 Programa'!L223+'04 Programa'!L205+'04 Programa'!L202+'04 Programa'!L193+'04 Programa'!L190+'04 Programa'!L183+'04 Programa'!L180+'04 Programa'!L174+'04 Programa'!L168+'04 Programa'!L158+'04 Programa'!L153+'04 Programa'!L150+'04 Programa'!L147+'04 Programa'!L137+'04 Programa'!L131+'04 Programa'!L128+'04 Programa'!L126+'04 Programa'!L123+'04 Programa'!L119+'04 Programa'!L117+'04 Programa'!L97+'04 Programa'!L91+'04 Programa'!L84+'04 Programa'!L79+'04 Programa'!L76+'04 Programa'!L72+'04 Programa'!L65+'04 Programa'!L60+'04 Programa'!L48+'04 Programa'!L44+'04 Programa'!L41+'04 Programa'!L38+'04 Programa'!L33+'04 Programa'!L31+'04 Programa'!L25</f>
        <v>7751.4999999999991</v>
      </c>
      <c r="C3" s="203">
        <f>'04 Programa'!P251+'04 Programa'!P234+'04 Programa'!P223+'04 Programa'!P205+'04 Programa'!P202+'04 Programa'!P193+'04 Programa'!P190+'04 Programa'!P183+'04 Programa'!P180+'04 Programa'!P174+'04 Programa'!P168+'04 Programa'!P158+'04 Programa'!P153+'04 Programa'!P150+'04 Programa'!P147+'04 Programa'!P137+'04 Programa'!P131+'04 Programa'!P128+'04 Programa'!P126+'04 Programa'!P123+'04 Programa'!P119+'04 Programa'!P117+'04 Programa'!P97+'04 Programa'!P91+'04 Programa'!P84+'04 Programa'!P79+'04 Programa'!P76+'04 Programa'!P72+'04 Programa'!P65+'04 Programa'!P60+'04 Programa'!P48+'04 Programa'!P44+'04 Programa'!P41+'04 Programa'!P38+'04 Programa'!P33+'04 Programa'!P31+'04 Programa'!P25</f>
        <v>8797</v>
      </c>
      <c r="D3" s="300">
        <f>'04 Programa'!T25+'04 Programa'!T31+'04 Programa'!T33+'04 Programa'!T38+'04 Programa'!T41+'04 Programa'!T44+'04 Programa'!T48+'04 Programa'!T60+'04 Programa'!T65+'04 Programa'!T72+'04 Programa'!T76+'04 Programa'!T79+'04 Programa'!T84+'04 Programa'!T97+'04 Programa'!T117+'04 Programa'!T123+'04 Programa'!T126+'04 Programa'!T128+'04 Programa'!T131+'04 Programa'!T137+'04 Programa'!T147+'04 Programa'!T150+'04 Programa'!T153+'04 Programa'!T158+'04 Programa'!T168+'04 Programa'!T174+'04 Programa'!T180+'04 Programa'!T183+'04 Programa'!T190+'04 Programa'!T193+'04 Programa'!T202+'04 Programa'!T205+'04 Programa'!T223+'04 Programa'!T234+'04 Programa'!T251+'04 Programa'!T119</f>
        <v>9239</v>
      </c>
      <c r="E3" s="301">
        <f>'04 Programa'!X251+'04 Programa'!X234+'04 Programa'!X223+'04 Programa'!X205+'04 Programa'!X202+'04 Programa'!X193+'04 Programa'!X190+'04 Programa'!X183+'04 Programa'!X180+'04 Programa'!X174+'04 Programa'!X168+'04 Programa'!X158+'04 Programa'!X153+'04 Programa'!X150+'04 Programa'!X147+'04 Programa'!X137+'04 Programa'!X131+'04 Programa'!X128+'04 Programa'!X126+'04 Programa'!X123+'04 Programa'!X117+'04 Programa'!X97+'04 Programa'!X84+'04 Programa'!X79+'04 Programa'!X76+'04 Programa'!X72+'04 Programa'!X65+'04 Programa'!X60+'04 Programa'!X48+'04 Programa'!X44+'04 Programa'!X41+'04 Programa'!X38+'04 Programa'!X33+'04 Programa'!X31+'04 Programa'!X25+'04 Programa'!X119</f>
        <v>9553.2999999999993</v>
      </c>
    </row>
    <row r="4" spans="1:5" ht="12.75" customHeight="1" x14ac:dyDescent="0.2">
      <c r="A4" s="391" t="s">
        <v>152</v>
      </c>
      <c r="B4" s="194">
        <f>'04 Programa'!L29+'04 Programa'!L37+'04 Programa'!L49+'04 Programa'!L54+'04 Programa'!L59+'04 Programa'!L62+'04 Programa'!L64+'04 Programa'!L74+'04 Programa'!L77+'04 Programa'!L88+'04 Programa'!L109+'04 Programa'!L111+'04 Programa'!L113+'04 Programa'!L115+'04 Programa'!L121+'04 Programa'!L124+'04 Programa'!L129+'04 Programa'!L133+'04 Programa'!L135+'04 Programa'!L139+'04 Programa'!L141+'04 Programa'!L143+'04 Programa'!L148+'04 Programa'!L151+'04 Programa'!L157+'04 Programa'!L161+'04 Programa'!L173+'04 Programa'!L178+'04 Programa'!L191+'04 Programa'!L201+'04 Programa'!L204+'04 Programa'!L211+'04 Programa'!L233+'04 Programa'!L51+'04 Programa'!L96</f>
        <v>5949.4999999999991</v>
      </c>
      <c r="C4" s="194">
        <f>'04 Programa'!P29+'04 Programa'!P37+'04 Programa'!P49+'04 Programa'!P54+'04 Programa'!P59+'04 Programa'!P62+'04 Programa'!P64+'04 Programa'!P74+'04 Programa'!P77+'04 Programa'!P88+'04 Programa'!P109+'04 Programa'!P111+'04 Programa'!P113+'04 Programa'!P115+'04 Programa'!P121+'04 Programa'!P124+'04 Programa'!P129+'04 Programa'!P133+'04 Programa'!P135+'04 Programa'!P139+'04 Programa'!P141+'04 Programa'!P143+'04 Programa'!P148+'04 Programa'!P151+'04 Programa'!P157+'04 Programa'!P161+'04 Programa'!P173+'04 Programa'!P178+'04 Programa'!P191+'04 Programa'!P201+'04 Programa'!P204+'04 Programa'!P211+'04 Programa'!P233+'04 Programa'!P51+'04 Programa'!P96</f>
        <v>6380.9000000000015</v>
      </c>
      <c r="D4" s="193">
        <f>'04 Programa'!T233+'04 Programa'!T211+'04 Programa'!T204+'04 Programa'!T201+'04 Programa'!T191+'04 Programa'!T178+'04 Programa'!T173+'04 Programa'!T161+'04 Programa'!T157+'04 Programa'!T151+'04 Programa'!T148+'04 Programa'!T143+'04 Programa'!T141+'04 Programa'!T139+'04 Programa'!T135+'04 Programa'!T133+'04 Programa'!T129+'04 Programa'!T124+'04 Programa'!T121+'04 Programa'!T115+'04 Programa'!T113+'04 Programa'!T111+'04 Programa'!T109+'04 Programa'!T88+'04 Programa'!T77+'04 Programa'!T74+'04 Programa'!T64+'04 Programa'!T62+'04 Programa'!T59+'04 Programa'!T54+'04 Programa'!T49+'04 Programa'!T37+'04 Programa'!T29+'04 Programa'!T51</f>
        <v>6892.2000000000007</v>
      </c>
      <c r="E4" s="302">
        <f>'04 Programa'!X29+'04 Programa'!X37+'04 Programa'!X49+'04 Programa'!X54+'04 Programa'!X59+'04 Programa'!X62+'04 Programa'!X64+'04 Programa'!X74+'04 Programa'!X77+'04 Programa'!X88+'04 Programa'!X109+'04 Programa'!X111+'04 Programa'!X113+'04 Programa'!X115+'04 Programa'!X121+'04 Programa'!X124+'04 Programa'!X129+'04 Programa'!X133+'04 Programa'!X135+'04 Programa'!X139+'04 Programa'!X141+'04 Programa'!X143+'04 Programa'!X148+'04 Programa'!X151+'04 Programa'!X157+'04 Programa'!X161+'04 Programa'!X173+'04 Programa'!X178+'04 Programa'!X191+'04 Programa'!X201+'04 Programa'!X204+'04 Programa'!X211+'04 Programa'!X233+'04 Programa'!X51</f>
        <v>7115.9</v>
      </c>
    </row>
    <row r="5" spans="1:5" ht="12.75" customHeight="1" x14ac:dyDescent="0.2">
      <c r="A5" s="391" t="s">
        <v>153</v>
      </c>
      <c r="B5" s="194">
        <f>'04 Programa'!L245+'04 Programa'!L243+'04 Programa'!L240+'04 Programa'!L231+'04 Programa'!L228+'04 Programa'!L218+'04 Programa'!L169</f>
        <v>268.89999999999998</v>
      </c>
      <c r="C5" s="194">
        <f>'04 Programa'!P245+'04 Programa'!P243+'04 Programa'!P240+'04 Programa'!P231+'04 Programa'!P228+'04 Programa'!P218+'04 Programa'!P169</f>
        <v>481</v>
      </c>
      <c r="D5" s="193">
        <f>'04 Programa'!T169+'04 Programa'!T218+'04 Programa'!T228+'04 Programa'!T231+'04 Programa'!T240+'04 Programa'!T243+'04 Programa'!T245</f>
        <v>256</v>
      </c>
      <c r="E5" s="302">
        <f>'04 Programa'!X245+'04 Programa'!X243+'04 Programa'!X240+'04 Programa'!X231+'04 Programa'!X228+'04 Programa'!X218+'04 Programa'!X169</f>
        <v>268</v>
      </c>
    </row>
    <row r="6" spans="1:5" ht="12.75" customHeight="1" x14ac:dyDescent="0.2">
      <c r="A6" s="391" t="s">
        <v>154</v>
      </c>
      <c r="B6" s="194">
        <f>'04 Programa'!L176+'04 Programa'!L73+'04 Programa'!L66+'04 Programa'!L55+'04 Programa'!L46+'04 Programa'!L42+'04 Programa'!L39+'04 Programa'!L34+'04 Programa'!L52</f>
        <v>653.40000000000009</v>
      </c>
      <c r="C6" s="194">
        <f>'04 Programa'!P176+'04 Programa'!P73+'04 Programa'!P66+'04 Programa'!P55+'04 Programa'!P46+'04 Programa'!P42+'04 Programa'!P39+'04 Programa'!P34+'04 Programa'!P52</f>
        <v>696.1</v>
      </c>
      <c r="D6" s="194">
        <f>'04 Programa'!T34+'04 Programa'!T39+'04 Programa'!T42+'04 Programa'!T46+'04 Programa'!T55+'04 Programa'!T66+'04 Programa'!T176+'04 Programa'!T52</f>
        <v>785.00000000000011</v>
      </c>
      <c r="E6" s="302">
        <f>'04 Programa'!X176+'04 Programa'!X66+'04 Programa'!X55+'04 Programa'!X46+'04 Programa'!X42+'04 Programa'!X39+'04 Programa'!X34+'04 Programa'!X52</f>
        <v>825.9</v>
      </c>
    </row>
    <row r="7" spans="1:5" ht="12.75" customHeight="1" x14ac:dyDescent="0.2">
      <c r="A7" s="387" t="s">
        <v>155</v>
      </c>
      <c r="B7" s="194">
        <v>0</v>
      </c>
      <c r="C7" s="194">
        <v>0</v>
      </c>
      <c r="D7" s="193">
        <v>0</v>
      </c>
      <c r="E7" s="302">
        <v>0</v>
      </c>
    </row>
    <row r="8" spans="1:5" ht="12.75" customHeight="1" x14ac:dyDescent="0.2">
      <c r="A8" s="387" t="s">
        <v>122</v>
      </c>
      <c r="B8" s="194">
        <v>0</v>
      </c>
      <c r="C8" s="194">
        <v>0</v>
      </c>
      <c r="D8" s="193">
        <v>0</v>
      </c>
      <c r="E8" s="302">
        <v>0</v>
      </c>
    </row>
    <row r="9" spans="1:5" ht="12.75" customHeight="1" x14ac:dyDescent="0.2">
      <c r="A9" s="388" t="s">
        <v>156</v>
      </c>
      <c r="B9" s="235">
        <f>'04 Programa'!L45+'04 Programa'!L80+'04 Programa'!L82+'04 Programa'!L85+'04 Programa'!L90+'04 Programa'!L93+'04 Programa'!L162+'04 Programa'!L181+'04 Programa'!L184+'04 Programa'!L154</f>
        <v>97.8</v>
      </c>
      <c r="C9" s="235">
        <f>'04 Programa'!P45+'04 Programa'!P80+'04 Programa'!P82+'04 Programa'!P85+'04 Programa'!P90+'04 Programa'!P93+'04 Programa'!P154+'04 Programa'!P162+'04 Programa'!P181+'04 Programa'!P184</f>
        <v>290.59999999999997</v>
      </c>
      <c r="D9" s="235">
        <f>'04 Programa'!T184+'04 Programa'!T181+'04 Programa'!T162+'04 Programa'!T154+'04 Programa'!T93+'04 Programa'!T90+'04 Programa'!T85+'04 Programa'!T82+'04 Programa'!T80+'04 Programa'!T45</f>
        <v>238.3</v>
      </c>
      <c r="E9" s="303">
        <f>'04 Programa'!X184+'04 Programa'!X181+'04 Programa'!X162+'04 Programa'!X154+'04 Programa'!X93+'04 Programa'!X90+'04 Programa'!X85+'04 Programa'!X82+'04 Programa'!X80+'04 Programa'!X45</f>
        <v>138.30000000000001</v>
      </c>
    </row>
    <row r="10" spans="1:5" ht="12.75" customHeight="1" x14ac:dyDescent="0.2">
      <c r="A10" s="385" t="s">
        <v>157</v>
      </c>
      <c r="B10" s="194">
        <v>0</v>
      </c>
      <c r="C10" s="194">
        <v>0</v>
      </c>
      <c r="D10" s="193">
        <v>0</v>
      </c>
      <c r="E10" s="302">
        <v>0</v>
      </c>
    </row>
    <row r="11" spans="1:5" ht="12.75" customHeight="1" x14ac:dyDescent="0.2">
      <c r="A11" s="386" t="s">
        <v>123</v>
      </c>
      <c r="B11" s="194">
        <f>'04 Programa'!L195+'04 Programa'!L159+'04 Programa'!L155+'04 Programa'!L107+'04 Programa'!L105+'04 Programa'!L103+'04 Programa'!L101+'04 Programa'!L86+'04 Programa'!L67+'04 Programa'!L30</f>
        <v>12466.5</v>
      </c>
      <c r="C11" s="194">
        <f>'04 Programa'!P30+'04 Programa'!P67+'04 Programa'!P86+'04 Programa'!P101+'04 Programa'!P103+'04 Programa'!P105+'04 Programa'!P107+'04 Programa'!P155+'04 Programa'!P159+'04 Programa'!P195</f>
        <v>16554.199999999997</v>
      </c>
      <c r="D11" s="194">
        <f>'04 Programa'!T30+'04 Programa'!T67+'04 Programa'!T86+'04 Programa'!T101+'04 Programa'!T103+'04 Programa'!T105+'04 Programa'!T107+'04 Programa'!T155+'04 Programa'!T159+'04 Programa'!T195</f>
        <v>15859.6</v>
      </c>
      <c r="E11" s="302">
        <f>'04 Programa'!X30+'04 Programa'!X67+'04 Programa'!X86+'04 Programa'!X101+'04 Programa'!X103+'04 Programa'!X105+'04 Programa'!X107+'04 Programa'!X155+'04 Programa'!X159+'04 Programa'!X195</f>
        <v>15863.6</v>
      </c>
    </row>
    <row r="12" spans="1:5" ht="12.75" customHeight="1" x14ac:dyDescent="0.2">
      <c r="A12" s="385" t="s">
        <v>124</v>
      </c>
      <c r="B12" s="194">
        <v>0</v>
      </c>
      <c r="C12" s="194">
        <v>0</v>
      </c>
      <c r="D12" s="193">
        <v>0</v>
      </c>
      <c r="E12" s="302">
        <v>0</v>
      </c>
    </row>
    <row r="13" spans="1:5" ht="12.75" customHeight="1" x14ac:dyDescent="0.2">
      <c r="A13" s="348" t="s">
        <v>234</v>
      </c>
      <c r="B13" s="383">
        <v>0</v>
      </c>
      <c r="C13" s="383">
        <v>0</v>
      </c>
      <c r="D13" s="383">
        <v>0</v>
      </c>
      <c r="E13" s="384">
        <v>0</v>
      </c>
    </row>
    <row r="14" spans="1:5" ht="12.75" customHeight="1" x14ac:dyDescent="0.2">
      <c r="A14" s="385" t="s">
        <v>147</v>
      </c>
      <c r="B14" s="193">
        <v>0</v>
      </c>
      <c r="C14" s="193">
        <v>0</v>
      </c>
      <c r="D14" s="194">
        <v>0</v>
      </c>
      <c r="E14" s="302">
        <v>0</v>
      </c>
    </row>
    <row r="15" spans="1:5" ht="12.75" customHeight="1" x14ac:dyDescent="0.2">
      <c r="A15" s="386" t="s">
        <v>158</v>
      </c>
      <c r="B15" s="194">
        <v>0</v>
      </c>
      <c r="C15" s="194">
        <v>0</v>
      </c>
      <c r="D15" s="193">
        <v>0</v>
      </c>
      <c r="E15" s="302">
        <v>0</v>
      </c>
    </row>
    <row r="16" spans="1:5" ht="18.75" customHeight="1" thickBot="1" x14ac:dyDescent="0.25">
      <c r="A16" s="392" t="s">
        <v>11</v>
      </c>
      <c r="B16" s="160">
        <f>SUM(B3:B15)</f>
        <v>27187.599999999999</v>
      </c>
      <c r="C16" s="160">
        <f>SUM(C3:C15)</f>
        <v>33199.800000000003</v>
      </c>
      <c r="D16" s="304">
        <f>SUM(D3:D15)</f>
        <v>33270.1</v>
      </c>
      <c r="E16" s="305">
        <f>SUM(E3:E15)</f>
        <v>33765</v>
      </c>
    </row>
    <row r="18" spans="1:5" ht="13.5" thickBot="1" x14ac:dyDescent="0.25">
      <c r="E18" s="393" t="s">
        <v>235</v>
      </c>
    </row>
    <row r="19" spans="1:5" ht="13.5" thickBot="1" x14ac:dyDescent="0.25">
      <c r="A19" s="394" t="s">
        <v>84</v>
      </c>
      <c r="B19" s="395" t="s">
        <v>199</v>
      </c>
      <c r="C19" s="395" t="s">
        <v>200</v>
      </c>
      <c r="D19" s="395" t="s">
        <v>201</v>
      </c>
      <c r="E19" s="395" t="s">
        <v>202</v>
      </c>
    </row>
    <row r="20" spans="1:5" x14ac:dyDescent="0.2">
      <c r="A20" s="396" t="s">
        <v>236</v>
      </c>
      <c r="B20" s="397">
        <f>SUM(B21:B26)</f>
        <v>14721.099999999997</v>
      </c>
      <c r="C20" s="397">
        <f t="shared" ref="C20:E20" si="0">SUM(C21:C26)</f>
        <v>16645.600000000002</v>
      </c>
      <c r="D20" s="397">
        <f t="shared" si="0"/>
        <v>17410.5</v>
      </c>
      <c r="E20" s="397">
        <f t="shared" si="0"/>
        <v>17901.399999999998</v>
      </c>
    </row>
    <row r="21" spans="1:5" ht="24.75" customHeight="1" x14ac:dyDescent="0.2">
      <c r="A21" s="398" t="s">
        <v>237</v>
      </c>
      <c r="B21" s="207">
        <f>B3+B5</f>
        <v>8020.3999999999987</v>
      </c>
      <c r="C21" s="207">
        <f t="shared" ref="C21:E21" si="1">C3+C5</f>
        <v>9278</v>
      </c>
      <c r="D21" s="207">
        <f t="shared" si="1"/>
        <v>9495</v>
      </c>
      <c r="E21" s="207">
        <f t="shared" si="1"/>
        <v>9821.2999999999993</v>
      </c>
    </row>
    <row r="22" spans="1:5" x14ac:dyDescent="0.2">
      <c r="A22" s="399" t="s">
        <v>238</v>
      </c>
      <c r="B22" s="400">
        <f t="shared" ref="B22:E22" si="2">B4</f>
        <v>5949.4999999999991</v>
      </c>
      <c r="C22" s="400">
        <f t="shared" si="2"/>
        <v>6380.9000000000015</v>
      </c>
      <c r="D22" s="400">
        <f t="shared" si="2"/>
        <v>6892.2000000000007</v>
      </c>
      <c r="E22" s="400">
        <f t="shared" si="2"/>
        <v>7115.9</v>
      </c>
    </row>
    <row r="23" spans="1:5" x14ac:dyDescent="0.2">
      <c r="A23" s="399" t="s">
        <v>239</v>
      </c>
      <c r="B23" s="400">
        <f>B6</f>
        <v>653.40000000000009</v>
      </c>
      <c r="C23" s="400">
        <f>C6</f>
        <v>696.1</v>
      </c>
      <c r="D23" s="400">
        <f>D6</f>
        <v>785.00000000000011</v>
      </c>
      <c r="E23" s="400">
        <f>E6</f>
        <v>825.9</v>
      </c>
    </row>
    <row r="24" spans="1:5" x14ac:dyDescent="0.2">
      <c r="A24" s="399" t="s">
        <v>240</v>
      </c>
      <c r="B24" s="400">
        <f>B9</f>
        <v>97.8</v>
      </c>
      <c r="C24" s="400">
        <f>C9</f>
        <v>290.59999999999997</v>
      </c>
      <c r="D24" s="400">
        <f>D9</f>
        <v>238.3</v>
      </c>
      <c r="E24" s="400">
        <f>E9</f>
        <v>138.30000000000001</v>
      </c>
    </row>
    <row r="25" spans="1:5" x14ac:dyDescent="0.2">
      <c r="A25" s="399" t="s">
        <v>241</v>
      </c>
      <c r="B25" s="400">
        <v>0</v>
      </c>
      <c r="C25" s="400">
        <v>0</v>
      </c>
      <c r="D25" s="400">
        <v>0</v>
      </c>
      <c r="E25" s="400">
        <v>0</v>
      </c>
    </row>
    <row r="26" spans="1:5" ht="13.5" thickBot="1" x14ac:dyDescent="0.25">
      <c r="A26" s="399" t="s">
        <v>242</v>
      </c>
      <c r="B26" s="400">
        <v>0</v>
      </c>
      <c r="C26" s="400">
        <v>0</v>
      </c>
      <c r="D26" s="400">
        <v>0</v>
      </c>
      <c r="E26" s="400">
        <v>0</v>
      </c>
    </row>
    <row r="27" spans="1:5" ht="13.5" thickBot="1" x14ac:dyDescent="0.25">
      <c r="A27" s="401" t="s">
        <v>243</v>
      </c>
      <c r="B27" s="402">
        <f>SUM(B28)</f>
        <v>12466.5</v>
      </c>
      <c r="C27" s="402">
        <f t="shared" ref="C27:E27" si="3">SUM(C28)</f>
        <v>16554.199999999997</v>
      </c>
      <c r="D27" s="402">
        <f t="shared" si="3"/>
        <v>15859.6</v>
      </c>
      <c r="E27" s="402">
        <f t="shared" si="3"/>
        <v>15863.6</v>
      </c>
    </row>
    <row r="28" spans="1:5" ht="26.25" thickBot="1" x14ac:dyDescent="0.25">
      <c r="A28" s="403" t="s">
        <v>244</v>
      </c>
      <c r="B28" s="404">
        <f>B11</f>
        <v>12466.5</v>
      </c>
      <c r="C28" s="404">
        <f t="shared" ref="C28:E28" si="4">C11</f>
        <v>16554.199999999997</v>
      </c>
      <c r="D28" s="404">
        <f t="shared" si="4"/>
        <v>15859.6</v>
      </c>
      <c r="E28" s="404">
        <f t="shared" si="4"/>
        <v>15863.6</v>
      </c>
    </row>
    <row r="29" spans="1:5" ht="13.5" thickBot="1" x14ac:dyDescent="0.25">
      <c r="A29" s="401" t="s">
        <v>245</v>
      </c>
      <c r="B29" s="402">
        <f>B20+B27</f>
        <v>27187.599999999999</v>
      </c>
      <c r="C29" s="402">
        <f t="shared" ref="C29:E29" si="5">C20+C27</f>
        <v>33199.800000000003</v>
      </c>
      <c r="D29" s="402">
        <f t="shared" si="5"/>
        <v>33270.1</v>
      </c>
      <c r="E29" s="402">
        <f t="shared" si="5"/>
        <v>33765</v>
      </c>
    </row>
    <row r="30" spans="1:5" x14ac:dyDescent="0.2">
      <c r="A30" s="399" t="s">
        <v>246</v>
      </c>
      <c r="B30" s="400">
        <v>0</v>
      </c>
      <c r="C30" s="400">
        <v>0</v>
      </c>
      <c r="D30" s="400">
        <v>0</v>
      </c>
      <c r="E30" s="400">
        <v>0</v>
      </c>
    </row>
    <row r="31" spans="1:5" ht="26.25" thickBot="1" x14ac:dyDescent="0.25">
      <c r="A31" s="399" t="s">
        <v>247</v>
      </c>
      <c r="B31" s="400">
        <f>B29-25218.9</f>
        <v>1968.6999999999971</v>
      </c>
      <c r="C31" s="400">
        <f>C29-B29</f>
        <v>6012.2000000000044</v>
      </c>
      <c r="D31" s="400">
        <f>D29-C29</f>
        <v>70.299999999995634</v>
      </c>
      <c r="E31" s="400">
        <f>E29-D29</f>
        <v>494.90000000000146</v>
      </c>
    </row>
    <row r="32" spans="1:5" ht="13.5" thickBot="1" x14ac:dyDescent="0.25">
      <c r="A32" s="405" t="s">
        <v>208</v>
      </c>
      <c r="B32" s="406">
        <f>B29</f>
        <v>27187.599999999999</v>
      </c>
      <c r="C32" s="406">
        <f t="shared" ref="C32:E32" si="6">C29</f>
        <v>33199.800000000003</v>
      </c>
      <c r="D32" s="406">
        <f t="shared" si="6"/>
        <v>33270.1</v>
      </c>
      <c r="E32" s="406">
        <f t="shared" si="6"/>
        <v>33765</v>
      </c>
    </row>
  </sheetData>
  <sheetProtection selectLockedCells="1" selectUnlockedCells="1"/>
  <pageMargins left="0.75" right="0.75" top="0.78749999999999998" bottom="0.78749999999999998" header="0.51180555555555551" footer="0.51180555555555551"/>
  <pageSetup paperSize="9" scale="90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5"/>
  <sheetViews>
    <sheetView topLeftCell="A4" zoomScaleNormal="100" zoomScaleSheetLayoutView="100" workbookViewId="0">
      <selection activeCell="G23" sqref="G23"/>
    </sheetView>
  </sheetViews>
  <sheetFormatPr defaultRowHeight="12.75" x14ac:dyDescent="0.2"/>
  <cols>
    <col min="1" max="1" width="40.85546875" style="29" customWidth="1"/>
    <col min="2" max="2" width="13.140625" style="29" customWidth="1"/>
    <col min="3" max="3" width="13.42578125" style="29" customWidth="1"/>
    <col min="4" max="4" width="13.140625" style="29" customWidth="1"/>
    <col min="5" max="5" width="13.42578125" style="29" customWidth="1"/>
    <col min="6" max="6" width="11.85546875" style="29" customWidth="1"/>
    <col min="7" max="7" width="11.7109375" style="29" customWidth="1"/>
    <col min="8" max="16384" width="9.140625" style="29"/>
  </cols>
  <sheetData>
    <row r="1" spans="1:9" ht="18" customHeight="1" x14ac:dyDescent="0.2">
      <c r="A1" s="136" t="s">
        <v>248</v>
      </c>
    </row>
    <row r="2" spans="1:9" ht="13.5" thickBot="1" x14ac:dyDescent="0.25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3.5" thickTop="1" x14ac:dyDescent="0.2">
      <c r="A3" s="1225" t="s">
        <v>89</v>
      </c>
      <c r="B3" s="1228" t="s">
        <v>249</v>
      </c>
      <c r="C3" s="1231" t="s">
        <v>247</v>
      </c>
      <c r="D3" s="1232"/>
      <c r="E3" s="1232"/>
      <c r="F3" s="1235" t="s">
        <v>201</v>
      </c>
      <c r="G3" s="1235" t="s">
        <v>202</v>
      </c>
    </row>
    <row r="4" spans="1:9" ht="27.75" customHeight="1" x14ac:dyDescent="0.2">
      <c r="A4" s="1226"/>
      <c r="B4" s="1229"/>
      <c r="C4" s="1233"/>
      <c r="D4" s="1234"/>
      <c r="E4" s="1234"/>
      <c r="F4" s="1236"/>
      <c r="G4" s="1236"/>
    </row>
    <row r="5" spans="1:9" x14ac:dyDescent="0.2">
      <c r="A5" s="1226"/>
      <c r="B5" s="1229"/>
      <c r="C5" s="1238" t="s">
        <v>199</v>
      </c>
      <c r="D5" s="1241" t="s">
        <v>90</v>
      </c>
      <c r="E5" s="1244" t="s">
        <v>200</v>
      </c>
      <c r="F5" s="1236"/>
      <c r="G5" s="1236"/>
    </row>
    <row r="6" spans="1:9" x14ac:dyDescent="0.2">
      <c r="A6" s="1226"/>
      <c r="B6" s="1229"/>
      <c r="C6" s="1239"/>
      <c r="D6" s="1242"/>
      <c r="E6" s="1245"/>
      <c r="F6" s="1236"/>
      <c r="G6" s="1236"/>
    </row>
    <row r="7" spans="1:9" ht="71.25" customHeight="1" thickBot="1" x14ac:dyDescent="0.25">
      <c r="A7" s="1227"/>
      <c r="B7" s="1230"/>
      <c r="C7" s="1240"/>
      <c r="D7" s="1243"/>
      <c r="E7" s="1246"/>
      <c r="F7" s="1237"/>
      <c r="G7" s="1237"/>
    </row>
    <row r="8" spans="1:9" ht="13.5" thickTop="1" x14ac:dyDescent="0.2">
      <c r="A8" s="407" t="s">
        <v>91</v>
      </c>
      <c r="B8" s="408">
        <f>B9+B11</f>
        <v>27187.599999999999</v>
      </c>
      <c r="C8" s="409">
        <f>+B8</f>
        <v>27187.599999999999</v>
      </c>
      <c r="D8" s="410">
        <f t="shared" ref="D8:D17" si="0">E8-C8</f>
        <v>6012.1999999999971</v>
      </c>
      <c r="E8" s="410">
        <f>E9+E11</f>
        <v>33199.799999999996</v>
      </c>
      <c r="F8" s="411">
        <f>F9+F11</f>
        <v>33270.1</v>
      </c>
      <c r="G8" s="411">
        <f>G9+G11</f>
        <v>33765</v>
      </c>
    </row>
    <row r="9" spans="1:9" x14ac:dyDescent="0.2">
      <c r="A9" s="412" t="s">
        <v>92</v>
      </c>
      <c r="B9" s="413">
        <f>'04 Programa'!M255</f>
        <v>27166.3</v>
      </c>
      <c r="C9" s="414">
        <f>+B9</f>
        <v>27166.3</v>
      </c>
      <c r="D9" s="415">
        <f t="shared" si="0"/>
        <v>6030.4999999999964</v>
      </c>
      <c r="E9" s="416">
        <f>'04 Programa'!Q255</f>
        <v>33196.799999999996</v>
      </c>
      <c r="F9" s="206">
        <f>'04 Programa'!U255</f>
        <v>33270.1</v>
      </c>
      <c r="G9" s="206">
        <f>'04 Programa'!Y255</f>
        <v>33765</v>
      </c>
    </row>
    <row r="10" spans="1:9" x14ac:dyDescent="0.2">
      <c r="A10" s="417" t="s">
        <v>93</v>
      </c>
      <c r="B10" s="418">
        <f>'04 Programa'!N255</f>
        <v>5261.1</v>
      </c>
      <c r="C10" s="414">
        <f>+B10</f>
        <v>5261.1</v>
      </c>
      <c r="D10" s="415">
        <f t="shared" si="0"/>
        <v>972.39999999999964</v>
      </c>
      <c r="E10" s="419">
        <f>'04 Programa'!R255</f>
        <v>6233.5</v>
      </c>
      <c r="F10" s="420">
        <f>'04 Programa'!V255</f>
        <v>6743.4999999999991</v>
      </c>
      <c r="G10" s="420">
        <f>'04 Programa'!Z255</f>
        <v>7205.84</v>
      </c>
    </row>
    <row r="11" spans="1:9" ht="26.25" thickBot="1" x14ac:dyDescent="0.25">
      <c r="A11" s="421" t="s">
        <v>94</v>
      </c>
      <c r="B11" s="422">
        <f>'04 Programa'!O255</f>
        <v>21.299999999999997</v>
      </c>
      <c r="C11" s="423">
        <f>+B11</f>
        <v>21.299999999999997</v>
      </c>
      <c r="D11" s="424">
        <f t="shared" si="0"/>
        <v>-18.299999999999997</v>
      </c>
      <c r="E11" s="425">
        <f>'04 Programa'!S255</f>
        <v>3</v>
      </c>
      <c r="F11" s="426">
        <f>'04 Programa'!W255</f>
        <v>0</v>
      </c>
      <c r="G11" s="426">
        <f>'04 Programa'!AA255</f>
        <v>0</v>
      </c>
    </row>
    <row r="12" spans="1:9" ht="13.5" thickTop="1" x14ac:dyDescent="0.2">
      <c r="A12" s="427" t="s">
        <v>95</v>
      </c>
      <c r="B12" s="204">
        <f>B8</f>
        <v>27187.599999999999</v>
      </c>
      <c r="C12" s="428">
        <f>C13+C18</f>
        <v>27187.599999999999</v>
      </c>
      <c r="D12" s="212">
        <f t="shared" si="0"/>
        <v>6012.1999999999971</v>
      </c>
      <c r="E12" s="429">
        <f>E13+E18</f>
        <v>33199.799999999996</v>
      </c>
      <c r="F12" s="205">
        <f t="shared" ref="F12:G12" si="1">F13+F18</f>
        <v>33270.1</v>
      </c>
      <c r="G12" s="205">
        <f t="shared" si="1"/>
        <v>33765</v>
      </c>
    </row>
    <row r="13" spans="1:9" x14ac:dyDescent="0.2">
      <c r="A13" s="430" t="s">
        <v>96</v>
      </c>
      <c r="B13" s="431">
        <f>B8-B18</f>
        <v>14623.3</v>
      </c>
      <c r="C13" s="431">
        <f t="shared" ref="C13:E13" si="2">C8-C18</f>
        <v>14623.3</v>
      </c>
      <c r="D13" s="432">
        <f t="shared" si="2"/>
        <v>1731.7000000000007</v>
      </c>
      <c r="E13" s="433">
        <f t="shared" si="2"/>
        <v>16355</v>
      </c>
      <c r="F13" s="434">
        <f>+F8-F18</f>
        <v>17172.199999999997</v>
      </c>
      <c r="G13" s="434">
        <f>+G8-G18</f>
        <v>17763.099999999999</v>
      </c>
    </row>
    <row r="14" spans="1:9" ht="25.5" x14ac:dyDescent="0.2">
      <c r="A14" s="435" t="s">
        <v>97</v>
      </c>
      <c r="B14" s="436">
        <f>'04 Šaltiniai'!B4</f>
        <v>5949.4999999999991</v>
      </c>
      <c r="C14" s="437">
        <f>B14</f>
        <v>5949.4999999999991</v>
      </c>
      <c r="D14" s="438">
        <f t="shared" si="0"/>
        <v>431.40000000000236</v>
      </c>
      <c r="E14" s="439">
        <f>'04 Šaltiniai'!C4</f>
        <v>6380.9000000000015</v>
      </c>
      <c r="F14" s="420">
        <f>'04 Šaltiniai'!D4</f>
        <v>6892.2000000000007</v>
      </c>
      <c r="G14" s="420">
        <f>'04 Šaltiniai'!E4</f>
        <v>7115.9</v>
      </c>
    </row>
    <row r="15" spans="1:9" ht="25.5" x14ac:dyDescent="0.2">
      <c r="A15" s="440" t="s">
        <v>98</v>
      </c>
      <c r="B15" s="138">
        <f>'04 Šaltiniai'!B5</f>
        <v>268.89999999999998</v>
      </c>
      <c r="C15" s="441">
        <f>B15</f>
        <v>268.89999999999998</v>
      </c>
      <c r="D15" s="438">
        <f t="shared" si="0"/>
        <v>212.10000000000002</v>
      </c>
      <c r="E15" s="416">
        <f>'04 Šaltiniai'!C5</f>
        <v>481</v>
      </c>
      <c r="F15" s="206">
        <f>'04 Šaltiniai'!D5</f>
        <v>256</v>
      </c>
      <c r="G15" s="206">
        <f>'04 Šaltiniai'!E5</f>
        <v>268</v>
      </c>
    </row>
    <row r="16" spans="1:9" ht="25.5" x14ac:dyDescent="0.2">
      <c r="A16" s="440" t="s">
        <v>99</v>
      </c>
      <c r="B16" s="139">
        <v>0</v>
      </c>
      <c r="C16" s="442">
        <f>B16</f>
        <v>0</v>
      </c>
      <c r="D16" s="438">
        <f t="shared" si="0"/>
        <v>0</v>
      </c>
      <c r="E16" s="443">
        <v>0</v>
      </c>
      <c r="F16" s="208">
        <v>0</v>
      </c>
      <c r="G16" s="208">
        <f>'[1]01 Šaltiniai'!E10</f>
        <v>0</v>
      </c>
    </row>
    <row r="17" spans="1:7" ht="17.25" customHeight="1" x14ac:dyDescent="0.2">
      <c r="A17" s="440" t="s">
        <v>250</v>
      </c>
      <c r="B17" s="138">
        <f>'04 Šaltiniai'!B6</f>
        <v>653.40000000000009</v>
      </c>
      <c r="C17" s="441">
        <f>B17</f>
        <v>653.40000000000009</v>
      </c>
      <c r="D17" s="438">
        <f t="shared" si="0"/>
        <v>42.699999999999932</v>
      </c>
      <c r="E17" s="416">
        <f>'04 Šaltiniai'!C6</f>
        <v>696.1</v>
      </c>
      <c r="F17" s="206">
        <f>'04 Šaltiniai'!D6</f>
        <v>785.00000000000011</v>
      </c>
      <c r="G17" s="206">
        <f>'04 Šaltiniai'!E6</f>
        <v>825.9</v>
      </c>
    </row>
    <row r="18" spans="1:7" x14ac:dyDescent="0.2">
      <c r="A18" s="444" t="s">
        <v>100</v>
      </c>
      <c r="B18" s="445">
        <f>SUM(B19:B25)</f>
        <v>12564.3</v>
      </c>
      <c r="C18" s="446">
        <f>SUM(C19:C25)</f>
        <v>12564.3</v>
      </c>
      <c r="D18" s="447">
        <f>E18-C18</f>
        <v>4280.4999999999964</v>
      </c>
      <c r="E18" s="448">
        <f>SUM(E19:E25)</f>
        <v>16844.799999999996</v>
      </c>
      <c r="F18" s="209">
        <f>SUM(F19:F25)</f>
        <v>16097.9</v>
      </c>
      <c r="G18" s="209">
        <f>SUM(G19:G25)</f>
        <v>16001.9</v>
      </c>
    </row>
    <row r="19" spans="1:7" ht="16.5" customHeight="1" x14ac:dyDescent="0.2">
      <c r="A19" s="449" t="s">
        <v>251</v>
      </c>
      <c r="B19" s="138">
        <v>0</v>
      </c>
      <c r="C19" s="437">
        <f>B19</f>
        <v>0</v>
      </c>
      <c r="D19" s="450">
        <v>0</v>
      </c>
      <c r="E19" s="416">
        <v>0</v>
      </c>
      <c r="F19" s="206">
        <v>0</v>
      </c>
      <c r="G19" s="206">
        <v>0</v>
      </c>
    </row>
    <row r="20" spans="1:7" x14ac:dyDescent="0.2">
      <c r="A20" s="449" t="s">
        <v>161</v>
      </c>
      <c r="B20" s="140">
        <f>'[1]01 Šaltiniai'!B10</f>
        <v>0</v>
      </c>
      <c r="C20" s="451">
        <f>B20</f>
        <v>0</v>
      </c>
      <c r="D20" s="452">
        <f>E20-C20</f>
        <v>0</v>
      </c>
      <c r="E20" s="453">
        <f>'[1]01 Šaltiniai'!C10</f>
        <v>0</v>
      </c>
      <c r="F20" s="210">
        <f>'[1]01 Šaltiniai'!D10</f>
        <v>0</v>
      </c>
      <c r="G20" s="210">
        <v>0</v>
      </c>
    </row>
    <row r="21" spans="1:7" x14ac:dyDescent="0.2">
      <c r="A21" s="449" t="s">
        <v>162</v>
      </c>
      <c r="B21" s="140">
        <v>0</v>
      </c>
      <c r="C21" s="451">
        <f>B21</f>
        <v>0</v>
      </c>
      <c r="D21" s="452">
        <f t="shared" ref="D21:D25" si="3">E21-C21</f>
        <v>0</v>
      </c>
      <c r="E21" s="453">
        <v>0</v>
      </c>
      <c r="F21" s="210">
        <v>0</v>
      </c>
      <c r="G21" s="210">
        <v>0</v>
      </c>
    </row>
    <row r="22" spans="1:7" ht="30" customHeight="1" x14ac:dyDescent="0.2">
      <c r="A22" s="449" t="s">
        <v>252</v>
      </c>
      <c r="B22" s="138">
        <f>'04 Šaltiniai'!B9</f>
        <v>97.8</v>
      </c>
      <c r="C22" s="441">
        <f>B22</f>
        <v>97.8</v>
      </c>
      <c r="D22" s="450">
        <f t="shared" si="3"/>
        <v>192.79999999999995</v>
      </c>
      <c r="E22" s="416">
        <f>'04 Šaltiniai'!C9</f>
        <v>290.59999999999997</v>
      </c>
      <c r="F22" s="206">
        <f>'04 Šaltiniai'!D9</f>
        <v>238.3</v>
      </c>
      <c r="G22" s="206">
        <f>'04 Šaltiniai'!E9</f>
        <v>138.30000000000001</v>
      </c>
    </row>
    <row r="23" spans="1:7" x14ac:dyDescent="0.2">
      <c r="A23" s="454" t="s">
        <v>163</v>
      </c>
      <c r="B23" s="436">
        <f>'04 Šaltiniai'!B11</f>
        <v>12466.5</v>
      </c>
      <c r="C23" s="441">
        <f t="shared" ref="C23:C25" si="4">B23</f>
        <v>12466.5</v>
      </c>
      <c r="D23" s="450">
        <f t="shared" si="3"/>
        <v>4087.6999999999971</v>
      </c>
      <c r="E23" s="439">
        <f>'04 Šaltiniai'!C11</f>
        <v>16554.199999999997</v>
      </c>
      <c r="F23" s="420">
        <f>'04 Šaltiniai'!D11</f>
        <v>15859.6</v>
      </c>
      <c r="G23" s="420">
        <f>'04 Šaltiniai'!E11</f>
        <v>15863.6</v>
      </c>
    </row>
    <row r="24" spans="1:7" ht="17.25" customHeight="1" x14ac:dyDescent="0.2">
      <c r="A24" s="449" t="s">
        <v>164</v>
      </c>
      <c r="B24" s="455">
        <v>0</v>
      </c>
      <c r="C24" s="441">
        <f t="shared" si="4"/>
        <v>0</v>
      </c>
      <c r="D24" s="450">
        <f t="shared" si="3"/>
        <v>0</v>
      </c>
      <c r="E24" s="456">
        <v>0</v>
      </c>
      <c r="F24" s="426">
        <v>0</v>
      </c>
      <c r="G24" s="426">
        <v>0</v>
      </c>
    </row>
    <row r="25" spans="1:7" ht="13.5" thickBot="1" x14ac:dyDescent="0.25">
      <c r="A25" s="457" t="s">
        <v>165</v>
      </c>
      <c r="B25" s="141">
        <v>0</v>
      </c>
      <c r="C25" s="458">
        <f t="shared" si="4"/>
        <v>0</v>
      </c>
      <c r="D25" s="459">
        <f t="shared" si="3"/>
        <v>0</v>
      </c>
      <c r="E25" s="460">
        <f>'[1]01 Šaltiniai'!C15</f>
        <v>0</v>
      </c>
      <c r="F25" s="211">
        <v>0</v>
      </c>
      <c r="G25" s="211">
        <v>0</v>
      </c>
    </row>
  </sheetData>
  <sheetProtection selectLockedCells="1" selectUnlockedCells="1"/>
  <mergeCells count="8">
    <mergeCell ref="A3:A7"/>
    <mergeCell ref="B3:B7"/>
    <mergeCell ref="C3:E4"/>
    <mergeCell ref="F3:F7"/>
    <mergeCell ref="G3:G7"/>
    <mergeCell ref="C5:C7"/>
    <mergeCell ref="D5:D7"/>
    <mergeCell ref="E5:E7"/>
  </mergeCells>
  <pageMargins left="0.94488188976377963" right="0.39370078740157483" top="0.78740157480314965" bottom="0.78740157480314965" header="0.51181102362204722" footer="0.51181102362204722"/>
  <pageSetup paperSize="9" scale="66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584C4-8DAF-41F0-9579-71C8439F062D}">
  <dimension ref="A1:F117"/>
  <sheetViews>
    <sheetView workbookViewId="0">
      <selection activeCell="A29" sqref="A29:F29"/>
    </sheetView>
  </sheetViews>
  <sheetFormatPr defaultRowHeight="12.75" x14ac:dyDescent="0.2"/>
  <cols>
    <col min="1" max="1" width="23.85546875" style="461" customWidth="1"/>
    <col min="2" max="2" width="44.42578125" style="461" customWidth="1"/>
    <col min="3" max="4" width="12.42578125" style="461" customWidth="1"/>
    <col min="5" max="5" width="12" style="461" customWidth="1"/>
    <col min="6" max="6" width="19.85546875" style="461" customWidth="1"/>
    <col min="7" max="16384" width="9.140625" style="461"/>
  </cols>
  <sheetData>
    <row r="1" spans="1:6" ht="13.5" thickBot="1" x14ac:dyDescent="0.25">
      <c r="A1" s="1250" t="s">
        <v>262</v>
      </c>
      <c r="B1" s="1250"/>
      <c r="C1" s="1250"/>
      <c r="D1" s="1250"/>
      <c r="E1" s="1250"/>
      <c r="F1" s="1250"/>
    </row>
    <row r="2" spans="1:6" x14ac:dyDescent="0.2">
      <c r="A2" s="1251" t="s">
        <v>263</v>
      </c>
      <c r="B2" s="1253" t="s">
        <v>264</v>
      </c>
      <c r="C2" s="1255" t="s">
        <v>265</v>
      </c>
      <c r="D2" s="1256"/>
      <c r="E2" s="1257"/>
      <c r="F2" s="1258" t="s">
        <v>269</v>
      </c>
    </row>
    <row r="3" spans="1:6" ht="13.5" thickBot="1" x14ac:dyDescent="0.25">
      <c r="A3" s="1252"/>
      <c r="B3" s="1254"/>
      <c r="C3" s="472" t="s">
        <v>266</v>
      </c>
      <c r="D3" s="473" t="s">
        <v>267</v>
      </c>
      <c r="E3" s="474" t="s">
        <v>268</v>
      </c>
      <c r="F3" s="1259"/>
    </row>
    <row r="4" spans="1:6" ht="13.5" thickBot="1" x14ac:dyDescent="0.25">
      <c r="A4" s="478">
        <v>1</v>
      </c>
      <c r="B4" s="479">
        <v>2</v>
      </c>
      <c r="C4" s="475">
        <v>3</v>
      </c>
      <c r="D4" s="476">
        <v>4</v>
      </c>
      <c r="E4" s="477">
        <v>5</v>
      </c>
      <c r="F4" s="480">
        <v>6</v>
      </c>
    </row>
    <row r="5" spans="1:6" ht="13.5" thickBot="1" x14ac:dyDescent="0.25">
      <c r="A5" s="1247" t="s">
        <v>270</v>
      </c>
      <c r="B5" s="1248"/>
      <c r="C5" s="1248"/>
      <c r="D5" s="1248"/>
      <c r="E5" s="1248"/>
      <c r="F5" s="1249"/>
    </row>
    <row r="6" spans="1:6" ht="13.5" thickBot="1" x14ac:dyDescent="0.25">
      <c r="A6" s="481" t="s">
        <v>271</v>
      </c>
      <c r="B6" s="482" t="s">
        <v>272</v>
      </c>
      <c r="C6" s="483">
        <v>2</v>
      </c>
      <c r="D6" s="484">
        <v>2</v>
      </c>
      <c r="E6" s="485">
        <v>2</v>
      </c>
      <c r="F6" s="481" t="s">
        <v>222</v>
      </c>
    </row>
    <row r="7" spans="1:6" ht="13.5" thickBot="1" x14ac:dyDescent="0.25">
      <c r="A7" s="1247" t="s">
        <v>273</v>
      </c>
      <c r="B7" s="1248"/>
      <c r="C7" s="1248"/>
      <c r="D7" s="1248"/>
      <c r="E7" s="1248"/>
      <c r="F7" s="1249"/>
    </row>
    <row r="8" spans="1:6" x14ac:dyDescent="0.2">
      <c r="A8" s="493" t="s">
        <v>274</v>
      </c>
      <c r="B8" s="496" t="s">
        <v>281</v>
      </c>
      <c r="C8" s="499">
        <v>225</v>
      </c>
      <c r="D8" s="500">
        <v>225</v>
      </c>
      <c r="E8" s="501">
        <v>225</v>
      </c>
      <c r="F8" s="493" t="s">
        <v>216</v>
      </c>
    </row>
    <row r="9" spans="1:6" x14ac:dyDescent="0.2">
      <c r="A9" s="494" t="s">
        <v>275</v>
      </c>
      <c r="B9" s="497" t="s">
        <v>282</v>
      </c>
      <c r="C9" s="486">
        <v>50</v>
      </c>
      <c r="D9" s="462">
        <v>50</v>
      </c>
      <c r="E9" s="487">
        <v>50</v>
      </c>
      <c r="F9" s="494" t="s">
        <v>216</v>
      </c>
    </row>
    <row r="10" spans="1:6" x14ac:dyDescent="0.2">
      <c r="A10" s="494" t="s">
        <v>276</v>
      </c>
      <c r="B10" s="497" t="s">
        <v>282</v>
      </c>
      <c r="C10" s="486">
        <v>98</v>
      </c>
      <c r="D10" s="462">
        <v>98</v>
      </c>
      <c r="E10" s="487">
        <v>98</v>
      </c>
      <c r="F10" s="494" t="s">
        <v>216</v>
      </c>
    </row>
    <row r="11" spans="1:6" x14ac:dyDescent="0.2">
      <c r="A11" s="494" t="s">
        <v>277</v>
      </c>
      <c r="B11" s="497" t="s">
        <v>282</v>
      </c>
      <c r="C11" s="486">
        <v>20</v>
      </c>
      <c r="D11" s="462">
        <v>20</v>
      </c>
      <c r="E11" s="487">
        <v>20</v>
      </c>
      <c r="F11" s="494" t="s">
        <v>216</v>
      </c>
    </row>
    <row r="12" spans="1:6" x14ac:dyDescent="0.2">
      <c r="A12" s="494" t="s">
        <v>278</v>
      </c>
      <c r="B12" s="497" t="s">
        <v>282</v>
      </c>
      <c r="C12" s="486">
        <v>164</v>
      </c>
      <c r="D12" s="462">
        <v>164</v>
      </c>
      <c r="E12" s="487">
        <v>164</v>
      </c>
      <c r="F12" s="494" t="s">
        <v>216</v>
      </c>
    </row>
    <row r="13" spans="1:6" x14ac:dyDescent="0.2">
      <c r="A13" s="494" t="s">
        <v>279</v>
      </c>
      <c r="B13" s="497" t="s">
        <v>283</v>
      </c>
      <c r="C13" s="486">
        <v>100</v>
      </c>
      <c r="D13" s="462">
        <v>100</v>
      </c>
      <c r="E13" s="487">
        <v>100</v>
      </c>
      <c r="F13" s="494" t="s">
        <v>218</v>
      </c>
    </row>
    <row r="14" spans="1:6" x14ac:dyDescent="0.2">
      <c r="A14" s="494" t="s">
        <v>280</v>
      </c>
      <c r="B14" s="497" t="s">
        <v>284</v>
      </c>
      <c r="C14" s="486">
        <v>15</v>
      </c>
      <c r="D14" s="462">
        <v>15</v>
      </c>
      <c r="E14" s="487">
        <v>15</v>
      </c>
      <c r="F14" s="494" t="s">
        <v>216</v>
      </c>
    </row>
    <row r="15" spans="1:6" ht="13.5" thickBot="1" x14ac:dyDescent="0.25">
      <c r="A15" s="1260" t="s">
        <v>431</v>
      </c>
      <c r="B15" s="1261" t="s">
        <v>300</v>
      </c>
      <c r="C15" s="1262">
        <v>100</v>
      </c>
      <c r="D15" s="1263">
        <v>100</v>
      </c>
      <c r="E15" s="1264">
        <v>100</v>
      </c>
      <c r="F15" s="1260" t="s">
        <v>216</v>
      </c>
    </row>
    <row r="16" spans="1:6" ht="13.5" thickBot="1" x14ac:dyDescent="0.25">
      <c r="A16" s="1247" t="s">
        <v>285</v>
      </c>
      <c r="B16" s="1248"/>
      <c r="C16" s="1248"/>
      <c r="D16" s="1248"/>
      <c r="E16" s="1248"/>
      <c r="F16" s="1249"/>
    </row>
    <row r="17" spans="1:6" x14ac:dyDescent="0.2">
      <c r="A17" s="493" t="s">
        <v>286</v>
      </c>
      <c r="B17" s="496" t="s">
        <v>289</v>
      </c>
      <c r="C17" s="499">
        <v>20</v>
      </c>
      <c r="D17" s="500">
        <v>20</v>
      </c>
      <c r="E17" s="501">
        <v>20</v>
      </c>
      <c r="F17" s="493" t="s">
        <v>217</v>
      </c>
    </row>
    <row r="18" spans="1:6" x14ac:dyDescent="0.2">
      <c r="A18" s="494" t="s">
        <v>287</v>
      </c>
      <c r="B18" s="497" t="s">
        <v>290</v>
      </c>
      <c r="C18" s="486">
        <v>100</v>
      </c>
      <c r="D18" s="462">
        <v>100</v>
      </c>
      <c r="E18" s="487">
        <v>100</v>
      </c>
      <c r="F18" s="494" t="s">
        <v>217</v>
      </c>
    </row>
    <row r="19" spans="1:6" ht="13.5" thickBot="1" x14ac:dyDescent="0.25">
      <c r="A19" s="495" t="s">
        <v>288</v>
      </c>
      <c r="B19" s="498" t="s">
        <v>282</v>
      </c>
      <c r="C19" s="490">
        <v>80</v>
      </c>
      <c r="D19" s="491">
        <v>80</v>
      </c>
      <c r="E19" s="492">
        <v>80</v>
      </c>
      <c r="F19" s="495" t="s">
        <v>217</v>
      </c>
    </row>
    <row r="20" spans="1:6" ht="13.5" thickBot="1" x14ac:dyDescent="0.25">
      <c r="A20" s="1247" t="s">
        <v>291</v>
      </c>
      <c r="B20" s="1248"/>
      <c r="C20" s="1248"/>
      <c r="D20" s="1248"/>
      <c r="E20" s="1248"/>
      <c r="F20" s="1249"/>
    </row>
    <row r="21" spans="1:6" x14ac:dyDescent="0.2">
      <c r="A21" s="493" t="s">
        <v>292</v>
      </c>
      <c r="B21" s="496" t="s">
        <v>289</v>
      </c>
      <c r="C21" s="499">
        <v>10</v>
      </c>
      <c r="D21" s="500">
        <v>10</v>
      </c>
      <c r="E21" s="501">
        <v>10</v>
      </c>
      <c r="F21" s="493" t="s">
        <v>221</v>
      </c>
    </row>
    <row r="22" spans="1:6" x14ac:dyDescent="0.2">
      <c r="A22" s="494" t="s">
        <v>293</v>
      </c>
      <c r="B22" s="497" t="s">
        <v>289</v>
      </c>
      <c r="C22" s="486">
        <v>5</v>
      </c>
      <c r="D22" s="462">
        <v>5</v>
      </c>
      <c r="E22" s="487">
        <v>5</v>
      </c>
      <c r="F22" s="494" t="s">
        <v>217</v>
      </c>
    </row>
    <row r="23" spans="1:6" x14ac:dyDescent="0.2">
      <c r="A23" s="494" t="s">
        <v>294</v>
      </c>
      <c r="B23" s="497" t="s">
        <v>289</v>
      </c>
      <c r="C23" s="486">
        <v>1</v>
      </c>
      <c r="D23" s="462">
        <v>1</v>
      </c>
      <c r="E23" s="487">
        <v>1</v>
      </c>
      <c r="F23" s="494" t="s">
        <v>216</v>
      </c>
    </row>
    <row r="24" spans="1:6" x14ac:dyDescent="0.2">
      <c r="A24" s="494" t="s">
        <v>295</v>
      </c>
      <c r="B24" s="497" t="s">
        <v>289</v>
      </c>
      <c r="C24" s="486">
        <v>0</v>
      </c>
      <c r="D24" s="462">
        <v>0</v>
      </c>
      <c r="E24" s="487">
        <v>0</v>
      </c>
      <c r="F24" s="494" t="s">
        <v>217</v>
      </c>
    </row>
    <row r="25" spans="1:6" x14ac:dyDescent="0.2">
      <c r="A25" s="494" t="s">
        <v>296</v>
      </c>
      <c r="B25" s="497" t="s">
        <v>299</v>
      </c>
      <c r="C25" s="486">
        <v>100</v>
      </c>
      <c r="D25" s="462">
        <v>100</v>
      </c>
      <c r="E25" s="487">
        <v>100</v>
      </c>
      <c r="F25" s="494" t="s">
        <v>216</v>
      </c>
    </row>
    <row r="26" spans="1:6" x14ac:dyDescent="0.2">
      <c r="A26" s="494" t="s">
        <v>297</v>
      </c>
      <c r="B26" s="497" t="s">
        <v>299</v>
      </c>
      <c r="C26" s="486">
        <v>100</v>
      </c>
      <c r="D26" s="462">
        <v>100</v>
      </c>
      <c r="E26" s="487">
        <v>100</v>
      </c>
      <c r="F26" s="494" t="s">
        <v>216</v>
      </c>
    </row>
    <row r="27" spans="1:6" x14ac:dyDescent="0.2">
      <c r="A27" s="691" t="s">
        <v>298</v>
      </c>
      <c r="B27" s="692" t="s">
        <v>300</v>
      </c>
      <c r="C27" s="693">
        <v>100</v>
      </c>
      <c r="D27" s="694">
        <v>100</v>
      </c>
      <c r="E27" s="695">
        <v>100</v>
      </c>
      <c r="F27" s="691" t="s">
        <v>216</v>
      </c>
    </row>
    <row r="28" spans="1:6" x14ac:dyDescent="0.2">
      <c r="A28" s="494" t="s">
        <v>428</v>
      </c>
      <c r="B28" s="497" t="s">
        <v>336</v>
      </c>
      <c r="C28" s="507">
        <v>4000</v>
      </c>
      <c r="D28" s="464">
        <v>4200</v>
      </c>
      <c r="E28" s="508">
        <v>4400</v>
      </c>
      <c r="F28" s="494" t="s">
        <v>216</v>
      </c>
    </row>
    <row r="29" spans="1:6" ht="13.5" thickBot="1" x14ac:dyDescent="0.25">
      <c r="A29" s="696" t="s">
        <v>437</v>
      </c>
      <c r="B29" s="697" t="s">
        <v>300</v>
      </c>
      <c r="C29" s="1265">
        <v>100</v>
      </c>
      <c r="D29" s="1266">
        <v>100</v>
      </c>
      <c r="E29" s="1267">
        <v>100</v>
      </c>
      <c r="F29" s="696" t="s">
        <v>216</v>
      </c>
    </row>
    <row r="30" spans="1:6" ht="13.5" thickBot="1" x14ac:dyDescent="0.25">
      <c r="A30" s="1247" t="s">
        <v>302</v>
      </c>
      <c r="B30" s="1248"/>
      <c r="C30" s="1248"/>
      <c r="D30" s="1248"/>
      <c r="E30" s="1248"/>
      <c r="F30" s="1249"/>
    </row>
    <row r="31" spans="1:6" x14ac:dyDescent="0.2">
      <c r="A31" s="493" t="s">
        <v>303</v>
      </c>
      <c r="B31" s="496" t="s">
        <v>323</v>
      </c>
      <c r="C31" s="504">
        <v>7500</v>
      </c>
      <c r="D31" s="505">
        <v>7500</v>
      </c>
      <c r="E31" s="506">
        <v>7500</v>
      </c>
      <c r="F31" s="493" t="s">
        <v>218</v>
      </c>
    </row>
    <row r="32" spans="1:6" ht="25.5" x14ac:dyDescent="0.2">
      <c r="A32" s="502" t="s">
        <v>304</v>
      </c>
      <c r="B32" s="503" t="s">
        <v>324</v>
      </c>
      <c r="C32" s="488">
        <v>100</v>
      </c>
      <c r="D32" s="463">
        <v>100</v>
      </c>
      <c r="E32" s="489">
        <v>100</v>
      </c>
      <c r="F32" s="502" t="s">
        <v>218</v>
      </c>
    </row>
    <row r="33" spans="1:6" x14ac:dyDescent="0.2">
      <c r="A33" s="494" t="s">
        <v>305</v>
      </c>
      <c r="B33" s="497" t="s">
        <v>284</v>
      </c>
      <c r="C33" s="507">
        <v>2200</v>
      </c>
      <c r="D33" s="464">
        <v>2200</v>
      </c>
      <c r="E33" s="508">
        <v>2200</v>
      </c>
      <c r="F33" s="494" t="s">
        <v>218</v>
      </c>
    </row>
    <row r="34" spans="1:6" ht="25.5" x14ac:dyDescent="0.2">
      <c r="A34" s="502" t="s">
        <v>306</v>
      </c>
      <c r="B34" s="503" t="s">
        <v>324</v>
      </c>
      <c r="C34" s="488">
        <v>100</v>
      </c>
      <c r="D34" s="463">
        <v>100</v>
      </c>
      <c r="E34" s="489">
        <v>100</v>
      </c>
      <c r="F34" s="502" t="s">
        <v>218</v>
      </c>
    </row>
    <row r="35" spans="1:6" x14ac:dyDescent="0.2">
      <c r="A35" s="494" t="s">
        <v>307</v>
      </c>
      <c r="B35" s="497" t="s">
        <v>323</v>
      </c>
      <c r="C35" s="486">
        <v>500</v>
      </c>
      <c r="D35" s="462">
        <v>500</v>
      </c>
      <c r="E35" s="487">
        <v>500</v>
      </c>
      <c r="F35" s="494" t="s">
        <v>218</v>
      </c>
    </row>
    <row r="36" spans="1:6" x14ac:dyDescent="0.2">
      <c r="A36" s="494" t="s">
        <v>308</v>
      </c>
      <c r="B36" s="497" t="s">
        <v>323</v>
      </c>
      <c r="C36" s="507">
        <v>2200</v>
      </c>
      <c r="D36" s="464">
        <v>2200</v>
      </c>
      <c r="E36" s="508">
        <v>2200</v>
      </c>
      <c r="F36" s="494" t="s">
        <v>218</v>
      </c>
    </row>
    <row r="37" spans="1:6" ht="25.5" x14ac:dyDescent="0.2">
      <c r="A37" s="502" t="s">
        <v>309</v>
      </c>
      <c r="B37" s="503" t="s">
        <v>324</v>
      </c>
      <c r="C37" s="488">
        <v>100</v>
      </c>
      <c r="D37" s="463">
        <v>100</v>
      </c>
      <c r="E37" s="489">
        <v>100</v>
      </c>
      <c r="F37" s="502" t="s">
        <v>218</v>
      </c>
    </row>
    <row r="38" spans="1:6" x14ac:dyDescent="0.2">
      <c r="A38" s="494" t="s">
        <v>310</v>
      </c>
      <c r="B38" s="497" t="s">
        <v>323</v>
      </c>
      <c r="C38" s="507">
        <v>1000</v>
      </c>
      <c r="D38" s="464">
        <v>1000</v>
      </c>
      <c r="E38" s="508">
        <v>1000</v>
      </c>
      <c r="F38" s="494" t="s">
        <v>218</v>
      </c>
    </row>
    <row r="39" spans="1:6" x14ac:dyDescent="0.2">
      <c r="A39" s="494" t="s">
        <v>311</v>
      </c>
      <c r="B39" s="497" t="s">
        <v>323</v>
      </c>
      <c r="C39" s="486">
        <v>400</v>
      </c>
      <c r="D39" s="462">
        <v>400</v>
      </c>
      <c r="E39" s="487">
        <v>400</v>
      </c>
      <c r="F39" s="494" t="s">
        <v>218</v>
      </c>
    </row>
    <row r="40" spans="1:6" x14ac:dyDescent="0.2">
      <c r="A40" s="494" t="s">
        <v>424</v>
      </c>
      <c r="B40" s="497" t="s">
        <v>323</v>
      </c>
      <c r="C40" s="486">
        <v>240</v>
      </c>
      <c r="D40" s="462">
        <v>240</v>
      </c>
      <c r="E40" s="487">
        <v>240</v>
      </c>
      <c r="F40" s="494"/>
    </row>
    <row r="41" spans="1:6" x14ac:dyDescent="0.2">
      <c r="A41" s="494" t="s">
        <v>312</v>
      </c>
      <c r="B41" s="497" t="s">
        <v>325</v>
      </c>
      <c r="C41" s="486">
        <v>100</v>
      </c>
      <c r="D41" s="462">
        <v>100</v>
      </c>
      <c r="E41" s="487">
        <v>100</v>
      </c>
      <c r="F41" s="494" t="s">
        <v>218</v>
      </c>
    </row>
    <row r="42" spans="1:6" x14ac:dyDescent="0.2">
      <c r="A42" s="494" t="s">
        <v>313</v>
      </c>
      <c r="B42" s="497" t="s">
        <v>323</v>
      </c>
      <c r="C42" s="507">
        <v>1800</v>
      </c>
      <c r="D42" s="464">
        <v>1800</v>
      </c>
      <c r="E42" s="508">
        <v>1800</v>
      </c>
      <c r="F42" s="494" t="s">
        <v>218</v>
      </c>
    </row>
    <row r="43" spans="1:6" x14ac:dyDescent="0.2">
      <c r="A43" s="494" t="s">
        <v>314</v>
      </c>
      <c r="B43" s="497" t="s">
        <v>323</v>
      </c>
      <c r="C43" s="486">
        <v>500</v>
      </c>
      <c r="D43" s="462">
        <v>500</v>
      </c>
      <c r="E43" s="487">
        <v>500</v>
      </c>
      <c r="F43" s="494" t="s">
        <v>218</v>
      </c>
    </row>
    <row r="44" spans="1:6" x14ac:dyDescent="0.2">
      <c r="A44" s="494" t="s">
        <v>315</v>
      </c>
      <c r="B44" s="497" t="s">
        <v>323</v>
      </c>
      <c r="C44" s="507">
        <v>5500</v>
      </c>
      <c r="D44" s="464">
        <v>5500</v>
      </c>
      <c r="E44" s="508">
        <v>5500</v>
      </c>
      <c r="F44" s="494" t="s">
        <v>218</v>
      </c>
    </row>
    <row r="45" spans="1:6" x14ac:dyDescent="0.2">
      <c r="A45" s="494" t="s">
        <v>316</v>
      </c>
      <c r="B45" s="497" t="s">
        <v>323</v>
      </c>
      <c r="C45" s="507">
        <v>1300</v>
      </c>
      <c r="D45" s="464">
        <v>1300</v>
      </c>
      <c r="E45" s="508">
        <v>1300</v>
      </c>
      <c r="F45" s="494" t="s">
        <v>218</v>
      </c>
    </row>
    <row r="46" spans="1:6" x14ac:dyDescent="0.2">
      <c r="A46" s="494" t="s">
        <v>317</v>
      </c>
      <c r="B46" s="497" t="s">
        <v>284</v>
      </c>
      <c r="C46" s="486">
        <v>230</v>
      </c>
      <c r="D46" s="462">
        <v>240</v>
      </c>
      <c r="E46" s="487">
        <v>250</v>
      </c>
      <c r="F46" s="494" t="s">
        <v>218</v>
      </c>
    </row>
    <row r="47" spans="1:6" x14ac:dyDescent="0.2">
      <c r="A47" s="494" t="s">
        <v>318</v>
      </c>
      <c r="B47" s="497" t="s">
        <v>284</v>
      </c>
      <c r="C47" s="486">
        <v>75</v>
      </c>
      <c r="D47" s="462">
        <v>75</v>
      </c>
      <c r="E47" s="487">
        <v>75</v>
      </c>
      <c r="F47" s="494" t="s">
        <v>218</v>
      </c>
    </row>
    <row r="48" spans="1:6" x14ac:dyDescent="0.2">
      <c r="A48" s="494" t="s">
        <v>319</v>
      </c>
      <c r="B48" s="497" t="s">
        <v>284</v>
      </c>
      <c r="C48" s="486">
        <v>750</v>
      </c>
      <c r="D48" s="462">
        <v>750</v>
      </c>
      <c r="E48" s="487">
        <v>750</v>
      </c>
      <c r="F48" s="494" t="s">
        <v>218</v>
      </c>
    </row>
    <row r="49" spans="1:6" x14ac:dyDescent="0.2">
      <c r="A49" s="494" t="s">
        <v>322</v>
      </c>
      <c r="B49" s="497" t="s">
        <v>326</v>
      </c>
      <c r="C49" s="486">
        <v>180</v>
      </c>
      <c r="D49" s="462">
        <v>180</v>
      </c>
      <c r="E49" s="487">
        <v>180</v>
      </c>
      <c r="F49" s="494" t="s">
        <v>218</v>
      </c>
    </row>
    <row r="50" spans="1:6" x14ac:dyDescent="0.2">
      <c r="A50" s="494" t="s">
        <v>321</v>
      </c>
      <c r="B50" s="497" t="s">
        <v>327</v>
      </c>
      <c r="C50" s="486">
        <v>10</v>
      </c>
      <c r="D50" s="462">
        <v>10</v>
      </c>
      <c r="E50" s="487">
        <v>10</v>
      </c>
      <c r="F50" s="494" t="s">
        <v>218</v>
      </c>
    </row>
    <row r="51" spans="1:6" ht="13.5" thickBot="1" x14ac:dyDescent="0.25">
      <c r="A51" s="495" t="s">
        <v>320</v>
      </c>
      <c r="B51" s="498" t="s">
        <v>328</v>
      </c>
      <c r="C51" s="490">
        <v>5</v>
      </c>
      <c r="D51" s="491">
        <v>5</v>
      </c>
      <c r="E51" s="492">
        <v>5</v>
      </c>
      <c r="F51" s="495" t="s">
        <v>218</v>
      </c>
    </row>
    <row r="52" spans="1:6" ht="13.5" thickBot="1" x14ac:dyDescent="0.25">
      <c r="A52" s="1247" t="s">
        <v>330</v>
      </c>
      <c r="B52" s="1248"/>
      <c r="C52" s="1248"/>
      <c r="D52" s="1248"/>
      <c r="E52" s="1248"/>
      <c r="F52" s="1249"/>
    </row>
    <row r="53" spans="1:6" x14ac:dyDescent="0.2">
      <c r="A53" s="493" t="s">
        <v>331</v>
      </c>
      <c r="B53" s="496" t="s">
        <v>283</v>
      </c>
      <c r="C53" s="499">
        <v>100</v>
      </c>
      <c r="D53" s="500">
        <v>100</v>
      </c>
      <c r="E53" s="501">
        <v>100</v>
      </c>
      <c r="F53" s="493" t="s">
        <v>218</v>
      </c>
    </row>
    <row r="54" spans="1:6" x14ac:dyDescent="0.2">
      <c r="A54" s="494" t="s">
        <v>332</v>
      </c>
      <c r="B54" s="497" t="s">
        <v>282</v>
      </c>
      <c r="C54" s="486">
        <v>30</v>
      </c>
      <c r="D54" s="462">
        <v>30</v>
      </c>
      <c r="E54" s="487">
        <v>30</v>
      </c>
      <c r="F54" s="494" t="s">
        <v>216</v>
      </c>
    </row>
    <row r="55" spans="1:6" x14ac:dyDescent="0.2">
      <c r="A55" s="494" t="s">
        <v>333</v>
      </c>
      <c r="B55" s="497" t="s">
        <v>281</v>
      </c>
      <c r="C55" s="486">
        <v>60</v>
      </c>
      <c r="D55" s="462">
        <v>60</v>
      </c>
      <c r="E55" s="487">
        <v>60</v>
      </c>
      <c r="F55" s="494" t="s">
        <v>222</v>
      </c>
    </row>
    <row r="56" spans="1:6" x14ac:dyDescent="0.2">
      <c r="A56" s="494" t="s">
        <v>334</v>
      </c>
      <c r="B56" s="497" t="s">
        <v>282</v>
      </c>
      <c r="C56" s="486">
        <v>32</v>
      </c>
      <c r="D56" s="462">
        <v>32</v>
      </c>
      <c r="E56" s="487">
        <v>32</v>
      </c>
      <c r="F56" s="494" t="s">
        <v>217</v>
      </c>
    </row>
    <row r="57" spans="1:6" ht="13.5" thickBot="1" x14ac:dyDescent="0.25">
      <c r="A57" s="495" t="s">
        <v>335</v>
      </c>
      <c r="B57" s="498" t="s">
        <v>336</v>
      </c>
      <c r="C57" s="490">
        <v>150</v>
      </c>
      <c r="D57" s="491">
        <v>150</v>
      </c>
      <c r="E57" s="492">
        <v>150</v>
      </c>
      <c r="F57" s="495" t="s">
        <v>216</v>
      </c>
    </row>
    <row r="58" spans="1:6" ht="13.5" thickBot="1" x14ac:dyDescent="0.25">
      <c r="A58" s="1247" t="s">
        <v>337</v>
      </c>
      <c r="B58" s="1248"/>
      <c r="C58" s="1248"/>
      <c r="D58" s="1248"/>
      <c r="E58" s="1248"/>
      <c r="F58" s="1249"/>
    </row>
    <row r="59" spans="1:6" ht="26.25" thickBot="1" x14ac:dyDescent="0.25">
      <c r="A59" s="509" t="s">
        <v>338</v>
      </c>
      <c r="B59" s="510" t="s">
        <v>339</v>
      </c>
      <c r="C59" s="511">
        <v>100</v>
      </c>
      <c r="D59" s="512">
        <v>100</v>
      </c>
      <c r="E59" s="513">
        <v>100</v>
      </c>
      <c r="F59" s="514" t="s">
        <v>340</v>
      </c>
    </row>
    <row r="60" spans="1:6" ht="13.5" thickBot="1" x14ac:dyDescent="0.25">
      <c r="A60" s="1247" t="s">
        <v>341</v>
      </c>
      <c r="B60" s="1248"/>
      <c r="C60" s="1248"/>
      <c r="D60" s="1248"/>
      <c r="E60" s="1248"/>
      <c r="F60" s="1249"/>
    </row>
    <row r="61" spans="1:6" ht="25.5" x14ac:dyDescent="0.2">
      <c r="A61" s="515" t="s">
        <v>342</v>
      </c>
      <c r="B61" s="516" t="s">
        <v>343</v>
      </c>
      <c r="C61" s="517">
        <v>100</v>
      </c>
      <c r="D61" s="518">
        <v>100</v>
      </c>
      <c r="E61" s="519">
        <v>100</v>
      </c>
      <c r="F61" s="522" t="s">
        <v>340</v>
      </c>
    </row>
    <row r="62" spans="1:6" ht="25.5" x14ac:dyDescent="0.2">
      <c r="A62" s="502" t="s">
        <v>342</v>
      </c>
      <c r="B62" s="503" t="s">
        <v>344</v>
      </c>
      <c r="C62" s="488">
        <v>1</v>
      </c>
      <c r="D62" s="463">
        <v>1</v>
      </c>
      <c r="E62" s="489">
        <v>1</v>
      </c>
      <c r="F62" s="523" t="s">
        <v>340</v>
      </c>
    </row>
    <row r="63" spans="1:6" ht="25.5" x14ac:dyDescent="0.2">
      <c r="A63" s="502" t="s">
        <v>342</v>
      </c>
      <c r="B63" s="503" t="s">
        <v>345</v>
      </c>
      <c r="C63" s="520">
        <v>2100</v>
      </c>
      <c r="D63" s="465">
        <v>2000</v>
      </c>
      <c r="E63" s="521">
        <v>2000</v>
      </c>
      <c r="F63" s="523" t="s">
        <v>340</v>
      </c>
    </row>
    <row r="64" spans="1:6" ht="25.5" x14ac:dyDescent="0.2">
      <c r="A64" s="502" t="s">
        <v>342</v>
      </c>
      <c r="B64" s="503" t="s">
        <v>346</v>
      </c>
      <c r="C64" s="520">
        <v>1100</v>
      </c>
      <c r="D64" s="465">
        <v>1000</v>
      </c>
      <c r="E64" s="521">
        <v>1000</v>
      </c>
      <c r="F64" s="523" t="s">
        <v>340</v>
      </c>
    </row>
    <row r="65" spans="1:6" ht="25.5" x14ac:dyDescent="0.2">
      <c r="A65" s="502" t="s">
        <v>342</v>
      </c>
      <c r="B65" s="503" t="s">
        <v>347</v>
      </c>
      <c r="C65" s="488">
        <v>200</v>
      </c>
      <c r="D65" s="463">
        <v>200</v>
      </c>
      <c r="E65" s="489">
        <v>200</v>
      </c>
      <c r="F65" s="523" t="s">
        <v>340</v>
      </c>
    </row>
    <row r="66" spans="1:6" ht="25.5" x14ac:dyDescent="0.2">
      <c r="A66" s="502" t="s">
        <v>342</v>
      </c>
      <c r="B66" s="503" t="s">
        <v>348</v>
      </c>
      <c r="C66" s="488">
        <v>25</v>
      </c>
      <c r="D66" s="463">
        <v>25</v>
      </c>
      <c r="E66" s="489">
        <v>25</v>
      </c>
      <c r="F66" s="523" t="s">
        <v>340</v>
      </c>
    </row>
    <row r="67" spans="1:6" ht="38.25" x14ac:dyDescent="0.2">
      <c r="A67" s="502" t="s">
        <v>342</v>
      </c>
      <c r="B67" s="503" t="s">
        <v>349</v>
      </c>
      <c r="C67" s="488">
        <v>110</v>
      </c>
      <c r="D67" s="463">
        <v>120</v>
      </c>
      <c r="E67" s="489">
        <v>120</v>
      </c>
      <c r="F67" s="523" t="s">
        <v>340</v>
      </c>
    </row>
    <row r="68" spans="1:6" ht="38.25" x14ac:dyDescent="0.2">
      <c r="A68" s="502" t="s">
        <v>342</v>
      </c>
      <c r="B68" s="503" t="s">
        <v>350</v>
      </c>
      <c r="C68" s="488">
        <v>100</v>
      </c>
      <c r="D68" s="463">
        <v>100</v>
      </c>
      <c r="E68" s="489">
        <v>100</v>
      </c>
      <c r="F68" s="523" t="s">
        <v>340</v>
      </c>
    </row>
    <row r="69" spans="1:6" x14ac:dyDescent="0.2">
      <c r="A69" s="494" t="s">
        <v>351</v>
      </c>
      <c r="B69" s="497" t="s">
        <v>281</v>
      </c>
      <c r="C69" s="507">
        <v>1000</v>
      </c>
      <c r="D69" s="464">
        <v>1000</v>
      </c>
      <c r="E69" s="508">
        <v>1000</v>
      </c>
      <c r="F69" s="494" t="s">
        <v>218</v>
      </c>
    </row>
    <row r="70" spans="1:6" ht="25.5" x14ac:dyDescent="0.2">
      <c r="A70" s="502" t="s">
        <v>352</v>
      </c>
      <c r="B70" s="503" t="s">
        <v>353</v>
      </c>
      <c r="C70" s="488">
        <v>8</v>
      </c>
      <c r="D70" s="463">
        <v>8</v>
      </c>
      <c r="E70" s="489">
        <v>8</v>
      </c>
      <c r="F70" s="502" t="s">
        <v>218</v>
      </c>
    </row>
    <row r="71" spans="1:6" ht="25.5" x14ac:dyDescent="0.2">
      <c r="A71" s="502" t="s">
        <v>352</v>
      </c>
      <c r="B71" s="503" t="s">
        <v>354</v>
      </c>
      <c r="C71" s="488">
        <v>480</v>
      </c>
      <c r="D71" s="463">
        <v>480</v>
      </c>
      <c r="E71" s="489">
        <v>482</v>
      </c>
      <c r="F71" s="502" t="s">
        <v>218</v>
      </c>
    </row>
    <row r="72" spans="1:6" ht="25.5" x14ac:dyDescent="0.2">
      <c r="A72" s="502" t="s">
        <v>352</v>
      </c>
      <c r="B72" s="503" t="s">
        <v>355</v>
      </c>
      <c r="C72" s="488">
        <v>90</v>
      </c>
      <c r="D72" s="463">
        <v>100</v>
      </c>
      <c r="E72" s="489">
        <v>100</v>
      </c>
      <c r="F72" s="502" t="s">
        <v>218</v>
      </c>
    </row>
    <row r="73" spans="1:6" ht="38.25" x14ac:dyDescent="0.2">
      <c r="A73" s="502" t="s">
        <v>352</v>
      </c>
      <c r="B73" s="503" t="s">
        <v>356</v>
      </c>
      <c r="C73" s="520">
        <v>1614</v>
      </c>
      <c r="D73" s="465">
        <v>1614</v>
      </c>
      <c r="E73" s="521">
        <v>1614</v>
      </c>
      <c r="F73" s="502" t="s">
        <v>218</v>
      </c>
    </row>
    <row r="74" spans="1:6" ht="25.5" x14ac:dyDescent="0.2">
      <c r="A74" s="502" t="s">
        <v>357</v>
      </c>
      <c r="B74" s="503" t="s">
        <v>359</v>
      </c>
      <c r="C74" s="488">
        <v>200</v>
      </c>
      <c r="D74" s="463">
        <v>500</v>
      </c>
      <c r="E74" s="489">
        <v>300</v>
      </c>
      <c r="F74" s="523" t="s">
        <v>363</v>
      </c>
    </row>
    <row r="75" spans="1:6" ht="25.5" x14ac:dyDescent="0.2">
      <c r="A75" s="502" t="s">
        <v>357</v>
      </c>
      <c r="B75" s="503" t="s">
        <v>360</v>
      </c>
      <c r="C75" s="488">
        <v>90</v>
      </c>
      <c r="D75" s="463">
        <v>90</v>
      </c>
      <c r="E75" s="489">
        <v>90</v>
      </c>
      <c r="F75" s="523" t="s">
        <v>363</v>
      </c>
    </row>
    <row r="76" spans="1:6" ht="25.5" x14ac:dyDescent="0.2">
      <c r="A76" s="502" t="s">
        <v>357</v>
      </c>
      <c r="B76" s="503" t="s">
        <v>361</v>
      </c>
      <c r="C76" s="488">
        <v>90</v>
      </c>
      <c r="D76" s="463">
        <v>90</v>
      </c>
      <c r="E76" s="489">
        <v>90</v>
      </c>
      <c r="F76" s="523" t="s">
        <v>363</v>
      </c>
    </row>
    <row r="77" spans="1:6" ht="38.25" x14ac:dyDescent="0.2">
      <c r="A77" s="502" t="s">
        <v>357</v>
      </c>
      <c r="B77" s="503" t="s">
        <v>362</v>
      </c>
      <c r="C77" s="488">
        <v>1</v>
      </c>
      <c r="D77" s="463">
        <v>1</v>
      </c>
      <c r="E77" s="489">
        <v>1</v>
      </c>
      <c r="F77" s="523" t="s">
        <v>363</v>
      </c>
    </row>
    <row r="78" spans="1:6" ht="25.5" x14ac:dyDescent="0.2">
      <c r="A78" s="502" t="s">
        <v>358</v>
      </c>
      <c r="B78" s="503" t="s">
        <v>359</v>
      </c>
      <c r="C78" s="488">
        <v>150</v>
      </c>
      <c r="D78" s="463">
        <v>150</v>
      </c>
      <c r="E78" s="489">
        <v>150</v>
      </c>
      <c r="F78" s="523" t="s">
        <v>364</v>
      </c>
    </row>
    <row r="79" spans="1:6" ht="25.5" x14ac:dyDescent="0.2">
      <c r="A79" s="502" t="s">
        <v>358</v>
      </c>
      <c r="B79" s="503" t="s">
        <v>360</v>
      </c>
      <c r="C79" s="488">
        <v>90</v>
      </c>
      <c r="D79" s="463">
        <v>90</v>
      </c>
      <c r="E79" s="489">
        <v>90</v>
      </c>
      <c r="F79" s="523" t="s">
        <v>364</v>
      </c>
    </row>
    <row r="80" spans="1:6" ht="25.5" x14ac:dyDescent="0.2">
      <c r="A80" s="502" t="s">
        <v>358</v>
      </c>
      <c r="B80" s="503" t="s">
        <v>361</v>
      </c>
      <c r="C80" s="488">
        <v>90</v>
      </c>
      <c r="D80" s="463">
        <v>90</v>
      </c>
      <c r="E80" s="489">
        <v>90</v>
      </c>
      <c r="F80" s="523" t="s">
        <v>364</v>
      </c>
    </row>
    <row r="81" spans="1:6" ht="39" thickBot="1" x14ac:dyDescent="0.25">
      <c r="A81" s="524" t="s">
        <v>358</v>
      </c>
      <c r="B81" s="531" t="s">
        <v>362</v>
      </c>
      <c r="C81" s="528">
        <v>1</v>
      </c>
      <c r="D81" s="529">
        <v>1</v>
      </c>
      <c r="E81" s="530">
        <v>1</v>
      </c>
      <c r="F81" s="551" t="s">
        <v>364</v>
      </c>
    </row>
    <row r="82" spans="1:6" ht="13.5" thickBot="1" x14ac:dyDescent="0.25">
      <c r="A82" s="1247" t="s">
        <v>368</v>
      </c>
      <c r="B82" s="1248"/>
      <c r="C82" s="1248"/>
      <c r="D82" s="1248"/>
      <c r="E82" s="1248"/>
      <c r="F82" s="1249"/>
    </row>
    <row r="83" spans="1:6" ht="25.5" x14ac:dyDescent="0.2">
      <c r="A83" s="515" t="s">
        <v>369</v>
      </c>
      <c r="B83" s="525" t="s">
        <v>372</v>
      </c>
      <c r="C83" s="517">
        <v>10</v>
      </c>
      <c r="D83" s="518">
        <v>11</v>
      </c>
      <c r="E83" s="519">
        <v>10</v>
      </c>
      <c r="F83" s="522" t="s">
        <v>379</v>
      </c>
    </row>
    <row r="84" spans="1:6" ht="25.5" x14ac:dyDescent="0.2">
      <c r="A84" s="502" t="s">
        <v>369</v>
      </c>
      <c r="B84" s="526" t="s">
        <v>373</v>
      </c>
      <c r="C84" s="488">
        <v>26</v>
      </c>
      <c r="D84" s="463">
        <v>30</v>
      </c>
      <c r="E84" s="489">
        <v>32</v>
      </c>
      <c r="F84" s="523" t="s">
        <v>379</v>
      </c>
    </row>
    <row r="85" spans="1:6" ht="25.5" x14ac:dyDescent="0.2">
      <c r="A85" s="502" t="s">
        <v>369</v>
      </c>
      <c r="B85" s="503" t="s">
        <v>374</v>
      </c>
      <c r="C85" s="488">
        <v>16</v>
      </c>
      <c r="D85" s="463">
        <v>16</v>
      </c>
      <c r="E85" s="489">
        <v>26</v>
      </c>
      <c r="F85" s="523" t="s">
        <v>379</v>
      </c>
    </row>
    <row r="86" spans="1:6" ht="25.5" x14ac:dyDescent="0.2">
      <c r="A86" s="502" t="s">
        <v>369</v>
      </c>
      <c r="B86" s="526" t="s">
        <v>375</v>
      </c>
      <c r="C86" s="488">
        <v>10</v>
      </c>
      <c r="D86" s="463">
        <v>10</v>
      </c>
      <c r="E86" s="489">
        <v>10</v>
      </c>
      <c r="F86" s="523" t="s">
        <v>379</v>
      </c>
    </row>
    <row r="87" spans="1:6" ht="25.5" x14ac:dyDescent="0.2">
      <c r="A87" s="502" t="s">
        <v>370</v>
      </c>
      <c r="B87" s="526" t="s">
        <v>376</v>
      </c>
      <c r="C87" s="520">
        <v>2500</v>
      </c>
      <c r="D87" s="465">
        <v>3000</v>
      </c>
      <c r="E87" s="521">
        <v>4000</v>
      </c>
      <c r="F87" s="523" t="s">
        <v>380</v>
      </c>
    </row>
    <row r="88" spans="1:6" ht="25.5" x14ac:dyDescent="0.2">
      <c r="A88" s="502" t="s">
        <v>370</v>
      </c>
      <c r="B88" s="526" t="s">
        <v>377</v>
      </c>
      <c r="C88" s="488">
        <v>600</v>
      </c>
      <c r="D88" s="463">
        <v>600</v>
      </c>
      <c r="E88" s="489">
        <v>700</v>
      </c>
      <c r="F88" s="523" t="s">
        <v>380</v>
      </c>
    </row>
    <row r="89" spans="1:6" ht="13.5" thickBot="1" x14ac:dyDescent="0.25">
      <c r="A89" s="524" t="s">
        <v>371</v>
      </c>
      <c r="B89" s="527" t="s">
        <v>378</v>
      </c>
      <c r="C89" s="528">
        <v>0</v>
      </c>
      <c r="D89" s="529">
        <v>0</v>
      </c>
      <c r="E89" s="530">
        <v>0</v>
      </c>
      <c r="F89" s="524" t="s">
        <v>218</v>
      </c>
    </row>
    <row r="90" spans="1:6" ht="13.5" thickBot="1" x14ac:dyDescent="0.25">
      <c r="A90" s="1247" t="s">
        <v>381</v>
      </c>
      <c r="B90" s="1248"/>
      <c r="C90" s="1248"/>
      <c r="D90" s="1248"/>
      <c r="E90" s="1248"/>
      <c r="F90" s="1249"/>
    </row>
    <row r="91" spans="1:6" x14ac:dyDescent="0.2">
      <c r="A91" s="493" t="s">
        <v>382</v>
      </c>
      <c r="B91" s="496" t="s">
        <v>384</v>
      </c>
      <c r="C91" s="499">
        <v>47</v>
      </c>
      <c r="D91" s="500">
        <v>47</v>
      </c>
      <c r="E91" s="501">
        <v>47</v>
      </c>
      <c r="F91" s="493" t="s">
        <v>218</v>
      </c>
    </row>
    <row r="92" spans="1:6" ht="26.25" thickBot="1" x14ac:dyDescent="0.25">
      <c r="A92" s="524" t="s">
        <v>383</v>
      </c>
      <c r="B92" s="531" t="s">
        <v>385</v>
      </c>
      <c r="C92" s="528">
        <v>100</v>
      </c>
      <c r="D92" s="529">
        <v>100</v>
      </c>
      <c r="E92" s="530">
        <v>100</v>
      </c>
      <c r="F92" s="524" t="s">
        <v>218</v>
      </c>
    </row>
    <row r="93" spans="1:6" ht="13.5" thickBot="1" x14ac:dyDescent="0.25">
      <c r="A93" s="1247" t="s">
        <v>386</v>
      </c>
      <c r="B93" s="1248"/>
      <c r="C93" s="1248"/>
      <c r="D93" s="1248"/>
      <c r="E93" s="1248"/>
      <c r="F93" s="1249"/>
    </row>
    <row r="94" spans="1:6" ht="26.25" thickBot="1" x14ac:dyDescent="0.25">
      <c r="A94" s="509" t="s">
        <v>387</v>
      </c>
      <c r="B94" s="510" t="s">
        <v>324</v>
      </c>
      <c r="C94" s="511">
        <v>100</v>
      </c>
      <c r="D94" s="512">
        <v>100</v>
      </c>
      <c r="E94" s="513">
        <v>100</v>
      </c>
      <c r="F94" s="509" t="s">
        <v>218</v>
      </c>
    </row>
    <row r="95" spans="1:6" ht="13.5" thickBot="1" x14ac:dyDescent="0.25">
      <c r="A95" s="1247" t="s">
        <v>388</v>
      </c>
      <c r="B95" s="1248"/>
      <c r="C95" s="1248"/>
      <c r="D95" s="1248"/>
      <c r="E95" s="1248"/>
      <c r="F95" s="1249"/>
    </row>
    <row r="96" spans="1:6" x14ac:dyDescent="0.2">
      <c r="A96" s="493" t="s">
        <v>389</v>
      </c>
      <c r="B96" s="496" t="s">
        <v>390</v>
      </c>
      <c r="C96" s="499">
        <v>0</v>
      </c>
      <c r="D96" s="500">
        <v>0</v>
      </c>
      <c r="E96" s="501">
        <v>0</v>
      </c>
      <c r="F96" s="493" t="s">
        <v>226</v>
      </c>
    </row>
    <row r="97" spans="1:6" ht="13.5" thickBot="1" x14ac:dyDescent="0.25">
      <c r="A97" s="495" t="s">
        <v>389</v>
      </c>
      <c r="B97" s="498" t="s">
        <v>391</v>
      </c>
      <c r="C97" s="490">
        <v>1</v>
      </c>
      <c r="D97" s="491">
        <v>1</v>
      </c>
      <c r="E97" s="492">
        <v>1</v>
      </c>
      <c r="F97" s="495" t="s">
        <v>226</v>
      </c>
    </row>
    <row r="98" spans="1:6" ht="13.5" thickBot="1" x14ac:dyDescent="0.25">
      <c r="A98" s="1247" t="s">
        <v>392</v>
      </c>
      <c r="B98" s="1248"/>
      <c r="C98" s="1248"/>
      <c r="D98" s="1248"/>
      <c r="E98" s="1248"/>
      <c r="F98" s="1249"/>
    </row>
    <row r="99" spans="1:6" ht="25.5" x14ac:dyDescent="0.2">
      <c r="A99" s="535" t="s">
        <v>393</v>
      </c>
      <c r="B99" s="536" t="s">
        <v>394</v>
      </c>
      <c r="C99" s="537">
        <v>30</v>
      </c>
      <c r="D99" s="538">
        <v>30</v>
      </c>
      <c r="E99" s="539">
        <v>30</v>
      </c>
      <c r="F99" s="535" t="s">
        <v>218</v>
      </c>
    </row>
    <row r="100" spans="1:6" x14ac:dyDescent="0.2">
      <c r="A100" s="540" t="s">
        <v>393</v>
      </c>
      <c r="B100" s="541" t="s">
        <v>395</v>
      </c>
      <c r="C100" s="542">
        <v>3</v>
      </c>
      <c r="D100" s="543">
        <v>3</v>
      </c>
      <c r="E100" s="544">
        <v>3</v>
      </c>
      <c r="F100" s="540" t="s">
        <v>218</v>
      </c>
    </row>
    <row r="101" spans="1:6" ht="26.25" thickBot="1" x14ac:dyDescent="0.25">
      <c r="A101" s="545" t="s">
        <v>393</v>
      </c>
      <c r="B101" s="546" t="s">
        <v>396</v>
      </c>
      <c r="C101" s="547">
        <v>2</v>
      </c>
      <c r="D101" s="548">
        <v>3</v>
      </c>
      <c r="E101" s="549">
        <v>2</v>
      </c>
      <c r="F101" s="545" t="s">
        <v>218</v>
      </c>
    </row>
    <row r="102" spans="1:6" ht="13.5" thickBot="1" x14ac:dyDescent="0.25">
      <c r="A102" s="1247" t="s">
        <v>397</v>
      </c>
      <c r="B102" s="1248"/>
      <c r="C102" s="1248"/>
      <c r="D102" s="1248"/>
      <c r="E102" s="1248"/>
      <c r="F102" s="1249"/>
    </row>
    <row r="103" spans="1:6" x14ac:dyDescent="0.2">
      <c r="A103" s="493" t="s">
        <v>398</v>
      </c>
      <c r="B103" s="496" t="s">
        <v>401</v>
      </c>
      <c r="C103" s="499">
        <v>0</v>
      </c>
      <c r="D103" s="500">
        <v>0</v>
      </c>
      <c r="E103" s="501">
        <v>0</v>
      </c>
      <c r="F103" s="493" t="s">
        <v>227</v>
      </c>
    </row>
    <row r="104" spans="1:6" x14ac:dyDescent="0.2">
      <c r="A104" s="494" t="s">
        <v>398</v>
      </c>
      <c r="B104" s="497" t="s">
        <v>402</v>
      </c>
      <c r="C104" s="486">
        <v>0</v>
      </c>
      <c r="D104" s="462">
        <v>0</v>
      </c>
      <c r="E104" s="487">
        <v>0</v>
      </c>
      <c r="F104" s="494" t="s">
        <v>227</v>
      </c>
    </row>
    <row r="105" spans="1:6" x14ac:dyDescent="0.2">
      <c r="A105" s="494" t="s">
        <v>399</v>
      </c>
      <c r="B105" s="497" t="s">
        <v>403</v>
      </c>
      <c r="C105" s="486">
        <v>1</v>
      </c>
      <c r="D105" s="462">
        <v>1</v>
      </c>
      <c r="E105" s="487">
        <v>1</v>
      </c>
      <c r="F105" s="494" t="s">
        <v>228</v>
      </c>
    </row>
    <row r="106" spans="1:6" x14ac:dyDescent="0.2">
      <c r="A106" s="494" t="s">
        <v>399</v>
      </c>
      <c r="B106" s="497" t="s">
        <v>404</v>
      </c>
      <c r="C106" s="486">
        <v>200</v>
      </c>
      <c r="D106" s="462">
        <v>200</v>
      </c>
      <c r="E106" s="487">
        <v>200</v>
      </c>
      <c r="F106" s="494" t="s">
        <v>228</v>
      </c>
    </row>
    <row r="107" spans="1:6" x14ac:dyDescent="0.2">
      <c r="A107" s="494" t="s">
        <v>399</v>
      </c>
      <c r="B107" s="497" t="s">
        <v>405</v>
      </c>
      <c r="C107" s="486">
        <v>60</v>
      </c>
      <c r="D107" s="462">
        <v>60</v>
      </c>
      <c r="E107" s="487">
        <v>60</v>
      </c>
      <c r="F107" s="494" t="s">
        <v>228</v>
      </c>
    </row>
    <row r="108" spans="1:6" x14ac:dyDescent="0.2">
      <c r="A108" s="494" t="s">
        <v>400</v>
      </c>
      <c r="B108" s="497" t="s">
        <v>406</v>
      </c>
      <c r="C108" s="486">
        <v>100</v>
      </c>
      <c r="D108" s="462">
        <v>0</v>
      </c>
      <c r="E108" s="487">
        <v>0</v>
      </c>
      <c r="F108" s="494" t="s">
        <v>218</v>
      </c>
    </row>
    <row r="109" spans="1:6" x14ac:dyDescent="0.2">
      <c r="A109" s="494" t="s">
        <v>400</v>
      </c>
      <c r="B109" s="497" t="s">
        <v>407</v>
      </c>
      <c r="C109" s="486">
        <v>0</v>
      </c>
      <c r="D109" s="462">
        <v>0</v>
      </c>
      <c r="E109" s="487">
        <v>0</v>
      </c>
      <c r="F109" s="494" t="s">
        <v>218</v>
      </c>
    </row>
    <row r="110" spans="1:6" x14ac:dyDescent="0.2">
      <c r="A110" s="494" t="s">
        <v>400</v>
      </c>
      <c r="B110" s="497" t="s">
        <v>408</v>
      </c>
      <c r="C110" s="486">
        <v>0</v>
      </c>
      <c r="D110" s="462">
        <v>0</v>
      </c>
      <c r="E110" s="487">
        <v>0</v>
      </c>
      <c r="F110" s="494" t="s">
        <v>218</v>
      </c>
    </row>
    <row r="111" spans="1:6" ht="13.5" thickBot="1" x14ac:dyDescent="0.25">
      <c r="A111" s="495" t="s">
        <v>400</v>
      </c>
      <c r="B111" s="498" t="s">
        <v>409</v>
      </c>
      <c r="C111" s="490">
        <v>0</v>
      </c>
      <c r="D111" s="491">
        <v>0</v>
      </c>
      <c r="E111" s="492">
        <v>0</v>
      </c>
      <c r="F111" s="495" t="s">
        <v>218</v>
      </c>
    </row>
    <row r="112" spans="1:6" ht="13.5" thickBot="1" x14ac:dyDescent="0.25">
      <c r="A112" s="1247" t="s">
        <v>410</v>
      </c>
      <c r="B112" s="1248"/>
      <c r="C112" s="1248"/>
      <c r="D112" s="1248"/>
      <c r="E112" s="1248"/>
      <c r="F112" s="1249"/>
    </row>
    <row r="113" spans="1:6" x14ac:dyDescent="0.2">
      <c r="A113" s="493" t="s">
        <v>411</v>
      </c>
      <c r="B113" s="496" t="s">
        <v>414</v>
      </c>
      <c r="C113" s="499">
        <v>100</v>
      </c>
      <c r="D113" s="500">
        <v>100</v>
      </c>
      <c r="E113" s="501">
        <v>100</v>
      </c>
      <c r="F113" s="493" t="s">
        <v>218</v>
      </c>
    </row>
    <row r="114" spans="1:6" ht="25.5" x14ac:dyDescent="0.2">
      <c r="A114" s="502" t="s">
        <v>412</v>
      </c>
      <c r="B114" s="503" t="s">
        <v>415</v>
      </c>
      <c r="C114" s="488">
        <v>1</v>
      </c>
      <c r="D114" s="463">
        <v>1</v>
      </c>
      <c r="E114" s="489">
        <v>1</v>
      </c>
      <c r="F114" s="502" t="s">
        <v>218</v>
      </c>
    </row>
    <row r="115" spans="1:6" ht="13.5" thickBot="1" x14ac:dyDescent="0.25">
      <c r="A115" s="495" t="s">
        <v>413</v>
      </c>
      <c r="B115" s="498" t="s">
        <v>416</v>
      </c>
      <c r="C115" s="490">
        <v>100</v>
      </c>
      <c r="D115" s="491">
        <v>100</v>
      </c>
      <c r="E115" s="492">
        <v>100</v>
      </c>
      <c r="F115" s="495" t="s">
        <v>218</v>
      </c>
    </row>
    <row r="116" spans="1:6" ht="13.5" thickBot="1" x14ac:dyDescent="0.25">
      <c r="A116" s="1247" t="s">
        <v>417</v>
      </c>
      <c r="B116" s="1248"/>
      <c r="C116" s="1248"/>
      <c r="D116" s="1248"/>
      <c r="E116" s="1248"/>
      <c r="F116" s="1249"/>
    </row>
    <row r="117" spans="1:6" ht="13.5" thickBot="1" x14ac:dyDescent="0.25">
      <c r="A117" s="481" t="s">
        <v>418</v>
      </c>
      <c r="B117" s="482" t="s">
        <v>419</v>
      </c>
      <c r="C117" s="483">
        <v>500</v>
      </c>
      <c r="D117" s="484">
        <v>500</v>
      </c>
      <c r="E117" s="485">
        <v>500</v>
      </c>
      <c r="F117" s="481" t="s">
        <v>218</v>
      </c>
    </row>
  </sheetData>
  <mergeCells count="21">
    <mergeCell ref="A102:F102"/>
    <mergeCell ref="A112:F112"/>
    <mergeCell ref="A116:F116"/>
    <mergeCell ref="A60:F60"/>
    <mergeCell ref="A82:F82"/>
    <mergeCell ref="A90:F90"/>
    <mergeCell ref="A93:F93"/>
    <mergeCell ref="A95:F95"/>
    <mergeCell ref="A98:F98"/>
    <mergeCell ref="A58:F58"/>
    <mergeCell ref="A1:F1"/>
    <mergeCell ref="A2:A3"/>
    <mergeCell ref="B2:B3"/>
    <mergeCell ref="C2:E2"/>
    <mergeCell ref="F2:F3"/>
    <mergeCell ref="A5:F5"/>
    <mergeCell ref="A7:F7"/>
    <mergeCell ref="A16:F16"/>
    <mergeCell ref="A20:F20"/>
    <mergeCell ref="A30:F30"/>
    <mergeCell ref="A52:F5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5</vt:i4>
      </vt:variant>
    </vt:vector>
  </HeadingPairs>
  <TitlesOfParts>
    <vt:vector size="10" baseType="lpstr">
      <vt:lpstr>04 Programa</vt:lpstr>
      <vt:lpstr>04 Išlaidų suvestinė</vt:lpstr>
      <vt:lpstr>04 Šaltiniai</vt:lpstr>
      <vt:lpstr>04 Bendros lėšos</vt:lpstr>
      <vt:lpstr>04 Rodikliai</vt:lpstr>
      <vt:lpstr>'04 Programa'!Excel_BuiltIn__FilterDatabase</vt:lpstr>
      <vt:lpstr>'04 Bendros lėšos'!Print_Area</vt:lpstr>
      <vt:lpstr>'04 Programa'!Print_Area</vt:lpstr>
      <vt:lpstr>'04 Šaltiniai'!Print_Area</vt:lpstr>
      <vt:lpstr>'04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Pletra_LM</dc:creator>
  <cp:lastModifiedBy>Pletra_AS</cp:lastModifiedBy>
  <cp:lastPrinted>2024-07-16T14:16:38Z</cp:lastPrinted>
  <dcterms:created xsi:type="dcterms:W3CDTF">2017-11-21T09:16:58Z</dcterms:created>
  <dcterms:modified xsi:type="dcterms:W3CDTF">2024-08-12T10:03:54Z</dcterms:modified>
</cp:coreProperties>
</file>