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Pletra_AS\Desktop\2024-2026 SVP (biudžetas)\"/>
    </mc:Choice>
  </mc:AlternateContent>
  <xr:revisionPtr revIDLastSave="0" documentId="13_ncr:1_{326F4BCB-C000-4FC9-9D0C-36E03A51FC34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04 Programa" sheetId="1" r:id="rId1"/>
    <sheet name="04 Išlaidų suvestinė" sheetId="5" r:id="rId2"/>
    <sheet name="04 Šaltiniai" sheetId="2" r:id="rId3"/>
    <sheet name="04 Bendros lėšos" sheetId="4" r:id="rId4"/>
    <sheet name="04 Rodikliai" sheetId="6" r:id="rId5"/>
  </sheets>
  <externalReferences>
    <externalReference r:id="rId6"/>
  </externalReferences>
  <definedNames>
    <definedName name="Excel_BuiltIn__FilterDatabase" localSheetId="0">'04 Programa'!$A$21:$AO$21</definedName>
    <definedName name="_xlnm.Print_Area" localSheetId="3">'04 Bendros lėšos'!$A$1:$I$25</definedName>
    <definedName name="_xlnm.Print_Area" localSheetId="0">'04 Programa'!$A$1:$AA$260</definedName>
    <definedName name="_xlnm.Print_Area" localSheetId="2">'04 Šaltiniai'!$A$1:$F$32</definedName>
    <definedName name="_xlnm.Print_Titles" localSheetId="0">'04 Programa'!$19:$21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2" l="1"/>
  <c r="E3" i="2"/>
  <c r="D4" i="2"/>
  <c r="D3" i="2"/>
  <c r="C4" i="2"/>
  <c r="C3" i="2"/>
  <c r="B4" i="2"/>
  <c r="B3" i="2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L103" i="1"/>
  <c r="AA100" i="1"/>
  <c r="Z100" i="1"/>
  <c r="Y100" i="1"/>
  <c r="W100" i="1"/>
  <c r="V100" i="1"/>
  <c r="U100" i="1"/>
  <c r="S100" i="1"/>
  <c r="R100" i="1"/>
  <c r="Q100" i="1"/>
  <c r="O100" i="1"/>
  <c r="N100" i="1"/>
  <c r="M100" i="1"/>
  <c r="X99" i="1"/>
  <c r="T99" i="1"/>
  <c r="P99" i="1"/>
  <c r="L99" i="1"/>
  <c r="X98" i="1"/>
  <c r="T98" i="1"/>
  <c r="P98" i="1"/>
  <c r="L98" i="1"/>
  <c r="AA97" i="1"/>
  <c r="Z97" i="1"/>
  <c r="Y97" i="1"/>
  <c r="W97" i="1"/>
  <c r="V97" i="1"/>
  <c r="U97" i="1"/>
  <c r="S97" i="1"/>
  <c r="R97" i="1"/>
  <c r="Q97" i="1"/>
  <c r="O97" i="1"/>
  <c r="N97" i="1"/>
  <c r="M97" i="1"/>
  <c r="X96" i="1"/>
  <c r="T96" i="1"/>
  <c r="P96" i="1"/>
  <c r="L96" i="1"/>
  <c r="X95" i="1"/>
  <c r="T95" i="1"/>
  <c r="T97" i="1" s="1"/>
  <c r="P95" i="1"/>
  <c r="L95" i="1"/>
  <c r="AA55" i="1"/>
  <c r="Z55" i="1"/>
  <c r="Y55" i="1"/>
  <c r="W55" i="1"/>
  <c r="V55" i="1"/>
  <c r="U55" i="1"/>
  <c r="S55" i="1"/>
  <c r="R55" i="1"/>
  <c r="Q55" i="1"/>
  <c r="O55" i="1"/>
  <c r="N55" i="1"/>
  <c r="M55" i="1"/>
  <c r="X54" i="1"/>
  <c r="T54" i="1"/>
  <c r="P54" i="1"/>
  <c r="L54" i="1"/>
  <c r="X53" i="1"/>
  <c r="T53" i="1"/>
  <c r="P53" i="1"/>
  <c r="L53" i="1"/>
  <c r="AA94" i="1"/>
  <c r="Z94" i="1"/>
  <c r="Y94" i="1"/>
  <c r="W94" i="1"/>
  <c r="V94" i="1"/>
  <c r="U94" i="1"/>
  <c r="S94" i="1"/>
  <c r="R94" i="1"/>
  <c r="Q94" i="1"/>
  <c r="O94" i="1"/>
  <c r="N94" i="1"/>
  <c r="M94" i="1"/>
  <c r="X93" i="1"/>
  <c r="T93" i="1"/>
  <c r="P93" i="1"/>
  <c r="L93" i="1"/>
  <c r="X92" i="1"/>
  <c r="T92" i="1"/>
  <c r="P92" i="1"/>
  <c r="P94" i="1" s="1"/>
  <c r="L92" i="1"/>
  <c r="M42" i="1"/>
  <c r="N42" i="1"/>
  <c r="O42" i="1"/>
  <c r="Q42" i="1"/>
  <c r="R42" i="1"/>
  <c r="S42" i="1"/>
  <c r="U42" i="1"/>
  <c r="V42" i="1"/>
  <c r="W42" i="1"/>
  <c r="Y42" i="1"/>
  <c r="Z42" i="1"/>
  <c r="AA42" i="1"/>
  <c r="L36" i="1"/>
  <c r="AA124" i="1"/>
  <c r="Z124" i="1"/>
  <c r="Y124" i="1"/>
  <c r="V124" i="1"/>
  <c r="U124" i="1"/>
  <c r="S124" i="1"/>
  <c r="R124" i="1"/>
  <c r="Q124" i="1"/>
  <c r="N124" i="1"/>
  <c r="M124" i="1"/>
  <c r="X123" i="1"/>
  <c r="X124" i="1" s="1"/>
  <c r="T123" i="1"/>
  <c r="T124" i="1" s="1"/>
  <c r="P123" i="1"/>
  <c r="P124" i="1" s="1"/>
  <c r="L123" i="1"/>
  <c r="L124" i="1" s="1"/>
  <c r="X75" i="1"/>
  <c r="T75" i="1"/>
  <c r="P75" i="1"/>
  <c r="L75" i="1"/>
  <c r="X227" i="1"/>
  <c r="AA224" i="1"/>
  <c r="AA225" i="1" s="1"/>
  <c r="Z224" i="1"/>
  <c r="Z225" i="1" s="1"/>
  <c r="Y224" i="1"/>
  <c r="Y225" i="1" s="1"/>
  <c r="X224" i="1"/>
  <c r="X225" i="1" s="1"/>
  <c r="W224" i="1"/>
  <c r="W225" i="1" s="1"/>
  <c r="V224" i="1"/>
  <c r="V225" i="1" s="1"/>
  <c r="U224" i="1"/>
  <c r="U225" i="1" s="1"/>
  <c r="S224" i="1"/>
  <c r="S225" i="1" s="1"/>
  <c r="R224" i="1"/>
  <c r="R225" i="1" s="1"/>
  <c r="Q224" i="1"/>
  <c r="Q225" i="1" s="1"/>
  <c r="O224" i="1"/>
  <c r="O225" i="1" s="1"/>
  <c r="N224" i="1"/>
  <c r="N225" i="1" s="1"/>
  <c r="M224" i="1"/>
  <c r="M225" i="1" s="1"/>
  <c r="T222" i="1"/>
  <c r="T224" i="1" s="1"/>
  <c r="T225" i="1" s="1"/>
  <c r="P222" i="1"/>
  <c r="P224" i="1" s="1"/>
  <c r="P225" i="1" s="1"/>
  <c r="L222" i="1"/>
  <c r="L224" i="1" s="1"/>
  <c r="L225" i="1" s="1"/>
  <c r="AA186" i="1"/>
  <c r="Z186" i="1"/>
  <c r="Y186" i="1"/>
  <c r="W186" i="1"/>
  <c r="V186" i="1"/>
  <c r="U186" i="1"/>
  <c r="S186" i="1"/>
  <c r="R186" i="1"/>
  <c r="Q186" i="1"/>
  <c r="O186" i="1"/>
  <c r="N186" i="1"/>
  <c r="M186" i="1"/>
  <c r="X185" i="1"/>
  <c r="T185" i="1"/>
  <c r="P185" i="1"/>
  <c r="L185" i="1"/>
  <c r="X184" i="1"/>
  <c r="T184" i="1"/>
  <c r="P184" i="1"/>
  <c r="L184" i="1"/>
  <c r="M189" i="1"/>
  <c r="N189" i="1"/>
  <c r="O189" i="1"/>
  <c r="Q189" i="1"/>
  <c r="R189" i="1"/>
  <c r="S189" i="1"/>
  <c r="U189" i="1"/>
  <c r="V189" i="1"/>
  <c r="W189" i="1"/>
  <c r="Y189" i="1"/>
  <c r="Z189" i="1"/>
  <c r="AA189" i="1"/>
  <c r="X188" i="1"/>
  <c r="T188" i="1"/>
  <c r="P188" i="1"/>
  <c r="L188" i="1"/>
  <c r="AA183" i="1"/>
  <c r="Z183" i="1"/>
  <c r="Y183" i="1"/>
  <c r="W183" i="1"/>
  <c r="V183" i="1"/>
  <c r="U183" i="1"/>
  <c r="S183" i="1"/>
  <c r="R183" i="1"/>
  <c r="Q183" i="1"/>
  <c r="O183" i="1"/>
  <c r="N183" i="1"/>
  <c r="M183" i="1"/>
  <c r="X182" i="1"/>
  <c r="X183" i="1" s="1"/>
  <c r="T182" i="1"/>
  <c r="T183" i="1" s="1"/>
  <c r="P182" i="1"/>
  <c r="P183" i="1" s="1"/>
  <c r="L182" i="1"/>
  <c r="L183" i="1" s="1"/>
  <c r="M102" i="1"/>
  <c r="N102" i="1"/>
  <c r="O102" i="1"/>
  <c r="Q102" i="1"/>
  <c r="R102" i="1"/>
  <c r="S102" i="1"/>
  <c r="U102" i="1"/>
  <c r="V102" i="1"/>
  <c r="W102" i="1"/>
  <c r="Y102" i="1"/>
  <c r="Z102" i="1"/>
  <c r="AA102" i="1"/>
  <c r="AA91" i="1"/>
  <c r="Z91" i="1"/>
  <c r="Y91" i="1"/>
  <c r="W91" i="1"/>
  <c r="V91" i="1"/>
  <c r="U91" i="1"/>
  <c r="S91" i="1"/>
  <c r="R91" i="1"/>
  <c r="Q91" i="1"/>
  <c r="O91" i="1"/>
  <c r="N91" i="1"/>
  <c r="M91" i="1"/>
  <c r="X90" i="1"/>
  <c r="X91" i="1" s="1"/>
  <c r="T90" i="1"/>
  <c r="T91" i="1" s="1"/>
  <c r="P90" i="1"/>
  <c r="P91" i="1" s="1"/>
  <c r="L90" i="1"/>
  <c r="L91" i="1" s="1"/>
  <c r="X97" i="1" l="1"/>
  <c r="P100" i="1"/>
  <c r="L100" i="1"/>
  <c r="T100" i="1"/>
  <c r="X100" i="1"/>
  <c r="T55" i="1"/>
  <c r="L94" i="1"/>
  <c r="L97" i="1"/>
  <c r="P97" i="1"/>
  <c r="P55" i="1"/>
  <c r="L55" i="1"/>
  <c r="T94" i="1"/>
  <c r="X55" i="1"/>
  <c r="X94" i="1"/>
  <c r="L186" i="1"/>
  <c r="T186" i="1"/>
  <c r="X186" i="1"/>
  <c r="P186" i="1"/>
  <c r="D16" i="4"/>
  <c r="C21" i="4"/>
  <c r="C19" i="4"/>
  <c r="C16" i="4"/>
  <c r="M112" i="1"/>
  <c r="N112" i="1"/>
  <c r="O112" i="1"/>
  <c r="E25" i="4"/>
  <c r="D25" i="4" s="1"/>
  <c r="C25" i="4"/>
  <c r="C24" i="4"/>
  <c r="D24" i="4" s="1"/>
  <c r="D21" i="4"/>
  <c r="F20" i="4"/>
  <c r="E20" i="4"/>
  <c r="B20" i="4"/>
  <c r="C20" i="4" s="1"/>
  <c r="D20" i="4" s="1"/>
  <c r="G16" i="4"/>
  <c r="X111" i="1" l="1"/>
  <c r="U110" i="1"/>
  <c r="V110" i="1"/>
  <c r="W110" i="1"/>
  <c r="Y110" i="1"/>
  <c r="Z110" i="1"/>
  <c r="AA110" i="1"/>
  <c r="X109" i="1"/>
  <c r="X110" i="1" s="1"/>
  <c r="X107" i="1"/>
  <c r="X105" i="1"/>
  <c r="X208" i="1"/>
  <c r="X197" i="1"/>
  <c r="X79" i="1" l="1"/>
  <c r="X249" i="1"/>
  <c r="X247" i="1"/>
  <c r="X244" i="1"/>
  <c r="X232" i="1"/>
  <c r="X205" i="1"/>
  <c r="X161" i="1"/>
  <c r="X137" i="1"/>
  <c r="X255" i="1"/>
  <c r="X139" i="1"/>
  <c r="X117" i="1"/>
  <c r="X119" i="1"/>
  <c r="X115" i="1"/>
  <c r="U65" i="1"/>
  <c r="V65" i="1"/>
  <c r="W65" i="1"/>
  <c r="Y65" i="1"/>
  <c r="Z65" i="1"/>
  <c r="AA65" i="1"/>
  <c r="X64" i="1"/>
  <c r="X65" i="1" s="1"/>
  <c r="X66" i="1"/>
  <c r="X76" i="1"/>
  <c r="X61" i="1"/>
  <c r="X68" i="1"/>
  <c r="X125" i="1"/>
  <c r="X113" i="1"/>
  <c r="X67" i="1"/>
  <c r="X215" i="1"/>
  <c r="X194" i="1" l="1"/>
  <c r="X141" i="1"/>
  <c r="X135" i="1"/>
  <c r="X132" i="1"/>
  <c r="X127" i="1"/>
  <c r="X121" i="1"/>
  <c r="X74" i="1"/>
  <c r="U63" i="1"/>
  <c r="V63" i="1"/>
  <c r="W63" i="1"/>
  <c r="Y63" i="1"/>
  <c r="Z63" i="1"/>
  <c r="AA63" i="1"/>
  <c r="X62" i="1"/>
  <c r="X63" i="1" s="1"/>
  <c r="U28" i="1"/>
  <c r="V28" i="1"/>
  <c r="W28" i="1"/>
  <c r="Y28" i="1"/>
  <c r="Z28" i="1"/>
  <c r="AA28" i="1"/>
  <c r="X27" i="1"/>
  <c r="X28" i="1" s="1"/>
  <c r="X165" i="1" l="1"/>
  <c r="U160" i="1"/>
  <c r="V160" i="1"/>
  <c r="W160" i="1"/>
  <c r="Y160" i="1"/>
  <c r="Z160" i="1"/>
  <c r="AA160" i="1"/>
  <c r="X157" i="1"/>
  <c r="X160" i="1" s="1"/>
  <c r="X151" i="1"/>
  <c r="X187" i="1"/>
  <c r="X189" i="1" s="1"/>
  <c r="X177" i="1"/>
  <c r="X180" i="1"/>
  <c r="U58" i="1"/>
  <c r="V58" i="1"/>
  <c r="W58" i="1"/>
  <c r="Y58" i="1"/>
  <c r="Z58" i="1"/>
  <c r="AA58" i="1"/>
  <c r="L44" i="1"/>
  <c r="U52" i="1"/>
  <c r="V52" i="1"/>
  <c r="W52" i="1"/>
  <c r="Y52" i="1"/>
  <c r="Z52" i="1"/>
  <c r="AA52" i="1"/>
  <c r="L50" i="1"/>
  <c r="U45" i="1"/>
  <c r="V45" i="1"/>
  <c r="W45" i="1"/>
  <c r="Y45" i="1"/>
  <c r="Z45" i="1"/>
  <c r="AA45" i="1"/>
  <c r="X88" i="1"/>
  <c r="X87" i="1"/>
  <c r="T88" i="1"/>
  <c r="T87" i="1"/>
  <c r="M89" i="1"/>
  <c r="N89" i="1"/>
  <c r="O89" i="1"/>
  <c r="Q89" i="1"/>
  <c r="R89" i="1"/>
  <c r="S89" i="1"/>
  <c r="U89" i="1"/>
  <c r="V89" i="1"/>
  <c r="W89" i="1"/>
  <c r="Y89" i="1"/>
  <c r="Z89" i="1"/>
  <c r="AA89" i="1"/>
  <c r="P88" i="1"/>
  <c r="P87" i="1"/>
  <c r="L88" i="1"/>
  <c r="L87" i="1"/>
  <c r="AA167" i="1"/>
  <c r="Z167" i="1"/>
  <c r="Y167" i="1"/>
  <c r="W167" i="1"/>
  <c r="V167" i="1"/>
  <c r="U167" i="1"/>
  <c r="S167" i="1"/>
  <c r="R167" i="1"/>
  <c r="Q167" i="1"/>
  <c r="O167" i="1"/>
  <c r="N167" i="1"/>
  <c r="M167" i="1"/>
  <c r="X166" i="1"/>
  <c r="T166" i="1"/>
  <c r="P166" i="1"/>
  <c r="L166" i="1"/>
  <c r="T165" i="1"/>
  <c r="P165" i="1"/>
  <c r="L165" i="1"/>
  <c r="AA164" i="1"/>
  <c r="Z164" i="1"/>
  <c r="Y164" i="1"/>
  <c r="W164" i="1"/>
  <c r="V164" i="1"/>
  <c r="U164" i="1"/>
  <c r="S164" i="1"/>
  <c r="R164" i="1"/>
  <c r="Q164" i="1"/>
  <c r="O164" i="1"/>
  <c r="N164" i="1"/>
  <c r="M164" i="1"/>
  <c r="X163" i="1"/>
  <c r="T163" i="1"/>
  <c r="P163" i="1"/>
  <c r="L163" i="1"/>
  <c r="X162" i="1"/>
  <c r="T162" i="1"/>
  <c r="P162" i="1"/>
  <c r="L162" i="1"/>
  <c r="T161" i="1"/>
  <c r="P161" i="1"/>
  <c r="L161" i="1"/>
  <c r="S160" i="1"/>
  <c r="R160" i="1"/>
  <c r="Q160" i="1"/>
  <c r="O160" i="1"/>
  <c r="N160" i="1"/>
  <c r="M160" i="1"/>
  <c r="T159" i="1"/>
  <c r="P159" i="1"/>
  <c r="L159" i="1"/>
  <c r="T158" i="1"/>
  <c r="P158" i="1"/>
  <c r="L158" i="1"/>
  <c r="T157" i="1"/>
  <c r="P157" i="1"/>
  <c r="L157" i="1"/>
  <c r="AA156" i="1"/>
  <c r="Z156" i="1"/>
  <c r="Y156" i="1"/>
  <c r="W156" i="1"/>
  <c r="V156" i="1"/>
  <c r="U156" i="1"/>
  <c r="S156" i="1"/>
  <c r="R156" i="1"/>
  <c r="Q156" i="1"/>
  <c r="O156" i="1"/>
  <c r="N156" i="1"/>
  <c r="M156" i="1"/>
  <c r="T155" i="1"/>
  <c r="P155" i="1"/>
  <c r="L155" i="1"/>
  <c r="X154" i="1"/>
  <c r="X156" i="1" s="1"/>
  <c r="T154" i="1"/>
  <c r="P154" i="1"/>
  <c r="L154" i="1"/>
  <c r="AA153" i="1"/>
  <c r="Z153" i="1"/>
  <c r="Y153" i="1"/>
  <c r="W153" i="1"/>
  <c r="V153" i="1"/>
  <c r="U153" i="1"/>
  <c r="S153" i="1"/>
  <c r="R153" i="1"/>
  <c r="Q153" i="1"/>
  <c r="O153" i="1"/>
  <c r="N153" i="1"/>
  <c r="M153" i="1"/>
  <c r="X152" i="1"/>
  <c r="X153" i="1" s="1"/>
  <c r="T152" i="1"/>
  <c r="P152" i="1"/>
  <c r="L152" i="1"/>
  <c r="T151" i="1"/>
  <c r="P151" i="1"/>
  <c r="L151" i="1"/>
  <c r="X167" i="1" l="1"/>
  <c r="X164" i="1"/>
  <c r="X168" i="1" s="1"/>
  <c r="P167" i="1"/>
  <c r="P164" i="1"/>
  <c r="T167" i="1"/>
  <c r="N168" i="1"/>
  <c r="S168" i="1"/>
  <c r="P160" i="1"/>
  <c r="T153" i="1"/>
  <c r="Y168" i="1"/>
  <c r="T156" i="1"/>
  <c r="P153" i="1"/>
  <c r="O168" i="1"/>
  <c r="U168" i="1"/>
  <c r="T160" i="1"/>
  <c r="T164" i="1"/>
  <c r="Q168" i="1"/>
  <c r="V168" i="1"/>
  <c r="Z168" i="1"/>
  <c r="L156" i="1"/>
  <c r="L153" i="1"/>
  <c r="M168" i="1"/>
  <c r="R168" i="1"/>
  <c r="W168" i="1"/>
  <c r="AA168" i="1"/>
  <c r="P156" i="1"/>
  <c r="L160" i="1"/>
  <c r="L164" i="1"/>
  <c r="L167" i="1"/>
  <c r="P168" i="1" l="1"/>
  <c r="T168" i="1"/>
  <c r="L168" i="1"/>
  <c r="N126" i="1"/>
  <c r="X69" i="1"/>
  <c r="T69" i="1"/>
  <c r="P69" i="1"/>
  <c r="L69" i="1"/>
  <c r="X32" i="1"/>
  <c r="T32" i="1"/>
  <c r="P32" i="1"/>
  <c r="L32" i="1"/>
  <c r="E11" i="2" l="1"/>
  <c r="M239" i="1"/>
  <c r="N239" i="1"/>
  <c r="O239" i="1"/>
  <c r="Q239" i="1"/>
  <c r="R239" i="1"/>
  <c r="S239" i="1"/>
  <c r="U239" i="1"/>
  <c r="V239" i="1"/>
  <c r="W239" i="1"/>
  <c r="Y239" i="1"/>
  <c r="Z239" i="1"/>
  <c r="AA239" i="1"/>
  <c r="M144" i="1"/>
  <c r="N144" i="1"/>
  <c r="O144" i="1"/>
  <c r="Q144" i="1"/>
  <c r="R144" i="1"/>
  <c r="S144" i="1"/>
  <c r="U144" i="1"/>
  <c r="V144" i="1"/>
  <c r="W144" i="1"/>
  <c r="X144" i="1"/>
  <c r="Y144" i="1"/>
  <c r="Z144" i="1"/>
  <c r="AA144" i="1"/>
  <c r="M134" i="1"/>
  <c r="N134" i="1"/>
  <c r="O134" i="1"/>
  <c r="Q134" i="1"/>
  <c r="R134" i="1"/>
  <c r="S134" i="1"/>
  <c r="U134" i="1"/>
  <c r="V134" i="1"/>
  <c r="W134" i="1"/>
  <c r="Y134" i="1"/>
  <c r="Z134" i="1"/>
  <c r="AA134" i="1"/>
  <c r="X133" i="1"/>
  <c r="X134" i="1" s="1"/>
  <c r="T133" i="1"/>
  <c r="P133" i="1"/>
  <c r="M129" i="1"/>
  <c r="N129" i="1"/>
  <c r="O129" i="1"/>
  <c r="Q129" i="1"/>
  <c r="R129" i="1"/>
  <c r="S129" i="1"/>
  <c r="U129" i="1"/>
  <c r="V129" i="1"/>
  <c r="W129" i="1"/>
  <c r="Y129" i="1"/>
  <c r="Z129" i="1"/>
  <c r="AA129" i="1"/>
  <c r="L133" i="1"/>
  <c r="X128" i="1"/>
  <c r="X129" i="1" s="1"/>
  <c r="T128" i="1"/>
  <c r="P128" i="1"/>
  <c r="L128" i="1"/>
  <c r="AA85" i="1"/>
  <c r="Z85" i="1"/>
  <c r="Y85" i="1"/>
  <c r="W85" i="1"/>
  <c r="V85" i="1"/>
  <c r="U85" i="1"/>
  <c r="S85" i="1"/>
  <c r="R85" i="1"/>
  <c r="Q85" i="1"/>
  <c r="O85" i="1"/>
  <c r="N85" i="1"/>
  <c r="M85" i="1"/>
  <c r="X84" i="1"/>
  <c r="T84" i="1"/>
  <c r="P84" i="1"/>
  <c r="P85" i="1" s="1"/>
  <c r="L84" i="1"/>
  <c r="L85" i="1" s="1"/>
  <c r="X85" i="1" l="1"/>
  <c r="T85" i="1"/>
  <c r="V126" i="1"/>
  <c r="AA80" i="1" l="1"/>
  <c r="Z80" i="1"/>
  <c r="Y80" i="1"/>
  <c r="W80" i="1"/>
  <c r="V80" i="1"/>
  <c r="U80" i="1"/>
  <c r="S80" i="1"/>
  <c r="R80" i="1"/>
  <c r="Q80" i="1"/>
  <c r="O80" i="1"/>
  <c r="N80" i="1"/>
  <c r="M80" i="1"/>
  <c r="T79" i="1"/>
  <c r="P79" i="1"/>
  <c r="L79" i="1"/>
  <c r="X78" i="1"/>
  <c r="X80" i="1" s="1"/>
  <c r="T78" i="1"/>
  <c r="P78" i="1"/>
  <c r="L78" i="1"/>
  <c r="L80" i="1" l="1"/>
  <c r="T80" i="1"/>
  <c r="P80" i="1"/>
  <c r="AA229" i="1"/>
  <c r="AA230" i="1" s="1"/>
  <c r="Z229" i="1"/>
  <c r="Z230" i="1" s="1"/>
  <c r="Y229" i="1"/>
  <c r="Y230" i="1" s="1"/>
  <c r="X229" i="1"/>
  <c r="X230" i="1" s="1"/>
  <c r="W229" i="1"/>
  <c r="W230" i="1" s="1"/>
  <c r="V229" i="1"/>
  <c r="V230" i="1" s="1"/>
  <c r="U229" i="1"/>
  <c r="U230" i="1" s="1"/>
  <c r="S229" i="1"/>
  <c r="S230" i="1" s="1"/>
  <c r="R229" i="1"/>
  <c r="R230" i="1" s="1"/>
  <c r="Q229" i="1"/>
  <c r="Q230" i="1" s="1"/>
  <c r="O229" i="1"/>
  <c r="O230" i="1" s="1"/>
  <c r="N229" i="1"/>
  <c r="N230" i="1" s="1"/>
  <c r="M229" i="1"/>
  <c r="M230" i="1" s="1"/>
  <c r="T227" i="1"/>
  <c r="T229" i="1" s="1"/>
  <c r="T230" i="1" s="1"/>
  <c r="P227" i="1"/>
  <c r="P229" i="1" s="1"/>
  <c r="P230" i="1" s="1"/>
  <c r="L227" i="1"/>
  <c r="L229" i="1" s="1"/>
  <c r="L230" i="1" s="1"/>
  <c r="AA198" i="1" l="1"/>
  <c r="Z198" i="1"/>
  <c r="Y198" i="1"/>
  <c r="X198" i="1"/>
  <c r="W198" i="1"/>
  <c r="V198" i="1"/>
  <c r="U198" i="1"/>
  <c r="S198" i="1"/>
  <c r="R198" i="1"/>
  <c r="Q198" i="1"/>
  <c r="O198" i="1"/>
  <c r="N198" i="1"/>
  <c r="M198" i="1"/>
  <c r="T197" i="1"/>
  <c r="T198" i="1" s="1"/>
  <c r="P197" i="1"/>
  <c r="P198" i="1" s="1"/>
  <c r="L197" i="1"/>
  <c r="L198" i="1" s="1"/>
  <c r="AA146" i="1" l="1"/>
  <c r="Z146" i="1"/>
  <c r="Y146" i="1"/>
  <c r="X146" i="1"/>
  <c r="U146" i="1"/>
  <c r="S146" i="1"/>
  <c r="R146" i="1"/>
  <c r="Q146" i="1"/>
  <c r="M146" i="1"/>
  <c r="T145" i="1"/>
  <c r="T146" i="1" s="1"/>
  <c r="P145" i="1"/>
  <c r="L145" i="1"/>
  <c r="L146" i="1" s="1"/>
  <c r="T143" i="1"/>
  <c r="T144" i="1" s="1"/>
  <c r="P143" i="1"/>
  <c r="P144" i="1" s="1"/>
  <c r="L143" i="1"/>
  <c r="L144" i="1" s="1"/>
  <c r="AA142" i="1"/>
  <c r="Z142" i="1"/>
  <c r="Y142" i="1"/>
  <c r="X142" i="1"/>
  <c r="U142" i="1"/>
  <c r="S142" i="1"/>
  <c r="R142" i="1"/>
  <c r="Q142" i="1"/>
  <c r="M142" i="1"/>
  <c r="T141" i="1"/>
  <c r="T142" i="1" s="1"/>
  <c r="P141" i="1"/>
  <c r="P142" i="1" s="1"/>
  <c r="L141" i="1"/>
  <c r="L142" i="1" s="1"/>
  <c r="P146" i="1" l="1"/>
  <c r="M196" i="1"/>
  <c r="N196" i="1"/>
  <c r="O196" i="1"/>
  <c r="Q196" i="1"/>
  <c r="R196" i="1"/>
  <c r="S196" i="1"/>
  <c r="U196" i="1"/>
  <c r="V196" i="1"/>
  <c r="W196" i="1"/>
  <c r="Y196" i="1"/>
  <c r="Z196" i="1"/>
  <c r="AA196" i="1"/>
  <c r="X195" i="1"/>
  <c r="X196" i="1" s="1"/>
  <c r="T195" i="1"/>
  <c r="P195" i="1"/>
  <c r="L195" i="1"/>
  <c r="X238" i="1" l="1"/>
  <c r="T238" i="1"/>
  <c r="P238" i="1"/>
  <c r="L238" i="1"/>
  <c r="AA236" i="1"/>
  <c r="Z236" i="1"/>
  <c r="Y236" i="1"/>
  <c r="W236" i="1"/>
  <c r="V236" i="1"/>
  <c r="U236" i="1"/>
  <c r="S236" i="1"/>
  <c r="R236" i="1"/>
  <c r="Q236" i="1"/>
  <c r="O236" i="1"/>
  <c r="N236" i="1"/>
  <c r="M236" i="1"/>
  <c r="X235" i="1"/>
  <c r="T235" i="1"/>
  <c r="T236" i="1" s="1"/>
  <c r="P235" i="1"/>
  <c r="P236" i="1" s="1"/>
  <c r="L235" i="1"/>
  <c r="L236" i="1" s="1"/>
  <c r="X86" i="1"/>
  <c r="X89" i="1" s="1"/>
  <c r="T86" i="1"/>
  <c r="T89" i="1" s="1"/>
  <c r="P86" i="1"/>
  <c r="P89" i="1" s="1"/>
  <c r="L86" i="1"/>
  <c r="L89" i="1" s="1"/>
  <c r="X236" i="1" l="1"/>
  <c r="P101" i="1"/>
  <c r="P76" i="1"/>
  <c r="P102" i="1" l="1"/>
  <c r="X209" i="1"/>
  <c r="T209" i="1"/>
  <c r="P209" i="1"/>
  <c r="L209" i="1"/>
  <c r="M210" i="1"/>
  <c r="N210" i="1"/>
  <c r="O210" i="1"/>
  <c r="Q210" i="1"/>
  <c r="R210" i="1"/>
  <c r="S210" i="1"/>
  <c r="U210" i="1"/>
  <c r="V210" i="1"/>
  <c r="W210" i="1"/>
  <c r="Y210" i="1"/>
  <c r="Z210" i="1"/>
  <c r="AA210" i="1"/>
  <c r="M207" i="1"/>
  <c r="N207" i="1"/>
  <c r="O207" i="1"/>
  <c r="Q207" i="1"/>
  <c r="R207" i="1"/>
  <c r="S207" i="1"/>
  <c r="U207" i="1"/>
  <c r="V207" i="1"/>
  <c r="W207" i="1"/>
  <c r="Y207" i="1"/>
  <c r="Z207" i="1"/>
  <c r="AA207" i="1"/>
  <c r="X206" i="1"/>
  <c r="X207" i="1" s="1"/>
  <c r="T206" i="1"/>
  <c r="P206" i="1"/>
  <c r="L206" i="1"/>
  <c r="AA140" i="1"/>
  <c r="Z140" i="1"/>
  <c r="Y140" i="1"/>
  <c r="X140" i="1"/>
  <c r="U140" i="1"/>
  <c r="S140" i="1"/>
  <c r="R140" i="1"/>
  <c r="Q140" i="1"/>
  <c r="M140" i="1"/>
  <c r="T139" i="1"/>
  <c r="T140" i="1" s="1"/>
  <c r="P139" i="1"/>
  <c r="P140" i="1" s="1"/>
  <c r="L139" i="1"/>
  <c r="L140" i="1" s="1"/>
  <c r="M71" i="1"/>
  <c r="N71" i="1"/>
  <c r="O71" i="1"/>
  <c r="Q71" i="1"/>
  <c r="R71" i="1"/>
  <c r="S71" i="1"/>
  <c r="U71" i="1"/>
  <c r="V71" i="1"/>
  <c r="W71" i="1"/>
  <c r="Y71" i="1"/>
  <c r="Z71" i="1"/>
  <c r="AA71" i="1"/>
  <c r="X70" i="1"/>
  <c r="X71" i="1" s="1"/>
  <c r="T70" i="1"/>
  <c r="P70" i="1"/>
  <c r="L70" i="1"/>
  <c r="M38" i="1"/>
  <c r="N38" i="1"/>
  <c r="O38" i="1"/>
  <c r="Q38" i="1"/>
  <c r="R38" i="1"/>
  <c r="S38" i="1"/>
  <c r="U38" i="1"/>
  <c r="V38" i="1"/>
  <c r="W38" i="1"/>
  <c r="Y38" i="1"/>
  <c r="Z38" i="1"/>
  <c r="AA38" i="1"/>
  <c r="X37" i="1"/>
  <c r="T37" i="1"/>
  <c r="P37" i="1"/>
  <c r="L37" i="1"/>
  <c r="X210" i="1" l="1"/>
  <c r="L194" i="1"/>
  <c r="L196" i="1" s="1"/>
  <c r="L199" i="1"/>
  <c r="S52" i="1" l="1"/>
  <c r="R52" i="1"/>
  <c r="Q52" i="1"/>
  <c r="O52" i="1"/>
  <c r="N52" i="1"/>
  <c r="M52" i="1"/>
  <c r="X51" i="1"/>
  <c r="T51" i="1"/>
  <c r="P51" i="1"/>
  <c r="L51" i="1"/>
  <c r="L52" i="1" s="1"/>
  <c r="X50" i="1"/>
  <c r="T50" i="1"/>
  <c r="P50" i="1"/>
  <c r="X52" i="1" l="1"/>
  <c r="P52" i="1"/>
  <c r="T52" i="1"/>
  <c r="L35" i="1" l="1"/>
  <c r="P194" i="1" l="1"/>
  <c r="P196" i="1" s="1"/>
  <c r="P199" i="1"/>
  <c r="M49" i="1" l="1"/>
  <c r="N49" i="1"/>
  <c r="O49" i="1"/>
  <c r="Q49" i="1"/>
  <c r="R49" i="1"/>
  <c r="S49" i="1"/>
  <c r="U49" i="1"/>
  <c r="V49" i="1"/>
  <c r="W49" i="1"/>
  <c r="Y49" i="1"/>
  <c r="Z49" i="1"/>
  <c r="AA49" i="1"/>
  <c r="X47" i="1"/>
  <c r="E9" i="2" s="1"/>
  <c r="T47" i="1"/>
  <c r="P47" i="1"/>
  <c r="L47" i="1"/>
  <c r="T194" i="1" l="1"/>
  <c r="T196" i="1" s="1"/>
  <c r="X48" i="1" l="1"/>
  <c r="T48" i="1"/>
  <c r="P48" i="1"/>
  <c r="L48" i="1"/>
  <c r="X46" i="1"/>
  <c r="T46" i="1"/>
  <c r="P46" i="1"/>
  <c r="L46" i="1"/>
  <c r="L49" i="1" s="1"/>
  <c r="X49" i="1" l="1"/>
  <c r="P49" i="1"/>
  <c r="T49" i="1"/>
  <c r="X72" i="1"/>
  <c r="Y72" i="1"/>
  <c r="Z72" i="1"/>
  <c r="AA72" i="1"/>
  <c r="L57" i="1" l="1"/>
  <c r="T82" i="1" l="1"/>
  <c r="D9" i="2" s="1"/>
  <c r="M179" i="1" l="1"/>
  <c r="N179" i="1"/>
  <c r="O179" i="1"/>
  <c r="Q179" i="1"/>
  <c r="R179" i="1"/>
  <c r="S179" i="1"/>
  <c r="U179" i="1"/>
  <c r="V179" i="1"/>
  <c r="W179" i="1"/>
  <c r="Y179" i="1"/>
  <c r="Z179" i="1"/>
  <c r="AA179" i="1"/>
  <c r="X178" i="1"/>
  <c r="T178" i="1"/>
  <c r="P178" i="1"/>
  <c r="L178" i="1"/>
  <c r="T172" i="1"/>
  <c r="X179" i="1" l="1"/>
  <c r="U138" i="1"/>
  <c r="V138" i="1"/>
  <c r="W138" i="1"/>
  <c r="L82" i="1" l="1"/>
  <c r="B9" i="2" s="1"/>
  <c r="P237" i="1" l="1"/>
  <c r="P239" i="1" l="1"/>
  <c r="P33" i="1"/>
  <c r="P205" i="1" l="1"/>
  <c r="P207" i="1" s="1"/>
  <c r="T187" i="1" l="1"/>
  <c r="T189" i="1" s="1"/>
  <c r="P187" i="1"/>
  <c r="P189" i="1" s="1"/>
  <c r="L187" i="1"/>
  <c r="L189" i="1" s="1"/>
  <c r="M83" i="1" l="1"/>
  <c r="N83" i="1"/>
  <c r="O83" i="1"/>
  <c r="Q83" i="1"/>
  <c r="R83" i="1"/>
  <c r="S83" i="1"/>
  <c r="U83" i="1"/>
  <c r="V83" i="1"/>
  <c r="W83" i="1"/>
  <c r="Y83" i="1"/>
  <c r="Z83" i="1"/>
  <c r="AA83" i="1"/>
  <c r="P82" i="1"/>
  <c r="C9" i="2" s="1"/>
  <c r="X81" i="1"/>
  <c r="X83" i="1" s="1"/>
  <c r="T81" i="1"/>
  <c r="T83" i="1" s="1"/>
  <c r="P81" i="1"/>
  <c r="L81" i="1"/>
  <c r="L83" i="1" s="1"/>
  <c r="X101" i="1"/>
  <c r="T101" i="1"/>
  <c r="L101" i="1"/>
  <c r="T102" i="1" l="1"/>
  <c r="L102" i="1"/>
  <c r="X102" i="1"/>
  <c r="E22" i="4"/>
  <c r="C24" i="2"/>
  <c r="P83" i="1"/>
  <c r="N138" i="1"/>
  <c r="L137" i="1"/>
  <c r="L135" i="1"/>
  <c r="L132" i="1"/>
  <c r="L134" i="1" s="1"/>
  <c r="L127" i="1"/>
  <c r="L129" i="1" s="1"/>
  <c r="L125" i="1"/>
  <c r="L121" i="1"/>
  <c r="L119" i="1"/>
  <c r="L117" i="1"/>
  <c r="L115" i="1"/>
  <c r="L113" i="1"/>
  <c r="L111" i="1"/>
  <c r="L109" i="1"/>
  <c r="L107" i="1"/>
  <c r="L105" i="1"/>
  <c r="L76" i="1"/>
  <c r="L74" i="1"/>
  <c r="L68" i="1"/>
  <c r="L67" i="1"/>
  <c r="L66" i="1"/>
  <c r="L64" i="1"/>
  <c r="L62" i="1"/>
  <c r="L61" i="1"/>
  <c r="L41" i="1"/>
  <c r="L40" i="1"/>
  <c r="L31" i="1"/>
  <c r="B11" i="2" l="1"/>
  <c r="B23" i="4" s="1"/>
  <c r="B22" i="4"/>
  <c r="C22" i="4" s="1"/>
  <c r="D22" i="4" s="1"/>
  <c r="B24" i="2"/>
  <c r="E24" i="2"/>
  <c r="G22" i="4"/>
  <c r="F22" i="4"/>
  <c r="D24" i="2"/>
  <c r="L71" i="1"/>
  <c r="AA248" i="1"/>
  <c r="Z248" i="1"/>
  <c r="Y248" i="1"/>
  <c r="X248" i="1"/>
  <c r="W248" i="1"/>
  <c r="V248" i="1"/>
  <c r="U248" i="1"/>
  <c r="S248" i="1"/>
  <c r="R248" i="1"/>
  <c r="Q248" i="1"/>
  <c r="O248" i="1"/>
  <c r="N248" i="1"/>
  <c r="M248" i="1"/>
  <c r="T247" i="1"/>
  <c r="T248" i="1" s="1"/>
  <c r="P247" i="1"/>
  <c r="P248" i="1" s="1"/>
  <c r="L247" i="1"/>
  <c r="L248" i="1" s="1"/>
  <c r="B28" i="2" l="1"/>
  <c r="B27" i="2" s="1"/>
  <c r="C23" i="4"/>
  <c r="B18" i="4"/>
  <c r="AA181" i="1"/>
  <c r="AA190" i="1" s="1"/>
  <c r="Z181" i="1"/>
  <c r="Z190" i="1" s="1"/>
  <c r="Y181" i="1"/>
  <c r="Y190" i="1" s="1"/>
  <c r="X181" i="1"/>
  <c r="X190" i="1" s="1"/>
  <c r="W181" i="1"/>
  <c r="W190" i="1" s="1"/>
  <c r="V181" i="1"/>
  <c r="V190" i="1" s="1"/>
  <c r="U181" i="1"/>
  <c r="U190" i="1" s="1"/>
  <c r="S181" i="1"/>
  <c r="S190" i="1" s="1"/>
  <c r="R181" i="1"/>
  <c r="R190" i="1" s="1"/>
  <c r="Q181" i="1"/>
  <c r="Q190" i="1" s="1"/>
  <c r="O181" i="1"/>
  <c r="O190" i="1" s="1"/>
  <c r="N181" i="1"/>
  <c r="N190" i="1" s="1"/>
  <c r="M181" i="1"/>
  <c r="M190" i="1" s="1"/>
  <c r="T180" i="1"/>
  <c r="T181" i="1" s="1"/>
  <c r="P180" i="1"/>
  <c r="L180" i="1"/>
  <c r="B6" i="2" s="1"/>
  <c r="C18" i="4" l="1"/>
  <c r="L181" i="1"/>
  <c r="P181" i="1"/>
  <c r="L147" i="1"/>
  <c r="AA138" i="1"/>
  <c r="Z138" i="1"/>
  <c r="Y138" i="1"/>
  <c r="X138" i="1"/>
  <c r="S138" i="1"/>
  <c r="R138" i="1"/>
  <c r="Q138" i="1"/>
  <c r="M138" i="1"/>
  <c r="L138" i="1"/>
  <c r="T137" i="1"/>
  <c r="T138" i="1" s="1"/>
  <c r="P137" i="1"/>
  <c r="P138" i="1" s="1"/>
  <c r="AA250" i="1" l="1"/>
  <c r="Z250" i="1"/>
  <c r="Y250" i="1"/>
  <c r="X250" i="1"/>
  <c r="W250" i="1"/>
  <c r="V250" i="1"/>
  <c r="U250" i="1"/>
  <c r="S250" i="1"/>
  <c r="R250" i="1"/>
  <c r="Q250" i="1"/>
  <c r="O250" i="1"/>
  <c r="N250" i="1"/>
  <c r="M250" i="1"/>
  <c r="T249" i="1"/>
  <c r="P249" i="1"/>
  <c r="L249" i="1"/>
  <c r="AA246" i="1"/>
  <c r="Z246" i="1"/>
  <c r="Y246" i="1"/>
  <c r="X246" i="1"/>
  <c r="W246" i="1"/>
  <c r="V246" i="1"/>
  <c r="U246" i="1"/>
  <c r="S246" i="1"/>
  <c r="R246" i="1"/>
  <c r="Q246" i="1"/>
  <c r="O246" i="1"/>
  <c r="N246" i="1"/>
  <c r="M246" i="1"/>
  <c r="T244" i="1"/>
  <c r="T246" i="1" s="1"/>
  <c r="P244" i="1"/>
  <c r="P246" i="1" s="1"/>
  <c r="L244" i="1"/>
  <c r="L246" i="1" s="1"/>
  <c r="X237" i="1"/>
  <c r="T237" i="1"/>
  <c r="L237" i="1"/>
  <c r="P250" i="1" l="1"/>
  <c r="P251" i="1" s="1"/>
  <c r="X239" i="1"/>
  <c r="L239" i="1"/>
  <c r="T239" i="1"/>
  <c r="T250" i="1"/>
  <c r="T251" i="1" s="1"/>
  <c r="N251" i="1"/>
  <c r="S251" i="1"/>
  <c r="X251" i="1"/>
  <c r="O251" i="1"/>
  <c r="Y251" i="1"/>
  <c r="U251" i="1"/>
  <c r="Q251" i="1"/>
  <c r="V251" i="1"/>
  <c r="Z251" i="1"/>
  <c r="L250" i="1"/>
  <c r="L251" i="1" s="1"/>
  <c r="M251" i="1"/>
  <c r="R251" i="1"/>
  <c r="W251" i="1"/>
  <c r="AA251" i="1"/>
  <c r="T215" i="1" l="1"/>
  <c r="T208" i="1"/>
  <c r="T210" i="1" s="1"/>
  <c r="T205" i="1"/>
  <c r="T207" i="1" s="1"/>
  <c r="T199" i="1"/>
  <c r="L177" i="1"/>
  <c r="L179" i="1" s="1"/>
  <c r="L190" i="1" s="1"/>
  <c r="T173" i="1"/>
  <c r="T147" i="1"/>
  <c r="T135" i="1"/>
  <c r="T136" i="1" s="1"/>
  <c r="T132" i="1"/>
  <c r="T127" i="1"/>
  <c r="T129" i="1" s="1"/>
  <c r="T125" i="1"/>
  <c r="T126" i="1" s="1"/>
  <c r="T121" i="1"/>
  <c r="T122" i="1" s="1"/>
  <c r="T119" i="1"/>
  <c r="T120" i="1" s="1"/>
  <c r="T117" i="1"/>
  <c r="T118" i="1" s="1"/>
  <c r="T115" i="1"/>
  <c r="T116" i="1" s="1"/>
  <c r="T113" i="1"/>
  <c r="T114" i="1" s="1"/>
  <c r="T111" i="1"/>
  <c r="T109" i="1"/>
  <c r="T107" i="1"/>
  <c r="T108" i="1" s="1"/>
  <c r="T105" i="1"/>
  <c r="M148" i="1"/>
  <c r="L148" i="1"/>
  <c r="O136" i="1"/>
  <c r="N136" i="1"/>
  <c r="M136" i="1"/>
  <c r="L136" i="1"/>
  <c r="M131" i="1"/>
  <c r="O130" i="1"/>
  <c r="N130" i="1"/>
  <c r="N131" i="1" s="1"/>
  <c r="M126" i="1"/>
  <c r="L126" i="1"/>
  <c r="M122" i="1"/>
  <c r="L122" i="1"/>
  <c r="M120" i="1"/>
  <c r="L120" i="1"/>
  <c r="N118" i="1"/>
  <c r="M118" i="1"/>
  <c r="L118" i="1"/>
  <c r="M116" i="1"/>
  <c r="L116" i="1"/>
  <c r="M114" i="1"/>
  <c r="L114" i="1"/>
  <c r="L112" i="1"/>
  <c r="M110" i="1"/>
  <c r="L110" i="1"/>
  <c r="O108" i="1"/>
  <c r="N108" i="1"/>
  <c r="M108" i="1"/>
  <c r="L108" i="1"/>
  <c r="O106" i="1"/>
  <c r="N106" i="1"/>
  <c r="M106" i="1"/>
  <c r="L106" i="1"/>
  <c r="T76" i="1"/>
  <c r="T74" i="1"/>
  <c r="O77" i="1"/>
  <c r="N77" i="1"/>
  <c r="M77" i="1"/>
  <c r="L77" i="1"/>
  <c r="T67" i="1"/>
  <c r="T68" i="1"/>
  <c r="T66" i="1"/>
  <c r="T64" i="1"/>
  <c r="T65" i="1" s="1"/>
  <c r="T62" i="1"/>
  <c r="T61" i="1"/>
  <c r="O65" i="1"/>
  <c r="N65" i="1"/>
  <c r="M65" i="1"/>
  <c r="L65" i="1"/>
  <c r="O63" i="1"/>
  <c r="N63" i="1"/>
  <c r="M63" i="1"/>
  <c r="L63" i="1"/>
  <c r="T41" i="1"/>
  <c r="T40" i="1"/>
  <c r="T31" i="1"/>
  <c r="O58" i="1"/>
  <c r="N58" i="1"/>
  <c r="M58" i="1"/>
  <c r="L56" i="1"/>
  <c r="O45" i="1"/>
  <c r="N45" i="1"/>
  <c r="M45" i="1"/>
  <c r="L43" i="1"/>
  <c r="L39" i="1"/>
  <c r="O34" i="1"/>
  <c r="N34" i="1"/>
  <c r="M34" i="1"/>
  <c r="M59" i="1" s="1"/>
  <c r="L33" i="1"/>
  <c r="T27" i="1"/>
  <c r="V118" i="1"/>
  <c r="U148" i="1"/>
  <c r="U126" i="1"/>
  <c r="U122" i="1"/>
  <c r="U120" i="1"/>
  <c r="U118" i="1"/>
  <c r="U116" i="1"/>
  <c r="U114" i="1"/>
  <c r="U112" i="1"/>
  <c r="V112" i="1"/>
  <c r="P35" i="1"/>
  <c r="Q34" i="1"/>
  <c r="R34" i="1"/>
  <c r="S34" i="1"/>
  <c r="S59" i="1" s="1"/>
  <c r="U34" i="1"/>
  <c r="U59" i="1" s="1"/>
  <c r="V34" i="1"/>
  <c r="V59" i="1" s="1"/>
  <c r="W34" i="1"/>
  <c r="W59" i="1" s="1"/>
  <c r="Y34" i="1"/>
  <c r="Y59" i="1" s="1"/>
  <c r="Z34" i="1"/>
  <c r="Z59" i="1" s="1"/>
  <c r="AA34" i="1"/>
  <c r="AA59" i="1" s="1"/>
  <c r="P105" i="1"/>
  <c r="P107" i="1"/>
  <c r="P109" i="1"/>
  <c r="P111" i="1"/>
  <c r="P113" i="1"/>
  <c r="P114" i="1" s="1"/>
  <c r="P115" i="1"/>
  <c r="P116" i="1" s="1"/>
  <c r="P117" i="1"/>
  <c r="P118" i="1" s="1"/>
  <c r="P119" i="1"/>
  <c r="P120" i="1" s="1"/>
  <c r="P121" i="1"/>
  <c r="P122" i="1" s="1"/>
  <c r="P125" i="1"/>
  <c r="P126" i="1" s="1"/>
  <c r="P127" i="1"/>
  <c r="P129" i="1" s="1"/>
  <c r="P132" i="1"/>
  <c r="P135" i="1"/>
  <c r="P136" i="1" s="1"/>
  <c r="P147" i="1"/>
  <c r="Q77" i="1"/>
  <c r="R77" i="1"/>
  <c r="S77" i="1"/>
  <c r="U77" i="1"/>
  <c r="V77" i="1"/>
  <c r="W77" i="1"/>
  <c r="X77" i="1"/>
  <c r="Y77" i="1"/>
  <c r="Z77" i="1"/>
  <c r="AA77" i="1"/>
  <c r="L173" i="1"/>
  <c r="L172" i="1"/>
  <c r="L27" i="1"/>
  <c r="P27" i="1"/>
  <c r="M28" i="1"/>
  <c r="M29" i="1" s="1"/>
  <c r="N28" i="1"/>
  <c r="N29" i="1" s="1"/>
  <c r="O28" i="1"/>
  <c r="O29" i="1" s="1"/>
  <c r="Q28" i="1"/>
  <c r="Q29" i="1" s="1"/>
  <c r="U29" i="1"/>
  <c r="R29" i="1"/>
  <c r="X29" i="1"/>
  <c r="Y29" i="1"/>
  <c r="P31" i="1"/>
  <c r="X31" i="1"/>
  <c r="T33" i="1"/>
  <c r="X33" i="1"/>
  <c r="T35" i="1"/>
  <c r="X35" i="1"/>
  <c r="P36" i="1"/>
  <c r="T36" i="1"/>
  <c r="X36" i="1"/>
  <c r="P39" i="1"/>
  <c r="T39" i="1"/>
  <c r="X39" i="1"/>
  <c r="P40" i="1"/>
  <c r="X40" i="1"/>
  <c r="X41" i="1"/>
  <c r="P43" i="1"/>
  <c r="T43" i="1"/>
  <c r="X43" i="1"/>
  <c r="Q45" i="1"/>
  <c r="T44" i="1"/>
  <c r="X44" i="1"/>
  <c r="R45" i="1"/>
  <c r="S45" i="1"/>
  <c r="P56" i="1"/>
  <c r="T56" i="1"/>
  <c r="X56" i="1"/>
  <c r="P57" i="1"/>
  <c r="T57" i="1"/>
  <c r="X57" i="1"/>
  <c r="R58" i="1"/>
  <c r="S58" i="1"/>
  <c r="P61" i="1"/>
  <c r="P62" i="1"/>
  <c r="Q63" i="1"/>
  <c r="R63" i="1"/>
  <c r="S63" i="1"/>
  <c r="P64" i="1"/>
  <c r="P65" i="1" s="1"/>
  <c r="Q65" i="1"/>
  <c r="R65" i="1"/>
  <c r="S65" i="1"/>
  <c r="P66" i="1"/>
  <c r="P67" i="1"/>
  <c r="P68" i="1"/>
  <c r="P74" i="1"/>
  <c r="Q106" i="1"/>
  <c r="R106" i="1"/>
  <c r="S106" i="1"/>
  <c r="U106" i="1"/>
  <c r="V106" i="1"/>
  <c r="W106" i="1"/>
  <c r="X106" i="1"/>
  <c r="Y106" i="1"/>
  <c r="Z106" i="1"/>
  <c r="AA106" i="1"/>
  <c r="Q108" i="1"/>
  <c r="R108" i="1"/>
  <c r="S108" i="1"/>
  <c r="U108" i="1"/>
  <c r="V108" i="1"/>
  <c r="W108" i="1"/>
  <c r="X108" i="1"/>
  <c r="Y108" i="1"/>
  <c r="Z108" i="1"/>
  <c r="AA108" i="1"/>
  <c r="Q110" i="1"/>
  <c r="Q112" i="1"/>
  <c r="R112" i="1"/>
  <c r="S112" i="1"/>
  <c r="X112" i="1"/>
  <c r="Y112" i="1"/>
  <c r="Z112" i="1"/>
  <c r="AA112" i="1"/>
  <c r="Q114" i="1"/>
  <c r="R114" i="1"/>
  <c r="S114" i="1"/>
  <c r="X114" i="1"/>
  <c r="Y114" i="1"/>
  <c r="Z114" i="1"/>
  <c r="AA114" i="1"/>
  <c r="Q116" i="1"/>
  <c r="R116" i="1"/>
  <c r="S116" i="1"/>
  <c r="X116" i="1"/>
  <c r="Y116" i="1"/>
  <c r="Z116" i="1"/>
  <c r="AA116" i="1"/>
  <c r="Q118" i="1"/>
  <c r="R118" i="1"/>
  <c r="S118" i="1"/>
  <c r="X118" i="1"/>
  <c r="Y118" i="1"/>
  <c r="Z118" i="1"/>
  <c r="AA118" i="1"/>
  <c r="Q120" i="1"/>
  <c r="R120" i="1"/>
  <c r="S120" i="1"/>
  <c r="X120" i="1"/>
  <c r="Y120" i="1"/>
  <c r="Z120" i="1"/>
  <c r="AA120" i="1"/>
  <c r="Q122" i="1"/>
  <c r="R122" i="1"/>
  <c r="S122" i="1"/>
  <c r="X122" i="1"/>
  <c r="Y122" i="1"/>
  <c r="Z122" i="1"/>
  <c r="AA122" i="1"/>
  <c r="Q126" i="1"/>
  <c r="R126" i="1"/>
  <c r="S126" i="1"/>
  <c r="X126" i="1"/>
  <c r="Y126" i="1"/>
  <c r="Z126" i="1"/>
  <c r="AA126" i="1"/>
  <c r="H130" i="1"/>
  <c r="K130" i="1"/>
  <c r="R130" i="1"/>
  <c r="R131" i="1" s="1"/>
  <c r="S130" i="1"/>
  <c r="P130" i="1" s="1"/>
  <c r="P131" i="1" s="1"/>
  <c r="V130" i="1"/>
  <c r="V131" i="1" s="1"/>
  <c r="W130" i="1"/>
  <c r="T130" i="1" s="1"/>
  <c r="T131" i="1" s="1"/>
  <c r="Y131" i="1"/>
  <c r="Z130" i="1"/>
  <c r="Z131" i="1" s="1"/>
  <c r="AA130" i="1"/>
  <c r="K131" i="1"/>
  <c r="Q131" i="1"/>
  <c r="U131" i="1"/>
  <c r="Q136" i="1"/>
  <c r="R136" i="1"/>
  <c r="S136" i="1"/>
  <c r="U136" i="1"/>
  <c r="V136" i="1"/>
  <c r="W136" i="1"/>
  <c r="X136" i="1"/>
  <c r="Y136" i="1"/>
  <c r="Z136" i="1"/>
  <c r="AA136" i="1"/>
  <c r="Q148" i="1"/>
  <c r="R148" i="1"/>
  <c r="S148" i="1"/>
  <c r="X148" i="1"/>
  <c r="Y148" i="1"/>
  <c r="Z148" i="1"/>
  <c r="AA148" i="1"/>
  <c r="P173" i="1"/>
  <c r="X173" i="1"/>
  <c r="E5" i="2" s="1"/>
  <c r="M174" i="1"/>
  <c r="M175" i="1" s="1"/>
  <c r="M191" i="1" s="1"/>
  <c r="N174" i="1"/>
  <c r="N175" i="1" s="1"/>
  <c r="N191" i="1" s="1"/>
  <c r="O174" i="1"/>
  <c r="O175" i="1" s="1"/>
  <c r="O191" i="1" s="1"/>
  <c r="Q174" i="1"/>
  <c r="Q175" i="1" s="1"/>
  <c r="Q191" i="1" s="1"/>
  <c r="R174" i="1"/>
  <c r="R175" i="1" s="1"/>
  <c r="R191" i="1" s="1"/>
  <c r="S174" i="1"/>
  <c r="S175" i="1" s="1"/>
  <c r="S191" i="1" s="1"/>
  <c r="U174" i="1"/>
  <c r="U175" i="1" s="1"/>
  <c r="U191" i="1" s="1"/>
  <c r="V174" i="1"/>
  <c r="V175" i="1" s="1"/>
  <c r="V191" i="1" s="1"/>
  <c r="W174" i="1"/>
  <c r="W175" i="1" s="1"/>
  <c r="W191" i="1" s="1"/>
  <c r="Y174" i="1"/>
  <c r="Y175" i="1" s="1"/>
  <c r="Y191" i="1" s="1"/>
  <c r="Z174" i="1"/>
  <c r="Z175" i="1" s="1"/>
  <c r="Z191" i="1" s="1"/>
  <c r="AA174" i="1"/>
  <c r="AA175" i="1" s="1"/>
  <c r="AA191" i="1" s="1"/>
  <c r="P177" i="1"/>
  <c r="P179" i="1" s="1"/>
  <c r="P190" i="1" s="1"/>
  <c r="T177" i="1"/>
  <c r="T179" i="1" s="1"/>
  <c r="T190" i="1" s="1"/>
  <c r="L200" i="1"/>
  <c r="L201" i="1" s="1"/>
  <c r="P200" i="1"/>
  <c r="P201" i="1" s="1"/>
  <c r="M200" i="1"/>
  <c r="M201" i="1" s="1"/>
  <c r="N200" i="1"/>
  <c r="N201" i="1" s="1"/>
  <c r="O200" i="1"/>
  <c r="O201" i="1" s="1"/>
  <c r="Q200" i="1"/>
  <c r="Q201" i="1" s="1"/>
  <c r="R200" i="1"/>
  <c r="R201" i="1" s="1"/>
  <c r="S200" i="1"/>
  <c r="S201" i="1" s="1"/>
  <c r="U200" i="1"/>
  <c r="U201" i="1" s="1"/>
  <c r="V200" i="1"/>
  <c r="V201" i="1" s="1"/>
  <c r="W200" i="1"/>
  <c r="W201" i="1" s="1"/>
  <c r="X200" i="1"/>
  <c r="X201" i="1" s="1"/>
  <c r="Y200" i="1"/>
  <c r="Y201" i="1" s="1"/>
  <c r="Z200" i="1"/>
  <c r="Z201" i="1" s="1"/>
  <c r="AA200" i="1"/>
  <c r="AA201" i="1" s="1"/>
  <c r="L205" i="1"/>
  <c r="L207" i="1" s="1"/>
  <c r="L208" i="1"/>
  <c r="L210" i="1" s="1"/>
  <c r="P208" i="1"/>
  <c r="P210" i="1" s="1"/>
  <c r="L215" i="1"/>
  <c r="P215" i="1"/>
  <c r="M217" i="1"/>
  <c r="M218" i="1" s="1"/>
  <c r="M219" i="1" s="1"/>
  <c r="N217" i="1"/>
  <c r="N218" i="1" s="1"/>
  <c r="N219" i="1" s="1"/>
  <c r="O217" i="1"/>
  <c r="O218" i="1" s="1"/>
  <c r="O219" i="1" s="1"/>
  <c r="Q217" i="1"/>
  <c r="Q218" i="1" s="1"/>
  <c r="Q219" i="1" s="1"/>
  <c r="R217" i="1"/>
  <c r="R218" i="1" s="1"/>
  <c r="R219" i="1" s="1"/>
  <c r="S217" i="1"/>
  <c r="S218" i="1" s="1"/>
  <c r="S219" i="1" s="1"/>
  <c r="U217" i="1"/>
  <c r="U218" i="1" s="1"/>
  <c r="U219" i="1" s="1"/>
  <c r="V217" i="1"/>
  <c r="V218" i="1" s="1"/>
  <c r="V219" i="1" s="1"/>
  <c r="W217" i="1"/>
  <c r="W218" i="1" s="1"/>
  <c r="W219" i="1" s="1"/>
  <c r="X217" i="1"/>
  <c r="X218" i="1" s="1"/>
  <c r="X219" i="1" s="1"/>
  <c r="Y217" i="1"/>
  <c r="Y218" i="1" s="1"/>
  <c r="Y219" i="1" s="1"/>
  <c r="Z217" i="1"/>
  <c r="Z218" i="1" s="1"/>
  <c r="Z219" i="1" s="1"/>
  <c r="AA217" i="1"/>
  <c r="AA218" i="1" s="1"/>
  <c r="AA219" i="1" s="1"/>
  <c r="L232" i="1"/>
  <c r="P232" i="1"/>
  <c r="T232" i="1"/>
  <c r="T234" i="1" s="1"/>
  <c r="T240" i="1" s="1"/>
  <c r="T241" i="1" s="1"/>
  <c r="M234" i="1"/>
  <c r="M240" i="1" s="1"/>
  <c r="M241" i="1" s="1"/>
  <c r="N234" i="1"/>
  <c r="N240" i="1" s="1"/>
  <c r="N241" i="1" s="1"/>
  <c r="O234" i="1"/>
  <c r="O240" i="1" s="1"/>
  <c r="O241" i="1" s="1"/>
  <c r="Q234" i="1"/>
  <c r="Q240" i="1" s="1"/>
  <c r="Q241" i="1" s="1"/>
  <c r="R234" i="1"/>
  <c r="R240" i="1" s="1"/>
  <c r="R241" i="1" s="1"/>
  <c r="S234" i="1"/>
  <c r="S240" i="1" s="1"/>
  <c r="S241" i="1" s="1"/>
  <c r="U234" i="1"/>
  <c r="U240" i="1" s="1"/>
  <c r="U241" i="1" s="1"/>
  <c r="V234" i="1"/>
  <c r="V240" i="1" s="1"/>
  <c r="V241" i="1" s="1"/>
  <c r="W234" i="1"/>
  <c r="W240" i="1" s="1"/>
  <c r="W241" i="1" s="1"/>
  <c r="X234" i="1"/>
  <c r="X240" i="1" s="1"/>
  <c r="X241" i="1" s="1"/>
  <c r="Y234" i="1"/>
  <c r="Y240" i="1" s="1"/>
  <c r="Y241" i="1" s="1"/>
  <c r="Z234" i="1"/>
  <c r="Z240" i="1" s="1"/>
  <c r="Z241" i="1" s="1"/>
  <c r="AA234" i="1"/>
  <c r="AA240" i="1" s="1"/>
  <c r="AA241" i="1" s="1"/>
  <c r="L255" i="1"/>
  <c r="P255" i="1"/>
  <c r="T255" i="1"/>
  <c r="M256" i="1"/>
  <c r="M257" i="1" s="1"/>
  <c r="M258" i="1" s="1"/>
  <c r="N256" i="1"/>
  <c r="N257" i="1" s="1"/>
  <c r="N258" i="1" s="1"/>
  <c r="O256" i="1"/>
  <c r="O257" i="1" s="1"/>
  <c r="O258" i="1" s="1"/>
  <c r="Q256" i="1"/>
  <c r="Q257" i="1" s="1"/>
  <c r="Q258" i="1" s="1"/>
  <c r="R256" i="1"/>
  <c r="R257" i="1" s="1"/>
  <c r="R258" i="1" s="1"/>
  <c r="S256" i="1"/>
  <c r="S257" i="1" s="1"/>
  <c r="S258" i="1" s="1"/>
  <c r="U256" i="1"/>
  <c r="U257" i="1" s="1"/>
  <c r="U258" i="1" s="1"/>
  <c r="V256" i="1"/>
  <c r="V257" i="1" s="1"/>
  <c r="V258" i="1" s="1"/>
  <c r="W256" i="1"/>
  <c r="W257" i="1" s="1"/>
  <c r="W258" i="1" s="1"/>
  <c r="X256" i="1"/>
  <c r="X257" i="1" s="1"/>
  <c r="X258" i="1" s="1"/>
  <c r="Y256" i="1"/>
  <c r="Y257" i="1" s="1"/>
  <c r="Y258" i="1" s="1"/>
  <c r="Z256" i="1"/>
  <c r="Z257" i="1" s="1"/>
  <c r="Z258" i="1" s="1"/>
  <c r="AA256" i="1"/>
  <c r="AA257" i="1" s="1"/>
  <c r="AA258" i="1" s="1"/>
  <c r="P44" i="1"/>
  <c r="P41" i="1"/>
  <c r="Q58" i="1"/>
  <c r="C5" i="2" l="1"/>
  <c r="O59" i="1"/>
  <c r="B5" i="2"/>
  <c r="B15" i="4" s="1"/>
  <c r="C15" i="4" s="1"/>
  <c r="Q59" i="1"/>
  <c r="E6" i="2"/>
  <c r="E23" i="2" s="1"/>
  <c r="R59" i="1"/>
  <c r="N59" i="1"/>
  <c r="C6" i="2"/>
  <c r="C23" i="2" s="1"/>
  <c r="D6" i="2"/>
  <c r="P106" i="1"/>
  <c r="C11" i="2"/>
  <c r="L42" i="1"/>
  <c r="T106" i="1"/>
  <c r="D11" i="2"/>
  <c r="P42" i="1"/>
  <c r="X42" i="1"/>
  <c r="T42" i="1"/>
  <c r="U149" i="1"/>
  <c r="R149" i="1"/>
  <c r="Z149" i="1"/>
  <c r="Q149" i="1"/>
  <c r="Y149" i="1"/>
  <c r="M149" i="1"/>
  <c r="N149" i="1"/>
  <c r="V149" i="1"/>
  <c r="D5" i="2"/>
  <c r="F15" i="4" s="1"/>
  <c r="X45" i="1"/>
  <c r="G23" i="4"/>
  <c r="G18" i="4" s="1"/>
  <c r="E28" i="2"/>
  <c r="E27" i="2" s="1"/>
  <c r="P234" i="1"/>
  <c r="P240" i="1" s="1"/>
  <c r="P241" i="1" s="1"/>
  <c r="E15" i="4"/>
  <c r="X174" i="1"/>
  <c r="X175" i="1" s="1"/>
  <c r="X191" i="1" s="1"/>
  <c r="G15" i="4"/>
  <c r="L38" i="1"/>
  <c r="T134" i="1"/>
  <c r="P134" i="1"/>
  <c r="AA131" i="1"/>
  <c r="AA149" i="1" s="1"/>
  <c r="X130" i="1"/>
  <c r="X58" i="1"/>
  <c r="L72" i="1"/>
  <c r="T256" i="1"/>
  <c r="T257" i="1" s="1"/>
  <c r="T258" i="1" s="1"/>
  <c r="T217" i="1"/>
  <c r="T218" i="1" s="1"/>
  <c r="T219" i="1" s="1"/>
  <c r="T200" i="1"/>
  <c r="T201" i="1" s="1"/>
  <c r="T202" i="1" s="1"/>
  <c r="P217" i="1"/>
  <c r="P218" i="1" s="1"/>
  <c r="P219" i="1" s="1"/>
  <c r="O72" i="1"/>
  <c r="L45" i="1"/>
  <c r="T112" i="1"/>
  <c r="L217" i="1"/>
  <c r="L218" i="1" s="1"/>
  <c r="L219" i="1" s="1"/>
  <c r="X38" i="1"/>
  <c r="T148" i="1"/>
  <c r="P148" i="1"/>
  <c r="P108" i="1"/>
  <c r="L34" i="1"/>
  <c r="L234" i="1"/>
  <c r="L240" i="1" s="1"/>
  <c r="L241" i="1" s="1"/>
  <c r="T38" i="1"/>
  <c r="T71" i="1"/>
  <c r="P71" i="1"/>
  <c r="P38" i="1"/>
  <c r="M72" i="1"/>
  <c r="T28" i="1"/>
  <c r="T29" i="1" s="1"/>
  <c r="Z202" i="1"/>
  <c r="V202" i="1"/>
  <c r="R202" i="1"/>
  <c r="Y202" i="1"/>
  <c r="U202" i="1"/>
  <c r="P28" i="1"/>
  <c r="P29" i="1" s="1"/>
  <c r="O202" i="1"/>
  <c r="L202" i="1"/>
  <c r="N202" i="1"/>
  <c r="V72" i="1"/>
  <c r="Q72" i="1"/>
  <c r="N72" i="1"/>
  <c r="S72" i="1"/>
  <c r="U72" i="1"/>
  <c r="W72" i="1"/>
  <c r="R72" i="1"/>
  <c r="P110" i="1"/>
  <c r="T110" i="1"/>
  <c r="T252" i="1"/>
  <c r="P34" i="1"/>
  <c r="P174" i="1"/>
  <c r="P175" i="1" s="1"/>
  <c r="P112" i="1"/>
  <c r="T211" i="1"/>
  <c r="T212" i="1" s="1"/>
  <c r="L28" i="1"/>
  <c r="L29" i="1" s="1"/>
  <c r="L174" i="1"/>
  <c r="L175" i="1" s="1"/>
  <c r="Z211" i="1"/>
  <c r="Z212" i="1" s="1"/>
  <c r="W211" i="1"/>
  <c r="W212" i="1" s="1"/>
  <c r="X211" i="1"/>
  <c r="X212" i="1" s="1"/>
  <c r="W131" i="1"/>
  <c r="W149" i="1" s="1"/>
  <c r="L256" i="1"/>
  <c r="L257" i="1" s="1"/>
  <c r="L258" i="1" s="1"/>
  <c r="Z252" i="1"/>
  <c r="V252" i="1"/>
  <c r="Y252" i="1"/>
  <c r="O252" i="1"/>
  <c r="X34" i="1"/>
  <c r="O131" i="1"/>
  <c r="O149" i="1" s="1"/>
  <c r="L130" i="1"/>
  <c r="L131" i="1" s="1"/>
  <c r="L149" i="1" s="1"/>
  <c r="X252" i="1"/>
  <c r="S252" i="1"/>
  <c r="N252" i="1"/>
  <c r="L252" i="1"/>
  <c r="Y211" i="1"/>
  <c r="Y212" i="1" s="1"/>
  <c r="O211" i="1"/>
  <c r="O212" i="1" s="1"/>
  <c r="AA252" i="1"/>
  <c r="W252" i="1"/>
  <c r="R252" i="1"/>
  <c r="T34" i="1"/>
  <c r="M252" i="1"/>
  <c r="Q211" i="1"/>
  <c r="Q212" i="1" s="1"/>
  <c r="R211" i="1"/>
  <c r="R212" i="1" s="1"/>
  <c r="L211" i="1"/>
  <c r="L212" i="1" s="1"/>
  <c r="N211" i="1"/>
  <c r="N212" i="1" s="1"/>
  <c r="T174" i="1"/>
  <c r="T175" i="1" s="1"/>
  <c r="T63" i="1"/>
  <c r="P63" i="1"/>
  <c r="T77" i="1"/>
  <c r="M211" i="1"/>
  <c r="M212" i="1" s="1"/>
  <c r="T58" i="1"/>
  <c r="U252" i="1"/>
  <c r="P58" i="1"/>
  <c r="S211" i="1"/>
  <c r="S212" i="1" s="1"/>
  <c r="S131" i="1"/>
  <c r="S149" i="1" s="1"/>
  <c r="AA211" i="1"/>
  <c r="AA212" i="1" s="1"/>
  <c r="V211" i="1"/>
  <c r="V212" i="1" s="1"/>
  <c r="L58" i="1"/>
  <c r="P211" i="1"/>
  <c r="P212" i="1" s="1"/>
  <c r="P202" i="1"/>
  <c r="U211" i="1"/>
  <c r="U212" i="1" s="1"/>
  <c r="Q202" i="1"/>
  <c r="X202" i="1"/>
  <c r="W202" i="1"/>
  <c r="P45" i="1"/>
  <c r="AA202" i="1"/>
  <c r="S202" i="1"/>
  <c r="M202" i="1"/>
  <c r="T45" i="1"/>
  <c r="Q252" i="1"/>
  <c r="P256" i="1"/>
  <c r="P257" i="1" s="1"/>
  <c r="P258" i="1" s="1"/>
  <c r="P252" i="1"/>
  <c r="P77" i="1"/>
  <c r="E17" i="4" l="1"/>
  <c r="X59" i="1"/>
  <c r="P59" i="1"/>
  <c r="L59" i="1"/>
  <c r="L169" i="1" s="1"/>
  <c r="T59" i="1"/>
  <c r="T149" i="1"/>
  <c r="B21" i="2"/>
  <c r="P149" i="1"/>
  <c r="X131" i="1"/>
  <c r="X149" i="1" s="1"/>
  <c r="Q169" i="1"/>
  <c r="Q259" i="1" s="1"/>
  <c r="E9" i="4" s="1"/>
  <c r="Z169" i="1"/>
  <c r="Z259" i="1" s="1"/>
  <c r="R169" i="1"/>
  <c r="R259" i="1" s="1"/>
  <c r="E10" i="4" s="1"/>
  <c r="M169" i="1"/>
  <c r="M259" i="1" s="1"/>
  <c r="B9" i="4" s="1"/>
  <c r="V169" i="1"/>
  <c r="V259" i="1" s="1"/>
  <c r="F10" i="4" s="1"/>
  <c r="U169" i="1"/>
  <c r="U259" i="1" s="1"/>
  <c r="F9" i="4" s="1"/>
  <c r="Y169" i="1"/>
  <c r="Y259" i="1" s="1"/>
  <c r="N169" i="1"/>
  <c r="N259" i="1" s="1"/>
  <c r="B10" i="4" s="1"/>
  <c r="C10" i="4" s="1"/>
  <c r="S169" i="1"/>
  <c r="S259" i="1" s="1"/>
  <c r="E11" i="4" s="1"/>
  <c r="O169" i="1"/>
  <c r="O259" i="1" s="1"/>
  <c r="B11" i="4" s="1"/>
  <c r="C11" i="4" s="1"/>
  <c r="W169" i="1"/>
  <c r="W259" i="1" s="1"/>
  <c r="F11" i="4" s="1"/>
  <c r="AA169" i="1"/>
  <c r="AA259" i="1" s="1"/>
  <c r="D15" i="4"/>
  <c r="L191" i="1"/>
  <c r="G17" i="4"/>
  <c r="B14" i="4"/>
  <c r="C14" i="4" s="1"/>
  <c r="B22" i="2"/>
  <c r="B17" i="4"/>
  <c r="C17" i="4" s="1"/>
  <c r="B23" i="2"/>
  <c r="C21" i="2"/>
  <c r="E14" i="4"/>
  <c r="C22" i="2"/>
  <c r="D28" i="2"/>
  <c r="D27" i="2" s="1"/>
  <c r="F23" i="4"/>
  <c r="F18" i="4" s="1"/>
  <c r="D21" i="2"/>
  <c r="E23" i="4"/>
  <c r="C28" i="2"/>
  <c r="C27" i="2" s="1"/>
  <c r="F17" i="4"/>
  <c r="D23" i="2"/>
  <c r="F14" i="4"/>
  <c r="D22" i="2"/>
  <c r="G14" i="4"/>
  <c r="E22" i="2"/>
  <c r="P191" i="1"/>
  <c r="T191" i="1"/>
  <c r="P72" i="1"/>
  <c r="T72" i="1"/>
  <c r="C16" i="2"/>
  <c r="D16" i="2"/>
  <c r="X169" i="1" l="1"/>
  <c r="B20" i="2"/>
  <c r="B29" i="2" s="1"/>
  <c r="B32" i="2" s="1"/>
  <c r="T169" i="1"/>
  <c r="P169" i="1"/>
  <c r="P259" i="1" s="1"/>
  <c r="D17" i="4"/>
  <c r="D14" i="4"/>
  <c r="D10" i="4"/>
  <c r="C20" i="2"/>
  <c r="C29" i="2" s="1"/>
  <c r="E8" i="4"/>
  <c r="E16" i="2"/>
  <c r="E21" i="2"/>
  <c r="E20" i="2" s="1"/>
  <c r="E29" i="2" s="1"/>
  <c r="T6" i="5"/>
  <c r="T7" i="5" s="1"/>
  <c r="G10" i="4"/>
  <c r="F8" i="4"/>
  <c r="F13" i="4" s="1"/>
  <c r="F12" i="4" s="1"/>
  <c r="E18" i="4"/>
  <c r="D18" i="4" s="1"/>
  <c r="D23" i="4"/>
  <c r="D20" i="2"/>
  <c r="D29" i="2" s="1"/>
  <c r="G11" i="4"/>
  <c r="U6" i="5"/>
  <c r="U7" i="5" s="1"/>
  <c r="D11" i="4"/>
  <c r="B16" i="2"/>
  <c r="S6" i="5"/>
  <c r="S7" i="5" s="1"/>
  <c r="G9" i="4"/>
  <c r="B8" i="4"/>
  <c r="C9" i="4"/>
  <c r="D9" i="4" s="1"/>
  <c r="L259" i="1"/>
  <c r="X259" i="1"/>
  <c r="R6" i="5" s="1"/>
  <c r="R7" i="5" s="1"/>
  <c r="G6" i="5"/>
  <c r="G7" i="5" s="1"/>
  <c r="Q6" i="5"/>
  <c r="Q7" i="5" s="1"/>
  <c r="I6" i="5"/>
  <c r="I7" i="5" s="1"/>
  <c r="L6" i="5"/>
  <c r="L7" i="5" s="1"/>
  <c r="B31" i="2" l="1"/>
  <c r="E32" i="2"/>
  <c r="E31" i="2"/>
  <c r="D31" i="2"/>
  <c r="D32" i="2"/>
  <c r="E13" i="4"/>
  <c r="E12" i="4" s="1"/>
  <c r="C31" i="2"/>
  <c r="C32" i="2"/>
  <c r="G8" i="4"/>
  <c r="G13" i="4" s="1"/>
  <c r="G12" i="4" s="1"/>
  <c r="C8" i="4"/>
  <c r="B12" i="4"/>
  <c r="B13" i="4"/>
  <c r="T259" i="1"/>
  <c r="F6" i="5"/>
  <c r="F7" i="5" s="1"/>
  <c r="M6" i="5"/>
  <c r="M7" i="5" s="1"/>
  <c r="O6" i="5"/>
  <c r="O7" i="5" s="1"/>
  <c r="P6" i="5"/>
  <c r="P7" i="5" s="1"/>
  <c r="H6" i="5"/>
  <c r="H7" i="5" s="1"/>
  <c r="K6" i="5"/>
  <c r="K7" i="5" s="1"/>
  <c r="C13" i="4" l="1"/>
  <c r="C12" i="4" s="1"/>
  <c r="D12" i="4" s="1"/>
  <c r="D8" i="4"/>
  <c r="D13" i="4" s="1"/>
  <c r="N6" i="5"/>
  <c r="N7" i="5" s="1"/>
  <c r="J6" i="5"/>
  <c r="J7" i="5" s="1"/>
</calcChain>
</file>

<file path=xl/sharedStrings.xml><?xml version="1.0" encoding="utf-8"?>
<sst xmlns="http://schemas.openxmlformats.org/spreadsheetml/2006/main" count="1532" uniqueCount="446">
  <si>
    <t>(Nr. 04)</t>
  </si>
  <si>
    <t>Programos kodas</t>
  </si>
  <si>
    <t>Programos tikslo kodas</t>
  </si>
  <si>
    <t>Uždavinio kodas</t>
  </si>
  <si>
    <t>Priemonės kodas</t>
  </si>
  <si>
    <t>Priemonės pavadinimas</t>
  </si>
  <si>
    <t>Priemonės požymis</t>
  </si>
  <si>
    <t>Funkcinės klasifikacijos kodas</t>
  </si>
  <si>
    <t>Asignavimų valdytojo kodas</t>
  </si>
  <si>
    <t>Priemonės vykdytojo kodas</t>
  </si>
  <si>
    <t>Finansavimo šaltinis</t>
  </si>
  <si>
    <t>Iš viso</t>
  </si>
  <si>
    <t>Išlaidoms</t>
  </si>
  <si>
    <t>Strateginė sritis 04. Švietimo, sveikatos ir socialinio sektoriaus plėtojimas</t>
  </si>
  <si>
    <t>04 Socialiai saugios ir sveikos aplinkos kūrimo programa</t>
  </si>
  <si>
    <t>04</t>
  </si>
  <si>
    <t>01</t>
  </si>
  <si>
    <t>Plėtoti saugią socialinę aplinką.</t>
  </si>
  <si>
    <t>Šeimynų tinklo plėtimas ir skatinimas</t>
  </si>
  <si>
    <t>10.01.02.02</t>
  </si>
  <si>
    <t>188723322</t>
  </si>
  <si>
    <t xml:space="preserve">SB </t>
  </si>
  <si>
    <t>02</t>
  </si>
  <si>
    <t>10.04.01.01</t>
  </si>
  <si>
    <t>SB</t>
  </si>
  <si>
    <t>03</t>
  </si>
  <si>
    <t>10.07.01.01</t>
  </si>
  <si>
    <t>302944535</t>
  </si>
  <si>
    <t>05</t>
  </si>
  <si>
    <t>2016 metams: 11 etatų iš SB lėšų.</t>
  </si>
  <si>
    <t>ES</t>
  </si>
  <si>
    <t>2016 metams:  10,25 etatų iš VB lėšų.</t>
  </si>
  <si>
    <t>07</t>
  </si>
  <si>
    <t>KTL</t>
  </si>
  <si>
    <t>08</t>
  </si>
  <si>
    <t>09</t>
  </si>
  <si>
    <t>2016 metams:  05 etato iš SP lėšų ir 1 etatas iš SB lėšų (Iš viso 1,5 etato)</t>
  </si>
  <si>
    <t>10</t>
  </si>
  <si>
    <t>Teikti pagalbos į namus paslaugas</t>
  </si>
  <si>
    <t xml:space="preserve">2016 metams:  17,5 etatų iš SB lėšų ir 1,25 etato iš SB lėšų SP lėšų (Iš viso 18,75 etatai). Pavadavimui darbuotojų kasmetinių atostogų metu skirta 1,5 etato. </t>
  </si>
  <si>
    <t xml:space="preserve">SB(VB) </t>
  </si>
  <si>
    <t>SB(VB)</t>
  </si>
  <si>
    <t>10.01.02.01</t>
  </si>
  <si>
    <t>VL</t>
  </si>
  <si>
    <t>Valstybės ir Savivaldybės piniginė socialinė parama Šilutės rajono savivaldybės gyventojams</t>
  </si>
  <si>
    <t>10.04.01.40</t>
  </si>
  <si>
    <t>10.03.01.01</t>
  </si>
  <si>
    <t>06</t>
  </si>
  <si>
    <t>11</t>
  </si>
  <si>
    <t>10.09.01.09</t>
  </si>
  <si>
    <t>13</t>
  </si>
  <si>
    <t>14</t>
  </si>
  <si>
    <t>10.06.01.01</t>
  </si>
  <si>
    <t>15</t>
  </si>
  <si>
    <t>16</t>
  </si>
  <si>
    <t>17</t>
  </si>
  <si>
    <t>Neveiksnių asmenų būklės peržiūrėjimas</t>
  </si>
  <si>
    <t>Užtikrinti sveiką viešąją ir gyvenamąją aplinką bei teikti kokybiškas visuomenės ir asmens sveikatos priežiūros paslaugas</t>
  </si>
  <si>
    <t>Parengti ir vykdyti ilgalaikes tęstines visuomenės sveikatos programas</t>
  </si>
  <si>
    <t>Šilutės rajono savivaldybės visuomenės sveikatos rėmimo specialiosios programos įgyvendinimas</t>
  </si>
  <si>
    <t>05.03.01.01.</t>
  </si>
  <si>
    <t>SB(AA)</t>
  </si>
  <si>
    <t>Vykdyti visuomenės sveikatos priežiūrą</t>
  </si>
  <si>
    <t>301791595</t>
  </si>
  <si>
    <t>Teikiamos lankytojams mokamos paslaugos</t>
  </si>
  <si>
    <t>Užtikrinti jaunimo politikos plėtojimą Šilutės rajone</t>
  </si>
  <si>
    <t>Jaunimo veiklos gerinimas</t>
  </si>
  <si>
    <t>Jaunimo iniciatyvų skatinimas</t>
  </si>
  <si>
    <t>Užtikrinti žmonių ir turto apsaugą nuo gaisrų</t>
  </si>
  <si>
    <t>Darbo užmokesčiui su SODRA</t>
  </si>
  <si>
    <t>03.02.01.01</t>
  </si>
  <si>
    <t>304158399</t>
  </si>
  <si>
    <t>Tarnybos veiklos įgyvendinimas</t>
  </si>
  <si>
    <t>Sudaryti sąlygas valstybės institucijoms, ūkio subjektams ir gyventojams pereiti iš įprastų gyvenimo (darbo)sąlygų į ekstremalios situacijos padėtį, patirti kuo mažesnius nuostolius</t>
  </si>
  <si>
    <t>Užtikrinti civilinės saugos funkcijų vykdymą</t>
  </si>
  <si>
    <t>Civilinės saugos įstaigos išlaikymas</t>
  </si>
  <si>
    <t>02.02.01.01.</t>
  </si>
  <si>
    <t>Gerinti rajono viešąją infrastruktūrą</t>
  </si>
  <si>
    <t>Vykdyti žalos aplinkai prevenciją</t>
  </si>
  <si>
    <t>Medžiojamųjų gyvūnų prevencinių priemonių diegimo finansavimas</t>
  </si>
  <si>
    <t>Vykdyti maitinimo paslaugų administravimą</t>
  </si>
  <si>
    <t>Maitinimo paslaugų administravimas</t>
  </si>
  <si>
    <t>Maitinimo organizavimas švietimo įstaigose (165)</t>
  </si>
  <si>
    <t>07.06.01.02</t>
  </si>
  <si>
    <t>Finansavimo šaltiniai</t>
  </si>
  <si>
    <t>Strateginio tikslo kodas</t>
  </si>
  <si>
    <t>Programos pavadinimas</t>
  </si>
  <si>
    <t>Iš jų darbo užmokesčiui</t>
  </si>
  <si>
    <t>Socialiai saugios ir sveikos aplinkos kūrimo programa</t>
  </si>
  <si>
    <t>Ekonominės klasifikacijos grupės</t>
  </si>
  <si>
    <t>pakeitimai/
(+padidėjimas
-sumažėjimas)</t>
  </si>
  <si>
    <t>1. Iš viso lėšų poreikis:</t>
  </si>
  <si>
    <t>1.1.išlaidoms</t>
  </si>
  <si>
    <t>1.1.1.iš jų darbo užmokesčiui</t>
  </si>
  <si>
    <t>1.2. turtui įsigyti ir finansiniams įsipareigojimams vykdyti</t>
  </si>
  <si>
    <t>2. Finansavimas</t>
  </si>
  <si>
    <t xml:space="preserve"> 2.1.Savivaldybės biudžetas:</t>
  </si>
  <si>
    <t>2.1.1. iš jo: valstybės biudžeto specialioji tikslinė dotacija</t>
  </si>
  <si>
    <t xml:space="preserve"> 2.1.2.iš jo: aplinkos apsaugos rėmimo specialiosios programos lėšos</t>
  </si>
  <si>
    <t>2.1.3. iš jo: visuomenės sveikatos rėmimo specialiosios programos lėšos</t>
  </si>
  <si>
    <t>2.2. Kiti šaltiniai:</t>
  </si>
  <si>
    <t>05.03.01.01</t>
  </si>
  <si>
    <t>Atliekų, kurių savininkų nustatyti neįmanoma, tvarkymas</t>
  </si>
  <si>
    <t>18</t>
  </si>
  <si>
    <t>Socialinė parama mokiniams (išimties atvejais)</t>
  </si>
  <si>
    <t>Aplinkos monitoringo vykdymas</t>
  </si>
  <si>
    <t>Bendradarbiavimas su NVO ir kitomis įstaigomis, teikiančiomis socialines paslaugas</t>
  </si>
  <si>
    <t xml:space="preserve">Parama pagal išmokų vaikams įstatymą </t>
  </si>
  <si>
    <t>Parama pagal išmokų vaikams įstatymą (administravimas 113)</t>
  </si>
  <si>
    <t>Parama pagal Paramos mirties atveju įstatymą (272)</t>
  </si>
  <si>
    <t>Parama pagal Socialinės paramos mokiniams įstatymą (maitinimas 268)</t>
  </si>
  <si>
    <t>Parama pagal Socialinės paramos mokiniams įstatymą (administravimas 208)</t>
  </si>
  <si>
    <t>Parama pagal Socialinės paramos mokiniams įstatymą (reikmėms 288)</t>
  </si>
  <si>
    <t>Turtui įsigyti ir finansiniams įsipareigojimams vykdyti</t>
  </si>
  <si>
    <t xml:space="preserve">Centrinės institucijos išlaikymas (administravimui skirtos lėšos -  paramos mirties atveju) (161) </t>
  </si>
  <si>
    <t>SB(SP)</t>
  </si>
  <si>
    <t>05.06.01.01.</t>
  </si>
  <si>
    <t>Vykdyti aplinkosaugos ir visuomenės švietimo priemones</t>
  </si>
  <si>
    <t>Buitinių atliekų tvarkymo sistemos diegimo finansavimas</t>
  </si>
  <si>
    <t>05.06.01.01</t>
  </si>
  <si>
    <t>Želdynų ir želdinių apsauga, tvarkymas, būklės stebėsena, želdinių kūrimas, želdinių veisimas ir inventorizacija</t>
  </si>
  <si>
    <r>
      <t xml:space="preserve">Savivaldybės biudžetas </t>
    </r>
    <r>
      <rPr>
        <b/>
        <sz val="10"/>
        <rFont val="Times New Roman"/>
        <family val="1"/>
        <charset val="186"/>
      </rPr>
      <t>SB</t>
    </r>
  </si>
  <si>
    <r>
      <t xml:space="preserve">Skolintos lėšos </t>
    </r>
    <r>
      <rPr>
        <b/>
        <sz val="10"/>
        <rFont val="Times New Roman"/>
        <family val="1"/>
        <charset val="186"/>
      </rPr>
      <t>SL</t>
    </r>
  </si>
  <si>
    <r>
      <t xml:space="preserve">Valstybės lėšos </t>
    </r>
    <r>
      <rPr>
        <b/>
        <sz val="10"/>
        <rFont val="Times New Roman"/>
        <family val="1"/>
        <charset val="186"/>
      </rPr>
      <t>VL</t>
    </r>
  </si>
  <si>
    <r>
      <t xml:space="preserve">Kitos lėšos </t>
    </r>
    <r>
      <rPr>
        <b/>
        <sz val="10"/>
        <rFont val="Times New Roman"/>
        <family val="1"/>
        <charset val="186"/>
      </rPr>
      <t>KTL</t>
    </r>
  </si>
  <si>
    <t>04. Socialiai saugios ir sveikos aplinkos kūrimo programa</t>
  </si>
  <si>
    <t>tūkst. Eur</t>
  </si>
  <si>
    <t>305548441</t>
  </si>
  <si>
    <t>Teikti pagalbą globėjams (rūpintojams), budintiems globėjams, įtėviams ir šeimynų dalyviams ar besirengiantiems jais tapti</t>
  </si>
  <si>
    <t>Teikti stacionarias globos paslaugas be tėvų globos likusiems vaikams, kuriems nustatyta nuolatinė ar laikina globa</t>
  </si>
  <si>
    <t xml:space="preserve">Teikti apgyvendinimo paslaugas nakvynės namuose, krizių centre ir laikino apnakvindinimo paslaugas                                  </t>
  </si>
  <si>
    <t>Administravimo išlaidos</t>
  </si>
  <si>
    <t>10.09.01.01</t>
  </si>
  <si>
    <t>ES lėšomis organizuojamos ir teikiamos Kompleksinės paslaugos šeimai ir asmeninio asistento paslaugos</t>
  </si>
  <si>
    <t>10.01.02.40</t>
  </si>
  <si>
    <t>6</t>
  </si>
  <si>
    <t>Atvirojo jaunimo centro steigimas</t>
  </si>
  <si>
    <t>Parama pagal Piniginės socialinės paramos nepasiturintiems gyventojams įstatymą (kompensacija už būsto šildymą) (260)</t>
  </si>
  <si>
    <t>Teikti Vaikų dienos socialinės priežiūros paslaugas centre</t>
  </si>
  <si>
    <t>Stacionarių socialinių paslaugų organizavimas ir teikimas</t>
  </si>
  <si>
    <t>Nestacionarių socialinių paslaugų organizavimas ir teikimas Šilutės socialinių paslaugų centre</t>
  </si>
  <si>
    <t>10.07.01.02</t>
  </si>
  <si>
    <t xml:space="preserve">Teikti apgyvendinimo paslaugas savarankiško gyvenimo namuose </t>
  </si>
  <si>
    <t>Teikti stacionarias globos paslaugas Šilutės socialinės globos namuose</t>
  </si>
  <si>
    <t xml:space="preserve">10.04.01.01   10.09.01.01  </t>
  </si>
  <si>
    <t>Parama pagal Piniginės socialinės paramos nepasiturintiems gyventojams įstatymą (kompensacija už karštą vandenį) (259)</t>
  </si>
  <si>
    <t>Parama pagal Piniginės socialinės paramos nepasiturintiems gyventojams įstatymą (kompensacija už šaltą vandenį) ( 258)</t>
  </si>
  <si>
    <r>
      <t xml:space="preserve">Kelių priežiūros ir plėtros programa </t>
    </r>
    <r>
      <rPr>
        <b/>
        <sz val="10"/>
        <rFont val="Times New Roman"/>
        <family val="1"/>
        <charset val="186"/>
      </rPr>
      <t>KPPP</t>
    </r>
  </si>
  <si>
    <t>12</t>
  </si>
  <si>
    <t>Asmeninės pagalbos teikimas</t>
  </si>
  <si>
    <t>19</t>
  </si>
  <si>
    <t>Kreditų, paimtų daugiabučiams namams atnaujinti (modernizuoti) ir palūkanų mokėjimas</t>
  </si>
  <si>
    <r>
      <t xml:space="preserve">Valstybės biudžeto specialioji tikslinė dotacija </t>
    </r>
    <r>
      <rPr>
        <b/>
        <sz val="10"/>
        <rFont val="Times New Roman"/>
        <family val="1"/>
        <charset val="186"/>
      </rPr>
      <t>SB(VB)</t>
    </r>
  </si>
  <si>
    <r>
      <t xml:space="preserve">Aplikos apsaugos rėmimo specialiosios programos lėšos </t>
    </r>
    <r>
      <rPr>
        <b/>
        <sz val="10"/>
        <rFont val="Times New Roman"/>
        <family val="1"/>
        <charset val="186"/>
      </rPr>
      <t>SB(AA)</t>
    </r>
  </si>
  <si>
    <r>
      <t xml:space="preserve">Pajamos už suteiktas paslaugas </t>
    </r>
    <r>
      <rPr>
        <b/>
        <sz val="10"/>
        <rFont val="Times New Roman"/>
        <family val="1"/>
        <charset val="186"/>
      </rPr>
      <t>SB(SP)</t>
    </r>
  </si>
  <si>
    <r>
      <t xml:space="preserve">Švietimo įstaigų modernizavimo programa </t>
    </r>
    <r>
      <rPr>
        <b/>
        <sz val="10"/>
        <rFont val="Times New Roman"/>
        <family val="1"/>
      </rPr>
      <t>SB(ŠIMP)</t>
    </r>
  </si>
  <si>
    <r>
      <t xml:space="preserve">Užsienio valstybių, tarptautinių organizacijų ir Europos Sąjungos lėšos </t>
    </r>
    <r>
      <rPr>
        <b/>
        <sz val="10"/>
        <rFont val="Times New Roman"/>
        <family val="1"/>
      </rPr>
      <t>ES, EEE</t>
    </r>
  </si>
  <si>
    <r>
      <t xml:space="preserve">Visuomenės sveikatos apsaugos rėmimo specialioji programa </t>
    </r>
    <r>
      <rPr>
        <b/>
        <sz val="10"/>
        <rFont val="Times New Roman"/>
        <family val="1"/>
        <charset val="186"/>
      </rPr>
      <t>SB(VS)</t>
    </r>
  </si>
  <si>
    <r>
      <t xml:space="preserve">Valstybės investicijų programa </t>
    </r>
    <r>
      <rPr>
        <b/>
        <sz val="10"/>
        <rFont val="Times New Roman"/>
        <family val="1"/>
      </rPr>
      <t>VIP</t>
    </r>
  </si>
  <si>
    <t>Asmeninės pagalbos administravimas</t>
  </si>
  <si>
    <t>Atliekų prevencijos ir tvarkymo programa</t>
  </si>
  <si>
    <t>2.2.2. skolintos lėšos</t>
  </si>
  <si>
    <t>2.2.3. Valstybės investicijų programa</t>
  </si>
  <si>
    <t>2.2.5. Valstybės lėšos</t>
  </si>
  <si>
    <t>2.2.6. Kelių priežiūros ir plėtros programos lėšos</t>
  </si>
  <si>
    <t>2.2.7. kitos lėšos</t>
  </si>
  <si>
    <t>PATVIRTINTA</t>
  </si>
  <si>
    <r>
      <t>Parama pagal Piniginės socialinės paramos nepasiturintiems gyventojams įstatymą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(socialinės pašalpos) (273)</t>
    </r>
  </si>
  <si>
    <t>20</t>
  </si>
  <si>
    <t>21</t>
  </si>
  <si>
    <t>Vienkartinė įsikūrimo išmoka laikinąją apsaugą Lietuvos Respublikoje gavusiems užsieniečiams (kartu su administravimu)</t>
  </si>
  <si>
    <t>22</t>
  </si>
  <si>
    <t>Mėnesinė kompensacija vaikų ugdymui laikinąją apsaugą Lietuvos Respublikoje gavusiems užsieniečiams (kartu su administravimu)</t>
  </si>
  <si>
    <t>Kompensacija fiziniams ir juridiniams asmenims, perdavusiems savo būstą ar patalpas neatlygintinai naudotis panaudos pagrindais dėl karinių veiksmų iš Ukrainos pasitraukusiems gyventojams (kartu su administravimu)</t>
  </si>
  <si>
    <t>Mobiliojo darbo su jaunimu įgyvendinimas Šilutės rajono savivaldybėje</t>
  </si>
  <si>
    <t>Optimizuoti socialinės priežiūros ir globos paslaugas</t>
  </si>
  <si>
    <t>Teikti Dienos socialinės globos paslaugas Socialinių paslaugų centre ir asmenų namuose</t>
  </si>
  <si>
    <t>Sutvarkyti ir eksponuoti saugomas teritorijas bei kitus gamtinius objektus</t>
  </si>
  <si>
    <t>Vandens telkinių priežiūra ir aplinkos tvarkymas</t>
  </si>
  <si>
    <t>Plėtoti sveiką gyvenseną bei stiprinti sveikos gyvensenos įgūdžius ugdymo įstaigose ir bendruomenėse, vykdyti visuomenės sveikatos stebėseną savivaldybėje</t>
  </si>
  <si>
    <t>Plėtoti visuomenės psichikos sveikatos paslaugų prieinamumą bei ankstyvojo savižudybių atpažinimo ir kompleksinės pagalbos teikimo sistemą</t>
  </si>
  <si>
    <t>Nestacionarių socialinių paslaugų organizavimas ir teikimas Šilutės Vaiko gerovės ir globos centre</t>
  </si>
  <si>
    <t>Bendruomeniniai šeimos namai. Kompleksinių paslaugų šeimai teikimas</t>
  </si>
  <si>
    <t>07.04.01.01</t>
  </si>
  <si>
    <t>08.02.01.06</t>
  </si>
  <si>
    <t>08.02.01.08</t>
  </si>
  <si>
    <t xml:space="preserve">05 </t>
  </si>
  <si>
    <t>Teisinėmis, organizacinėmis, techninėmis priemonėmis užkirsti kelią gaisrams kilti ir plisti bei sumažinti jų galimus padarinius, lokalizuoti ekstremalius įvykius</t>
  </si>
  <si>
    <t xml:space="preserve">10.01.02.02  10.07.01.02  10.09.01.01  10.09.01.09  10.04.01.01  10.01.02.01  10.07.01.01  10.04.01.40  10.01.02.40  10.03.01.01  10.06.01.01  07.06.01.02   04.01.05.18  05.06.01.01  07.04.01.02  07.04.01.01 08.02.01.09  08.02.01.06  03.02.01.01  02.02.01.01   05.03.01.01  01.03.02.01    07.06.01.06  </t>
  </si>
  <si>
    <t>ES lėšomis įgyvendinama Bendruomeninių vaikų globos namų plėtra ir Vaikų dienos centrų plėtra</t>
  </si>
  <si>
    <t>Socialinės reabilitacijos paslaugų neįgaliesiems bendruomenėje teikimas kartu su administravimu</t>
  </si>
  <si>
    <t>Parama skurstantiems asmenims</t>
  </si>
  <si>
    <t>Gerinti paslaugų kokybę ir prieinamumą</t>
  </si>
  <si>
    <t>Specialistų pritraukimo programa</t>
  </si>
  <si>
    <t>9</t>
  </si>
  <si>
    <t xml:space="preserve">SOCIALIAI SAUGIOS IR SVEIKOS APLINKOS KŪRIMO PROGRAMOS                                                                                                                                                                 </t>
  </si>
  <si>
    <t>Šilutės rajono savivaldybės tarybos 2024 m. sausio 25 d.</t>
  </si>
  <si>
    <t>2024–2026 M. ŠILUTĖS RAJONO SAVIVALDYBĖS</t>
  </si>
  <si>
    <t>Savivaldybės SPP tikslo / uždavinio / priemonės kodas</t>
  </si>
  <si>
    <t>2023 m. faktas</t>
  </si>
  <si>
    <t>2024 m. poreikis</t>
  </si>
  <si>
    <t>2025 m. poreikis</t>
  </si>
  <si>
    <t>2026 m. poreikis</t>
  </si>
  <si>
    <t>Iš viso uždaviniui</t>
  </si>
  <si>
    <t>Iš viso tikslui</t>
  </si>
  <si>
    <t xml:space="preserve">Iš viso uždaviniai </t>
  </si>
  <si>
    <t>Iš viso 04  programai</t>
  </si>
  <si>
    <t>Šilutės rajono savivaldybės 2024–2026 m. SVP Socialiai saugios ir sveikos aplinkos kūrimo programos išlaidų suvestinė</t>
  </si>
  <si>
    <t>IŠ VISO</t>
  </si>
  <si>
    <t>10.04.01.01  10.09.01.09</t>
  </si>
  <si>
    <t>302944535  188723322</t>
  </si>
  <si>
    <t>177393649    188723322</t>
  </si>
  <si>
    <t>09.06.01.01</t>
  </si>
  <si>
    <t>305548441   188723322</t>
  </si>
  <si>
    <t>305746583</t>
  </si>
  <si>
    <t>TP</t>
  </si>
  <si>
    <t>4.3.1.2</t>
  </si>
  <si>
    <t>4.3.1.3</t>
  </si>
  <si>
    <t>-</t>
  </si>
  <si>
    <t>PP</t>
  </si>
  <si>
    <t>RP - regiono pažangos priemonė (projektas), PP - pažangos priemonė (projektas), TP - tęstinės veiklos priemonė, NF - nefinansinė priemonė</t>
  </si>
  <si>
    <t>4.3.1.5</t>
  </si>
  <si>
    <t>4.3.1.1</t>
  </si>
  <si>
    <t>4.2.1.2  4.3.1.5</t>
  </si>
  <si>
    <t>1.1.3.3 4.1.2.6</t>
  </si>
  <si>
    <t>4.1.2.3 4.1.2.2</t>
  </si>
  <si>
    <t>1.2.4.2</t>
  </si>
  <si>
    <t>3.1.5.4</t>
  </si>
  <si>
    <t>3.1.5.1</t>
  </si>
  <si>
    <t xml:space="preserve">Teikti socialinę globą šeimynose </t>
  </si>
  <si>
    <t xml:space="preserve">Teikti socialinės priežiūros paslaugas socialinę riziką patiriančioms šeimoms ir jų vaikams Šilutės mieste ir rajono seniūnijose </t>
  </si>
  <si>
    <t>Tenkinti socialinės globos poreikį valstybės ir kito pavaldumo globos įstaigose</t>
  </si>
  <si>
    <t>Tenkinti socialinės globos poreikį valstybės, Savivaldybės ir kito pavaldumo globos įstaigose  (administravimas)</t>
  </si>
  <si>
    <t>Socialinių paslaugų teikimas pasitelkiant NVO  ir kt. įstaigas (Vaikų dienos socialinės priežiūros, transporto paslaugos ir kita)</t>
  </si>
  <si>
    <r>
      <t xml:space="preserve">Viešųjų investicijų plėtros agentūros lėšos </t>
    </r>
    <r>
      <rPr>
        <b/>
        <sz val="10"/>
        <rFont val="Times New Roman"/>
        <family val="1"/>
      </rPr>
      <t>VIPA</t>
    </r>
  </si>
  <si>
    <t>tūks. Eur</t>
  </si>
  <si>
    <t>1. SAVIVALDYBĖS BIUDŽETAS (įskaitant skolintas lėšas) (SB)</t>
  </si>
  <si>
    <t>1.1. Iš jo, savivaldybės biudžeto lėšos (nuosavos, be ankstesnių metų likučio) (SBN)</t>
  </si>
  <si>
    <t>1.2. Lietuvos Respublikos valstybės biudžeto dotacijos (VB)</t>
  </si>
  <si>
    <t>1.3. Pajamų įmokos ir kitos pajamos (SP)</t>
  </si>
  <si>
    <t>1.4. Europos Sąjungos ir kitos tarptautinės finansinės paramos lėšos (ES)</t>
  </si>
  <si>
    <t>1.5. Skolintos lėšos (SL)</t>
  </si>
  <si>
    <t>1.6. Ankstesnių metų likučiai (AML)</t>
  </si>
  <si>
    <t>2. KITI ŠALTINIAI, IŠ VISO</t>
  </si>
  <si>
    <t>Kiti šaltiniai (Europos Sąjungos finansinė parama projektams įgyvendinti ir kitos teisėtai gautos lėšos, nurodant atskirus šaltinius) (KTL)</t>
  </si>
  <si>
    <t>IŠ VISO programai finansuoti pagal finansavimo šaltinius (1 ir 2 punktai)</t>
  </si>
  <si>
    <t>Iš jų: regioninių pažangos priemonių lėšos (RPP)</t>
  </si>
  <si>
    <t>Asignavimų ir kitų lėšų pokytis, palyginti su ankstesnių metų patvirtintų asignavimų ir kitų lėšų planu</t>
  </si>
  <si>
    <t>04. Socialiai saugios ir sveikos apinkos kūrimo programos bendras lėšų poreikis ir numatomi finansavimo šaltiniai</t>
  </si>
  <si>
    <t>2023 m. asignavimai</t>
  </si>
  <si>
    <t>2.1.4. iš jo: pajamos už suteiktas paslaugas</t>
  </si>
  <si>
    <t xml:space="preserve">2.2.1. švietimo įstaigų modernizavimo programa </t>
  </si>
  <si>
    <t xml:space="preserve">2.2.4.Užsienio valstybių, tarptautinių organizacijų ir Europos Sąjungos lėšos </t>
  </si>
  <si>
    <t>TIKSLŲ, PROGRAMŲ, UŽDAVINIŲ, PRIEMONIŲ IR PRIEMONIŲ IŠLAIDŲ SUVESTINĖ</t>
  </si>
  <si>
    <t>10.2.</t>
  </si>
  <si>
    <t>10.1.</t>
  </si>
  <si>
    <t>10.3.</t>
  </si>
  <si>
    <t>19.1.</t>
  </si>
  <si>
    <t>188723322      302944535     177393649     305548441      301791595     304158399   305746583</t>
  </si>
  <si>
    <t>sprendimu Nr. T1-205</t>
  </si>
  <si>
    <t>(Šilutės rajono savivaldybės tarybos 2024 m. vasario 29 d.</t>
  </si>
  <si>
    <t>Atvejo vadybininkas (teikiantis atvejo vadybos paslaugas intelekto ir (ar) psichikos negalią turintiems asmenims)</t>
  </si>
  <si>
    <t>04. Programos uždaviniai, priemonės ir jų stebėsenos rodikliai</t>
  </si>
  <si>
    <t>Stebėsenos rodiklio kodas</t>
  </si>
  <si>
    <t>Stebėsenos rodiklio pavadinimas (matavimo vnt.)</t>
  </si>
  <si>
    <t>Siektinos stebėsenos rodiklių reikšmės</t>
  </si>
  <si>
    <t>2024 m.</t>
  </si>
  <si>
    <t>2025 m.</t>
  </si>
  <si>
    <t>2026 m.</t>
  </si>
  <si>
    <t>Savivaldybės strateginio plėtros plano rodiklis</t>
  </si>
  <si>
    <t>04.01.01 uždavinys „Šeimynų tinklo plėtimas ir skatinimas“</t>
  </si>
  <si>
    <t>P-04-01-01-01</t>
  </si>
  <si>
    <t>Dalyvių skaičius, vnt.</t>
  </si>
  <si>
    <t>04.01.02 uždavinys „Nestacionarių socialinių paslaugų organizavimas ir teikimas Šilutės socialinių paslaugų centre“</t>
  </si>
  <si>
    <t>P-04-01-02-01</t>
  </si>
  <si>
    <t>P-04-01-02-04</t>
  </si>
  <si>
    <t>P-04-01-02-05</t>
  </si>
  <si>
    <t>P-04-01-02-09</t>
  </si>
  <si>
    <t>P-04-01-02-10</t>
  </si>
  <si>
    <t>P-04-01-02-11</t>
  </si>
  <si>
    <t>P-04-01-02-12</t>
  </si>
  <si>
    <t>Paslaugų skaičius, vnt.</t>
  </si>
  <si>
    <t>Paslaugų vietų skaičius, vnt.</t>
  </si>
  <si>
    <t>Įgyvendinimas, proc.</t>
  </si>
  <si>
    <t>Asmenų skaičius, vnt.</t>
  </si>
  <si>
    <t>04.01.03 uždavinys „Stacionarių socialinių paslaugų organizavimas ir teikimas“</t>
  </si>
  <si>
    <t>P-04-01-03-01</t>
  </si>
  <si>
    <t>P-04-01-03-02</t>
  </si>
  <si>
    <t>P-04-01-03-03</t>
  </si>
  <si>
    <t>Paslaugų teikėjų skaičius, vnt.</t>
  </si>
  <si>
    <t>Paslaugų skaičius, proc.</t>
  </si>
  <si>
    <t>04.01.04 uždavinys „Bendradarbiavimas su NVO ir kitomis įstaigomis, teikiančiomis socialines paslaugas“</t>
  </si>
  <si>
    <t>P-04-01-04-01</t>
  </si>
  <si>
    <t>P-04-01-04-02</t>
  </si>
  <si>
    <t>P-04-01-04-04</t>
  </si>
  <si>
    <t>P-04-01-04-05</t>
  </si>
  <si>
    <t>P-04-01-04-06</t>
  </si>
  <si>
    <t>P-04-01-04-07</t>
  </si>
  <si>
    <t>P-04-01-04-08</t>
  </si>
  <si>
    <t>Paslaugų gavėjų skaičius, proc.</t>
  </si>
  <si>
    <t>Išmokėtas darbo užmokestis, proc.</t>
  </si>
  <si>
    <t>Individualios pagalbos teikimo išlaidų kompensacijos</t>
  </si>
  <si>
    <t>04.01.05 uždavinys „Valstybės ir Savivaldybės piniginė socialinė parama Šilutės rajono savivaldybės gyventojams“</t>
  </si>
  <si>
    <t>P-04-01-05-01</t>
  </si>
  <si>
    <t>P-04-01-05-02</t>
  </si>
  <si>
    <t>P-04-01-05-03</t>
  </si>
  <si>
    <t>P-04-01-05-04</t>
  </si>
  <si>
    <t>P-04-01-05-05</t>
  </si>
  <si>
    <t>P-04-01-05-06</t>
  </si>
  <si>
    <t>P-04-01-05-07</t>
  </si>
  <si>
    <t>P-04-01-05-08</t>
  </si>
  <si>
    <t>P-04-01-05-09</t>
  </si>
  <si>
    <t>P-04-01-05-11</t>
  </si>
  <si>
    <t>P-04-01-05-13</t>
  </si>
  <si>
    <t>P-04-01-05-14</t>
  </si>
  <si>
    <t>P-04-01-05-15</t>
  </si>
  <si>
    <t>P-04-01-05-16</t>
  </si>
  <si>
    <t>P-04-01-05-17</t>
  </si>
  <si>
    <t>P-04-01-05-18</t>
  </si>
  <si>
    <t>P-04-01-05-19</t>
  </si>
  <si>
    <t>P-04-01-05-22</t>
  </si>
  <si>
    <t>P-04-01-05-21</t>
  </si>
  <si>
    <t>P-04-01-05-20</t>
  </si>
  <si>
    <t>Paramos gavėjų skaičius, vnt.</t>
  </si>
  <si>
    <t>Lėšos skirtos darbuotojų išlaikymui, prekių ir paslaugų įsigijimui, proc.</t>
  </si>
  <si>
    <t>Administravimas, prekių ir paslaugų įsigijimas, proc.</t>
  </si>
  <si>
    <t>Kompensacijos gavėjų skaičius, vnt.</t>
  </si>
  <si>
    <t>Išmokų gavėjų skaičius, vnt.</t>
  </si>
  <si>
    <t>Kompensacijų ugdymui skaičius, vnt.</t>
  </si>
  <si>
    <t>Individualios pagalbos teikimo išlaidų kompensacijų administravimas</t>
  </si>
  <si>
    <t>04.01.06 uždavinys „Nestacionarių socialinių paslaugų organizavimas ir teikimas Šilutės vaiko gerovės ir globos centre“</t>
  </si>
  <si>
    <t>P-04-01-06-01</t>
  </si>
  <si>
    <t>P-04-01-06-02</t>
  </si>
  <si>
    <t>P-04-01-06-03</t>
  </si>
  <si>
    <t>P-04-01-06-04</t>
  </si>
  <si>
    <t>P-04-01-06-05</t>
  </si>
  <si>
    <t>Paslaugų gavėjų skaičius, vnt.</t>
  </si>
  <si>
    <t>04.03.01 uždavinys „Parengti ir vykdyti ilgalaikes tęstines visuomenės sveikatos programas“</t>
  </si>
  <si>
    <t>P-04-03-01-01</t>
  </si>
  <si>
    <t>Visuomenės sveikatos rėmimo specialiosios programos įgyvendinimas, proc.</t>
  </si>
  <si>
    <t>4.2.1.2
4.3.1.5</t>
  </si>
  <si>
    <t>04.03.02 uždavinys „Vykdyti visuomenės sveikatos priežiūrą“</t>
  </si>
  <si>
    <t>P-04-03-02-02</t>
  </si>
  <si>
    <t>Ugdymo įstaigų, kuriose vykdoma vaikų sveikatos priežiūros dalis, proc.</t>
  </si>
  <si>
    <t>Parengtų visuomenės sveikatos stebėsenos suvestinių, atliktų tyrimų skaičius, vnt.</t>
  </si>
  <si>
    <t>Mokinių, dalyvavusių burnos higienos užsiėmimuose skaičius, vnt.</t>
  </si>
  <si>
    <t>Mokinių, dalyvavusių traumų ir sužalojimų prevencijos užsiėmimuose skaičius, vnt.</t>
  </si>
  <si>
    <t>Asmenų, dalyvavusių sveikos mitybos skatinimo užsiėmimuose skaičius, vnt.</t>
  </si>
  <si>
    <t>Asmenų, baigusių ŠKLCD sveikatos stiprinimo programą skaičius, vnt.</t>
  </si>
  <si>
    <t>Supratimo apie mikroorganizmų atsparumą antimikrobinėmis medžiagomis didinimas, dalyvių skaičius, vnt.</t>
  </si>
  <si>
    <t>Savivaldybės visuomenės sveikatos biuro darbuotojų, stiprinusių administracinius gebėjimus bei kvalifikaciją dalis, proc.</t>
  </si>
  <si>
    <t>P-04-03-02-05</t>
  </si>
  <si>
    <t>P-04-03-02-06</t>
  </si>
  <si>
    <t>Asmenų, dalyvavusių Ankstyvosios intervencijos programoje skaičius, vnt.</t>
  </si>
  <si>
    <t>Apsilankymų pas nepriklausomybės konsultantą skaičius, vnt.</t>
  </si>
  <si>
    <t>Asmenų, dalyvavusių savižudybių prevencijos programoje skaičius, vnt.</t>
  </si>
  <si>
    <t>Suteiktų psichologinių individualių konsultacijų trukmė ir suteiktų grupinių konsultacijų ar užsiėmimų trukmė, balai</t>
  </si>
  <si>
    <t>P-04-03-02-09</t>
  </si>
  <si>
    <t>P-04-03-02-10</t>
  </si>
  <si>
    <t>Asmenys, dalyvavę sveikatos raštingumo didinimo veiklose, asmenys</t>
  </si>
  <si>
    <t>Asmenų, po dalyvavimo veiklose, pagerinusių sveikatos raštingumo kompetenciją, proc.</t>
  </si>
  <si>
    <t>Asmenų, palankiai vertinančių visuomenės sveikatos priežiūros paslaugų kokybę, proc.</t>
  </si>
  <si>
    <t>Paramą gavusių nacionalinio, regionų ar vietos lygmens viešojo administravimo ar viešąsias paslaugas teikiančių įstaigų skaičius, vnt.</t>
  </si>
  <si>
    <t>4.2.1.1
4.3.1.3</t>
  </si>
  <si>
    <t>4.2.1.2
4.3.1.3</t>
  </si>
  <si>
    <t>Gyventojų lėtinių neinfekcinių ligų prevencija Šilutės rajono savivaldybėje</t>
  </si>
  <si>
    <t>Psichoaktyviųjų ir narkotinių medžiagų vartojimo pirminės prevencijos ir intervencijos priemonių taikymas vaikams, paaugliams ir jų aplinkos nariams Šilutės rajono savivaldybės švietimo įstaigose</t>
  </si>
  <si>
    <t>RP</t>
  </si>
  <si>
    <t>04.04.01 uždavinys „Jaunimo veiklos gerinimas“</t>
  </si>
  <si>
    <t>P-04-04-01-01</t>
  </si>
  <si>
    <t>P-04-04-01-02</t>
  </si>
  <si>
    <t>P-04-04-01-03</t>
  </si>
  <si>
    <t>Projektų skaičius, vnt.</t>
  </si>
  <si>
    <t>Savanorių skaičius, vnt.</t>
  </si>
  <si>
    <t>Įdarbintų jaunuolių (nuo 14-17 m.) skaičius vasaros metu, vnt.</t>
  </si>
  <si>
    <t>Studentų rėmimas, vnt.</t>
  </si>
  <si>
    <t>Bendras lankytojų skaičius, vnt.</t>
  </si>
  <si>
    <t>Unikalių lankytojų skaičius, vnt.</t>
  </si>
  <si>
    <t>Mobilių darbuotojų skaičius, vnt.</t>
  </si>
  <si>
    <t>1.1.3.3
4.1.2.6</t>
  </si>
  <si>
    <t>4.1.2.3
4.1.2.2</t>
  </si>
  <si>
    <t>04.05.01 uždavinys „Užtikrinti žmonių ir turto apsaugą nuo gaisrų“</t>
  </si>
  <si>
    <t>P-04-05-01-01</t>
  </si>
  <si>
    <t>P-04-05-01-02</t>
  </si>
  <si>
    <t>Ugniagesių (darbuotojų) skaičius, vnt.</t>
  </si>
  <si>
    <t>Įgyvendinta veikla (komunalinės ir ryšio paslaugos, transporto išlaikymo išlaidos ir kt.), proc.</t>
  </si>
  <si>
    <t>04.06.01 uždavinys „Užtikrinti civilinės saugos funkcijų vykdymą“</t>
  </si>
  <si>
    <t>P-04-06-01-01</t>
  </si>
  <si>
    <t>04.07.01 uždavinys „Sutvarkyti ir eksponuoti saugomas teritorijas bei kitus gamtinius objektus“</t>
  </si>
  <si>
    <t>P-04-07-01-01</t>
  </si>
  <si>
    <t>Sutvarkytų pakrančių plotas, ha</t>
  </si>
  <si>
    <t>Sutvarkytų objektų skaičius, vnt.</t>
  </si>
  <si>
    <t>04.07.02 „Gerinti paslaugų kokybę ir prieinamumą“</t>
  </si>
  <si>
    <t>P-04-07-02-01</t>
  </si>
  <si>
    <t>Daline kelionės išlaidų kompensacija pasinaudojusių gydytojų skaičius, vnt.</t>
  </si>
  <si>
    <t>Parama pasinaudojusių gydytojų skaičius, vnt.</t>
  </si>
  <si>
    <t>Parama pasinaudojusių policijos pareigūnų skaičius, vnt.</t>
  </si>
  <si>
    <t>04.07.03 uždavinys „Vykdyti aplinkosaugos ir visuomenės švietimo priemones“</t>
  </si>
  <si>
    <t>P-04-07-03-01</t>
  </si>
  <si>
    <t>P-04-07-03-09</t>
  </si>
  <si>
    <t>P-04-07-03-10</t>
  </si>
  <si>
    <t>Įrengtų aikštelių skaičius, vnt.</t>
  </si>
  <si>
    <t>Įrengtų konteinerių skaičius, vnt.</t>
  </si>
  <si>
    <t>Želdynų tvarkymo/ pertvarkymo projektas, vnt.</t>
  </si>
  <si>
    <t>Naujų želdinių įsigijimas ir veisimas, vnt.</t>
  </si>
  <si>
    <t>Medžių, krūmų genėjimo leidimai, vnt.</t>
  </si>
  <si>
    <t>Asbestinio šiferio kiekis, t</t>
  </si>
  <si>
    <t>Bešeimininkių padangų kiekis, t</t>
  </si>
  <si>
    <t>Antrinių žaliavų konteinerių kiekis, vnt.</t>
  </si>
  <si>
    <t>Tekstilės atliekų konteinerių kiekis, vnt.</t>
  </si>
  <si>
    <t>04.08.01 uždavinys „Vykdyti žalos aplinkai prevenciją“</t>
  </si>
  <si>
    <t>P-04-08-01-01</t>
  </si>
  <si>
    <t>P-04-08-01-02</t>
  </si>
  <si>
    <t>P-04-08-01-03</t>
  </si>
  <si>
    <t>Atliekų surinkimas, utilizavimas, proc.</t>
  </si>
  <si>
    <t>Aplinkos monitoringo 2021-2026 m. programos parengimas ir vykdymas, vnt.</t>
  </si>
  <si>
    <t>Prevencijos priemonių įgyvendinimas, proc.</t>
  </si>
  <si>
    <t>04.09.01 uždavinys „Maitinimo paslaugų administravimas“</t>
  </si>
  <si>
    <t>P-04-09-01-01</t>
  </si>
  <si>
    <t>Mokinių skaičius, vnt.</t>
  </si>
  <si>
    <t>03.06.01.01.  07.06.01.06</t>
  </si>
  <si>
    <t xml:space="preserve">SB(SP) </t>
  </si>
  <si>
    <t>Vienkartinių, tikslinių, sąlyginių ir periodinių pašalpų skyrimas ir mokėjimas socialiai pažeidžiamiems asmenims</t>
  </si>
  <si>
    <t>Pagalbos pinigai ir papildomos išmokos už vaiką</t>
  </si>
  <si>
    <t>P-04-01-05-10</t>
  </si>
  <si>
    <t>sprendimo Nr. T1-224 redakcija)</t>
  </si>
  <si>
    <t>(Šilutės rajono savivaldybės tarybos 2024 m. kovo 28 d.</t>
  </si>
  <si>
    <t>ES ir valstybės biudžeto lėšomis įgyvendinama 2021–2027 m. materialinio nepritekliaus mažinimo programa</t>
  </si>
  <si>
    <t>P-04-01-04-09</t>
  </si>
  <si>
    <t>sprendimo Nr. T1-258 redakcija)</t>
  </si>
  <si>
    <t>Teikti socialinių dirbtuvių paslaugas</t>
  </si>
  <si>
    <t>P-04-01-02-13</t>
  </si>
  <si>
    <t>(Šilutės rajono savivaldybės tarybos 2024 m. birželio 27 d.</t>
  </si>
  <si>
    <t>sprendimo Nr. T1-453 redakcija)</t>
  </si>
  <si>
    <t>(Šilutės rajono savivaldybės tarybos 2024 m. rugpjūčio 29 d.</t>
  </si>
  <si>
    <t>Laikino atokvėpio paslauga ir administravimas</t>
  </si>
  <si>
    <t>P-04-01-04-10</t>
  </si>
  <si>
    <t>sprendimo Nr. T1-505 redakcija)</t>
  </si>
  <si>
    <t>(Šilutės rajono savivaldybės tarybos 2024 m. rugsėjo 26 d.</t>
  </si>
  <si>
    <t>sprendimo Nr. T1-       redakcija)</t>
  </si>
  <si>
    <t>Pacientų pavėžėjimo paslauga</t>
  </si>
  <si>
    <t>07.06.01.06</t>
  </si>
  <si>
    <t>19.3</t>
  </si>
  <si>
    <t>P-04-01-04-11</t>
  </si>
  <si>
    <t>Suteiktų paslaugų skaičius, vnt.</t>
  </si>
  <si>
    <t>4.2.3.2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</si>
</sst>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sz val="11"/>
      <color indexed="8"/>
      <name val="Calibri"/>
      <family val="2"/>
      <charset val="186"/>
    </font>
    <font>
      <b/>
      <sz val="11"/>
      <color indexed="56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i/>
      <sz val="10"/>
      <name val="Arial"/>
      <family val="2"/>
      <charset val="186"/>
    </font>
    <font>
      <sz val="10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CCFFFF"/>
        <bgColor indexed="41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23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CCFFCC"/>
        <bgColor indexed="27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indexed="26"/>
      </patternFill>
    </fill>
    <fill>
      <patternFill patternType="solid">
        <fgColor rgb="FFCCFFFF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rgb="FFCCFFCC"/>
        <bgColor indexed="41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4" tint="0.59999389629810485"/>
        <bgColor indexed="64"/>
      </patternFill>
    </fill>
  </fills>
  <borders count="23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ck">
        <color indexed="8"/>
      </right>
      <top style="thin">
        <color indexed="8"/>
      </top>
      <bottom/>
      <diagonal/>
    </border>
    <border>
      <left/>
      <right style="thick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ck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ck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thick">
        <color indexed="8"/>
      </right>
      <top style="medium">
        <color indexed="64"/>
      </top>
      <bottom style="thin">
        <color indexed="8"/>
      </bottom>
      <diagonal/>
    </border>
    <border>
      <left style="thick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ck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ck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ck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ck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ck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22"/>
      </bottom>
      <diagonal/>
    </border>
    <border>
      <left style="thin">
        <color indexed="8"/>
      </left>
      <right style="thick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ck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8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13" fillId="4" borderId="4" applyNumberFormat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5" borderId="5" applyNumberFormat="0" applyAlignment="0" applyProtection="0"/>
    <xf numFmtId="0" fontId="7" fillId="5" borderId="5" applyNumberFormat="0" applyAlignment="0" applyProtection="0"/>
    <xf numFmtId="0" fontId="13" fillId="0" borderId="0"/>
    <xf numFmtId="0" fontId="13" fillId="4" borderId="4" applyNumberFormat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0" borderId="0" applyNumberFormat="0" applyFill="0" applyBorder="0" applyAlignment="0" applyProtection="0"/>
  </cellStyleXfs>
  <cellXfs count="1296">
    <xf numFmtId="0" fontId="0" fillId="0" borderId="0" xfId="0"/>
    <xf numFmtId="164" fontId="12" fillId="15" borderId="25" xfId="0" applyNumberFormat="1" applyFont="1" applyFill="1" applyBorder="1" applyAlignment="1">
      <alignment horizontal="center" vertical="top"/>
    </xf>
    <xf numFmtId="164" fontId="12" fillId="15" borderId="26" xfId="0" applyNumberFormat="1" applyFont="1" applyFill="1" applyBorder="1" applyAlignment="1">
      <alignment horizontal="center" vertical="top"/>
    </xf>
    <xf numFmtId="164" fontId="12" fillId="15" borderId="27" xfId="0" applyNumberFormat="1" applyFont="1" applyFill="1" applyBorder="1" applyAlignment="1">
      <alignment horizontal="center" vertical="top"/>
    </xf>
    <xf numFmtId="49" fontId="12" fillId="2" borderId="41" xfId="0" applyNumberFormat="1" applyFont="1" applyFill="1" applyBorder="1" applyAlignment="1">
      <alignment horizontal="center" vertical="top"/>
    </xf>
    <xf numFmtId="49" fontId="12" fillId="3" borderId="38" xfId="0" applyNumberFormat="1" applyFont="1" applyFill="1" applyBorder="1" applyAlignment="1">
      <alignment horizontal="center" vertical="top"/>
    </xf>
    <xf numFmtId="164" fontId="12" fillId="3" borderId="70" xfId="0" applyNumberFormat="1" applyFont="1" applyFill="1" applyBorder="1" applyAlignment="1">
      <alignment horizontal="center" vertical="center"/>
    </xf>
    <xf numFmtId="164" fontId="12" fillId="3" borderId="38" xfId="0" applyNumberFormat="1" applyFont="1" applyFill="1" applyBorder="1" applyAlignment="1">
      <alignment horizontal="center" vertical="center"/>
    </xf>
    <xf numFmtId="164" fontId="12" fillId="3" borderId="25" xfId="0" applyNumberFormat="1" applyFont="1" applyFill="1" applyBorder="1" applyAlignment="1">
      <alignment horizontal="center" vertical="center"/>
    </xf>
    <xf numFmtId="164" fontId="12" fillId="3" borderId="26" xfId="0" applyNumberFormat="1" applyFont="1" applyFill="1" applyBorder="1" applyAlignment="1">
      <alignment horizontal="center" vertical="center"/>
    </xf>
    <xf numFmtId="164" fontId="12" fillId="3" borderId="27" xfId="0" applyNumberFormat="1" applyFont="1" applyFill="1" applyBorder="1" applyAlignment="1">
      <alignment horizontal="center" vertical="center"/>
    </xf>
    <xf numFmtId="164" fontId="12" fillId="2" borderId="43" xfId="0" applyNumberFormat="1" applyFont="1" applyFill="1" applyBorder="1" applyAlignment="1">
      <alignment horizontal="center" vertical="center"/>
    </xf>
    <xf numFmtId="164" fontId="12" fillId="2" borderId="44" xfId="0" applyNumberFormat="1" applyFont="1" applyFill="1" applyBorder="1" applyAlignment="1">
      <alignment horizontal="center" vertical="center"/>
    </xf>
    <xf numFmtId="164" fontId="12" fillId="2" borderId="45" xfId="0" applyNumberFormat="1" applyFont="1" applyFill="1" applyBorder="1" applyAlignment="1">
      <alignment horizontal="center" vertical="center"/>
    </xf>
    <xf numFmtId="164" fontId="12" fillId="12" borderId="74" xfId="0" applyNumberFormat="1" applyFont="1" applyFill="1" applyBorder="1" applyAlignment="1">
      <alignment horizontal="center" vertical="center"/>
    </xf>
    <xf numFmtId="164" fontId="12" fillId="12" borderId="75" xfId="0" applyNumberFormat="1" applyFont="1" applyFill="1" applyBorder="1" applyAlignment="1">
      <alignment horizontal="center" vertical="center"/>
    </xf>
    <xf numFmtId="164" fontId="12" fillId="12" borderId="76" xfId="0" applyNumberFormat="1" applyFont="1" applyFill="1" applyBorder="1" applyAlignment="1">
      <alignment horizontal="center" vertical="center"/>
    </xf>
    <xf numFmtId="164" fontId="12" fillId="12" borderId="96" xfId="0" applyNumberFormat="1" applyFont="1" applyFill="1" applyBorder="1" applyAlignment="1">
      <alignment horizontal="center" vertical="center"/>
    </xf>
    <xf numFmtId="164" fontId="12" fillId="12" borderId="49" xfId="0" applyNumberFormat="1" applyFont="1" applyFill="1" applyBorder="1" applyAlignment="1">
      <alignment horizontal="center" vertical="center"/>
    </xf>
    <xf numFmtId="164" fontId="12" fillId="12" borderId="97" xfId="0" applyNumberFormat="1" applyFont="1" applyFill="1" applyBorder="1" applyAlignment="1">
      <alignment horizontal="center" vertical="center"/>
    </xf>
    <xf numFmtId="164" fontId="12" fillId="12" borderId="98" xfId="0" applyNumberFormat="1" applyFont="1" applyFill="1" applyBorder="1" applyAlignment="1">
      <alignment horizontal="center" vertical="center"/>
    </xf>
    <xf numFmtId="164" fontId="12" fillId="3" borderId="37" xfId="0" applyNumberFormat="1" applyFont="1" applyFill="1" applyBorder="1" applyAlignment="1">
      <alignment horizontal="center" vertical="center"/>
    </xf>
    <xf numFmtId="164" fontId="12" fillId="3" borderId="34" xfId="0" applyNumberFormat="1" applyFont="1" applyFill="1" applyBorder="1" applyAlignment="1">
      <alignment horizontal="center" vertical="center"/>
    </xf>
    <xf numFmtId="164" fontId="12" fillId="2" borderId="41" xfId="0" applyNumberFormat="1" applyFont="1" applyFill="1" applyBorder="1" applyAlignment="1">
      <alignment horizontal="center" vertical="center"/>
    </xf>
    <xf numFmtId="164" fontId="12" fillId="2" borderId="37" xfId="0" applyNumberFormat="1" applyFont="1" applyFill="1" applyBorder="1" applyAlignment="1">
      <alignment horizontal="center" vertical="center"/>
    </xf>
    <xf numFmtId="164" fontId="12" fillId="2" borderId="34" xfId="0" applyNumberFormat="1" applyFont="1" applyFill="1" applyBorder="1" applyAlignment="1">
      <alignment horizontal="center" vertical="center"/>
    </xf>
    <xf numFmtId="164" fontId="12" fillId="2" borderId="49" xfId="0" applyNumberFormat="1" applyFont="1" applyFill="1" applyBorder="1" applyAlignment="1">
      <alignment horizontal="center" vertical="center"/>
    </xf>
    <xf numFmtId="164" fontId="12" fillId="3" borderId="74" xfId="0" applyNumberFormat="1" applyFont="1" applyFill="1" applyBorder="1" applyAlignment="1">
      <alignment horizontal="center" vertical="center"/>
    </xf>
    <xf numFmtId="49" fontId="12" fillId="7" borderId="37" xfId="0" applyNumberFormat="1" applyFont="1" applyFill="1" applyBorder="1" applyAlignment="1">
      <alignment vertical="top"/>
    </xf>
    <xf numFmtId="0" fontId="11" fillId="0" borderId="0" xfId="0" applyFont="1"/>
    <xf numFmtId="0" fontId="11" fillId="6" borderId="0" xfId="0" applyFont="1" applyFill="1"/>
    <xf numFmtId="0" fontId="11" fillId="7" borderId="0" xfId="0" applyFont="1" applyFill="1"/>
    <xf numFmtId="0" fontId="11" fillId="6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11" fillId="6" borderId="19" xfId="0" applyFont="1" applyFill="1" applyBorder="1" applyAlignment="1">
      <alignment wrapText="1"/>
    </xf>
    <xf numFmtId="0" fontId="11" fillId="6" borderId="20" xfId="0" applyFont="1" applyFill="1" applyBorder="1" applyAlignment="1">
      <alignment wrapText="1"/>
    </xf>
    <xf numFmtId="164" fontId="11" fillId="6" borderId="0" xfId="0" applyNumberFormat="1" applyFont="1" applyFill="1"/>
    <xf numFmtId="0" fontId="11" fillId="0" borderId="13" xfId="0" applyFont="1" applyBorder="1" applyAlignment="1">
      <alignment horizontal="center" vertical="top" wrapText="1"/>
    </xf>
    <xf numFmtId="0" fontId="11" fillId="6" borderId="21" xfId="0" applyFont="1" applyFill="1" applyBorder="1" applyAlignment="1">
      <alignment horizontal="center" vertical="top" wrapText="1"/>
    </xf>
    <xf numFmtId="0" fontId="11" fillId="6" borderId="22" xfId="0" applyFont="1" applyFill="1" applyBorder="1" applyAlignment="1">
      <alignment horizontal="center" vertical="top" wrapText="1"/>
    </xf>
    <xf numFmtId="164" fontId="12" fillId="14" borderId="41" xfId="0" applyNumberFormat="1" applyFont="1" applyFill="1" applyBorder="1" applyAlignment="1">
      <alignment horizontal="center" vertical="top"/>
    </xf>
    <xf numFmtId="164" fontId="12" fillId="14" borderId="38" xfId="0" applyNumberFormat="1" applyFont="1" applyFill="1" applyBorder="1" applyAlignment="1">
      <alignment horizontal="center" vertical="top"/>
    </xf>
    <xf numFmtId="164" fontId="11" fillId="0" borderId="0" xfId="0" applyNumberFormat="1" applyFont="1"/>
    <xf numFmtId="164" fontId="11" fillId="6" borderId="0" xfId="0" applyNumberFormat="1" applyFont="1" applyFill="1" applyAlignment="1">
      <alignment horizontal="right"/>
    </xf>
    <xf numFmtId="164" fontId="11" fillId="0" borderId="0" xfId="0" applyNumberFormat="1" applyFont="1" applyAlignment="1">
      <alignment horizontal="right"/>
    </xf>
    <xf numFmtId="164" fontId="11" fillId="0" borderId="8" xfId="0" applyNumberFormat="1" applyFont="1" applyBorder="1" applyAlignment="1">
      <alignment horizontal="center" vertical="center"/>
    </xf>
    <xf numFmtId="164" fontId="11" fillId="6" borderId="14" xfId="0" applyNumberFormat="1" applyFont="1" applyFill="1" applyBorder="1" applyAlignment="1">
      <alignment horizontal="center" vertical="center"/>
    </xf>
    <xf numFmtId="0" fontId="12" fillId="14" borderId="23" xfId="0" applyFont="1" applyFill="1" applyBorder="1" applyAlignment="1">
      <alignment horizontal="center" vertical="top" wrapText="1"/>
    </xf>
    <xf numFmtId="164" fontId="12" fillId="14" borderId="25" xfId="0" applyNumberFormat="1" applyFont="1" applyFill="1" applyBorder="1" applyAlignment="1">
      <alignment horizontal="center" vertical="top"/>
    </xf>
    <xf numFmtId="164" fontId="12" fillId="14" borderId="26" xfId="0" applyNumberFormat="1" applyFont="1" applyFill="1" applyBorder="1" applyAlignment="1">
      <alignment horizontal="center" vertical="top"/>
    </xf>
    <xf numFmtId="164" fontId="12" fillId="14" borderId="27" xfId="0" applyNumberFormat="1" applyFont="1" applyFill="1" applyBorder="1" applyAlignment="1">
      <alignment horizontal="center" vertical="top"/>
    </xf>
    <xf numFmtId="164" fontId="12" fillId="14" borderId="70" xfId="0" applyNumberFormat="1" applyFont="1" applyFill="1" applyBorder="1" applyAlignment="1">
      <alignment horizontal="center" vertical="top"/>
    </xf>
    <xf numFmtId="164" fontId="12" fillId="14" borderId="37" xfId="0" applyNumberFormat="1" applyFont="1" applyFill="1" applyBorder="1" applyAlignment="1">
      <alignment horizontal="center" vertical="top"/>
    </xf>
    <xf numFmtId="164" fontId="12" fillId="14" borderId="34" xfId="0" applyNumberFormat="1" applyFont="1" applyFill="1" applyBorder="1" applyAlignment="1">
      <alignment horizontal="center" vertical="top"/>
    </xf>
    <xf numFmtId="164" fontId="12" fillId="14" borderId="69" xfId="0" applyNumberFormat="1" applyFont="1" applyFill="1" applyBorder="1" applyAlignment="1">
      <alignment horizontal="center" vertical="top"/>
    </xf>
    <xf numFmtId="0" fontId="11" fillId="0" borderId="113" xfId="0" applyFont="1" applyBorder="1" applyAlignment="1">
      <alignment horizontal="center" vertical="center" wrapText="1"/>
    </xf>
    <xf numFmtId="164" fontId="11" fillId="0" borderId="17" xfId="0" applyNumberFormat="1" applyFont="1" applyBorder="1" applyAlignment="1">
      <alignment horizontal="center" vertical="center"/>
    </xf>
    <xf numFmtId="164" fontId="11" fillId="0" borderId="15" xfId="0" applyNumberFormat="1" applyFont="1" applyBorder="1" applyAlignment="1">
      <alignment horizontal="center" vertical="center"/>
    </xf>
    <xf numFmtId="164" fontId="11" fillId="0" borderId="112" xfId="0" applyNumberFormat="1" applyFont="1" applyBorder="1" applyAlignment="1">
      <alignment horizontal="center" vertical="center"/>
    </xf>
    <xf numFmtId="164" fontId="11" fillId="6" borderId="10" xfId="0" applyNumberFormat="1" applyFont="1" applyFill="1" applyBorder="1" applyAlignment="1">
      <alignment horizontal="center" vertical="center"/>
    </xf>
    <xf numFmtId="164" fontId="11" fillId="6" borderId="9" xfId="0" applyNumberFormat="1" applyFont="1" applyFill="1" applyBorder="1" applyAlignment="1">
      <alignment horizontal="center" vertical="center"/>
    </xf>
    <xf numFmtId="0" fontId="11" fillId="0" borderId="35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164" fontId="12" fillId="14" borderId="106" xfId="0" applyNumberFormat="1" applyFont="1" applyFill="1" applyBorder="1" applyAlignment="1">
      <alignment horizontal="center" vertical="top"/>
    </xf>
    <xf numFmtId="164" fontId="12" fillId="14" borderId="52" xfId="0" applyNumberFormat="1" applyFont="1" applyFill="1" applyBorder="1" applyAlignment="1">
      <alignment horizontal="center" vertical="top"/>
    </xf>
    <xf numFmtId="164" fontId="12" fillId="14" borderId="114" xfId="0" applyNumberFormat="1" applyFont="1" applyFill="1" applyBorder="1" applyAlignment="1">
      <alignment horizontal="center" vertical="top"/>
    </xf>
    <xf numFmtId="164" fontId="12" fillId="14" borderId="104" xfId="0" applyNumberFormat="1" applyFont="1" applyFill="1" applyBorder="1" applyAlignment="1">
      <alignment horizontal="center" vertical="top"/>
    </xf>
    <xf numFmtId="164" fontId="12" fillId="14" borderId="103" xfId="0" applyNumberFormat="1" applyFont="1" applyFill="1" applyBorder="1" applyAlignment="1">
      <alignment horizontal="center" vertical="top"/>
    </xf>
    <xf numFmtId="0" fontId="11" fillId="0" borderId="46" xfId="0" applyFont="1" applyBorder="1" applyAlignment="1">
      <alignment horizontal="center" vertical="center" wrapText="1"/>
    </xf>
    <xf numFmtId="164" fontId="11" fillId="0" borderId="29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 wrapText="1"/>
    </xf>
    <xf numFmtId="0" fontId="11" fillId="0" borderId="99" xfId="0" applyFont="1" applyBorder="1" applyAlignment="1">
      <alignment horizontal="center" vertical="center" wrapText="1"/>
    </xf>
    <xf numFmtId="164" fontId="11" fillId="0" borderId="64" xfId="0" applyNumberFormat="1" applyFont="1" applyBorder="1" applyAlignment="1">
      <alignment horizontal="center" vertical="center"/>
    </xf>
    <xf numFmtId="164" fontId="11" fillId="0" borderId="62" xfId="0" applyNumberFormat="1" applyFont="1" applyBorder="1" applyAlignment="1">
      <alignment horizontal="center" vertical="center"/>
    </xf>
    <xf numFmtId="164" fontId="11" fillId="0" borderId="63" xfId="0" applyNumberFormat="1" applyFont="1" applyBorder="1" applyAlignment="1">
      <alignment horizontal="center" vertical="center"/>
    </xf>
    <xf numFmtId="164" fontId="11" fillId="0" borderId="111" xfId="0" applyNumberFormat="1" applyFont="1" applyBorder="1" applyAlignment="1">
      <alignment horizontal="center" vertical="center"/>
    </xf>
    <xf numFmtId="0" fontId="12" fillId="20" borderId="23" xfId="0" applyFont="1" applyFill="1" applyBorder="1" applyAlignment="1">
      <alignment horizontal="center" vertical="top" wrapText="1"/>
    </xf>
    <xf numFmtId="164" fontId="12" fillId="20" borderId="25" xfId="0" applyNumberFormat="1" applyFont="1" applyFill="1" applyBorder="1" applyAlignment="1">
      <alignment horizontal="center" vertical="top"/>
    </xf>
    <xf numFmtId="164" fontId="12" fillId="20" borderId="26" xfId="0" applyNumberFormat="1" applyFont="1" applyFill="1" applyBorder="1" applyAlignment="1">
      <alignment horizontal="center" vertical="top"/>
    </xf>
    <xf numFmtId="164" fontId="12" fillId="20" borderId="27" xfId="0" applyNumberFormat="1" applyFont="1" applyFill="1" applyBorder="1" applyAlignment="1">
      <alignment horizontal="center" vertical="top"/>
    </xf>
    <xf numFmtId="164" fontId="12" fillId="20" borderId="28" xfId="0" applyNumberFormat="1" applyFont="1" applyFill="1" applyBorder="1" applyAlignment="1">
      <alignment horizontal="center" vertical="top"/>
    </xf>
    <xf numFmtId="0" fontId="11" fillId="0" borderId="23" xfId="0" applyFont="1" applyBorder="1" applyAlignment="1">
      <alignment horizontal="center" vertical="center" wrapText="1"/>
    </xf>
    <xf numFmtId="164" fontId="11" fillId="6" borderId="57" xfId="0" applyNumberFormat="1" applyFont="1" applyFill="1" applyBorder="1" applyAlignment="1">
      <alignment horizontal="center" vertical="center"/>
    </xf>
    <xf numFmtId="164" fontId="11" fillId="0" borderId="29" xfId="0" applyNumberFormat="1" applyFont="1" applyBorder="1" applyAlignment="1">
      <alignment horizontal="center" vertical="center" wrapText="1"/>
    </xf>
    <xf numFmtId="164" fontId="11" fillId="0" borderId="54" xfId="0" applyNumberFormat="1" applyFont="1" applyBorder="1" applyAlignment="1">
      <alignment horizontal="center" vertical="center" wrapText="1"/>
    </xf>
    <xf numFmtId="164" fontId="12" fillId="20" borderId="31" xfId="0" applyNumberFormat="1" applyFont="1" applyFill="1" applyBorder="1" applyAlignment="1">
      <alignment horizontal="center" vertical="top"/>
    </xf>
    <xf numFmtId="164" fontId="12" fillId="20" borderId="32" xfId="0" applyNumberFormat="1" applyFont="1" applyFill="1" applyBorder="1" applyAlignment="1">
      <alignment horizontal="center" vertical="top"/>
    </xf>
    <xf numFmtId="164" fontId="12" fillId="20" borderId="33" xfId="0" applyNumberFormat="1" applyFont="1" applyFill="1" applyBorder="1" applyAlignment="1">
      <alignment horizontal="center" vertical="top"/>
    </xf>
    <xf numFmtId="164" fontId="11" fillId="10" borderId="29" xfId="0" applyNumberFormat="1" applyFont="1" applyFill="1" applyBorder="1" applyAlignment="1">
      <alignment horizontal="center" vertical="center" wrapText="1"/>
    </xf>
    <xf numFmtId="164" fontId="12" fillId="20" borderId="34" xfId="0" applyNumberFormat="1" applyFont="1" applyFill="1" applyBorder="1" applyAlignment="1">
      <alignment horizontal="center" vertical="top"/>
    </xf>
    <xf numFmtId="164" fontId="11" fillId="0" borderId="57" xfId="0" applyNumberFormat="1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164" fontId="11" fillId="11" borderId="51" xfId="0" applyNumberFormat="1" applyFont="1" applyFill="1" applyBorder="1" applyAlignment="1">
      <alignment horizontal="center" vertical="center"/>
    </xf>
    <xf numFmtId="164" fontId="11" fillId="10" borderId="61" xfId="0" applyNumberFormat="1" applyFont="1" applyFill="1" applyBorder="1" applyAlignment="1">
      <alignment horizontal="center" vertical="center" wrapText="1"/>
    </xf>
    <xf numFmtId="164" fontId="11" fillId="10" borderId="55" xfId="0" applyNumberFormat="1" applyFont="1" applyFill="1" applyBorder="1" applyAlignment="1">
      <alignment horizontal="center" vertical="center" wrapText="1"/>
    </xf>
    <xf numFmtId="164" fontId="11" fillId="10" borderId="51" xfId="0" applyNumberFormat="1" applyFont="1" applyFill="1" applyBorder="1" applyAlignment="1">
      <alignment horizontal="center" vertical="center"/>
    </xf>
    <xf numFmtId="164" fontId="11" fillId="10" borderId="68" xfId="0" applyNumberFormat="1" applyFont="1" applyFill="1" applyBorder="1" applyAlignment="1">
      <alignment horizontal="center" vertical="center"/>
    </xf>
    <xf numFmtId="164" fontId="11" fillId="10" borderId="55" xfId="0" applyNumberFormat="1" applyFont="1" applyFill="1" applyBorder="1" applyAlignment="1">
      <alignment horizontal="center" vertical="center"/>
    </xf>
    <xf numFmtId="164" fontId="11" fillId="10" borderId="65" xfId="0" applyNumberFormat="1" applyFont="1" applyFill="1" applyBorder="1" applyAlignment="1">
      <alignment horizontal="center" vertical="center"/>
    </xf>
    <xf numFmtId="164" fontId="11" fillId="11" borderId="57" xfId="0" applyNumberFormat="1" applyFont="1" applyFill="1" applyBorder="1" applyAlignment="1">
      <alignment horizontal="center" vertical="center"/>
    </xf>
    <xf numFmtId="164" fontId="12" fillId="15" borderId="28" xfId="0" applyNumberFormat="1" applyFont="1" applyFill="1" applyBorder="1" applyAlignment="1">
      <alignment horizontal="center" vertical="top"/>
    </xf>
    <xf numFmtId="164" fontId="12" fillId="15" borderId="31" xfId="0" applyNumberFormat="1" applyFont="1" applyFill="1" applyBorder="1" applyAlignment="1">
      <alignment horizontal="center" vertical="top"/>
    </xf>
    <xf numFmtId="164" fontId="12" fillId="15" borderId="32" xfId="0" applyNumberFormat="1" applyFont="1" applyFill="1" applyBorder="1" applyAlignment="1">
      <alignment horizontal="center" vertical="top"/>
    </xf>
    <xf numFmtId="164" fontId="12" fillId="15" borderId="33" xfId="0" applyNumberFormat="1" applyFont="1" applyFill="1" applyBorder="1" applyAlignment="1">
      <alignment horizontal="center" vertical="top"/>
    </xf>
    <xf numFmtId="164" fontId="12" fillId="15" borderId="37" xfId="0" applyNumberFormat="1" applyFont="1" applyFill="1" applyBorder="1" applyAlignment="1">
      <alignment horizontal="center" vertical="top"/>
    </xf>
    <xf numFmtId="164" fontId="12" fillId="15" borderId="41" xfId="0" applyNumberFormat="1" applyFont="1" applyFill="1" applyBorder="1" applyAlignment="1">
      <alignment horizontal="center" vertical="top"/>
    </xf>
    <xf numFmtId="164" fontId="12" fillId="15" borderId="38" xfId="0" applyNumberFormat="1" applyFont="1" applyFill="1" applyBorder="1" applyAlignment="1">
      <alignment horizontal="center" vertical="top"/>
    </xf>
    <xf numFmtId="164" fontId="11" fillId="6" borderId="53" xfId="0" applyNumberFormat="1" applyFont="1" applyFill="1" applyBorder="1" applyAlignment="1">
      <alignment horizontal="center" vertical="center"/>
    </xf>
    <xf numFmtId="164" fontId="12" fillId="15" borderId="34" xfId="0" applyNumberFormat="1" applyFont="1" applyFill="1" applyBorder="1" applyAlignment="1">
      <alignment horizontal="center" vertical="top"/>
    </xf>
    <xf numFmtId="164" fontId="11" fillId="6" borderId="36" xfId="0" applyNumberFormat="1" applyFont="1" applyFill="1" applyBorder="1" applyAlignment="1">
      <alignment horizontal="center" vertical="center"/>
    </xf>
    <xf numFmtId="164" fontId="11" fillId="6" borderId="58" xfId="0" applyNumberFormat="1" applyFont="1" applyFill="1" applyBorder="1" applyAlignment="1">
      <alignment horizontal="center" vertical="center"/>
    </xf>
    <xf numFmtId="164" fontId="12" fillId="15" borderId="69" xfId="0" applyNumberFormat="1" applyFont="1" applyFill="1" applyBorder="1" applyAlignment="1">
      <alignment horizontal="center" vertical="top"/>
    </xf>
    <xf numFmtId="164" fontId="11" fillId="6" borderId="118" xfId="0" applyNumberFormat="1" applyFont="1" applyFill="1" applyBorder="1" applyAlignment="1">
      <alignment horizontal="center" vertical="center"/>
    </xf>
    <xf numFmtId="164" fontId="12" fillId="15" borderId="103" xfId="0" applyNumberFormat="1" applyFont="1" applyFill="1" applyBorder="1" applyAlignment="1">
      <alignment horizontal="center" vertical="top"/>
    </xf>
    <xf numFmtId="164" fontId="12" fillId="15" borderId="119" xfId="0" applyNumberFormat="1" applyFont="1" applyFill="1" applyBorder="1" applyAlignment="1">
      <alignment horizontal="center" vertical="top"/>
    </xf>
    <xf numFmtId="164" fontId="12" fillId="15" borderId="122" xfId="0" applyNumberFormat="1" applyFont="1" applyFill="1" applyBorder="1" applyAlignment="1">
      <alignment horizontal="center" vertical="top"/>
    </xf>
    <xf numFmtId="164" fontId="12" fillId="15" borderId="52" xfId="0" applyNumberFormat="1" applyFont="1" applyFill="1" applyBorder="1" applyAlignment="1">
      <alignment horizontal="center" vertical="top"/>
    </xf>
    <xf numFmtId="164" fontId="12" fillId="15" borderId="104" xfId="0" applyNumberFormat="1" applyFont="1" applyFill="1" applyBorder="1" applyAlignment="1">
      <alignment horizontal="center" vertical="top"/>
    </xf>
    <xf numFmtId="0" fontId="12" fillId="15" borderId="23" xfId="0" applyFont="1" applyFill="1" applyBorder="1" applyAlignment="1">
      <alignment horizontal="center" vertical="top" wrapText="1"/>
    </xf>
    <xf numFmtId="164" fontId="11" fillId="6" borderId="73" xfId="0" applyNumberFormat="1" applyFont="1" applyFill="1" applyBorder="1" applyAlignment="1">
      <alignment horizontal="center" vertical="center"/>
    </xf>
    <xf numFmtId="164" fontId="11" fillId="6" borderId="66" xfId="0" applyNumberFormat="1" applyFont="1" applyFill="1" applyBorder="1" applyAlignment="1">
      <alignment horizontal="center" vertical="center"/>
    </xf>
    <xf numFmtId="164" fontId="12" fillId="2" borderId="103" xfId="8" applyNumberFormat="1" applyFont="1" applyBorder="1" applyAlignment="1" applyProtection="1">
      <alignment horizontal="center" vertical="center"/>
    </xf>
    <xf numFmtId="164" fontId="12" fillId="2" borderId="52" xfId="8" applyNumberFormat="1" applyFont="1" applyBorder="1" applyAlignment="1" applyProtection="1">
      <alignment horizontal="center" vertical="center"/>
    </xf>
    <xf numFmtId="164" fontId="12" fillId="2" borderId="104" xfId="8" applyNumberFormat="1" applyFont="1" applyBorder="1" applyAlignment="1" applyProtection="1">
      <alignment horizontal="center" vertical="center"/>
    </xf>
    <xf numFmtId="164" fontId="12" fillId="7" borderId="25" xfId="0" applyNumberFormat="1" applyFont="1" applyFill="1" applyBorder="1" applyAlignment="1">
      <alignment horizontal="center" vertical="center"/>
    </xf>
    <xf numFmtId="164" fontId="12" fillId="7" borderId="26" xfId="0" applyNumberFormat="1" applyFont="1" applyFill="1" applyBorder="1" applyAlignment="1">
      <alignment horizontal="center" vertical="center"/>
    </xf>
    <xf numFmtId="164" fontId="12" fillId="7" borderId="27" xfId="0" applyNumberFormat="1" applyFont="1" applyFill="1" applyBorder="1" applyAlignment="1">
      <alignment horizontal="center" vertical="center"/>
    </xf>
    <xf numFmtId="0" fontId="12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1" fillId="0" borderId="25" xfId="0" applyFont="1" applyBorder="1" applyAlignment="1">
      <alignment horizontal="center" vertical="top" wrapText="1"/>
    </xf>
    <xf numFmtId="0" fontId="11" fillId="0" borderId="30" xfId="0" applyFont="1" applyBorder="1" applyAlignment="1">
      <alignment horizontal="center" vertical="top" wrapText="1"/>
    </xf>
    <xf numFmtId="0" fontId="11" fillId="0" borderId="26" xfId="0" applyFont="1" applyBorder="1" applyAlignment="1">
      <alignment vertical="top" wrapText="1"/>
    </xf>
    <xf numFmtId="0" fontId="11" fillId="0" borderId="28" xfId="0" applyFont="1" applyBorder="1" applyAlignment="1">
      <alignment horizontal="center" vertical="center" wrapText="1" indent="1"/>
    </xf>
    <xf numFmtId="164" fontId="11" fillId="0" borderId="25" xfId="0" applyNumberFormat="1" applyFont="1" applyBorder="1" applyAlignment="1">
      <alignment horizontal="center" vertical="top"/>
    </xf>
    <xf numFmtId="164" fontId="11" fillId="0" borderId="26" xfId="0" applyNumberFormat="1" applyFont="1" applyBorder="1" applyAlignment="1">
      <alignment horizontal="center" vertical="top"/>
    </xf>
    <xf numFmtId="164" fontId="11" fillId="0" borderId="27" xfId="0" applyNumberFormat="1" applyFont="1" applyBorder="1" applyAlignment="1">
      <alignment horizontal="center" vertical="top"/>
    </xf>
    <xf numFmtId="0" fontId="12" fillId="0" borderId="0" xfId="0" applyFont="1"/>
    <xf numFmtId="0" fontId="11" fillId="11" borderId="120" xfId="0" applyFont="1" applyFill="1" applyBorder="1" applyAlignment="1">
      <alignment horizontal="center" vertical="center"/>
    </xf>
    <xf numFmtId="164" fontId="11" fillId="0" borderId="81" xfId="0" applyNumberFormat="1" applyFont="1" applyBorder="1" applyAlignment="1">
      <alignment horizontal="center" vertical="top" wrapText="1"/>
    </xf>
    <xf numFmtId="164" fontId="11" fillId="0" borderId="81" xfId="0" applyNumberFormat="1" applyFont="1" applyBorder="1" applyAlignment="1">
      <alignment horizontal="center" vertical="top"/>
    </xf>
    <xf numFmtId="164" fontId="11" fillId="0" borderId="81" xfId="0" applyNumberFormat="1" applyFont="1" applyBorder="1" applyAlignment="1">
      <alignment horizontal="center" wrapText="1"/>
    </xf>
    <xf numFmtId="164" fontId="11" fillId="0" borderId="84" xfId="0" applyNumberFormat="1" applyFont="1" applyBorder="1" applyAlignment="1">
      <alignment horizontal="center" vertical="top" wrapText="1"/>
    </xf>
    <xf numFmtId="164" fontId="12" fillId="14" borderId="119" xfId="0" applyNumberFormat="1" applyFont="1" applyFill="1" applyBorder="1" applyAlignment="1">
      <alignment horizontal="center" vertical="top"/>
    </xf>
    <xf numFmtId="164" fontId="12" fillId="14" borderId="122" xfId="0" applyNumberFormat="1" applyFont="1" applyFill="1" applyBorder="1" applyAlignment="1">
      <alignment horizontal="center" vertical="top"/>
    </xf>
    <xf numFmtId="0" fontId="11" fillId="0" borderId="100" xfId="0" applyFont="1" applyBorder="1" applyAlignment="1">
      <alignment horizontal="center" vertical="center" wrapText="1"/>
    </xf>
    <xf numFmtId="164" fontId="11" fillId="0" borderId="82" xfId="0" applyNumberFormat="1" applyFont="1" applyBorder="1" applyAlignment="1">
      <alignment horizontal="center" vertical="center"/>
    </xf>
    <xf numFmtId="164" fontId="11" fillId="0" borderId="93" xfId="0" applyNumberFormat="1" applyFont="1" applyBorder="1" applyAlignment="1">
      <alignment horizontal="center" vertical="center"/>
    </xf>
    <xf numFmtId="164" fontId="11" fillId="11" borderId="73" xfId="0" applyNumberFormat="1" applyFont="1" applyFill="1" applyBorder="1" applyAlignment="1">
      <alignment horizontal="center" vertical="center"/>
    </xf>
    <xf numFmtId="164" fontId="11" fillId="10" borderId="10" xfId="0" applyNumberFormat="1" applyFont="1" applyFill="1" applyBorder="1" applyAlignment="1">
      <alignment horizontal="center" vertical="center" wrapText="1"/>
    </xf>
    <xf numFmtId="164" fontId="11" fillId="10" borderId="9" xfId="0" applyNumberFormat="1" applyFont="1" applyFill="1" applyBorder="1" applyAlignment="1">
      <alignment horizontal="center" vertical="center" wrapText="1"/>
    </xf>
    <xf numFmtId="164" fontId="11" fillId="10" borderId="66" xfId="0" applyNumberFormat="1" applyFont="1" applyFill="1" applyBorder="1" applyAlignment="1">
      <alignment horizontal="center" vertical="center" wrapText="1"/>
    </xf>
    <xf numFmtId="164" fontId="11" fillId="10" borderId="73" xfId="0" applyNumberFormat="1" applyFont="1" applyFill="1" applyBorder="1" applyAlignment="1">
      <alignment horizontal="center" vertical="center"/>
    </xf>
    <xf numFmtId="164" fontId="11" fillId="10" borderId="10" xfId="0" applyNumberFormat="1" applyFont="1" applyFill="1" applyBorder="1" applyAlignment="1">
      <alignment horizontal="center" vertical="center"/>
    </xf>
    <xf numFmtId="164" fontId="11" fillId="10" borderId="66" xfId="0" applyNumberFormat="1" applyFont="1" applyFill="1" applyBorder="1" applyAlignment="1">
      <alignment horizontal="center" vertical="center"/>
    </xf>
    <xf numFmtId="164" fontId="11" fillId="10" borderId="56" xfId="0" applyNumberFormat="1" applyFont="1" applyFill="1" applyBorder="1" applyAlignment="1">
      <alignment horizontal="center" vertical="center"/>
    </xf>
    <xf numFmtId="164" fontId="12" fillId="2" borderId="74" xfId="0" applyNumberFormat="1" applyFont="1" applyFill="1" applyBorder="1" applyAlignment="1">
      <alignment horizontal="center" vertical="top"/>
    </xf>
    <xf numFmtId="164" fontId="12" fillId="2" borderId="77" xfId="0" applyNumberFormat="1" applyFont="1" applyFill="1" applyBorder="1" applyAlignment="1">
      <alignment horizontal="center" vertical="top"/>
    </xf>
    <xf numFmtId="164" fontId="12" fillId="3" borderId="25" xfId="0" applyNumberFormat="1" applyFont="1" applyFill="1" applyBorder="1" applyAlignment="1">
      <alignment horizontal="center" vertical="top"/>
    </xf>
    <xf numFmtId="164" fontId="12" fillId="3" borderId="26" xfId="0" applyNumberFormat="1" applyFont="1" applyFill="1" applyBorder="1" applyAlignment="1">
      <alignment horizontal="center" vertical="top"/>
    </xf>
    <xf numFmtId="164" fontId="12" fillId="3" borderId="27" xfId="0" applyNumberFormat="1" applyFont="1" applyFill="1" applyBorder="1" applyAlignment="1">
      <alignment horizontal="center" vertical="top"/>
    </xf>
    <xf numFmtId="164" fontId="12" fillId="20" borderId="105" xfId="0" applyNumberFormat="1" applyFont="1" applyFill="1" applyBorder="1" applyAlignment="1">
      <alignment horizontal="center"/>
    </xf>
    <xf numFmtId="164" fontId="11" fillId="6" borderId="8" xfId="0" applyNumberFormat="1" applyFont="1" applyFill="1" applyBorder="1" applyAlignment="1">
      <alignment horizontal="center" vertical="center"/>
    </xf>
    <xf numFmtId="49" fontId="12" fillId="7" borderId="70" xfId="0" applyNumberFormat="1" applyFont="1" applyFill="1" applyBorder="1" applyAlignment="1">
      <alignment vertical="top"/>
    </xf>
    <xf numFmtId="49" fontId="12" fillId="3" borderId="88" xfId="0" applyNumberFormat="1" applyFont="1" applyFill="1" applyBorder="1" applyAlignment="1">
      <alignment horizontal="right" vertical="top"/>
    </xf>
    <xf numFmtId="164" fontId="12" fillId="3" borderId="69" xfId="0" applyNumberFormat="1" applyFont="1" applyFill="1" applyBorder="1" applyAlignment="1">
      <alignment horizontal="center" vertical="center"/>
    </xf>
    <xf numFmtId="0" fontId="11" fillId="0" borderId="48" xfId="0" applyFont="1" applyBorder="1" applyAlignment="1">
      <alignment horizontal="center" vertical="center" wrapText="1"/>
    </xf>
    <xf numFmtId="164" fontId="11" fillId="0" borderId="36" xfId="0" applyNumberFormat="1" applyFont="1" applyBorder="1" applyAlignment="1">
      <alignment horizontal="center" vertical="center"/>
    </xf>
    <xf numFmtId="164" fontId="11" fillId="0" borderId="58" xfId="0" applyNumberFormat="1" applyFont="1" applyBorder="1" applyAlignment="1">
      <alignment horizontal="center" vertical="center"/>
    </xf>
    <xf numFmtId="164" fontId="11" fillId="0" borderId="53" xfId="0" applyNumberFormat="1" applyFont="1" applyBorder="1" applyAlignment="1">
      <alignment horizontal="center" vertical="center"/>
    </xf>
    <xf numFmtId="164" fontId="11" fillId="0" borderId="58" xfId="0" applyNumberFormat="1" applyFont="1" applyBorder="1" applyAlignment="1">
      <alignment horizontal="center" vertical="center" wrapText="1"/>
    </xf>
    <xf numFmtId="49" fontId="12" fillId="2" borderId="119" xfId="0" applyNumberFormat="1" applyFont="1" applyFill="1" applyBorder="1" applyAlignment="1">
      <alignment horizontal="center" vertical="top"/>
    </xf>
    <xf numFmtId="164" fontId="11" fillId="10" borderId="111" xfId="0" applyNumberFormat="1" applyFont="1" applyFill="1" applyBorder="1" applyAlignment="1">
      <alignment horizontal="center" vertical="center"/>
    </xf>
    <xf numFmtId="164" fontId="11" fillId="11" borderId="111" xfId="0" applyNumberFormat="1" applyFont="1" applyFill="1" applyBorder="1" applyAlignment="1">
      <alignment horizontal="center" vertical="center"/>
    </xf>
    <xf numFmtId="49" fontId="12" fillId="2" borderId="38" xfId="0" applyNumberFormat="1" applyFont="1" applyFill="1" applyBorder="1" applyAlignment="1">
      <alignment horizontal="center" vertical="top"/>
    </xf>
    <xf numFmtId="49" fontId="12" fillId="12" borderId="38" xfId="0" applyNumberFormat="1" applyFont="1" applyFill="1" applyBorder="1" applyAlignment="1">
      <alignment vertical="top"/>
    </xf>
    <xf numFmtId="49" fontId="12" fillId="2" borderId="38" xfId="0" applyNumberFormat="1" applyFont="1" applyFill="1" applyBorder="1" applyAlignment="1">
      <alignment horizontal="left" vertical="top" wrapText="1"/>
    </xf>
    <xf numFmtId="0" fontId="11" fillId="10" borderId="48" xfId="0" applyFont="1" applyFill="1" applyBorder="1" applyAlignment="1">
      <alignment horizontal="center" vertical="center" wrapText="1"/>
    </xf>
    <xf numFmtId="49" fontId="12" fillId="12" borderId="38" xfId="0" applyNumberFormat="1" applyFont="1" applyFill="1" applyBorder="1" applyAlignment="1">
      <alignment horizontal="center" vertical="top"/>
    </xf>
    <xf numFmtId="0" fontId="11" fillId="10" borderId="46" xfId="0" applyFont="1" applyFill="1" applyBorder="1" applyAlignment="1">
      <alignment horizontal="center" vertical="center" wrapText="1"/>
    </xf>
    <xf numFmtId="0" fontId="11" fillId="10" borderId="113" xfId="0" applyFont="1" applyFill="1" applyBorder="1" applyAlignment="1">
      <alignment horizontal="center" vertical="center" wrapText="1"/>
    </xf>
    <xf numFmtId="164" fontId="11" fillId="11" borderId="36" xfId="0" applyNumberFormat="1" applyFont="1" applyFill="1" applyBorder="1" applyAlignment="1">
      <alignment horizontal="center" vertical="center"/>
    </xf>
    <xf numFmtId="164" fontId="11" fillId="10" borderId="8" xfId="0" applyNumberFormat="1" applyFont="1" applyFill="1" applyBorder="1" applyAlignment="1">
      <alignment horizontal="center" vertical="center" wrapText="1"/>
    </xf>
    <xf numFmtId="164" fontId="11" fillId="10" borderId="58" xfId="0" applyNumberFormat="1" applyFont="1" applyFill="1" applyBorder="1" applyAlignment="1">
      <alignment horizontal="center" vertical="center" wrapText="1"/>
    </xf>
    <xf numFmtId="49" fontId="12" fillId="2" borderId="119" xfId="0" applyNumberFormat="1" applyFont="1" applyFill="1" applyBorder="1" applyAlignment="1">
      <alignment vertical="top"/>
    </xf>
    <xf numFmtId="49" fontId="12" fillId="12" borderId="38" xfId="9" applyNumberFormat="1" applyFont="1" applyFill="1" applyBorder="1" applyAlignment="1" applyProtection="1">
      <alignment horizontal="center" vertical="top"/>
    </xf>
    <xf numFmtId="49" fontId="12" fillId="19" borderId="38" xfId="0" applyNumberFormat="1" applyFont="1" applyFill="1" applyBorder="1" applyAlignment="1">
      <alignment horizontal="center" vertical="top"/>
    </xf>
    <xf numFmtId="164" fontId="12" fillId="2" borderId="76" xfId="0" applyNumberFormat="1" applyFont="1" applyFill="1" applyBorder="1" applyAlignment="1">
      <alignment horizontal="center" vertical="top"/>
    </xf>
    <xf numFmtId="164" fontId="12" fillId="2" borderId="49" xfId="0" applyNumberFormat="1" applyFont="1" applyFill="1" applyBorder="1" applyAlignment="1">
      <alignment horizontal="center" vertical="top"/>
    </xf>
    <xf numFmtId="164" fontId="11" fillId="6" borderId="101" xfId="0" applyNumberFormat="1" applyFont="1" applyFill="1" applyBorder="1" applyAlignment="1">
      <alignment horizontal="center" vertical="center"/>
    </xf>
    <xf numFmtId="49" fontId="12" fillId="3" borderId="38" xfId="0" applyNumberFormat="1" applyFont="1" applyFill="1" applyBorder="1" applyAlignment="1">
      <alignment horizontal="left" vertical="top"/>
    </xf>
    <xf numFmtId="164" fontId="11" fillId="6" borderId="128" xfId="0" applyNumberFormat="1" applyFont="1" applyFill="1" applyBorder="1" applyAlignment="1">
      <alignment horizontal="center" vertical="center"/>
    </xf>
    <xf numFmtId="0" fontId="11" fillId="6" borderId="46" xfId="0" applyFont="1" applyFill="1" applyBorder="1" applyAlignment="1">
      <alignment horizontal="center" vertical="center" wrapText="1"/>
    </xf>
    <xf numFmtId="0" fontId="11" fillId="6" borderId="47" xfId="0" applyFont="1" applyFill="1" applyBorder="1" applyAlignment="1">
      <alignment horizontal="center" vertical="center" wrapText="1"/>
    </xf>
    <xf numFmtId="164" fontId="11" fillId="0" borderId="11" xfId="0" applyNumberFormat="1" applyFont="1" applyBorder="1" applyAlignment="1">
      <alignment horizontal="center"/>
    </xf>
    <xf numFmtId="164" fontId="11" fillId="0" borderId="7" xfId="0" applyNumberFormat="1" applyFont="1" applyBorder="1" applyAlignment="1">
      <alignment horizontal="center"/>
    </xf>
    <xf numFmtId="49" fontId="12" fillId="3" borderId="38" xfId="0" applyNumberFormat="1" applyFont="1" applyFill="1" applyBorder="1" applyAlignment="1">
      <alignment horizontal="right" vertical="top"/>
    </xf>
    <xf numFmtId="164" fontId="12" fillId="2" borderId="111" xfId="8" applyNumberFormat="1" applyFont="1" applyBorder="1" applyAlignment="1" applyProtection="1">
      <alignment horizontal="center" vertical="center"/>
    </xf>
    <xf numFmtId="164" fontId="12" fillId="2" borderId="15" xfId="8" applyNumberFormat="1" applyFont="1" applyBorder="1" applyAlignment="1" applyProtection="1">
      <alignment horizontal="center" vertical="center"/>
    </xf>
    <xf numFmtId="164" fontId="12" fillId="2" borderId="112" xfId="8" applyNumberFormat="1" applyFont="1" applyBorder="1" applyAlignment="1" applyProtection="1">
      <alignment horizontal="center" vertical="center"/>
    </xf>
    <xf numFmtId="0" fontId="11" fillId="0" borderId="78" xfId="0" applyFont="1" applyBorder="1" applyAlignment="1" applyProtection="1">
      <alignment horizontal="center" vertical="center" textRotation="90"/>
      <protection locked="0"/>
    </xf>
    <xf numFmtId="0" fontId="11" fillId="0" borderId="78" xfId="0" applyFont="1" applyBorder="1" applyAlignment="1" applyProtection="1">
      <alignment horizontal="center" vertical="center" textRotation="90" wrapText="1"/>
      <protection locked="0"/>
    </xf>
    <xf numFmtId="0" fontId="11" fillId="0" borderId="27" xfId="0" applyFont="1" applyBorder="1" applyAlignment="1">
      <alignment horizontal="center" vertical="center" wrapText="1"/>
    </xf>
    <xf numFmtId="0" fontId="12" fillId="20" borderId="38" xfId="0" applyFont="1" applyFill="1" applyBorder="1" applyAlignment="1">
      <alignment horizontal="center" vertical="center" wrapText="1"/>
    </xf>
    <xf numFmtId="164" fontId="11" fillId="0" borderId="61" xfId="0" applyNumberFormat="1" applyFont="1" applyBorder="1" applyAlignment="1">
      <alignment horizontal="center"/>
    </xf>
    <xf numFmtId="164" fontId="12" fillId="20" borderId="94" xfId="0" applyNumberFormat="1" applyFont="1" applyFill="1" applyBorder="1" applyAlignment="1">
      <alignment horizontal="center" vertical="top" wrapText="1"/>
    </xf>
    <xf numFmtId="164" fontId="12" fillId="20" borderId="99" xfId="0" applyNumberFormat="1" applyFont="1" applyFill="1" applyBorder="1" applyAlignment="1">
      <alignment horizontal="center" vertical="top" wrapText="1"/>
    </xf>
    <xf numFmtId="164" fontId="11" fillId="0" borderId="100" xfId="0" applyNumberFormat="1" applyFont="1" applyBorder="1" applyAlignment="1">
      <alignment horizontal="center" vertical="top" wrapText="1"/>
    </xf>
    <xf numFmtId="164" fontId="11" fillId="0" borderId="48" xfId="0" applyNumberFormat="1" applyFont="1" applyBorder="1" applyAlignment="1">
      <alignment horizontal="center" vertical="top" wrapText="1"/>
    </xf>
    <xf numFmtId="164" fontId="11" fillId="0" borderId="100" xfId="0" applyNumberFormat="1" applyFont="1" applyBorder="1" applyAlignment="1">
      <alignment horizontal="center" vertical="top"/>
    </xf>
    <xf numFmtId="164" fontId="12" fillId="0" borderId="100" xfId="0" applyNumberFormat="1" applyFont="1" applyBorder="1" applyAlignment="1">
      <alignment horizontal="center" vertical="top" wrapText="1"/>
    </xf>
    <xf numFmtId="164" fontId="11" fillId="0" borderId="100" xfId="0" applyNumberFormat="1" applyFont="1" applyBorder="1" applyAlignment="1">
      <alignment horizontal="center" wrapText="1"/>
    </xf>
    <xf numFmtId="164" fontId="11" fillId="0" borderId="120" xfId="0" applyNumberFormat="1" applyFont="1" applyBorder="1" applyAlignment="1">
      <alignment horizontal="center" vertical="top" wrapText="1"/>
    </xf>
    <xf numFmtId="164" fontId="12" fillId="20" borderId="62" xfId="0" applyNumberFormat="1" applyFont="1" applyFill="1" applyBorder="1" applyAlignment="1">
      <alignment horizontal="center" vertical="top" wrapText="1"/>
    </xf>
    <xf numFmtId="0" fontId="11" fillId="10" borderId="47" xfId="0" applyFont="1" applyFill="1" applyBorder="1" applyAlignment="1">
      <alignment horizontal="center" vertical="center" wrapText="1"/>
    </xf>
    <xf numFmtId="164" fontId="11" fillId="11" borderId="8" xfId="0" applyNumberFormat="1" applyFont="1" applyFill="1" applyBorder="1" applyAlignment="1">
      <alignment horizontal="center" vertical="center"/>
    </xf>
    <xf numFmtId="164" fontId="11" fillId="11" borderId="58" xfId="0" applyNumberFormat="1" applyFont="1" applyFill="1" applyBorder="1" applyAlignment="1">
      <alignment horizontal="center" vertical="center"/>
    </xf>
    <xf numFmtId="0" fontId="11" fillId="0" borderId="120" xfId="0" applyFont="1" applyBorder="1" applyAlignment="1">
      <alignment horizontal="center" vertical="center" wrapText="1"/>
    </xf>
    <xf numFmtId="0" fontId="12" fillId="14" borderId="96" xfId="0" applyFont="1" applyFill="1" applyBorder="1" applyAlignment="1">
      <alignment horizontal="center" vertical="top" wrapText="1"/>
    </xf>
    <xf numFmtId="164" fontId="12" fillId="3" borderId="43" xfId="0" applyNumberFormat="1" applyFont="1" applyFill="1" applyBorder="1" applyAlignment="1">
      <alignment horizontal="center" vertical="center"/>
    </xf>
    <xf numFmtId="164" fontId="12" fillId="3" borderId="44" xfId="0" applyNumberFormat="1" applyFont="1" applyFill="1" applyBorder="1" applyAlignment="1">
      <alignment horizontal="center" vertical="center"/>
    </xf>
    <xf numFmtId="164" fontId="12" fillId="3" borderId="45" xfId="0" applyNumberFormat="1" applyFont="1" applyFill="1" applyBorder="1" applyAlignment="1">
      <alignment horizontal="center" vertical="center"/>
    </xf>
    <xf numFmtId="0" fontId="11" fillId="6" borderId="99" xfId="0" applyFont="1" applyFill="1" applyBorder="1" applyAlignment="1">
      <alignment horizontal="center" vertical="center" wrapText="1"/>
    </xf>
    <xf numFmtId="0" fontId="11" fillId="6" borderId="120" xfId="0" applyFont="1" applyFill="1" applyBorder="1" applyAlignment="1">
      <alignment horizontal="center" vertical="center" wrapText="1"/>
    </xf>
    <xf numFmtId="0" fontId="12" fillId="15" borderId="96" xfId="0" applyFont="1" applyFill="1" applyBorder="1" applyAlignment="1">
      <alignment horizontal="center" vertical="top" wrapText="1"/>
    </xf>
    <xf numFmtId="164" fontId="12" fillId="3" borderId="77" xfId="0" applyNumberFormat="1" applyFont="1" applyFill="1" applyBorder="1" applyAlignment="1">
      <alignment horizontal="center" vertical="center"/>
    </xf>
    <xf numFmtId="164" fontId="12" fillId="3" borderId="49" xfId="0" applyNumberFormat="1" applyFont="1" applyFill="1" applyBorder="1" applyAlignment="1">
      <alignment horizontal="center" vertical="center"/>
    </xf>
    <xf numFmtId="164" fontId="11" fillId="11" borderId="53" xfId="0" applyNumberFormat="1" applyFont="1" applyFill="1" applyBorder="1" applyAlignment="1">
      <alignment horizontal="center" vertical="center"/>
    </xf>
    <xf numFmtId="164" fontId="11" fillId="11" borderId="9" xfId="0" applyNumberFormat="1" applyFont="1" applyFill="1" applyBorder="1" applyAlignment="1">
      <alignment horizontal="center" vertical="center"/>
    </xf>
    <xf numFmtId="164" fontId="11" fillId="11" borderId="66" xfId="0" applyNumberFormat="1" applyFont="1" applyFill="1" applyBorder="1" applyAlignment="1">
      <alignment horizontal="center" vertical="center"/>
    </xf>
    <xf numFmtId="164" fontId="11" fillId="10" borderId="64" xfId="0" applyNumberFormat="1" applyFont="1" applyFill="1" applyBorder="1" applyAlignment="1">
      <alignment horizontal="center" vertical="center"/>
    </xf>
    <xf numFmtId="164" fontId="11" fillId="10" borderId="62" xfId="0" applyNumberFormat="1" applyFont="1" applyFill="1" applyBorder="1" applyAlignment="1">
      <alignment horizontal="center" vertical="center"/>
    </xf>
    <xf numFmtId="164" fontId="11" fillId="10" borderId="63" xfId="0" applyNumberFormat="1" applyFont="1" applyFill="1" applyBorder="1" applyAlignment="1">
      <alignment horizontal="center" vertical="center"/>
    </xf>
    <xf numFmtId="164" fontId="11" fillId="10" borderId="54" xfId="0" applyNumberFormat="1" applyFont="1" applyFill="1" applyBorder="1" applyAlignment="1">
      <alignment horizontal="center" vertical="center" wrapText="1"/>
    </xf>
    <xf numFmtId="164" fontId="11" fillId="10" borderId="29" xfId="0" applyNumberFormat="1" applyFont="1" applyFill="1" applyBorder="1" applyAlignment="1">
      <alignment horizontal="center" vertical="center"/>
    </xf>
    <xf numFmtId="164" fontId="11" fillId="10" borderId="54" xfId="0" applyNumberFormat="1" applyFont="1" applyFill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top"/>
    </xf>
    <xf numFmtId="0" fontId="11" fillId="6" borderId="50" xfId="0" applyFont="1" applyFill="1" applyBorder="1" applyAlignment="1">
      <alignment horizontal="center" vertical="center" wrapText="1"/>
    </xf>
    <xf numFmtId="164" fontId="11" fillId="6" borderId="17" xfId="0" applyNumberFormat="1" applyFont="1" applyFill="1" applyBorder="1" applyAlignment="1">
      <alignment horizontal="center" vertical="center"/>
    </xf>
    <xf numFmtId="164" fontId="11" fillId="6" borderId="54" xfId="0" applyNumberFormat="1" applyFont="1" applyFill="1" applyBorder="1" applyAlignment="1">
      <alignment horizontal="center" vertical="center"/>
    </xf>
    <xf numFmtId="164" fontId="12" fillId="14" borderId="31" xfId="0" applyNumberFormat="1" applyFont="1" applyFill="1" applyBorder="1" applyAlignment="1">
      <alignment horizontal="center" vertical="top"/>
    </xf>
    <xf numFmtId="164" fontId="12" fillId="14" borderId="32" xfId="0" applyNumberFormat="1" applyFont="1" applyFill="1" applyBorder="1" applyAlignment="1">
      <alignment horizontal="center" vertical="top"/>
    </xf>
    <xf numFmtId="164" fontId="12" fillId="14" borderId="33" xfId="0" applyNumberFormat="1" applyFont="1" applyFill="1" applyBorder="1" applyAlignment="1">
      <alignment horizontal="center" vertical="top"/>
    </xf>
    <xf numFmtId="164" fontId="11" fillId="0" borderId="54" xfId="0" applyNumberFormat="1" applyFont="1" applyBorder="1" applyAlignment="1">
      <alignment horizontal="center" vertical="center"/>
    </xf>
    <xf numFmtId="164" fontId="12" fillId="20" borderId="103" xfId="0" applyNumberFormat="1" applyFont="1" applyFill="1" applyBorder="1" applyAlignment="1">
      <alignment horizontal="center" vertical="top"/>
    </xf>
    <xf numFmtId="164" fontId="12" fillId="20" borderId="119" xfId="0" applyNumberFormat="1" applyFont="1" applyFill="1" applyBorder="1" applyAlignment="1">
      <alignment horizontal="center" vertical="top"/>
    </xf>
    <xf numFmtId="164" fontId="12" fillId="20" borderId="104" xfId="0" applyNumberFormat="1" applyFont="1" applyFill="1" applyBorder="1" applyAlignment="1">
      <alignment horizontal="center" vertical="top"/>
    </xf>
    <xf numFmtId="164" fontId="12" fillId="20" borderId="122" xfId="0" applyNumberFormat="1" applyFont="1" applyFill="1" applyBorder="1" applyAlignment="1">
      <alignment horizontal="center" vertical="top"/>
    </xf>
    <xf numFmtId="164" fontId="12" fillId="2" borderId="25" xfId="0" applyNumberFormat="1" applyFont="1" applyFill="1" applyBorder="1" applyAlignment="1">
      <alignment horizontal="center" vertical="center"/>
    </xf>
    <xf numFmtId="164" fontId="12" fillId="2" borderId="26" xfId="0" applyNumberFormat="1" applyFont="1" applyFill="1" applyBorder="1" applyAlignment="1">
      <alignment horizontal="center" vertical="center"/>
    </xf>
    <xf numFmtId="164" fontId="12" fillId="2" borderId="27" xfId="0" applyNumberFormat="1" applyFont="1" applyFill="1" applyBorder="1" applyAlignment="1">
      <alignment horizontal="center" vertical="center"/>
    </xf>
    <xf numFmtId="49" fontId="12" fillId="2" borderId="165" xfId="0" applyNumberFormat="1" applyFont="1" applyFill="1" applyBorder="1" applyAlignment="1">
      <alignment horizontal="center" vertical="top"/>
    </xf>
    <xf numFmtId="49" fontId="12" fillId="16" borderId="165" xfId="0" applyNumberFormat="1" applyFont="1" applyFill="1" applyBorder="1" applyAlignment="1">
      <alignment horizontal="center" vertical="top"/>
    </xf>
    <xf numFmtId="49" fontId="12" fillId="16" borderId="41" xfId="0" applyNumberFormat="1" applyFont="1" applyFill="1" applyBorder="1" applyAlignment="1">
      <alignment horizontal="center" vertical="top"/>
    </xf>
    <xf numFmtId="164" fontId="12" fillId="3" borderId="31" xfId="0" applyNumberFormat="1" applyFont="1" applyFill="1" applyBorder="1" applyAlignment="1">
      <alignment horizontal="center" vertical="center"/>
    </xf>
    <xf numFmtId="164" fontId="12" fillId="3" borderId="32" xfId="0" applyNumberFormat="1" applyFont="1" applyFill="1" applyBorder="1" applyAlignment="1">
      <alignment horizontal="center" vertical="center"/>
    </xf>
    <xf numFmtId="164" fontId="12" fillId="3" borderId="33" xfId="0" applyNumberFormat="1" applyFont="1" applyFill="1" applyBorder="1" applyAlignment="1">
      <alignment horizontal="center" vertical="center"/>
    </xf>
    <xf numFmtId="49" fontId="12" fillId="18" borderId="165" xfId="0" applyNumberFormat="1" applyFont="1" applyFill="1" applyBorder="1" applyAlignment="1">
      <alignment horizontal="center" vertical="top" wrapText="1"/>
    </xf>
    <xf numFmtId="49" fontId="12" fillId="17" borderId="165" xfId="0" applyNumberFormat="1" applyFont="1" applyFill="1" applyBorder="1" applyAlignment="1">
      <alignment vertical="top" wrapText="1"/>
    </xf>
    <xf numFmtId="49" fontId="12" fillId="2" borderId="165" xfId="0" applyNumberFormat="1" applyFont="1" applyFill="1" applyBorder="1" applyAlignment="1">
      <alignment vertical="top"/>
    </xf>
    <xf numFmtId="49" fontId="12" fillId="18" borderId="26" xfId="0" applyNumberFormat="1" applyFont="1" applyFill="1" applyBorder="1" applyAlignment="1">
      <alignment horizontal="center" vertical="top"/>
    </xf>
    <xf numFmtId="0" fontId="12" fillId="14" borderId="70" xfId="0" applyFont="1" applyFill="1" applyBorder="1" applyAlignment="1">
      <alignment horizontal="center" vertical="top" wrapText="1"/>
    </xf>
    <xf numFmtId="0" fontId="11" fillId="6" borderId="13" xfId="0" applyFont="1" applyFill="1" applyBorder="1" applyAlignment="1">
      <alignment horizontal="center" vertical="top" wrapText="1"/>
    </xf>
    <xf numFmtId="0" fontId="11" fillId="6" borderId="161" xfId="0" applyFont="1" applyFill="1" applyBorder="1" applyAlignment="1">
      <alignment horizontal="center" vertical="top" wrapText="1"/>
    </xf>
    <xf numFmtId="0" fontId="12" fillId="6" borderId="0" xfId="0" applyFont="1" applyFill="1" applyAlignment="1">
      <alignment horizontal="right"/>
    </xf>
    <xf numFmtId="164" fontId="11" fillId="10" borderId="82" xfId="0" applyNumberFormat="1" applyFont="1" applyFill="1" applyBorder="1" applyAlignment="1">
      <alignment horizontal="center" vertical="center"/>
    </xf>
    <xf numFmtId="164" fontId="11" fillId="10" borderId="93" xfId="0" applyNumberFormat="1" applyFont="1" applyFill="1" applyBorder="1" applyAlignment="1">
      <alignment horizontal="center" vertical="center"/>
    </xf>
    <xf numFmtId="164" fontId="11" fillId="10" borderId="83" xfId="0" applyNumberFormat="1" applyFont="1" applyFill="1" applyBorder="1" applyAlignment="1">
      <alignment horizontal="center" vertical="center"/>
    </xf>
    <xf numFmtId="164" fontId="11" fillId="10" borderId="101" xfId="0" applyNumberFormat="1" applyFont="1" applyFill="1" applyBorder="1" applyAlignment="1">
      <alignment horizontal="center" vertical="center"/>
    </xf>
    <xf numFmtId="164" fontId="11" fillId="10" borderId="102" xfId="0" applyNumberFormat="1" applyFont="1" applyFill="1" applyBorder="1" applyAlignment="1">
      <alignment horizontal="center" vertical="center"/>
    </xf>
    <xf numFmtId="49" fontId="12" fillId="18" borderId="52" xfId="0" applyNumberFormat="1" applyFont="1" applyFill="1" applyBorder="1" applyAlignment="1">
      <alignment horizontal="center" vertical="top"/>
    </xf>
    <xf numFmtId="49" fontId="12" fillId="18" borderId="38" xfId="0" applyNumberFormat="1" applyFont="1" applyFill="1" applyBorder="1" applyAlignment="1">
      <alignment horizontal="center" vertical="top"/>
    </xf>
    <xf numFmtId="164" fontId="11" fillId="11" borderId="166" xfId="0" applyNumberFormat="1" applyFont="1" applyFill="1" applyBorder="1" applyAlignment="1">
      <alignment horizontal="center" vertical="center"/>
    </xf>
    <xf numFmtId="164" fontId="11" fillId="6" borderId="166" xfId="0" applyNumberFormat="1" applyFont="1" applyFill="1" applyBorder="1" applyAlignment="1">
      <alignment horizontal="center" vertical="center"/>
    </xf>
    <xf numFmtId="164" fontId="11" fillId="0" borderId="167" xfId="0" applyNumberFormat="1" applyFont="1" applyBorder="1" applyAlignment="1">
      <alignment horizontal="center" vertical="center"/>
    </xf>
    <xf numFmtId="0" fontId="11" fillId="0" borderId="176" xfId="0" applyFont="1" applyBorder="1" applyAlignment="1">
      <alignment horizontal="center" vertical="center" wrapText="1"/>
    </xf>
    <xf numFmtId="49" fontId="12" fillId="2" borderId="15" xfId="0" applyNumberFormat="1" applyFont="1" applyFill="1" applyBorder="1" applyAlignment="1">
      <alignment horizontal="center" vertical="top"/>
    </xf>
    <xf numFmtId="49" fontId="12" fillId="3" borderId="15" xfId="0" applyNumberFormat="1" applyFont="1" applyFill="1" applyBorder="1" applyAlignment="1">
      <alignment horizontal="center" vertical="top"/>
    </xf>
    <xf numFmtId="164" fontId="11" fillId="6" borderId="112" xfId="0" applyNumberFormat="1" applyFont="1" applyFill="1" applyBorder="1" applyAlignment="1">
      <alignment horizontal="center" vertical="center"/>
    </xf>
    <xf numFmtId="164" fontId="11" fillId="21" borderId="157" xfId="0" applyNumberFormat="1" applyFont="1" applyFill="1" applyBorder="1" applyAlignment="1">
      <alignment horizontal="center" vertical="center"/>
    </xf>
    <xf numFmtId="164" fontId="11" fillId="11" borderId="156" xfId="0" applyNumberFormat="1" applyFont="1" applyFill="1" applyBorder="1" applyAlignment="1">
      <alignment horizontal="center" vertical="center"/>
    </xf>
    <xf numFmtId="164" fontId="11" fillId="11" borderId="158" xfId="0" applyNumberFormat="1" applyFont="1" applyFill="1" applyBorder="1" applyAlignment="1">
      <alignment horizontal="center" vertical="center"/>
    </xf>
    <xf numFmtId="164" fontId="11" fillId="11" borderId="157" xfId="0" applyNumberFormat="1" applyFont="1" applyFill="1" applyBorder="1" applyAlignment="1">
      <alignment horizontal="center" vertical="center"/>
    </xf>
    <xf numFmtId="49" fontId="12" fillId="3" borderId="52" xfId="0" applyNumberFormat="1" applyFont="1" applyFill="1" applyBorder="1" applyAlignment="1">
      <alignment horizontal="center" vertical="top"/>
    </xf>
    <xf numFmtId="49" fontId="12" fillId="7" borderId="111" xfId="0" applyNumberFormat="1" applyFont="1" applyFill="1" applyBorder="1" applyAlignment="1">
      <alignment horizontal="center" vertical="top"/>
    </xf>
    <xf numFmtId="164" fontId="11" fillId="6" borderId="111" xfId="0" applyNumberFormat="1" applyFont="1" applyFill="1" applyBorder="1" applyAlignment="1">
      <alignment horizontal="center" vertical="center"/>
    </xf>
    <xf numFmtId="164" fontId="11" fillId="21" borderId="158" xfId="0" applyNumberFormat="1" applyFont="1" applyFill="1" applyBorder="1" applyAlignment="1">
      <alignment horizontal="center" vertical="center"/>
    </xf>
    <xf numFmtId="164" fontId="11" fillId="21" borderId="156" xfId="0" applyNumberFormat="1" applyFont="1" applyFill="1" applyBorder="1" applyAlignment="1">
      <alignment horizontal="center" vertical="center"/>
    </xf>
    <xf numFmtId="0" fontId="11" fillId="6" borderId="113" xfId="0" applyFont="1" applyFill="1" applyBorder="1" applyAlignment="1">
      <alignment horizontal="center" vertical="center" wrapText="1"/>
    </xf>
    <xf numFmtId="0" fontId="11" fillId="21" borderId="160" xfId="0" applyFont="1" applyFill="1" applyBorder="1" applyAlignment="1">
      <alignment horizontal="center" vertical="center" wrapText="1"/>
    </xf>
    <xf numFmtId="164" fontId="11" fillId="6" borderId="15" xfId="0" applyNumberFormat="1" applyFont="1" applyFill="1" applyBorder="1" applyAlignment="1">
      <alignment horizontal="center" vertical="center"/>
    </xf>
    <xf numFmtId="164" fontId="11" fillId="21" borderId="33" xfId="0" applyNumberFormat="1" applyFont="1" applyFill="1" applyBorder="1" applyAlignment="1">
      <alignment horizontal="center" vertical="center"/>
    </xf>
    <xf numFmtId="164" fontId="11" fillId="21" borderId="31" xfId="0" applyNumberFormat="1" applyFont="1" applyFill="1" applyBorder="1" applyAlignment="1">
      <alignment horizontal="center" vertical="center"/>
    </xf>
    <xf numFmtId="164" fontId="11" fillId="21" borderId="32" xfId="0" applyNumberFormat="1" applyFont="1" applyFill="1" applyBorder="1" applyAlignment="1">
      <alignment horizontal="center" vertical="center"/>
    </xf>
    <xf numFmtId="0" fontId="11" fillId="21" borderId="35" xfId="0" applyFont="1" applyFill="1" applyBorder="1" applyAlignment="1">
      <alignment horizontal="center" vertical="center" wrapText="1"/>
    </xf>
    <xf numFmtId="0" fontId="11" fillId="11" borderId="35" xfId="0" applyFont="1" applyFill="1" applyBorder="1" applyAlignment="1">
      <alignment horizontal="center" vertical="center" wrapText="1"/>
    </xf>
    <xf numFmtId="0" fontId="11" fillId="11" borderId="113" xfId="0" applyFont="1" applyFill="1" applyBorder="1" applyAlignment="1">
      <alignment horizontal="center" vertical="center" wrapText="1"/>
    </xf>
    <xf numFmtId="0" fontId="11" fillId="11" borderId="46" xfId="0" applyFont="1" applyFill="1" applyBorder="1" applyAlignment="1">
      <alignment horizontal="center" vertical="center"/>
    </xf>
    <xf numFmtId="49" fontId="12" fillId="7" borderId="103" xfId="0" applyNumberFormat="1" applyFont="1" applyFill="1" applyBorder="1" applyAlignment="1">
      <alignment vertical="top"/>
    </xf>
    <xf numFmtId="0" fontId="12" fillId="20" borderId="88" xfId="0" applyFont="1" applyFill="1" applyBorder="1" applyAlignment="1">
      <alignment horizontal="center" vertical="center" wrapText="1"/>
    </xf>
    <xf numFmtId="0" fontId="12" fillId="20" borderId="40" xfId="0" applyFont="1" applyFill="1" applyBorder="1" applyAlignment="1">
      <alignment horizontal="center" vertical="center" wrapText="1"/>
    </xf>
    <xf numFmtId="164" fontId="11" fillId="0" borderId="115" xfId="0" applyNumberFormat="1" applyFont="1" applyBorder="1" applyAlignment="1">
      <alignment horizontal="center"/>
    </xf>
    <xf numFmtId="164" fontId="11" fillId="0" borderId="147" xfId="0" applyNumberFormat="1" applyFont="1" applyBorder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164" fontId="11" fillId="0" borderId="12" xfId="0" applyNumberFormat="1" applyFont="1" applyBorder="1" applyAlignment="1">
      <alignment horizontal="center" vertical="top"/>
    </xf>
    <xf numFmtId="164" fontId="12" fillId="20" borderId="116" xfId="0" applyNumberFormat="1" applyFont="1" applyFill="1" applyBorder="1" applyAlignment="1">
      <alignment horizontal="center"/>
    </xf>
    <xf numFmtId="164" fontId="12" fillId="20" borderId="131" xfId="0" applyNumberFormat="1" applyFont="1" applyFill="1" applyBorder="1" applyAlignment="1">
      <alignment horizontal="center"/>
    </xf>
    <xf numFmtId="164" fontId="12" fillId="12" borderId="31" xfId="0" applyNumberFormat="1" applyFont="1" applyFill="1" applyBorder="1" applyAlignment="1">
      <alignment horizontal="center" vertical="center"/>
    </xf>
    <xf numFmtId="164" fontId="12" fillId="12" borderId="32" xfId="0" applyNumberFormat="1" applyFont="1" applyFill="1" applyBorder="1" applyAlignment="1">
      <alignment horizontal="center" vertical="center"/>
    </xf>
    <xf numFmtId="164" fontId="12" fillId="12" borderId="33" xfId="0" applyNumberFormat="1" applyFont="1" applyFill="1" applyBorder="1" applyAlignment="1">
      <alignment horizontal="center" vertical="center"/>
    </xf>
    <xf numFmtId="0" fontId="11" fillId="9" borderId="184" xfId="0" applyFont="1" applyFill="1" applyBorder="1" applyAlignment="1">
      <alignment horizontal="center" vertical="center" textRotation="90" wrapText="1"/>
    </xf>
    <xf numFmtId="0" fontId="11" fillId="0" borderId="184" xfId="0" applyFont="1" applyBorder="1" applyAlignment="1">
      <alignment horizontal="center" vertical="center" textRotation="90" wrapText="1"/>
    </xf>
    <xf numFmtId="164" fontId="11" fillId="6" borderId="156" xfId="0" applyNumberFormat="1" applyFont="1" applyFill="1" applyBorder="1" applyAlignment="1">
      <alignment horizontal="center" vertical="center"/>
    </xf>
    <xf numFmtId="164" fontId="11" fillId="6" borderId="157" xfId="0" applyNumberFormat="1" applyFont="1" applyFill="1" applyBorder="1" applyAlignment="1">
      <alignment horizontal="center" vertical="center"/>
    </xf>
    <xf numFmtId="164" fontId="11" fillId="6" borderId="158" xfId="0" applyNumberFormat="1" applyFont="1" applyFill="1" applyBorder="1" applyAlignment="1">
      <alignment horizontal="center" vertical="center"/>
    </xf>
    <xf numFmtId="164" fontId="11" fillId="11" borderId="159" xfId="0" applyNumberFormat="1" applyFont="1" applyFill="1" applyBorder="1" applyAlignment="1">
      <alignment horizontal="center" vertical="center"/>
    </xf>
    <xf numFmtId="164" fontId="11" fillId="11" borderId="191" xfId="0" applyNumberFormat="1" applyFont="1" applyFill="1" applyBorder="1" applyAlignment="1">
      <alignment horizontal="center" vertical="center"/>
    </xf>
    <xf numFmtId="164" fontId="11" fillId="0" borderId="157" xfId="0" applyNumberFormat="1" applyFont="1" applyBorder="1" applyAlignment="1">
      <alignment horizontal="center" vertical="center"/>
    </xf>
    <xf numFmtId="164" fontId="11" fillId="0" borderId="158" xfId="0" applyNumberFormat="1" applyFont="1" applyBorder="1" applyAlignment="1">
      <alignment horizontal="center" vertical="center"/>
    </xf>
    <xf numFmtId="164" fontId="11" fillId="6" borderId="186" xfId="0" applyNumberFormat="1" applyFont="1" applyFill="1" applyBorder="1" applyAlignment="1">
      <alignment horizontal="center" vertical="center"/>
    </xf>
    <xf numFmtId="164" fontId="11" fillId="0" borderId="172" xfId="0" applyNumberFormat="1" applyFont="1" applyBorder="1" applyAlignment="1">
      <alignment horizontal="center" vertical="center"/>
    </xf>
    <xf numFmtId="164" fontId="11" fillId="0" borderId="192" xfId="0" applyNumberFormat="1" applyFont="1" applyBorder="1" applyAlignment="1">
      <alignment horizontal="center" vertical="center"/>
    </xf>
    <xf numFmtId="0" fontId="11" fillId="0" borderId="180" xfId="0" applyFont="1" applyBorder="1" applyAlignment="1">
      <alignment horizontal="center" vertical="center" wrapText="1"/>
    </xf>
    <xf numFmtId="164" fontId="11" fillId="6" borderId="167" xfId="0" applyNumberFormat="1" applyFont="1" applyFill="1" applyBorder="1" applyAlignment="1">
      <alignment horizontal="center" vertical="center"/>
    </xf>
    <xf numFmtId="164" fontId="11" fillId="6" borderId="168" xfId="0" applyNumberFormat="1" applyFont="1" applyFill="1" applyBorder="1" applyAlignment="1">
      <alignment horizontal="center" vertical="center"/>
    </xf>
    <xf numFmtId="164" fontId="11" fillId="11" borderId="167" xfId="0" applyNumberFormat="1" applyFont="1" applyFill="1" applyBorder="1" applyAlignment="1">
      <alignment horizontal="center" vertical="center"/>
    </xf>
    <xf numFmtId="164" fontId="11" fillId="11" borderId="177" xfId="0" applyNumberFormat="1" applyFont="1" applyFill="1" applyBorder="1" applyAlignment="1">
      <alignment horizontal="center" vertical="center"/>
    </xf>
    <xf numFmtId="164" fontId="11" fillId="11" borderId="168" xfId="0" applyNumberFormat="1" applyFont="1" applyFill="1" applyBorder="1" applyAlignment="1">
      <alignment horizontal="center" vertical="center"/>
    </xf>
    <xf numFmtId="164" fontId="11" fillId="0" borderId="156" xfId="0" applyNumberFormat="1" applyFont="1" applyBorder="1" applyAlignment="1">
      <alignment horizontal="center" vertical="center"/>
    </xf>
    <xf numFmtId="164" fontId="11" fillId="0" borderId="157" xfId="0" applyNumberFormat="1" applyFont="1" applyBorder="1" applyAlignment="1">
      <alignment horizontal="center" vertical="center" wrapText="1"/>
    </xf>
    <xf numFmtId="164" fontId="11" fillId="0" borderId="158" xfId="0" applyNumberFormat="1" applyFont="1" applyBorder="1" applyAlignment="1">
      <alignment horizontal="center" vertical="center" wrapText="1"/>
    </xf>
    <xf numFmtId="164" fontId="11" fillId="10" borderId="157" xfId="0" applyNumberFormat="1" applyFont="1" applyFill="1" applyBorder="1" applyAlignment="1">
      <alignment horizontal="center" vertical="center" wrapText="1"/>
    </xf>
    <xf numFmtId="164" fontId="11" fillId="10" borderId="157" xfId="0" applyNumberFormat="1" applyFont="1" applyFill="1" applyBorder="1" applyAlignment="1">
      <alignment horizontal="center" vertical="center"/>
    </xf>
    <xf numFmtId="164" fontId="11" fillId="10" borderId="158" xfId="0" applyNumberFormat="1" applyFont="1" applyFill="1" applyBorder="1" applyAlignment="1">
      <alignment horizontal="center" vertical="center"/>
    </xf>
    <xf numFmtId="164" fontId="11" fillId="10" borderId="156" xfId="0" applyNumberFormat="1" applyFont="1" applyFill="1" applyBorder="1" applyAlignment="1">
      <alignment horizontal="center" vertical="center"/>
    </xf>
    <xf numFmtId="164" fontId="11" fillId="10" borderId="158" xfId="0" applyNumberFormat="1" applyFont="1" applyFill="1" applyBorder="1" applyAlignment="1">
      <alignment horizontal="center" vertical="center" wrapText="1"/>
    </xf>
    <xf numFmtId="0" fontId="12" fillId="20" borderId="179" xfId="0" applyFont="1" applyFill="1" applyBorder="1" applyAlignment="1">
      <alignment horizontal="center" vertical="top" wrapText="1"/>
    </xf>
    <xf numFmtId="164" fontId="11" fillId="10" borderId="191" xfId="0" applyNumberFormat="1" applyFont="1" applyFill="1" applyBorder="1" applyAlignment="1">
      <alignment horizontal="center" vertical="center" wrapText="1"/>
    </xf>
    <xf numFmtId="164" fontId="11" fillId="0" borderId="156" xfId="0" applyNumberFormat="1" applyFont="1" applyBorder="1" applyAlignment="1">
      <alignment horizontal="center" vertical="center" wrapText="1"/>
    </xf>
    <xf numFmtId="0" fontId="11" fillId="10" borderId="180" xfId="0" applyFont="1" applyFill="1" applyBorder="1" applyAlignment="1">
      <alignment horizontal="center" vertical="center" wrapText="1"/>
    </xf>
    <xf numFmtId="0" fontId="11" fillId="10" borderId="99" xfId="0" applyFont="1" applyFill="1" applyBorder="1" applyAlignment="1">
      <alignment horizontal="center" vertical="center" wrapText="1"/>
    </xf>
    <xf numFmtId="0" fontId="12" fillId="20" borderId="70" xfId="0" applyFont="1" applyFill="1" applyBorder="1" applyAlignment="1">
      <alignment horizontal="center" vertical="top" wrapText="1"/>
    </xf>
    <xf numFmtId="0" fontId="11" fillId="10" borderId="100" xfId="0" applyFont="1" applyFill="1" applyBorder="1" applyAlignment="1">
      <alignment horizontal="center" vertical="center" wrapText="1"/>
    </xf>
    <xf numFmtId="0" fontId="11" fillId="6" borderId="180" xfId="0" applyFont="1" applyFill="1" applyBorder="1" applyAlignment="1">
      <alignment horizontal="center" vertical="center" wrapText="1"/>
    </xf>
    <xf numFmtId="164" fontId="12" fillId="14" borderId="39" xfId="0" applyNumberFormat="1" applyFont="1" applyFill="1" applyBorder="1" applyAlignment="1">
      <alignment horizontal="center" vertical="top"/>
    </xf>
    <xf numFmtId="164" fontId="12" fillId="14" borderId="88" xfId="0" applyNumberFormat="1" applyFont="1" applyFill="1" applyBorder="1" applyAlignment="1">
      <alignment horizontal="center" vertical="top"/>
    </xf>
    <xf numFmtId="164" fontId="12" fillId="3" borderId="75" xfId="0" applyNumberFormat="1" applyFont="1" applyFill="1" applyBorder="1" applyAlignment="1">
      <alignment horizontal="center" vertical="center"/>
    </xf>
    <xf numFmtId="164" fontId="12" fillId="3" borderId="76" xfId="0" applyNumberFormat="1" applyFont="1" applyFill="1" applyBorder="1" applyAlignment="1">
      <alignment horizontal="center" vertical="center"/>
    </xf>
    <xf numFmtId="164" fontId="12" fillId="14" borderId="30" xfId="0" applyNumberFormat="1" applyFont="1" applyFill="1" applyBorder="1" applyAlignment="1">
      <alignment horizontal="center" vertical="top"/>
    </xf>
    <xf numFmtId="0" fontId="11" fillId="0" borderId="154" xfId="0" applyFont="1" applyBorder="1" applyAlignment="1">
      <alignment horizontal="left"/>
    </xf>
    <xf numFmtId="164" fontId="11" fillId="0" borderId="15" xfId="0" applyNumberFormat="1" applyFont="1" applyBorder="1" applyAlignment="1">
      <alignment horizontal="center" vertical="center" wrapText="1"/>
    </xf>
    <xf numFmtId="164" fontId="11" fillId="0" borderId="112" xfId="0" applyNumberFormat="1" applyFont="1" applyBorder="1" applyAlignment="1">
      <alignment horizontal="center" vertical="center" wrapText="1"/>
    </xf>
    <xf numFmtId="164" fontId="11" fillId="10" borderId="15" xfId="0" applyNumberFormat="1" applyFont="1" applyFill="1" applyBorder="1" applyAlignment="1">
      <alignment horizontal="center" vertical="center"/>
    </xf>
    <xf numFmtId="164" fontId="11" fillId="10" borderId="15" xfId="0" applyNumberFormat="1" applyFont="1" applyFill="1" applyBorder="1" applyAlignment="1">
      <alignment horizontal="center" vertical="center" wrapText="1"/>
    </xf>
    <xf numFmtId="164" fontId="11" fillId="10" borderId="112" xfId="0" applyNumberFormat="1" applyFont="1" applyFill="1" applyBorder="1" applyAlignment="1">
      <alignment horizontal="center" vertical="center" wrapText="1"/>
    </xf>
    <xf numFmtId="164" fontId="11" fillId="10" borderId="17" xfId="0" applyNumberFormat="1" applyFont="1" applyFill="1" applyBorder="1" applyAlignment="1">
      <alignment horizontal="center" vertical="center" wrapText="1"/>
    </xf>
    <xf numFmtId="164" fontId="11" fillId="10" borderId="17" xfId="0" applyNumberFormat="1" applyFont="1" applyFill="1" applyBorder="1" applyAlignment="1">
      <alignment horizontal="center" vertical="center"/>
    </xf>
    <xf numFmtId="164" fontId="11" fillId="10" borderId="24" xfId="0" applyNumberFormat="1" applyFont="1" applyFill="1" applyBorder="1" applyAlignment="1">
      <alignment horizontal="center" vertical="center"/>
    </xf>
    <xf numFmtId="164" fontId="11" fillId="10" borderId="112" xfId="0" applyNumberFormat="1" applyFont="1" applyFill="1" applyBorder="1" applyAlignment="1">
      <alignment horizontal="center" vertical="center"/>
    </xf>
    <xf numFmtId="164" fontId="11" fillId="10" borderId="111" xfId="0" applyNumberFormat="1" applyFont="1" applyFill="1" applyBorder="1" applyAlignment="1">
      <alignment horizontal="center" vertical="center" wrapText="1"/>
    </xf>
    <xf numFmtId="164" fontId="11" fillId="6" borderId="103" xfId="0" applyNumberFormat="1" applyFont="1" applyFill="1" applyBorder="1" applyAlignment="1">
      <alignment horizontal="center" vertical="center"/>
    </xf>
    <xf numFmtId="164" fontId="11" fillId="11" borderId="103" xfId="0" applyNumberFormat="1" applyFont="1" applyFill="1" applyBorder="1" applyAlignment="1">
      <alignment horizontal="center" vertical="center"/>
    </xf>
    <xf numFmtId="164" fontId="11" fillId="10" borderId="103" xfId="0" applyNumberFormat="1" applyFont="1" applyFill="1" applyBorder="1" applyAlignment="1">
      <alignment horizontal="center" vertical="center"/>
    </xf>
    <xf numFmtId="164" fontId="11" fillId="10" borderId="8" xfId="0" applyNumberFormat="1" applyFont="1" applyFill="1" applyBorder="1" applyAlignment="1">
      <alignment horizontal="center" vertical="center"/>
    </xf>
    <xf numFmtId="164" fontId="11" fillId="10" borderId="58" xfId="0" applyNumberFormat="1" applyFont="1" applyFill="1" applyBorder="1" applyAlignment="1">
      <alignment horizontal="center" vertical="center"/>
    </xf>
    <xf numFmtId="164" fontId="11" fillId="11" borderId="15" xfId="0" applyNumberFormat="1" applyFont="1" applyFill="1" applyBorder="1" applyAlignment="1">
      <alignment horizontal="center" vertical="center"/>
    </xf>
    <xf numFmtId="164" fontId="11" fillId="6" borderId="172" xfId="0" applyNumberFormat="1" applyFont="1" applyFill="1" applyBorder="1" applyAlignment="1">
      <alignment horizontal="center" vertical="center" wrapText="1"/>
    </xf>
    <xf numFmtId="164" fontId="11" fillId="6" borderId="187" xfId="0" applyNumberFormat="1" applyFont="1" applyFill="1" applyBorder="1" applyAlignment="1">
      <alignment horizontal="center" vertical="center" wrapText="1"/>
    </xf>
    <xf numFmtId="164" fontId="11" fillId="11" borderId="186" xfId="0" applyNumberFormat="1" applyFont="1" applyFill="1" applyBorder="1" applyAlignment="1">
      <alignment horizontal="center" vertical="center"/>
    </xf>
    <xf numFmtId="164" fontId="11" fillId="11" borderId="172" xfId="0" applyNumberFormat="1" applyFont="1" applyFill="1" applyBorder="1" applyAlignment="1">
      <alignment horizontal="center" vertical="center" wrapText="1"/>
    </xf>
    <xf numFmtId="164" fontId="11" fillId="11" borderId="187" xfId="0" applyNumberFormat="1" applyFont="1" applyFill="1" applyBorder="1" applyAlignment="1">
      <alignment horizontal="center" vertical="center"/>
    </xf>
    <xf numFmtId="164" fontId="11" fillId="11" borderId="187" xfId="0" applyNumberFormat="1" applyFont="1" applyFill="1" applyBorder="1" applyAlignment="1">
      <alignment horizontal="center" vertical="center" wrapText="1"/>
    </xf>
    <xf numFmtId="164" fontId="11" fillId="0" borderId="186" xfId="0" applyNumberFormat="1" applyFont="1" applyBorder="1" applyAlignment="1">
      <alignment horizontal="center" vertical="center"/>
    </xf>
    <xf numFmtId="164" fontId="11" fillId="0" borderId="172" xfId="0" applyNumberFormat="1" applyFont="1" applyBorder="1" applyAlignment="1">
      <alignment horizontal="center" vertical="center" wrapText="1"/>
    </xf>
    <xf numFmtId="164" fontId="11" fillId="0" borderId="187" xfId="0" applyNumberFormat="1" applyFont="1" applyBorder="1" applyAlignment="1">
      <alignment horizontal="center" vertical="center" wrapText="1"/>
    </xf>
    <xf numFmtId="164" fontId="11" fillId="10" borderId="172" xfId="0" applyNumberFormat="1" applyFont="1" applyFill="1" applyBorder="1" applyAlignment="1">
      <alignment horizontal="center" vertical="center" wrapText="1"/>
    </xf>
    <xf numFmtId="164" fontId="11" fillId="10" borderId="172" xfId="0" applyNumberFormat="1" applyFont="1" applyFill="1" applyBorder="1" applyAlignment="1">
      <alignment horizontal="center" vertical="center"/>
    </xf>
    <xf numFmtId="164" fontId="11" fillId="10" borderId="187" xfId="0" applyNumberFormat="1" applyFont="1" applyFill="1" applyBorder="1" applyAlignment="1">
      <alignment horizontal="center" vertical="center"/>
    </xf>
    <xf numFmtId="164" fontId="11" fillId="10" borderId="187" xfId="0" applyNumberFormat="1" applyFont="1" applyFill="1" applyBorder="1" applyAlignment="1">
      <alignment horizontal="center" vertical="center" wrapText="1"/>
    </xf>
    <xf numFmtId="164" fontId="11" fillId="0" borderId="103" xfId="0" applyNumberFormat="1" applyFont="1" applyBorder="1" applyAlignment="1">
      <alignment horizontal="center" vertical="center"/>
    </xf>
    <xf numFmtId="164" fontId="11" fillId="0" borderId="52" xfId="0" applyNumberFormat="1" applyFont="1" applyBorder="1" applyAlignment="1">
      <alignment horizontal="center" vertical="center" wrapText="1"/>
    </xf>
    <xf numFmtId="164" fontId="11" fillId="0" borderId="104" xfId="0" applyNumberFormat="1" applyFont="1" applyBorder="1" applyAlignment="1">
      <alignment horizontal="center" vertical="center" wrapText="1"/>
    </xf>
    <xf numFmtId="164" fontId="11" fillId="10" borderId="52" xfId="0" applyNumberFormat="1" applyFont="1" applyFill="1" applyBorder="1" applyAlignment="1">
      <alignment horizontal="center" vertical="center" wrapText="1"/>
    </xf>
    <xf numFmtId="164" fontId="11" fillId="10" borderId="104" xfId="0" applyNumberFormat="1" applyFont="1" applyFill="1" applyBorder="1" applyAlignment="1">
      <alignment horizontal="center" vertical="center" wrapText="1"/>
    </xf>
    <xf numFmtId="164" fontId="11" fillId="0" borderId="198" xfId="0" applyNumberFormat="1" applyFont="1" applyBorder="1" applyAlignment="1">
      <alignment horizontal="center"/>
    </xf>
    <xf numFmtId="164" fontId="11" fillId="0" borderId="199" xfId="0" applyNumberFormat="1" applyFont="1" applyBorder="1" applyAlignment="1">
      <alignment horizontal="center"/>
    </xf>
    <xf numFmtId="0" fontId="11" fillId="0" borderId="154" xfId="0" applyFont="1" applyBorder="1"/>
    <xf numFmtId="0" fontId="11" fillId="0" borderId="155" xfId="0" applyFont="1" applyBorder="1"/>
    <xf numFmtId="0" fontId="11" fillId="0" borderId="151" xfId="0" applyFont="1" applyBorder="1"/>
    <xf numFmtId="164" fontId="11" fillId="0" borderId="153" xfId="0" applyNumberFormat="1" applyFont="1" applyBorder="1" applyAlignment="1">
      <alignment wrapText="1"/>
    </xf>
    <xf numFmtId="0" fontId="12" fillId="20" borderId="37" xfId="0" applyFont="1" applyFill="1" applyBorder="1" applyAlignment="1">
      <alignment vertical="center"/>
    </xf>
    <xf numFmtId="0" fontId="11" fillId="0" borderId="149" xfId="0" applyFont="1" applyBorder="1"/>
    <xf numFmtId="0" fontId="11" fillId="0" borderId="150" xfId="0" applyFont="1" applyBorder="1"/>
    <xf numFmtId="0" fontId="12" fillId="20" borderId="95" xfId="0" applyFont="1" applyFill="1" applyBorder="1" applyAlignment="1">
      <alignment horizontal="right" vertical="top"/>
    </xf>
    <xf numFmtId="0" fontId="14" fillId="0" borderId="0" xfId="0" applyFont="1" applyAlignment="1">
      <alignment horizontal="right"/>
    </xf>
    <xf numFmtId="0" fontId="12" fillId="20" borderId="70" xfId="0" applyFont="1" applyFill="1" applyBorder="1" applyAlignment="1">
      <alignment horizontal="center" vertical="center" wrapText="1"/>
    </xf>
    <xf numFmtId="0" fontId="12" fillId="20" borderId="23" xfId="0" applyFont="1" applyFill="1" applyBorder="1" applyAlignment="1">
      <alignment horizontal="center" vertical="center" wrapText="1"/>
    </xf>
    <xf numFmtId="0" fontId="12" fillId="23" borderId="94" xfId="0" applyFont="1" applyFill="1" applyBorder="1" applyAlignment="1">
      <alignment horizontal="left" vertical="top" wrapText="1"/>
    </xf>
    <xf numFmtId="164" fontId="12" fillId="23" borderId="99" xfId="0" applyNumberFormat="1" applyFont="1" applyFill="1" applyBorder="1" applyAlignment="1">
      <alignment horizontal="center" vertical="top" wrapText="1"/>
    </xf>
    <xf numFmtId="0" fontId="11" fillId="0" borderId="128" xfId="0" applyFont="1" applyBorder="1" applyAlignment="1">
      <alignment vertical="top" wrapText="1"/>
    </xf>
    <xf numFmtId="0" fontId="11" fillId="0" borderId="178" xfId="0" applyFont="1" applyBorder="1" applyAlignment="1">
      <alignment vertical="top" wrapText="1"/>
    </xf>
    <xf numFmtId="164" fontId="11" fillId="0" borderId="180" xfId="0" applyNumberFormat="1" applyFont="1" applyBorder="1" applyAlignment="1">
      <alignment horizontal="center" vertical="top" wrapText="1"/>
    </xf>
    <xf numFmtId="0" fontId="12" fillId="24" borderId="70" xfId="0" applyFont="1" applyFill="1" applyBorder="1" applyAlignment="1">
      <alignment horizontal="left" vertical="top" wrapText="1"/>
    </xf>
    <xf numFmtId="164" fontId="12" fillId="24" borderId="23" xfId="0" applyNumberFormat="1" applyFont="1" applyFill="1" applyBorder="1" applyAlignment="1">
      <alignment horizontal="center" vertical="top" wrapText="1"/>
    </xf>
    <xf numFmtId="0" fontId="11" fillId="0" borderId="67" xfId="0" applyFont="1" applyBorder="1" applyAlignment="1">
      <alignment horizontal="left" vertical="top" wrapText="1"/>
    </xf>
    <xf numFmtId="164" fontId="11" fillId="0" borderId="46" xfId="0" applyNumberFormat="1" applyFont="1" applyBorder="1" applyAlignment="1">
      <alignment horizontal="center" vertical="top" wrapText="1"/>
    </xf>
    <xf numFmtId="0" fontId="12" fillId="15" borderId="136" xfId="0" applyFont="1" applyFill="1" applyBorder="1" applyAlignment="1">
      <alignment horizontal="right" vertical="top" wrapText="1"/>
    </xf>
    <xf numFmtId="164" fontId="12" fillId="15" borderId="140" xfId="0" applyNumberFormat="1" applyFont="1" applyFill="1" applyBorder="1" applyAlignment="1">
      <alignment horizontal="center" vertical="top" wrapText="1"/>
    </xf>
    <xf numFmtId="0" fontId="12" fillId="20" borderId="213" xfId="0" applyFont="1" applyFill="1" applyBorder="1" applyAlignment="1">
      <alignment vertical="top" wrapText="1"/>
    </xf>
    <xf numFmtId="164" fontId="12" fillId="20" borderId="214" xfId="0" applyNumberFormat="1" applyFont="1" applyFill="1" applyBorder="1" applyAlignment="1">
      <alignment horizontal="center" vertical="top" wrapText="1"/>
    </xf>
    <xf numFmtId="164" fontId="12" fillId="20" borderId="90" xfId="0" applyNumberFormat="1" applyFont="1" applyFill="1" applyBorder="1" applyAlignment="1">
      <alignment horizontal="center" vertical="top" wrapText="1"/>
    </xf>
    <xf numFmtId="164" fontId="12" fillId="20" borderId="215" xfId="0" applyNumberFormat="1" applyFont="1" applyFill="1" applyBorder="1" applyAlignment="1">
      <alignment horizontal="center" vertical="top" wrapText="1"/>
    </xf>
    <xf numFmtId="164" fontId="12" fillId="20" borderId="100" xfId="0" applyNumberFormat="1" applyFont="1" applyFill="1" applyBorder="1" applyAlignment="1">
      <alignment horizontal="center" vertical="top" wrapText="1"/>
    </xf>
    <xf numFmtId="0" fontId="12" fillId="0" borderId="213" xfId="0" applyFont="1" applyBorder="1" applyAlignment="1">
      <alignment horizontal="left" vertical="top" wrapText="1" indent="1"/>
    </xf>
    <xf numFmtId="164" fontId="11" fillId="0" borderId="214" xfId="0" applyNumberFormat="1" applyFont="1" applyBorder="1" applyAlignment="1">
      <alignment horizontal="center" vertical="top" wrapText="1"/>
    </xf>
    <xf numFmtId="164" fontId="11" fillId="0" borderId="216" xfId="0" applyNumberFormat="1" applyFont="1" applyBorder="1" applyAlignment="1">
      <alignment horizontal="center" vertical="top" wrapText="1"/>
    </xf>
    <xf numFmtId="164" fontId="11" fillId="8" borderId="217" xfId="0" applyNumberFormat="1" applyFont="1" applyFill="1" applyBorder="1" applyAlignment="1">
      <alignment horizontal="center" vertical="top" wrapText="1"/>
    </xf>
    <xf numFmtId="164" fontId="11" fillId="0" borderId="90" xfId="0" applyNumberFormat="1" applyFont="1" applyBorder="1" applyAlignment="1">
      <alignment horizontal="center" vertical="top" wrapText="1"/>
    </xf>
    <xf numFmtId="0" fontId="11" fillId="0" borderId="213" xfId="0" applyFont="1" applyBorder="1" applyAlignment="1">
      <alignment horizontal="left" vertical="top" wrapText="1" indent="2"/>
    </xf>
    <xf numFmtId="164" fontId="11" fillId="0" borderId="218" xfId="0" applyNumberFormat="1" applyFont="1" applyBorder="1" applyAlignment="1">
      <alignment horizontal="center" vertical="top" wrapText="1"/>
    </xf>
    <xf numFmtId="164" fontId="11" fillId="0" borderId="219" xfId="0" applyNumberFormat="1" applyFont="1" applyBorder="1" applyAlignment="1">
      <alignment horizontal="center" vertical="top" wrapText="1"/>
    </xf>
    <xf numFmtId="164" fontId="11" fillId="0" borderId="220" xfId="0" applyNumberFormat="1" applyFont="1" applyBorder="1" applyAlignment="1">
      <alignment horizontal="center" vertical="top" wrapText="1"/>
    </xf>
    <xf numFmtId="0" fontId="12" fillId="0" borderId="208" xfId="0" applyFont="1" applyBorder="1" applyAlignment="1">
      <alignment horizontal="left" vertical="top" wrapText="1" indent="1"/>
    </xf>
    <xf numFmtId="164" fontId="11" fillId="0" borderId="221" xfId="0" applyNumberFormat="1" applyFont="1" applyBorder="1" applyAlignment="1">
      <alignment horizontal="center" vertical="top" wrapText="1"/>
    </xf>
    <xf numFmtId="164" fontId="11" fillId="0" borderId="206" xfId="0" applyNumberFormat="1" applyFont="1" applyBorder="1" applyAlignment="1">
      <alignment horizontal="center" vertical="top" wrapText="1"/>
    </xf>
    <xf numFmtId="164" fontId="11" fillId="8" borderId="222" xfId="0" applyNumberFormat="1" applyFont="1" applyFill="1" applyBorder="1" applyAlignment="1">
      <alignment horizontal="center" vertical="top" wrapText="1"/>
    </xf>
    <xf numFmtId="164" fontId="11" fillId="0" borderId="0" xfId="0" applyNumberFormat="1" applyFont="1" applyAlignment="1">
      <alignment horizontal="center" vertical="top" wrapText="1"/>
    </xf>
    <xf numFmtId="164" fontId="11" fillId="0" borderId="160" xfId="0" applyNumberFormat="1" applyFont="1" applyBorder="1" applyAlignment="1">
      <alignment horizontal="center" vertical="top" wrapText="1"/>
    </xf>
    <xf numFmtId="0" fontId="12" fillId="20" borderId="204" xfId="0" applyFont="1" applyFill="1" applyBorder="1" applyAlignment="1">
      <alignment vertical="top" wrapText="1"/>
    </xf>
    <xf numFmtId="164" fontId="12" fillId="20" borderId="64" xfId="0" applyNumberFormat="1" applyFont="1" applyFill="1" applyBorder="1" applyAlignment="1">
      <alignment horizontal="center" vertical="top" wrapText="1"/>
    </xf>
    <xf numFmtId="164" fontId="12" fillId="20" borderId="223" xfId="0" applyNumberFormat="1" applyFont="1" applyFill="1" applyBorder="1" applyAlignment="1">
      <alignment horizontal="center" vertical="top" wrapText="1"/>
    </xf>
    <xf numFmtId="0" fontId="12" fillId="0" borderId="224" xfId="0" applyFont="1" applyBorder="1" applyAlignment="1">
      <alignment horizontal="left" vertical="top" wrapText="1" indent="1"/>
    </xf>
    <xf numFmtId="164" fontId="12" fillId="0" borderId="225" xfId="0" applyNumberFormat="1" applyFont="1" applyBorder="1" applyAlignment="1">
      <alignment horizontal="center" vertical="top" wrapText="1"/>
    </xf>
    <xf numFmtId="164" fontId="12" fillId="0" borderId="173" xfId="0" applyNumberFormat="1" applyFont="1" applyBorder="1" applyAlignment="1">
      <alignment horizontal="center" vertical="top" wrapText="1"/>
    </xf>
    <xf numFmtId="164" fontId="12" fillId="0" borderId="226" xfId="0" applyNumberFormat="1" applyFont="1" applyBorder="1" applyAlignment="1">
      <alignment horizontal="center" vertical="top" wrapText="1"/>
    </xf>
    <xf numFmtId="164" fontId="12" fillId="0" borderId="220" xfId="0" applyNumberFormat="1" applyFont="1" applyBorder="1" applyAlignment="1">
      <alignment horizontal="center" vertical="top" wrapText="1"/>
    </xf>
    <xf numFmtId="0" fontId="11" fillId="0" borderId="224" xfId="0" applyFont="1" applyBorder="1" applyAlignment="1">
      <alignment horizontal="left" vertical="top" wrapText="1" indent="2"/>
    </xf>
    <xf numFmtId="164" fontId="11" fillId="0" borderId="225" xfId="0" applyNumberFormat="1" applyFont="1" applyBorder="1" applyAlignment="1">
      <alignment horizontal="center" vertical="top" wrapText="1"/>
    </xf>
    <xf numFmtId="164" fontId="11" fillId="0" borderId="227" xfId="0" applyNumberFormat="1" applyFont="1" applyBorder="1" applyAlignment="1">
      <alignment horizontal="center" vertical="top" wrapText="1"/>
    </xf>
    <xf numFmtId="164" fontId="11" fillId="8" borderId="173" xfId="0" applyNumberFormat="1" applyFont="1" applyFill="1" applyBorder="1" applyAlignment="1">
      <alignment horizontal="center" vertical="top" wrapText="1"/>
    </xf>
    <xf numFmtId="164" fontId="11" fillId="0" borderId="226" xfId="0" applyNumberFormat="1" applyFont="1" applyBorder="1" applyAlignment="1">
      <alignment horizontal="center" vertical="top" wrapText="1"/>
    </xf>
    <xf numFmtId="0" fontId="11" fillId="0" borderId="204" xfId="0" applyFont="1" applyBorder="1" applyAlignment="1">
      <alignment horizontal="left" vertical="top" wrapText="1" indent="2"/>
    </xf>
    <xf numFmtId="164" fontId="11" fillId="0" borderId="83" xfId="0" applyNumberFormat="1" applyFont="1" applyBorder="1" applyAlignment="1">
      <alignment horizontal="center" vertical="top" wrapText="1"/>
    </xf>
    <xf numFmtId="164" fontId="11" fillId="0" borderId="83" xfId="0" applyNumberFormat="1" applyFont="1" applyBorder="1" applyAlignment="1">
      <alignment horizontal="center" vertical="top"/>
    </xf>
    <xf numFmtId="164" fontId="11" fillId="0" borderId="90" xfId="0" applyNumberFormat="1" applyFont="1" applyBorder="1" applyAlignment="1">
      <alignment horizontal="center" vertical="top"/>
    </xf>
    <xf numFmtId="0" fontId="12" fillId="0" borderId="204" xfId="0" applyFont="1" applyBorder="1" applyAlignment="1">
      <alignment vertical="top" wrapText="1"/>
    </xf>
    <xf numFmtId="164" fontId="12" fillId="0" borderId="81" xfId="0" applyNumberFormat="1" applyFont="1" applyBorder="1" applyAlignment="1">
      <alignment horizontal="center" vertical="top" wrapText="1"/>
    </xf>
    <xf numFmtId="164" fontId="12" fillId="0" borderId="227" xfId="0" applyNumberFormat="1" applyFont="1" applyBorder="1" applyAlignment="1">
      <alignment horizontal="center" vertical="top" wrapText="1"/>
    </xf>
    <xf numFmtId="164" fontId="12" fillId="0" borderId="228" xfId="0" applyNumberFormat="1" applyFont="1" applyBorder="1" applyAlignment="1">
      <alignment horizontal="center" vertical="top" wrapText="1"/>
    </xf>
    <xf numFmtId="164" fontId="12" fillId="0" borderId="90" xfId="0" applyNumberFormat="1" applyFont="1" applyBorder="1" applyAlignment="1">
      <alignment horizontal="center" vertical="top" wrapText="1"/>
    </xf>
    <xf numFmtId="0" fontId="11" fillId="0" borderId="81" xfId="0" applyFont="1" applyBorder="1" applyAlignment="1">
      <alignment horizontal="left" vertical="top" wrapText="1" indent="2"/>
    </xf>
    <xf numFmtId="164" fontId="11" fillId="0" borderId="217" xfId="0" applyNumberFormat="1" applyFont="1" applyBorder="1" applyAlignment="1">
      <alignment horizontal="center" vertical="top" wrapText="1"/>
    </xf>
    <xf numFmtId="164" fontId="11" fillId="0" borderId="83" xfId="0" applyNumberFormat="1" applyFont="1" applyBorder="1" applyAlignment="1">
      <alignment horizontal="center" wrapText="1"/>
    </xf>
    <xf numFmtId="164" fontId="11" fillId="0" borderId="217" xfId="0" applyNumberFormat="1" applyFont="1" applyBorder="1" applyAlignment="1">
      <alignment horizontal="center" wrapText="1"/>
    </xf>
    <xf numFmtId="164" fontId="11" fillId="0" borderId="90" xfId="0" applyNumberFormat="1" applyFont="1" applyBorder="1" applyAlignment="1">
      <alignment horizontal="center" wrapText="1"/>
    </xf>
    <xf numFmtId="0" fontId="11" fillId="0" borderId="225" xfId="0" applyFont="1" applyBorder="1" applyAlignment="1">
      <alignment horizontal="left" vertical="top" wrapText="1" indent="2"/>
    </xf>
    <xf numFmtId="164" fontId="11" fillId="0" borderId="229" xfId="0" applyNumberFormat="1" applyFont="1" applyBorder="1" applyAlignment="1">
      <alignment horizontal="center" vertical="top" wrapText="1"/>
    </xf>
    <xf numFmtId="164" fontId="11" fillId="0" borderId="230" xfId="0" applyNumberFormat="1" applyFont="1" applyBorder="1" applyAlignment="1">
      <alignment horizontal="center" vertical="top" wrapText="1"/>
    </xf>
    <xf numFmtId="0" fontId="11" fillId="0" borderId="84" xfId="0" applyFont="1" applyBorder="1" applyAlignment="1">
      <alignment horizontal="left" vertical="top" wrapText="1" indent="2"/>
    </xf>
    <xf numFmtId="164" fontId="11" fillId="0" borderId="43" xfId="0" applyNumberFormat="1" applyFont="1" applyBorder="1" applyAlignment="1">
      <alignment horizontal="center" vertical="top" wrapText="1"/>
    </xf>
    <xf numFmtId="164" fontId="11" fillId="0" borderId="78" xfId="0" applyNumberFormat="1" applyFont="1" applyBorder="1" applyAlignment="1">
      <alignment horizontal="center" vertical="top" wrapText="1"/>
    </xf>
    <xf numFmtId="164" fontId="11" fillId="0" borderId="231" xfId="0" applyNumberFormat="1" applyFont="1" applyBorder="1" applyAlignment="1">
      <alignment horizontal="center" vertical="top" wrapText="1"/>
    </xf>
    <xf numFmtId="0" fontId="16" fillId="0" borderId="0" xfId="0" applyFont="1"/>
    <xf numFmtId="0" fontId="16" fillId="0" borderId="173" xfId="0" applyFont="1" applyBorder="1" applyAlignment="1">
      <alignment horizontal="center"/>
    </xf>
    <xf numFmtId="0" fontId="16" fillId="0" borderId="173" xfId="0" applyFont="1" applyBorder="1" applyAlignment="1">
      <alignment horizontal="center" vertical="top"/>
    </xf>
    <xf numFmtId="3" fontId="16" fillId="0" borderId="173" xfId="0" applyNumberFormat="1" applyFont="1" applyBorder="1" applyAlignment="1">
      <alignment horizontal="center"/>
    </xf>
    <xf numFmtId="3" fontId="16" fillId="0" borderId="173" xfId="0" applyNumberFormat="1" applyFont="1" applyBorder="1" applyAlignment="1">
      <alignment horizontal="center" vertical="top"/>
    </xf>
    <xf numFmtId="164" fontId="12" fillId="16" borderId="43" xfId="8" applyNumberFormat="1" applyFont="1" applyFill="1" applyBorder="1" applyAlignment="1" applyProtection="1">
      <alignment horizontal="center" vertical="center"/>
    </xf>
    <xf numFmtId="164" fontId="12" fillId="16" borderId="44" xfId="8" applyNumberFormat="1" applyFont="1" applyFill="1" applyBorder="1" applyAlignment="1" applyProtection="1">
      <alignment horizontal="center" vertical="center"/>
    </xf>
    <xf numFmtId="164" fontId="12" fillId="16" borderId="45" xfId="8" applyNumberFormat="1" applyFont="1" applyFill="1" applyBorder="1" applyAlignment="1" applyProtection="1">
      <alignment horizontal="center" vertical="center"/>
    </xf>
    <xf numFmtId="164" fontId="12" fillId="12" borderId="25" xfId="9" applyNumberFormat="1" applyFont="1" applyFill="1" applyBorder="1" applyAlignment="1" applyProtection="1">
      <alignment horizontal="center" vertical="center"/>
    </xf>
    <xf numFmtId="164" fontId="12" fillId="12" borderId="26" xfId="9" applyNumberFormat="1" applyFont="1" applyFill="1" applyBorder="1" applyAlignment="1" applyProtection="1">
      <alignment horizontal="center" vertical="center"/>
    </xf>
    <xf numFmtId="164" fontId="12" fillId="12" borderId="27" xfId="9" applyNumberFormat="1" applyFont="1" applyFill="1" applyBorder="1" applyAlignment="1" applyProtection="1">
      <alignment horizontal="center" vertical="center"/>
    </xf>
    <xf numFmtId="0" fontId="14" fillId="25" borderId="85" xfId="0" applyFont="1" applyFill="1" applyBorder="1" applyAlignment="1">
      <alignment horizontal="center"/>
    </xf>
    <xf numFmtId="0" fontId="14" fillId="25" borderId="86" xfId="0" applyFont="1" applyFill="1" applyBorder="1" applyAlignment="1">
      <alignment horizontal="center"/>
    </xf>
    <xf numFmtId="0" fontId="14" fillId="25" borderId="123" xfId="0" applyFont="1" applyFill="1" applyBorder="1" applyAlignment="1">
      <alignment horizontal="center"/>
    </xf>
    <xf numFmtId="0" fontId="14" fillId="25" borderId="43" xfId="0" applyFont="1" applyFill="1" applyBorder="1" applyAlignment="1">
      <alignment horizontal="center"/>
    </xf>
    <xf numFmtId="0" fontId="14" fillId="25" borderId="44" xfId="0" applyFont="1" applyFill="1" applyBorder="1" applyAlignment="1">
      <alignment horizontal="center"/>
    </xf>
    <xf numFmtId="0" fontId="14" fillId="25" borderId="45" xfId="0" applyFont="1" applyFill="1" applyBorder="1" applyAlignment="1">
      <alignment horizontal="center"/>
    </xf>
    <xf numFmtId="0" fontId="14" fillId="25" borderId="50" xfId="0" applyFont="1" applyFill="1" applyBorder="1" applyAlignment="1">
      <alignment horizontal="center"/>
    </xf>
    <xf numFmtId="0" fontId="14" fillId="25" borderId="97" xfId="0" applyFont="1" applyFill="1" applyBorder="1" applyAlignment="1">
      <alignment horizontal="center"/>
    </xf>
    <xf numFmtId="0" fontId="14" fillId="25" borderId="49" xfId="0" applyFont="1" applyFill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23" xfId="0" applyFont="1" applyBorder="1"/>
    <xf numFmtId="0" fontId="16" fillId="0" borderId="25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16" fillId="0" borderId="227" xfId="0" applyFont="1" applyBorder="1" applyAlignment="1">
      <alignment horizontal="center"/>
    </xf>
    <xf numFmtId="0" fontId="16" fillId="0" borderId="232" xfId="0" applyFont="1" applyBorder="1" applyAlignment="1">
      <alignment horizontal="center"/>
    </xf>
    <xf numFmtId="0" fontId="16" fillId="0" borderId="227" xfId="0" applyFont="1" applyBorder="1" applyAlignment="1">
      <alignment horizontal="center" vertical="top"/>
    </xf>
    <xf numFmtId="0" fontId="16" fillId="0" borderId="232" xfId="0" applyFont="1" applyBorder="1" applyAlignment="1">
      <alignment horizontal="center" vertical="top"/>
    </xf>
    <xf numFmtId="0" fontId="16" fillId="0" borderId="85" xfId="0" applyFont="1" applyBorder="1" applyAlignment="1">
      <alignment horizontal="center"/>
    </xf>
    <xf numFmtId="0" fontId="16" fillId="0" borderId="86" xfId="0" applyFont="1" applyBorder="1" applyAlignment="1">
      <alignment horizontal="center"/>
    </xf>
    <xf numFmtId="0" fontId="16" fillId="0" borderId="123" xfId="0" applyFont="1" applyBorder="1" applyAlignment="1">
      <alignment horizontal="center"/>
    </xf>
    <xf numFmtId="0" fontId="16" fillId="0" borderId="99" xfId="0" applyFont="1" applyBorder="1" applyAlignment="1">
      <alignment horizontal="center"/>
    </xf>
    <xf numFmtId="0" fontId="16" fillId="0" borderId="220" xfId="0" applyFont="1" applyBorder="1" applyAlignment="1">
      <alignment horizontal="center"/>
    </xf>
    <xf numFmtId="0" fontId="16" fillId="0" borderId="120" xfId="0" applyFont="1" applyBorder="1" applyAlignment="1">
      <alignment horizontal="center"/>
    </xf>
    <xf numFmtId="0" fontId="16" fillId="0" borderId="99" xfId="0" applyFont="1" applyBorder="1"/>
    <xf numFmtId="0" fontId="16" fillId="0" borderId="220" xfId="0" applyFont="1" applyBorder="1"/>
    <xf numFmtId="0" fontId="16" fillId="0" borderId="120" xfId="0" applyFont="1" applyBorder="1"/>
    <xf numFmtId="0" fontId="16" fillId="0" borderId="64" xfId="0" applyFont="1" applyBorder="1" applyAlignment="1">
      <alignment horizontal="center"/>
    </xf>
    <xf numFmtId="0" fontId="16" fillId="0" borderId="62" xfId="0" applyFont="1" applyBorder="1" applyAlignment="1">
      <alignment horizontal="center"/>
    </xf>
    <xf numFmtId="0" fontId="16" fillId="0" borderId="63" xfId="0" applyFont="1" applyBorder="1" applyAlignment="1">
      <alignment horizontal="center"/>
    </xf>
    <xf numFmtId="0" fontId="16" fillId="0" borderId="220" xfId="0" applyFont="1" applyBorder="1" applyAlignment="1">
      <alignment horizontal="center" vertical="top"/>
    </xf>
    <xf numFmtId="0" fontId="16" fillId="0" borderId="220" xfId="0" applyFont="1" applyBorder="1" applyAlignment="1">
      <alignment vertical="top" wrapText="1"/>
    </xf>
    <xf numFmtId="3" fontId="16" fillId="0" borderId="64" xfId="0" applyNumberFormat="1" applyFont="1" applyBorder="1" applyAlignment="1">
      <alignment horizontal="center"/>
    </xf>
    <xf numFmtId="3" fontId="16" fillId="0" borderId="62" xfId="0" applyNumberFormat="1" applyFont="1" applyBorder="1" applyAlignment="1">
      <alignment horizontal="center"/>
    </xf>
    <xf numFmtId="3" fontId="16" fillId="0" borderId="63" xfId="0" applyNumberFormat="1" applyFont="1" applyBorder="1" applyAlignment="1">
      <alignment horizontal="center"/>
    </xf>
    <xf numFmtId="3" fontId="16" fillId="0" borderId="227" xfId="0" applyNumberFormat="1" applyFont="1" applyBorder="1" applyAlignment="1">
      <alignment horizontal="center"/>
    </xf>
    <xf numFmtId="3" fontId="16" fillId="0" borderId="232" xfId="0" applyNumberFormat="1" applyFont="1" applyBorder="1" applyAlignment="1">
      <alignment horizontal="center"/>
    </xf>
    <xf numFmtId="0" fontId="16" fillId="0" borderId="23" xfId="0" applyFont="1" applyBorder="1" applyAlignment="1">
      <alignment horizontal="center" vertical="top"/>
    </xf>
    <xf numFmtId="0" fontId="16" fillId="0" borderId="23" xfId="0" applyFont="1" applyBorder="1" applyAlignment="1">
      <alignment vertical="top" wrapText="1"/>
    </xf>
    <xf numFmtId="0" fontId="16" fillId="0" borderId="25" xfId="0" applyFont="1" applyBorder="1" applyAlignment="1">
      <alignment horizontal="center" vertical="top"/>
    </xf>
    <xf numFmtId="0" fontId="16" fillId="0" borderId="26" xfId="0" applyFont="1" applyBorder="1" applyAlignment="1">
      <alignment horizontal="center" vertical="top"/>
    </xf>
    <xf numFmtId="0" fontId="16" fillId="0" borderId="27" xfId="0" applyFont="1" applyBorder="1" applyAlignment="1">
      <alignment horizontal="center" vertical="top"/>
    </xf>
    <xf numFmtId="0" fontId="16" fillId="0" borderId="23" xfId="0" applyFont="1" applyBorder="1" applyAlignment="1">
      <alignment horizontal="center" vertical="top" wrapText="1"/>
    </xf>
    <xf numFmtId="0" fontId="16" fillId="0" borderId="99" xfId="0" applyFont="1" applyBorder="1" applyAlignment="1">
      <alignment horizontal="center" vertical="top"/>
    </xf>
    <xf numFmtId="0" fontId="16" fillId="0" borderId="99" xfId="0" applyFont="1" applyBorder="1" applyAlignment="1">
      <alignment vertical="top" wrapText="1"/>
    </xf>
    <xf numFmtId="0" fontId="16" fillId="0" borderId="64" xfId="0" applyFont="1" applyBorder="1" applyAlignment="1">
      <alignment horizontal="center" vertical="top"/>
    </xf>
    <xf numFmtId="0" fontId="16" fillId="0" borderId="62" xfId="0" applyFont="1" applyBorder="1" applyAlignment="1">
      <alignment horizontal="center" vertical="top"/>
    </xf>
    <xf numFmtId="0" fontId="16" fillId="0" borderId="63" xfId="0" applyFont="1" applyBorder="1" applyAlignment="1">
      <alignment horizontal="center" vertical="top"/>
    </xf>
    <xf numFmtId="3" fontId="16" fillId="0" borderId="227" xfId="0" applyNumberFormat="1" applyFont="1" applyBorder="1" applyAlignment="1">
      <alignment horizontal="center" vertical="top"/>
    </xf>
    <xf numFmtId="3" fontId="16" fillId="0" borderId="232" xfId="0" applyNumberFormat="1" applyFont="1" applyBorder="1" applyAlignment="1">
      <alignment horizontal="center" vertical="top"/>
    </xf>
    <xf numFmtId="0" fontId="16" fillId="0" borderId="99" xfId="0" applyFont="1" applyBorder="1" applyAlignment="1">
      <alignment horizontal="center" vertical="top" wrapText="1"/>
    </xf>
    <xf numFmtId="0" fontId="16" fillId="0" borderId="220" xfId="0" applyFont="1" applyBorder="1" applyAlignment="1">
      <alignment horizontal="center" vertical="top" wrapText="1"/>
    </xf>
    <xf numFmtId="0" fontId="16" fillId="0" borderId="120" xfId="0" applyFont="1" applyBorder="1" applyAlignment="1">
      <alignment horizontal="center" vertical="top"/>
    </xf>
    <xf numFmtId="0" fontId="16" fillId="0" borderId="99" xfId="0" applyFont="1" applyBorder="1" applyAlignment="1">
      <alignment vertical="top"/>
    </xf>
    <xf numFmtId="0" fontId="16" fillId="0" borderId="220" xfId="0" applyFont="1" applyBorder="1" applyAlignment="1">
      <alignment vertical="top"/>
    </xf>
    <xf numFmtId="0" fontId="16" fillId="0" borderId="120" xfId="0" applyFont="1" applyBorder="1" applyAlignment="1">
      <alignment vertical="top"/>
    </xf>
    <xf numFmtId="0" fontId="16" fillId="0" borderId="85" xfId="0" applyFont="1" applyBorder="1" applyAlignment="1">
      <alignment horizontal="center" vertical="top"/>
    </xf>
    <xf numFmtId="0" fontId="16" fillId="0" borderId="86" xfId="0" applyFont="1" applyBorder="1" applyAlignment="1">
      <alignment horizontal="center" vertical="top"/>
    </xf>
    <xf numFmtId="0" fontId="16" fillId="0" borderId="123" xfId="0" applyFont="1" applyBorder="1" applyAlignment="1">
      <alignment horizontal="center" vertical="top"/>
    </xf>
    <xf numFmtId="0" fontId="16" fillId="0" borderId="120" xfId="0" applyFont="1" applyBorder="1" applyAlignment="1">
      <alignment vertical="top" wrapText="1"/>
    </xf>
    <xf numFmtId="0" fontId="11" fillId="11" borderId="46" xfId="0" applyFont="1" applyFill="1" applyBorder="1" applyAlignment="1">
      <alignment horizontal="center" vertical="center" wrapText="1"/>
    </xf>
    <xf numFmtId="0" fontId="11" fillId="11" borderId="47" xfId="0" applyFont="1" applyFill="1" applyBorder="1" applyAlignment="1">
      <alignment horizontal="center" vertical="center" wrapText="1"/>
    </xf>
    <xf numFmtId="164" fontId="11" fillId="11" borderId="118" xfId="0" applyNumberFormat="1" applyFont="1" applyFill="1" applyBorder="1" applyAlignment="1">
      <alignment horizontal="center" vertical="center"/>
    </xf>
    <xf numFmtId="0" fontId="16" fillId="10" borderId="99" xfId="0" applyFont="1" applyFill="1" applyBorder="1" applyAlignment="1">
      <alignment horizontal="center" vertical="top"/>
    </xf>
    <xf numFmtId="0" fontId="16" fillId="10" borderId="99" xfId="0" applyFont="1" applyFill="1" applyBorder="1" applyAlignment="1">
      <alignment vertical="top" wrapText="1"/>
    </xf>
    <xf numFmtId="0" fontId="16" fillId="10" borderId="64" xfId="0" applyFont="1" applyFill="1" applyBorder="1" applyAlignment="1">
      <alignment horizontal="center" vertical="top"/>
    </xf>
    <xf numFmtId="0" fontId="16" fillId="10" borderId="62" xfId="0" applyFont="1" applyFill="1" applyBorder="1" applyAlignment="1">
      <alignment horizontal="center" vertical="top"/>
    </xf>
    <xf numFmtId="0" fontId="16" fillId="10" borderId="63" xfId="0" applyFont="1" applyFill="1" applyBorder="1" applyAlignment="1">
      <alignment horizontal="center" vertical="top"/>
    </xf>
    <xf numFmtId="0" fontId="16" fillId="10" borderId="220" xfId="0" applyFont="1" applyFill="1" applyBorder="1" applyAlignment="1">
      <alignment horizontal="center" vertical="top"/>
    </xf>
    <xf numFmtId="0" fontId="16" fillId="10" borderId="220" xfId="0" applyFont="1" applyFill="1" applyBorder="1" applyAlignment="1">
      <alignment vertical="top"/>
    </xf>
    <xf numFmtId="0" fontId="16" fillId="10" borderId="227" xfId="0" applyFont="1" applyFill="1" applyBorder="1" applyAlignment="1">
      <alignment horizontal="center" vertical="top"/>
    </xf>
    <xf numFmtId="0" fontId="16" fillId="10" borderId="173" xfId="0" applyFont="1" applyFill="1" applyBorder="1" applyAlignment="1">
      <alignment horizontal="center" vertical="top"/>
    </xf>
    <xf numFmtId="0" fontId="16" fillId="10" borderId="232" xfId="0" applyFont="1" applyFill="1" applyBorder="1" applyAlignment="1">
      <alignment horizontal="center" vertical="top"/>
    </xf>
    <xf numFmtId="0" fontId="16" fillId="10" borderId="120" xfId="0" applyFont="1" applyFill="1" applyBorder="1" applyAlignment="1">
      <alignment horizontal="center" vertical="top"/>
    </xf>
    <xf numFmtId="0" fontId="16" fillId="10" borderId="120" xfId="0" applyFont="1" applyFill="1" applyBorder="1" applyAlignment="1">
      <alignment vertical="top" wrapText="1"/>
    </xf>
    <xf numFmtId="0" fontId="16" fillId="10" borderId="85" xfId="0" applyFont="1" applyFill="1" applyBorder="1" applyAlignment="1">
      <alignment horizontal="center" vertical="top"/>
    </xf>
    <xf numFmtId="0" fontId="16" fillId="10" borderId="86" xfId="0" applyFont="1" applyFill="1" applyBorder="1" applyAlignment="1">
      <alignment horizontal="center" vertical="top"/>
    </xf>
    <xf numFmtId="0" fontId="16" fillId="10" borderId="123" xfId="0" applyFont="1" applyFill="1" applyBorder="1" applyAlignment="1">
      <alignment horizontal="center" vertical="top"/>
    </xf>
    <xf numFmtId="164" fontId="12" fillId="20" borderId="70" xfId="0" applyNumberFormat="1" applyFont="1" applyFill="1" applyBorder="1" applyAlignment="1">
      <alignment horizontal="center" vertical="top"/>
    </xf>
    <xf numFmtId="0" fontId="16" fillId="0" borderId="120" xfId="0" applyFont="1" applyBorder="1" applyAlignment="1">
      <alignment horizontal="center" vertical="top" wrapText="1"/>
    </xf>
    <xf numFmtId="164" fontId="11" fillId="0" borderId="57" xfId="0" applyNumberFormat="1" applyFont="1" applyBorder="1" applyAlignment="1">
      <alignment horizontal="center" vertical="center"/>
    </xf>
    <xf numFmtId="164" fontId="12" fillId="20" borderId="70" xfId="0" applyNumberFormat="1" applyFont="1" applyFill="1" applyBorder="1" applyAlignment="1">
      <alignment horizontal="center" vertical="top" wrapText="1"/>
    </xf>
    <xf numFmtId="164" fontId="12" fillId="20" borderId="26" xfId="0" applyNumberFormat="1" applyFont="1" applyFill="1" applyBorder="1" applyAlignment="1">
      <alignment horizontal="center" vertical="top" wrapText="1"/>
    </xf>
    <xf numFmtId="164" fontId="12" fillId="20" borderId="34" xfId="0" applyNumberFormat="1" applyFont="1" applyFill="1" applyBorder="1" applyAlignment="1">
      <alignment horizontal="center" vertical="top" wrapText="1"/>
    </xf>
    <xf numFmtId="164" fontId="12" fillId="20" borderId="39" xfId="0" applyNumberFormat="1" applyFont="1" applyFill="1" applyBorder="1" applyAlignment="1">
      <alignment horizontal="center" vertical="top"/>
    </xf>
    <xf numFmtId="164" fontId="12" fillId="20" borderId="25" xfId="0" applyNumberFormat="1" applyFont="1" applyFill="1" applyBorder="1" applyAlignment="1">
      <alignment horizontal="center" vertical="top" wrapText="1"/>
    </xf>
    <xf numFmtId="164" fontId="12" fillId="20" borderId="27" xfId="0" applyNumberFormat="1" applyFont="1" applyFill="1" applyBorder="1" applyAlignment="1">
      <alignment horizontal="center" vertical="top" wrapText="1"/>
    </xf>
    <xf numFmtId="0" fontId="12" fillId="20" borderId="96" xfId="0" applyFont="1" applyFill="1" applyBorder="1" applyAlignment="1">
      <alignment horizontal="center" vertical="top" wrapText="1"/>
    </xf>
    <xf numFmtId="164" fontId="11" fillId="0" borderId="119" xfId="0" applyNumberFormat="1" applyFont="1" applyBorder="1" applyAlignment="1">
      <alignment horizontal="center" vertical="center"/>
    </xf>
    <xf numFmtId="164" fontId="11" fillId="0" borderId="52" xfId="0" applyNumberFormat="1" applyFont="1" applyBorder="1" applyAlignment="1">
      <alignment horizontal="center" vertical="center"/>
    </xf>
    <xf numFmtId="164" fontId="11" fillId="0" borderId="104" xfId="0" applyNumberFormat="1" applyFont="1" applyBorder="1" applyAlignment="1">
      <alignment horizontal="center" vertical="center"/>
    </xf>
    <xf numFmtId="164" fontId="11" fillId="10" borderId="52" xfId="0" applyNumberFormat="1" applyFont="1" applyFill="1" applyBorder="1" applyAlignment="1">
      <alignment horizontal="center" vertical="center"/>
    </xf>
    <xf numFmtId="164" fontId="11" fillId="10" borderId="104" xfId="0" applyNumberFormat="1" applyFont="1" applyFill="1" applyBorder="1" applyAlignment="1">
      <alignment horizontal="center" vertical="center"/>
    </xf>
    <xf numFmtId="164" fontId="11" fillId="10" borderId="119" xfId="0" applyNumberFormat="1" applyFont="1" applyFill="1" applyBorder="1" applyAlignment="1">
      <alignment horizontal="center" vertical="center"/>
    </xf>
    <xf numFmtId="164" fontId="11" fillId="0" borderId="122" xfId="0" applyNumberFormat="1" applyFont="1" applyBorder="1" applyAlignment="1">
      <alignment horizontal="center" vertical="center"/>
    </xf>
    <xf numFmtId="164" fontId="11" fillId="0" borderId="51" xfId="0" applyNumberFormat="1" applyFont="1" applyBorder="1" applyAlignment="1">
      <alignment horizontal="center" vertical="center"/>
    </xf>
    <xf numFmtId="164" fontId="11" fillId="0" borderId="61" xfId="0" applyNumberFormat="1" applyFont="1" applyBorder="1" applyAlignment="1">
      <alignment horizontal="center" vertical="center"/>
    </xf>
    <xf numFmtId="164" fontId="11" fillId="0" borderId="55" xfId="0" applyNumberFormat="1" applyFont="1" applyBorder="1" applyAlignment="1">
      <alignment horizontal="center" vertical="center"/>
    </xf>
    <xf numFmtId="164" fontId="11" fillId="11" borderId="169" xfId="0" applyNumberFormat="1" applyFont="1" applyFill="1" applyBorder="1" applyAlignment="1">
      <alignment horizontal="center" vertical="center"/>
    </xf>
    <xf numFmtId="164" fontId="11" fillId="10" borderId="170" xfId="0" applyNumberFormat="1" applyFont="1" applyFill="1" applyBorder="1" applyAlignment="1">
      <alignment horizontal="center" vertical="center"/>
    </xf>
    <xf numFmtId="164" fontId="11" fillId="10" borderId="171" xfId="0" applyNumberFormat="1" applyFont="1" applyFill="1" applyBorder="1" applyAlignment="1">
      <alignment horizontal="center" vertical="center"/>
    </xf>
    <xf numFmtId="164" fontId="11" fillId="10" borderId="61" xfId="0" applyNumberFormat="1" applyFont="1" applyFill="1" applyBorder="1" applyAlignment="1">
      <alignment horizontal="center" vertical="center"/>
    </xf>
    <xf numFmtId="164" fontId="11" fillId="6" borderId="51" xfId="0" applyNumberFormat="1" applyFont="1" applyFill="1" applyBorder="1" applyAlignment="1">
      <alignment horizontal="center" vertical="center"/>
    </xf>
    <xf numFmtId="164" fontId="11" fillId="11" borderId="188" xfId="0" applyNumberFormat="1" applyFont="1" applyFill="1" applyBorder="1" applyAlignment="1">
      <alignment horizontal="center" vertical="center"/>
    </xf>
    <xf numFmtId="164" fontId="11" fillId="10" borderId="189" xfId="0" applyNumberFormat="1" applyFont="1" applyFill="1" applyBorder="1" applyAlignment="1">
      <alignment horizontal="center" vertical="center"/>
    </xf>
    <xf numFmtId="164" fontId="11" fillId="10" borderId="190" xfId="0" applyNumberFormat="1" applyFont="1" applyFill="1" applyBorder="1" applyAlignment="1">
      <alignment horizontal="center" vertical="center"/>
    </xf>
    <xf numFmtId="164" fontId="11" fillId="10" borderId="36" xfId="0" applyNumberFormat="1" applyFont="1" applyFill="1" applyBorder="1" applyAlignment="1">
      <alignment horizontal="center" vertical="center"/>
    </xf>
    <xf numFmtId="164" fontId="11" fillId="6" borderId="61" xfId="0" applyNumberFormat="1" applyFont="1" applyFill="1" applyBorder="1" applyAlignment="1">
      <alignment horizontal="center" vertical="center"/>
    </xf>
    <xf numFmtId="164" fontId="11" fillId="6" borderId="55" xfId="0" applyNumberFormat="1" applyFont="1" applyFill="1" applyBorder="1" applyAlignment="1">
      <alignment horizontal="center" vertical="center"/>
    </xf>
    <xf numFmtId="164" fontId="11" fillId="11" borderId="61" xfId="0" applyNumberFormat="1" applyFont="1" applyFill="1" applyBorder="1" applyAlignment="1">
      <alignment horizontal="center" vertical="center"/>
    </xf>
    <xf numFmtId="164" fontId="11" fillId="11" borderId="55" xfId="0" applyNumberFormat="1" applyFont="1" applyFill="1" applyBorder="1" applyAlignment="1">
      <alignment horizontal="center" vertical="center"/>
    </xf>
    <xf numFmtId="164" fontId="11" fillId="11" borderId="10" xfId="0" applyNumberFormat="1" applyFont="1" applyFill="1" applyBorder="1" applyAlignment="1">
      <alignment horizontal="center" vertical="center"/>
    </xf>
    <xf numFmtId="164" fontId="11" fillId="11" borderId="16" xfId="0" applyNumberFormat="1" applyFont="1" applyFill="1" applyBorder="1" applyAlignment="1">
      <alignment horizontal="center" vertical="center"/>
    </xf>
    <xf numFmtId="164" fontId="11" fillId="11" borderId="0" xfId="0" applyNumberFormat="1" applyFont="1" applyFill="1" applyAlignment="1">
      <alignment horizontal="center" vertical="center"/>
    </xf>
    <xf numFmtId="164" fontId="11" fillId="11" borderId="24" xfId="0" applyNumberFormat="1" applyFont="1" applyFill="1" applyBorder="1" applyAlignment="1">
      <alignment horizontal="center" vertical="center"/>
    </xf>
    <xf numFmtId="164" fontId="11" fillId="6" borderId="9" xfId="0" applyNumberFormat="1" applyFont="1" applyFill="1" applyBorder="1" applyAlignment="1">
      <alignment horizontal="center" vertical="center" wrapText="1"/>
    </xf>
    <xf numFmtId="164" fontId="11" fillId="6" borderId="66" xfId="0" applyNumberFormat="1" applyFont="1" applyFill="1" applyBorder="1" applyAlignment="1">
      <alignment horizontal="center" vertical="center" wrapText="1"/>
    </xf>
    <xf numFmtId="164" fontId="11" fillId="11" borderId="9" xfId="0" applyNumberFormat="1" applyFont="1" applyFill="1" applyBorder="1" applyAlignment="1">
      <alignment horizontal="center" vertical="center" wrapText="1"/>
    </xf>
    <xf numFmtId="164" fontId="11" fillId="0" borderId="9" xfId="0" applyNumberFormat="1" applyFont="1" applyBorder="1" applyAlignment="1">
      <alignment horizontal="center" vertical="center"/>
    </xf>
    <xf numFmtId="164" fontId="11" fillId="0" borderId="56" xfId="0" applyNumberFormat="1" applyFont="1" applyBorder="1" applyAlignment="1">
      <alignment horizontal="center" vertical="center"/>
    </xf>
    <xf numFmtId="164" fontId="11" fillId="11" borderId="172" xfId="0" applyNumberFormat="1" applyFont="1" applyFill="1" applyBorder="1" applyAlignment="1">
      <alignment horizontal="center" vertical="center"/>
    </xf>
    <xf numFmtId="164" fontId="11" fillId="6" borderId="8" xfId="0" applyNumberFormat="1" applyFont="1" applyFill="1" applyBorder="1" applyAlignment="1">
      <alignment horizontal="center" vertical="center" wrapText="1"/>
    </xf>
    <xf numFmtId="164" fontId="11" fillId="6" borderId="58" xfId="0" applyNumberFormat="1" applyFont="1" applyFill="1" applyBorder="1" applyAlignment="1">
      <alignment horizontal="center" vertical="center" wrapText="1"/>
    </xf>
    <xf numFmtId="164" fontId="11" fillId="11" borderId="8" xfId="0" applyNumberFormat="1" applyFont="1" applyFill="1" applyBorder="1" applyAlignment="1">
      <alignment horizontal="center" vertical="center" wrapText="1"/>
    </xf>
    <xf numFmtId="164" fontId="11" fillId="11" borderId="58" xfId="0" applyNumberFormat="1" applyFont="1" applyFill="1" applyBorder="1" applyAlignment="1">
      <alignment horizontal="center" vertical="center" wrapText="1"/>
    </xf>
    <xf numFmtId="164" fontId="11" fillId="0" borderId="66" xfId="0" applyNumberFormat="1" applyFont="1" applyBorder="1" applyAlignment="1">
      <alignment horizontal="center" vertical="center"/>
    </xf>
    <xf numFmtId="164" fontId="11" fillId="11" borderId="54" xfId="0" applyNumberFormat="1" applyFont="1" applyFill="1" applyBorder="1" applyAlignment="1">
      <alignment horizontal="center" vertical="center"/>
    </xf>
    <xf numFmtId="164" fontId="11" fillId="11" borderId="112" xfId="0" applyNumberFormat="1" applyFont="1" applyFill="1" applyBorder="1" applyAlignment="1">
      <alignment horizontal="center" vertical="center"/>
    </xf>
    <xf numFmtId="164" fontId="11" fillId="10" borderId="9" xfId="0" applyNumberFormat="1" applyFont="1" applyFill="1" applyBorder="1" applyAlignment="1">
      <alignment horizontal="center" vertical="center"/>
    </xf>
    <xf numFmtId="164" fontId="11" fillId="10" borderId="53" xfId="0" applyNumberFormat="1" applyFont="1" applyFill="1" applyBorder="1" applyAlignment="1">
      <alignment horizontal="center" vertical="center"/>
    </xf>
    <xf numFmtId="164" fontId="11" fillId="0" borderId="31" xfId="0" applyNumberFormat="1" applyFont="1" applyBorder="1" applyAlignment="1">
      <alignment horizontal="center" vertical="center"/>
    </xf>
    <xf numFmtId="164" fontId="11" fillId="0" borderId="32" xfId="0" applyNumberFormat="1" applyFont="1" applyBorder="1" applyAlignment="1">
      <alignment horizontal="center" vertical="center"/>
    </xf>
    <xf numFmtId="164" fontId="11" fillId="0" borderId="33" xfId="0" applyNumberFormat="1" applyFont="1" applyBorder="1" applyAlignment="1">
      <alignment horizontal="center" vertical="center"/>
    </xf>
    <xf numFmtId="164" fontId="11" fillId="11" borderId="82" xfId="0" applyNumberFormat="1" applyFont="1" applyFill="1" applyBorder="1" applyAlignment="1">
      <alignment horizontal="center" vertical="center"/>
    </xf>
    <xf numFmtId="164" fontId="11" fillId="6" borderId="82" xfId="0" applyNumberFormat="1" applyFont="1" applyFill="1" applyBorder="1" applyAlignment="1">
      <alignment horizontal="center" vertical="center"/>
    </xf>
    <xf numFmtId="164" fontId="11" fillId="0" borderId="61" xfId="0" applyNumberFormat="1" applyFont="1" applyBorder="1" applyAlignment="1">
      <alignment horizontal="center" vertical="center" wrapText="1"/>
    </xf>
    <xf numFmtId="164" fontId="11" fillId="0" borderId="55" xfId="0" applyNumberFormat="1" applyFont="1" applyBorder="1" applyAlignment="1">
      <alignment horizontal="center" vertical="center" wrapText="1"/>
    </xf>
    <xf numFmtId="164" fontId="11" fillId="0" borderId="166" xfId="0" applyNumberFormat="1" applyFont="1" applyBorder="1" applyAlignment="1">
      <alignment horizontal="center" vertical="center"/>
    </xf>
    <xf numFmtId="164" fontId="11" fillId="0" borderId="167" xfId="0" applyNumberFormat="1" applyFont="1" applyBorder="1" applyAlignment="1">
      <alignment horizontal="center" vertical="center" wrapText="1"/>
    </xf>
    <xf numFmtId="164" fontId="11" fillId="0" borderId="168" xfId="0" applyNumberFormat="1" applyFont="1" applyBorder="1" applyAlignment="1">
      <alignment horizontal="center" vertical="center" wrapText="1"/>
    </xf>
    <xf numFmtId="164" fontId="11" fillId="10" borderId="167" xfId="0" applyNumberFormat="1" applyFont="1" applyFill="1" applyBorder="1" applyAlignment="1">
      <alignment horizontal="center" vertical="center" wrapText="1"/>
    </xf>
    <xf numFmtId="164" fontId="11" fillId="10" borderId="167" xfId="0" applyNumberFormat="1" applyFont="1" applyFill="1" applyBorder="1" applyAlignment="1">
      <alignment horizontal="center" vertical="center"/>
    </xf>
    <xf numFmtId="164" fontId="11" fillId="10" borderId="168" xfId="0" applyNumberFormat="1" applyFont="1" applyFill="1" applyBorder="1" applyAlignment="1">
      <alignment horizontal="center" vertical="center"/>
    </xf>
    <xf numFmtId="164" fontId="11" fillId="10" borderId="166" xfId="0" applyNumberFormat="1" applyFont="1" applyFill="1" applyBorder="1" applyAlignment="1">
      <alignment horizontal="center" vertical="center"/>
    </xf>
    <xf numFmtId="164" fontId="11" fillId="10" borderId="168" xfId="0" applyNumberFormat="1" applyFont="1" applyFill="1" applyBorder="1" applyAlignment="1">
      <alignment horizontal="center" vertical="center" wrapText="1"/>
    </xf>
    <xf numFmtId="164" fontId="11" fillId="0" borderId="177" xfId="0" applyNumberFormat="1" applyFont="1" applyBorder="1" applyAlignment="1">
      <alignment horizontal="center" vertical="center"/>
    </xf>
    <xf numFmtId="164" fontId="11" fillId="0" borderId="173" xfId="0" applyNumberFormat="1" applyFont="1" applyBorder="1" applyAlignment="1">
      <alignment horizontal="center" vertical="center" wrapText="1"/>
    </xf>
    <xf numFmtId="164" fontId="11" fillId="10" borderId="173" xfId="0" applyNumberFormat="1" applyFont="1" applyFill="1" applyBorder="1" applyAlignment="1">
      <alignment horizontal="center" vertical="center" wrapText="1"/>
    </xf>
    <xf numFmtId="164" fontId="11" fillId="10" borderId="173" xfId="0" applyNumberFormat="1" applyFont="1" applyFill="1" applyBorder="1" applyAlignment="1">
      <alignment horizontal="center" vertical="center"/>
    </xf>
    <xf numFmtId="164" fontId="11" fillId="10" borderId="57" xfId="0" applyNumberFormat="1" applyFont="1" applyFill="1" applyBorder="1" applyAlignment="1">
      <alignment horizontal="center" vertical="center"/>
    </xf>
    <xf numFmtId="164" fontId="11" fillId="0" borderId="173" xfId="0" applyNumberFormat="1" applyFont="1" applyBorder="1" applyAlignment="1">
      <alignment horizontal="center" vertical="center"/>
    </xf>
    <xf numFmtId="164" fontId="11" fillId="10" borderId="186" xfId="0" applyNumberFormat="1" applyFont="1" applyFill="1" applyBorder="1" applyAlignment="1">
      <alignment horizontal="center" vertical="center"/>
    </xf>
    <xf numFmtId="164" fontId="11" fillId="6" borderId="106" xfId="0" applyNumberFormat="1" applyFont="1" applyFill="1" applyBorder="1" applyAlignment="1">
      <alignment horizontal="center" vertical="center"/>
    </xf>
    <xf numFmtId="164" fontId="11" fillId="0" borderId="32" xfId="0" applyNumberFormat="1" applyFont="1" applyBorder="1" applyAlignment="1">
      <alignment horizontal="center" vertical="center" wrapText="1"/>
    </xf>
    <xf numFmtId="164" fontId="11" fillId="0" borderId="122" xfId="0" applyNumberFormat="1" applyFont="1" applyBorder="1" applyAlignment="1">
      <alignment horizontal="center" vertical="center" wrapText="1"/>
    </xf>
    <xf numFmtId="164" fontId="11" fillId="11" borderId="106" xfId="0" applyNumberFormat="1" applyFont="1" applyFill="1" applyBorder="1" applyAlignment="1">
      <alignment horizontal="center" vertical="center"/>
    </xf>
    <xf numFmtId="164" fontId="11" fillId="10" borderId="32" xfId="0" applyNumberFormat="1" applyFont="1" applyFill="1" applyBorder="1" applyAlignment="1">
      <alignment horizontal="center" vertical="center" wrapText="1"/>
    </xf>
    <xf numFmtId="164" fontId="11" fillId="10" borderId="122" xfId="0" applyNumberFormat="1" applyFont="1" applyFill="1" applyBorder="1" applyAlignment="1">
      <alignment horizontal="center" vertical="center" wrapText="1"/>
    </xf>
    <xf numFmtId="164" fontId="11" fillId="0" borderId="111" xfId="0" applyNumberFormat="1" applyFont="1" applyBorder="1" applyAlignment="1">
      <alignment horizontal="center" vertical="center" wrapText="1"/>
    </xf>
    <xf numFmtId="164" fontId="11" fillId="0" borderId="17" xfId="0" applyNumberFormat="1" applyFont="1" applyBorder="1" applyAlignment="1">
      <alignment horizontal="center" vertical="center" wrapText="1"/>
    </xf>
    <xf numFmtId="164" fontId="11" fillId="6" borderId="94" xfId="0" applyNumberFormat="1" applyFont="1" applyFill="1" applyBorder="1" applyAlignment="1">
      <alignment horizontal="center" vertical="center"/>
    </xf>
    <xf numFmtId="164" fontId="11" fillId="0" borderId="62" xfId="0" applyNumberFormat="1" applyFont="1" applyBorder="1" applyAlignment="1">
      <alignment horizontal="center" vertical="center" wrapText="1"/>
    </xf>
    <xf numFmtId="164" fontId="11" fillId="0" borderId="80" xfId="0" applyNumberFormat="1" applyFont="1" applyBorder="1" applyAlignment="1">
      <alignment horizontal="center" vertical="center" wrapText="1"/>
    </xf>
    <xf numFmtId="164" fontId="11" fillId="11" borderId="94" xfId="0" applyNumberFormat="1" applyFont="1" applyFill="1" applyBorder="1" applyAlignment="1">
      <alignment horizontal="center" vertical="center"/>
    </xf>
    <xf numFmtId="164" fontId="11" fillId="10" borderId="62" xfId="0" applyNumberFormat="1" applyFont="1" applyFill="1" applyBorder="1" applyAlignment="1">
      <alignment horizontal="center" vertical="center" wrapText="1"/>
    </xf>
    <xf numFmtId="164" fontId="11" fillId="10" borderId="80" xfId="0" applyNumberFormat="1" applyFont="1" applyFill="1" applyBorder="1" applyAlignment="1">
      <alignment horizontal="center" vertical="center" wrapText="1"/>
    </xf>
    <xf numFmtId="164" fontId="11" fillId="10" borderId="80" xfId="0" applyNumberFormat="1" applyFont="1" applyFill="1" applyBorder="1" applyAlignment="1">
      <alignment horizontal="center" vertical="center"/>
    </xf>
    <xf numFmtId="164" fontId="11" fillId="0" borderId="94" xfId="0" applyNumberFormat="1" applyFont="1" applyBorder="1" applyAlignment="1">
      <alignment horizontal="center" vertical="center" wrapText="1"/>
    </xf>
    <xf numFmtId="164" fontId="11" fillId="0" borderId="119" xfId="0" applyNumberFormat="1" applyFont="1" applyBorder="1" applyAlignment="1">
      <alignment horizontal="center" vertical="center" wrapText="1"/>
    </xf>
    <xf numFmtId="164" fontId="11" fillId="10" borderId="114" xfId="0" applyNumberFormat="1" applyFont="1" applyFill="1" applyBorder="1" applyAlignment="1">
      <alignment horizontal="center" vertical="center"/>
    </xf>
    <xf numFmtId="164" fontId="11" fillId="11" borderId="119" xfId="0" applyNumberFormat="1" applyFont="1" applyFill="1" applyBorder="1" applyAlignment="1">
      <alignment horizontal="center" vertical="center"/>
    </xf>
    <xf numFmtId="164" fontId="11" fillId="10" borderId="119" xfId="0" applyNumberFormat="1" applyFont="1" applyFill="1" applyBorder="1" applyAlignment="1">
      <alignment horizontal="center" vertical="center" wrapText="1"/>
    </xf>
    <xf numFmtId="164" fontId="11" fillId="10" borderId="114" xfId="0" applyNumberFormat="1" applyFont="1" applyFill="1" applyBorder="1" applyAlignment="1">
      <alignment horizontal="center" vertical="center" wrapText="1"/>
    </xf>
    <xf numFmtId="164" fontId="11" fillId="0" borderId="103" xfId="0" applyNumberFormat="1" applyFont="1" applyBorder="1" applyAlignment="1">
      <alignment horizontal="center" vertical="center" wrapText="1"/>
    </xf>
    <xf numFmtId="164" fontId="11" fillId="0" borderId="83" xfId="0" applyNumberFormat="1" applyFont="1" applyBorder="1" applyAlignment="1">
      <alignment horizontal="center" vertical="center"/>
    </xf>
    <xf numFmtId="164" fontId="11" fillId="0" borderId="101" xfId="0" applyNumberFormat="1" applyFont="1" applyBorder="1" applyAlignment="1">
      <alignment horizontal="center" vertical="center"/>
    </xf>
    <xf numFmtId="164" fontId="11" fillId="0" borderId="102" xfId="0" applyNumberFormat="1" applyFont="1" applyBorder="1" applyAlignment="1">
      <alignment horizontal="center" vertical="center"/>
    </xf>
    <xf numFmtId="164" fontId="11" fillId="0" borderId="73" xfId="0" applyNumberFormat="1" applyFont="1" applyBorder="1" applyAlignment="1">
      <alignment horizontal="center" vertical="center"/>
    </xf>
    <xf numFmtId="164" fontId="11" fillId="0" borderId="9" xfId="0" applyNumberFormat="1" applyFont="1" applyBorder="1" applyAlignment="1">
      <alignment horizontal="center" vertical="center" wrapText="1"/>
    </xf>
    <xf numFmtId="164" fontId="11" fillId="0" borderId="66" xfId="0" applyNumberFormat="1" applyFont="1" applyBorder="1" applyAlignment="1">
      <alignment horizontal="center" vertical="center" wrapText="1"/>
    </xf>
    <xf numFmtId="164" fontId="11" fillId="10" borderId="14" xfId="0" applyNumberFormat="1" applyFont="1" applyFill="1" applyBorder="1" applyAlignment="1">
      <alignment horizontal="center" vertical="center" wrapText="1"/>
    </xf>
    <xf numFmtId="164" fontId="11" fillId="10" borderId="36" xfId="0" applyNumberFormat="1" applyFont="1" applyFill="1" applyBorder="1" applyAlignment="1">
      <alignment horizontal="center" vertical="center" wrapText="1"/>
    </xf>
    <xf numFmtId="164" fontId="11" fillId="10" borderId="14" xfId="0" applyNumberFormat="1" applyFont="1" applyFill="1" applyBorder="1" applyAlignment="1">
      <alignment horizontal="center" vertical="center"/>
    </xf>
    <xf numFmtId="164" fontId="11" fillId="11" borderId="83" xfId="0" applyNumberFormat="1" applyFont="1" applyFill="1" applyBorder="1" applyAlignment="1">
      <alignment horizontal="center" vertical="center"/>
    </xf>
    <xf numFmtId="164" fontId="11" fillId="11" borderId="101" xfId="0" applyNumberFormat="1" applyFont="1" applyFill="1" applyBorder="1" applyAlignment="1">
      <alignment horizontal="center" vertical="center"/>
    </xf>
    <xf numFmtId="164" fontId="11" fillId="11" borderId="102" xfId="0" applyNumberFormat="1" applyFont="1" applyFill="1" applyBorder="1" applyAlignment="1">
      <alignment horizontal="center" vertical="center"/>
    </xf>
    <xf numFmtId="164" fontId="11" fillId="11" borderId="29" xfId="0" applyNumberFormat="1" applyFont="1" applyFill="1" applyBorder="1" applyAlignment="1">
      <alignment horizontal="center" vertical="center"/>
    </xf>
    <xf numFmtId="164" fontId="11" fillId="11" borderId="93" xfId="0" applyNumberFormat="1" applyFont="1" applyFill="1" applyBorder="1" applyAlignment="1">
      <alignment horizontal="center" vertical="center"/>
    </xf>
    <xf numFmtId="164" fontId="11" fillId="11" borderId="31" xfId="0" applyNumberFormat="1" applyFont="1" applyFill="1" applyBorder="1" applyAlignment="1">
      <alignment horizontal="center" vertical="center"/>
    </xf>
    <xf numFmtId="164" fontId="11" fillId="11" borderId="32" xfId="0" applyNumberFormat="1" applyFont="1" applyFill="1" applyBorder="1" applyAlignment="1">
      <alignment horizontal="center" vertical="center"/>
    </xf>
    <xf numFmtId="164" fontId="11" fillId="11" borderId="33" xfId="0" applyNumberFormat="1" applyFont="1" applyFill="1" applyBorder="1" applyAlignment="1">
      <alignment horizontal="center" vertical="center"/>
    </xf>
    <xf numFmtId="164" fontId="11" fillId="6" borderId="169" xfId="0" applyNumberFormat="1" applyFont="1" applyFill="1" applyBorder="1" applyAlignment="1">
      <alignment horizontal="center" vertical="center"/>
    </xf>
    <xf numFmtId="164" fontId="11" fillId="6" borderId="170" xfId="0" applyNumberFormat="1" applyFont="1" applyFill="1" applyBorder="1" applyAlignment="1">
      <alignment horizontal="center" vertical="center"/>
    </xf>
    <xf numFmtId="164" fontId="11" fillId="6" borderId="171" xfId="0" applyNumberFormat="1" applyFont="1" applyFill="1" applyBorder="1" applyAlignment="1">
      <alignment horizontal="center" vertical="center"/>
    </xf>
    <xf numFmtId="164" fontId="11" fillId="11" borderId="170" xfId="0" applyNumberFormat="1" applyFont="1" applyFill="1" applyBorder="1" applyAlignment="1">
      <alignment horizontal="center" vertical="center"/>
    </xf>
    <xf numFmtId="164" fontId="11" fillId="11" borderId="171" xfId="0" applyNumberFormat="1" applyFont="1" applyFill="1" applyBorder="1" applyAlignment="1">
      <alignment horizontal="center" vertical="center"/>
    </xf>
    <xf numFmtId="164" fontId="11" fillId="11" borderId="17" xfId="0" applyNumberFormat="1" applyFont="1" applyFill="1" applyBorder="1" applyAlignment="1">
      <alignment horizontal="center" vertical="center"/>
    </xf>
    <xf numFmtId="164" fontId="11" fillId="6" borderId="64" xfId="0" applyNumberFormat="1" applyFont="1" applyFill="1" applyBorder="1" applyAlignment="1">
      <alignment horizontal="center" vertical="center"/>
    </xf>
    <xf numFmtId="164" fontId="11" fillId="6" borderId="62" xfId="0" applyNumberFormat="1" applyFont="1" applyFill="1" applyBorder="1" applyAlignment="1">
      <alignment horizontal="center" vertical="center" wrapText="1"/>
    </xf>
    <xf numFmtId="164" fontId="11" fillId="6" borderId="63" xfId="0" applyNumberFormat="1" applyFont="1" applyFill="1" applyBorder="1" applyAlignment="1">
      <alignment horizontal="center" vertical="center"/>
    </xf>
    <xf numFmtId="164" fontId="11" fillId="11" borderId="63" xfId="0" applyNumberFormat="1" applyFont="1" applyFill="1" applyBorder="1" applyAlignment="1">
      <alignment horizontal="center" vertical="center"/>
    </xf>
    <xf numFmtId="164" fontId="11" fillId="6" borderId="62" xfId="0" applyNumberFormat="1" applyFont="1" applyFill="1" applyBorder="1" applyAlignment="1">
      <alignment horizontal="center" vertical="center"/>
    </xf>
    <xf numFmtId="164" fontId="11" fillId="6" borderId="157" xfId="0" applyNumberFormat="1" applyFont="1" applyFill="1" applyBorder="1" applyAlignment="1">
      <alignment horizontal="center" vertical="center" wrapText="1"/>
    </xf>
    <xf numFmtId="164" fontId="11" fillId="6" borderId="85" xfId="0" applyNumberFormat="1" applyFont="1" applyFill="1" applyBorder="1" applyAlignment="1">
      <alignment horizontal="center" vertical="center"/>
    </xf>
    <xf numFmtId="164" fontId="11" fillId="6" borderId="86" xfId="0" applyNumberFormat="1" applyFont="1" applyFill="1" applyBorder="1" applyAlignment="1">
      <alignment horizontal="center" vertical="center" wrapText="1"/>
    </xf>
    <xf numFmtId="164" fontId="11" fillId="6" borderId="123" xfId="0" applyNumberFormat="1" applyFont="1" applyFill="1" applyBorder="1" applyAlignment="1">
      <alignment horizontal="center" vertical="center"/>
    </xf>
    <xf numFmtId="164" fontId="11" fillId="10" borderId="85" xfId="0" applyNumberFormat="1" applyFont="1" applyFill="1" applyBorder="1" applyAlignment="1">
      <alignment horizontal="center" vertical="center"/>
    </xf>
    <xf numFmtId="164" fontId="11" fillId="10" borderId="86" xfId="0" applyNumberFormat="1" applyFont="1" applyFill="1" applyBorder="1" applyAlignment="1">
      <alignment horizontal="center" vertical="center"/>
    </xf>
    <xf numFmtId="164" fontId="11" fillId="11" borderId="123" xfId="0" applyNumberFormat="1" applyFont="1" applyFill="1" applyBorder="1" applyAlignment="1">
      <alignment horizontal="center" vertical="center"/>
    </xf>
    <xf numFmtId="164" fontId="11" fillId="6" borderId="86" xfId="0" applyNumberFormat="1" applyFont="1" applyFill="1" applyBorder="1" applyAlignment="1">
      <alignment horizontal="center" vertical="center"/>
    </xf>
    <xf numFmtId="164" fontId="11" fillId="11" borderId="64" xfId="0" applyNumberFormat="1" applyFont="1" applyFill="1" applyBorder="1" applyAlignment="1">
      <alignment horizontal="center" vertical="center"/>
    </xf>
    <xf numFmtId="164" fontId="11" fillId="11" borderId="62" xfId="0" applyNumberFormat="1" applyFont="1" applyFill="1" applyBorder="1" applyAlignment="1">
      <alignment horizontal="center" vertical="center"/>
    </xf>
    <xf numFmtId="164" fontId="11" fillId="6" borderId="65" xfId="0" applyNumberFormat="1" applyFont="1" applyFill="1" applyBorder="1" applyAlignment="1">
      <alignment horizontal="center" vertical="center"/>
    </xf>
    <xf numFmtId="164" fontId="11" fillId="11" borderId="128" xfId="0" applyNumberFormat="1" applyFont="1" applyFill="1" applyBorder="1" applyAlignment="1">
      <alignment horizontal="center" vertical="center"/>
    </xf>
    <xf numFmtId="164" fontId="11" fillId="21" borderId="125" xfId="0" applyNumberFormat="1" applyFont="1" applyFill="1" applyBorder="1" applyAlignment="1">
      <alignment horizontal="center" vertical="center"/>
    </xf>
    <xf numFmtId="164" fontId="11" fillId="6" borderId="37" xfId="0" applyNumberFormat="1" applyFont="1" applyFill="1" applyBorder="1" applyAlignment="1">
      <alignment horizontal="center" vertical="center"/>
    </xf>
    <xf numFmtId="164" fontId="11" fillId="0" borderId="41" xfId="0" applyNumberFormat="1" applyFont="1" applyBorder="1" applyAlignment="1">
      <alignment horizontal="center" vertical="center" wrapText="1"/>
    </xf>
    <xf numFmtId="164" fontId="11" fillId="0" borderId="38" xfId="0" applyNumberFormat="1" applyFont="1" applyBorder="1" applyAlignment="1">
      <alignment horizontal="center" vertical="center" wrapText="1"/>
    </xf>
    <xf numFmtId="164" fontId="11" fillId="0" borderId="69" xfId="0" applyNumberFormat="1" applyFont="1" applyBorder="1" applyAlignment="1">
      <alignment horizontal="center" vertical="center" wrapText="1"/>
    </xf>
    <xf numFmtId="0" fontId="16" fillId="0" borderId="160" xfId="0" applyFont="1" applyBorder="1" applyAlignment="1">
      <alignment horizontal="center"/>
    </xf>
    <xf numFmtId="0" fontId="16" fillId="0" borderId="160" xfId="0" applyFont="1" applyBorder="1"/>
    <xf numFmtId="0" fontId="16" fillId="0" borderId="156" xfId="0" applyFont="1" applyBorder="1" applyAlignment="1">
      <alignment horizontal="center"/>
    </xf>
    <xf numFmtId="0" fontId="16" fillId="0" borderId="157" xfId="0" applyFont="1" applyBorder="1" applyAlignment="1">
      <alignment horizontal="center"/>
    </xf>
    <xf numFmtId="0" fontId="16" fillId="0" borderId="158" xfId="0" applyFont="1" applyBorder="1" applyAlignment="1">
      <alignment horizontal="center"/>
    </xf>
    <xf numFmtId="0" fontId="16" fillId="23" borderId="50" xfId="0" applyFont="1" applyFill="1" applyBorder="1" applyAlignment="1">
      <alignment horizontal="center"/>
    </xf>
    <xf numFmtId="0" fontId="16" fillId="23" borderId="50" xfId="0" applyFont="1" applyFill="1" applyBorder="1"/>
    <xf numFmtId="0" fontId="16" fillId="10" borderId="50" xfId="0" applyFont="1" applyFill="1" applyBorder="1" applyAlignment="1">
      <alignment horizontal="center"/>
    </xf>
    <xf numFmtId="0" fontId="16" fillId="10" borderId="50" xfId="0" applyFont="1" applyFill="1" applyBorder="1"/>
    <xf numFmtId="0" fontId="16" fillId="10" borderId="43" xfId="0" applyFont="1" applyFill="1" applyBorder="1" applyAlignment="1">
      <alignment horizontal="center"/>
    </xf>
    <xf numFmtId="0" fontId="16" fillId="10" borderId="44" xfId="0" applyFont="1" applyFill="1" applyBorder="1" applyAlignment="1">
      <alignment horizontal="center"/>
    </xf>
    <xf numFmtId="0" fontId="16" fillId="10" borderId="45" xfId="0" applyFont="1" applyFill="1" applyBorder="1" applyAlignment="1">
      <alignment horizontal="center"/>
    </xf>
    <xf numFmtId="3" fontId="16" fillId="23" borderId="43" xfId="0" applyNumberFormat="1" applyFont="1" applyFill="1" applyBorder="1" applyAlignment="1">
      <alignment horizontal="center"/>
    </xf>
    <xf numFmtId="3" fontId="16" fillId="23" borderId="44" xfId="0" applyNumberFormat="1" applyFont="1" applyFill="1" applyBorder="1" applyAlignment="1">
      <alignment horizontal="center"/>
    </xf>
    <xf numFmtId="3" fontId="16" fillId="23" borderId="45" xfId="0" applyNumberFormat="1" applyFont="1" applyFill="1" applyBorder="1" applyAlignment="1">
      <alignment horizontal="center"/>
    </xf>
    <xf numFmtId="0" fontId="11" fillId="23" borderId="99" xfId="0" applyFont="1" applyFill="1" applyBorder="1" applyAlignment="1">
      <alignment horizontal="center" vertical="center" wrapText="1"/>
    </xf>
    <xf numFmtId="164" fontId="11" fillId="23" borderId="64" xfId="0" applyNumberFormat="1" applyFont="1" applyFill="1" applyBorder="1" applyAlignment="1">
      <alignment horizontal="center" vertical="center"/>
    </xf>
    <xf numFmtId="164" fontId="11" fillId="23" borderId="62" xfId="0" applyNumberFormat="1" applyFont="1" applyFill="1" applyBorder="1" applyAlignment="1">
      <alignment horizontal="center" vertical="center"/>
    </xf>
    <xf numFmtId="164" fontId="11" fillId="23" borderId="63" xfId="0" applyNumberFormat="1" applyFont="1" applyFill="1" applyBorder="1" applyAlignment="1">
      <alignment horizontal="center" vertical="center"/>
    </xf>
    <xf numFmtId="0" fontId="12" fillId="23" borderId="96" xfId="0" applyFont="1" applyFill="1" applyBorder="1" applyAlignment="1">
      <alignment horizontal="center" vertical="top" wrapText="1"/>
    </xf>
    <xf numFmtId="164" fontId="12" fillId="23" borderId="31" xfId="0" applyNumberFormat="1" applyFont="1" applyFill="1" applyBorder="1" applyAlignment="1">
      <alignment horizontal="center" vertical="top"/>
    </xf>
    <xf numFmtId="164" fontId="12" fillId="23" borderId="32" xfId="0" applyNumberFormat="1" applyFont="1" applyFill="1" applyBorder="1" applyAlignment="1">
      <alignment horizontal="center" vertical="top"/>
    </xf>
    <xf numFmtId="164" fontId="12" fillId="23" borderId="33" xfId="0" applyNumberFormat="1" applyFont="1" applyFill="1" applyBorder="1" applyAlignment="1">
      <alignment horizontal="center" vertical="top"/>
    </xf>
    <xf numFmtId="0" fontId="11" fillId="10" borderId="50" xfId="0" applyFont="1" applyFill="1" applyBorder="1" applyAlignment="1">
      <alignment horizontal="center" vertical="center" wrapText="1"/>
    </xf>
    <xf numFmtId="3" fontId="16" fillId="10" borderId="43" xfId="0" applyNumberFormat="1" applyFont="1" applyFill="1" applyBorder="1" applyAlignment="1">
      <alignment horizontal="center"/>
    </xf>
    <xf numFmtId="3" fontId="16" fillId="10" borderId="44" xfId="0" applyNumberFormat="1" applyFont="1" applyFill="1" applyBorder="1" applyAlignment="1">
      <alignment horizontal="center"/>
    </xf>
    <xf numFmtId="3" fontId="16" fillId="10" borderId="45" xfId="0" applyNumberFormat="1" applyFont="1" applyFill="1" applyBorder="1" applyAlignment="1">
      <alignment horizontal="center"/>
    </xf>
    <xf numFmtId="49" fontId="12" fillId="3" borderId="61" xfId="0" applyNumberFormat="1" applyFont="1" applyFill="1" applyBorder="1" applyAlignment="1">
      <alignment horizontal="center" vertical="top"/>
    </xf>
    <xf numFmtId="49" fontId="12" fillId="3" borderId="9" xfId="0" applyNumberFormat="1" applyFont="1" applyFill="1" applyBorder="1" applyAlignment="1">
      <alignment horizontal="center" vertical="top"/>
    </xf>
    <xf numFmtId="49" fontId="12" fillId="3" borderId="172" xfId="0" applyNumberFormat="1" applyFont="1" applyFill="1" applyBorder="1" applyAlignment="1">
      <alignment horizontal="center" vertical="top"/>
    </xf>
    <xf numFmtId="49" fontId="12" fillId="3" borderId="184" xfId="0" applyNumberFormat="1" applyFont="1" applyFill="1" applyBorder="1" applyAlignment="1">
      <alignment horizontal="center" vertical="top"/>
    </xf>
    <xf numFmtId="0" fontId="11" fillId="0" borderId="52" xfId="0" applyFont="1" applyBorder="1" applyAlignment="1">
      <alignment horizontal="center" vertical="top"/>
    </xf>
    <xf numFmtId="0" fontId="11" fillId="0" borderId="15" xfId="0" applyFont="1" applyBorder="1" applyAlignment="1">
      <alignment horizontal="center" vertical="top"/>
    </xf>
    <xf numFmtId="49" fontId="12" fillId="0" borderId="52" xfId="0" applyNumberFormat="1" applyFont="1" applyBorder="1" applyAlignment="1">
      <alignment horizontal="center" vertical="top"/>
    </xf>
    <xf numFmtId="49" fontId="12" fillId="0" borderId="15" xfId="0" applyNumberFormat="1" applyFont="1" applyBorder="1" applyAlignment="1">
      <alignment horizontal="center" vertical="top"/>
    </xf>
    <xf numFmtId="49" fontId="12" fillId="0" borderId="75" xfId="0" applyNumberFormat="1" applyFont="1" applyBorder="1" applyAlignment="1">
      <alignment horizontal="center" vertical="top"/>
    </xf>
    <xf numFmtId="49" fontId="12" fillId="3" borderId="52" xfId="0" applyNumberFormat="1" applyFont="1" applyFill="1" applyBorder="1" applyAlignment="1">
      <alignment horizontal="center" vertical="top"/>
    </xf>
    <xf numFmtId="49" fontId="12" fillId="3" borderId="15" xfId="0" applyNumberFormat="1" applyFont="1" applyFill="1" applyBorder="1" applyAlignment="1">
      <alignment horizontal="center" vertical="top"/>
    </xf>
    <xf numFmtId="0" fontId="11" fillId="6" borderId="0" xfId="0" applyFont="1" applyFill="1" applyAlignment="1">
      <alignment horizontal="left"/>
    </xf>
    <xf numFmtId="49" fontId="11" fillId="0" borderId="35" xfId="0" applyNumberFormat="1" applyFont="1" applyBorder="1" applyAlignment="1">
      <alignment horizontal="center" vertical="top"/>
    </xf>
    <xf numFmtId="49" fontId="11" fillId="0" borderId="113" xfId="0" applyNumberFormat="1" applyFont="1" applyBorder="1" applyAlignment="1">
      <alignment horizontal="center" vertical="top"/>
    </xf>
    <xf numFmtId="49" fontId="11" fillId="0" borderId="50" xfId="0" applyNumberFormat="1" applyFont="1" applyBorder="1" applyAlignment="1">
      <alignment horizontal="center" vertical="top"/>
    </xf>
    <xf numFmtId="49" fontId="12" fillId="7" borderId="103" xfId="0" applyNumberFormat="1" applyFont="1" applyFill="1" applyBorder="1" applyAlignment="1">
      <alignment horizontal="center" vertical="top" wrapText="1"/>
    </xf>
    <xf numFmtId="49" fontId="12" fillId="7" borderId="111" xfId="0" applyNumberFormat="1" applyFont="1" applyFill="1" applyBorder="1" applyAlignment="1">
      <alignment horizontal="center" vertical="top" wrapText="1"/>
    </xf>
    <xf numFmtId="49" fontId="12" fillId="2" borderId="52" xfId="0" applyNumberFormat="1" applyFont="1" applyFill="1" applyBorder="1" applyAlignment="1">
      <alignment horizontal="center" vertical="top"/>
    </xf>
    <xf numFmtId="49" fontId="12" fillId="2" borderId="15" xfId="0" applyNumberFormat="1" applyFont="1" applyFill="1" applyBorder="1" applyAlignment="1">
      <alignment horizontal="center" vertical="top"/>
    </xf>
    <xf numFmtId="0" fontId="11" fillId="0" borderId="52" xfId="10" applyNumberFormat="1" applyFont="1" applyFill="1" applyBorder="1" applyAlignment="1" applyProtection="1">
      <alignment horizontal="left" vertical="top" wrapText="1"/>
    </xf>
    <xf numFmtId="0" fontId="11" fillId="0" borderId="15" xfId="10" applyNumberFormat="1" applyFont="1" applyFill="1" applyBorder="1" applyAlignment="1" applyProtection="1">
      <alignment horizontal="left" vertical="top" wrapText="1"/>
    </xf>
    <xf numFmtId="49" fontId="11" fillId="0" borderId="104" xfId="0" applyNumberFormat="1" applyFont="1" applyBorder="1" applyAlignment="1">
      <alignment horizontal="center" vertical="top" textRotation="90" wrapText="1"/>
    </xf>
    <xf numFmtId="49" fontId="11" fillId="0" borderId="112" xfId="0" applyNumberFormat="1" applyFont="1" applyBorder="1" applyAlignment="1">
      <alignment horizontal="center" vertical="top" textRotation="90" wrapText="1"/>
    </xf>
    <xf numFmtId="49" fontId="11" fillId="0" borderId="35" xfId="0" applyNumberFormat="1" applyFont="1" applyBorder="1" applyAlignment="1">
      <alignment horizontal="center" vertical="top" textRotation="90"/>
    </xf>
    <xf numFmtId="49" fontId="11" fillId="0" borderId="113" xfId="0" applyNumberFormat="1" applyFont="1" applyBorder="1" applyAlignment="1">
      <alignment horizontal="center" vertical="top" textRotation="90"/>
    </xf>
    <xf numFmtId="49" fontId="11" fillId="0" borderId="50" xfId="0" applyNumberFormat="1" applyFont="1" applyBorder="1" applyAlignment="1">
      <alignment horizontal="center" vertical="top" textRotation="90"/>
    </xf>
    <xf numFmtId="49" fontId="11" fillId="0" borderId="46" xfId="0" applyNumberFormat="1" applyFont="1" applyBorder="1" applyAlignment="1">
      <alignment horizontal="center" vertical="top"/>
    </xf>
    <xf numFmtId="49" fontId="11" fillId="0" borderId="179" xfId="0" applyNumberFormat="1" applyFont="1" applyBorder="1" applyAlignment="1">
      <alignment horizontal="center" vertical="top"/>
    </xf>
    <xf numFmtId="0" fontId="11" fillId="10" borderId="61" xfId="0" applyFont="1" applyFill="1" applyBorder="1" applyAlignment="1">
      <alignment horizontal="center" vertical="top"/>
    </xf>
    <xf numFmtId="0" fontId="11" fillId="10" borderId="9" xfId="0" applyFont="1" applyFill="1" applyBorder="1" applyAlignment="1">
      <alignment horizontal="center" vertical="top"/>
    </xf>
    <xf numFmtId="0" fontId="11" fillId="10" borderId="172" xfId="0" applyFont="1" applyFill="1" applyBorder="1" applyAlignment="1">
      <alignment horizontal="center" vertical="top"/>
    </xf>
    <xf numFmtId="0" fontId="11" fillId="10" borderId="184" xfId="0" applyFont="1" applyFill="1" applyBorder="1" applyAlignment="1">
      <alignment horizontal="center" vertical="top"/>
    </xf>
    <xf numFmtId="49" fontId="12" fillId="7" borderId="51" xfId="0" applyNumberFormat="1" applyFont="1" applyFill="1" applyBorder="1" applyAlignment="1">
      <alignment vertical="top"/>
    </xf>
    <xf numFmtId="49" fontId="12" fillId="7" borderId="73" xfId="0" applyNumberFormat="1" applyFont="1" applyFill="1" applyBorder="1" applyAlignment="1">
      <alignment vertical="top"/>
    </xf>
    <xf numFmtId="49" fontId="12" fillId="7" borderId="186" xfId="0" applyNumberFormat="1" applyFont="1" applyFill="1" applyBorder="1" applyAlignment="1">
      <alignment vertical="top"/>
    </xf>
    <xf numFmtId="49" fontId="12" fillId="7" borderId="183" xfId="0" applyNumberFormat="1" applyFont="1" applyFill="1" applyBorder="1" applyAlignment="1">
      <alignment vertical="top"/>
    </xf>
    <xf numFmtId="49" fontId="12" fillId="2" borderId="68" xfId="0" applyNumberFormat="1" applyFont="1" applyFill="1" applyBorder="1" applyAlignment="1">
      <alignment horizontal="center" vertical="top"/>
    </xf>
    <xf numFmtId="49" fontId="12" fillId="2" borderId="10" xfId="0" applyNumberFormat="1" applyFont="1" applyFill="1" applyBorder="1" applyAlignment="1">
      <alignment horizontal="center" vertical="top"/>
    </xf>
    <xf numFmtId="49" fontId="12" fillId="2" borderId="152" xfId="0" applyNumberFormat="1" applyFont="1" applyFill="1" applyBorder="1" applyAlignment="1">
      <alignment horizontal="center" vertical="top"/>
    </xf>
    <xf numFmtId="49" fontId="12" fillId="2" borderId="175" xfId="0" applyNumberFormat="1" applyFont="1" applyFill="1" applyBorder="1" applyAlignment="1">
      <alignment horizontal="center" vertical="top"/>
    </xf>
    <xf numFmtId="49" fontId="12" fillId="7" borderId="51" xfId="0" applyNumberFormat="1" applyFont="1" applyFill="1" applyBorder="1" applyAlignment="1">
      <alignment horizontal="center" vertical="top"/>
    </xf>
    <xf numFmtId="49" fontId="12" fillId="7" borderId="183" xfId="0" applyNumberFormat="1" applyFont="1" applyFill="1" applyBorder="1" applyAlignment="1">
      <alignment horizontal="center" vertical="top"/>
    </xf>
    <xf numFmtId="49" fontId="12" fillId="2" borderId="61" xfId="0" applyNumberFormat="1" applyFont="1" applyFill="1" applyBorder="1" applyAlignment="1">
      <alignment horizontal="center" vertical="top"/>
    </xf>
    <xf numFmtId="49" fontId="12" fillId="2" borderId="184" xfId="0" applyNumberFormat="1" applyFont="1" applyFill="1" applyBorder="1" applyAlignment="1">
      <alignment horizontal="center" vertical="top"/>
    </xf>
    <xf numFmtId="49" fontId="12" fillId="19" borderId="61" xfId="0" applyNumberFormat="1" applyFont="1" applyFill="1" applyBorder="1" applyAlignment="1">
      <alignment horizontal="center" vertical="top"/>
    </xf>
    <xf numFmtId="49" fontId="12" fillId="19" borderId="184" xfId="0" applyNumberFormat="1" applyFont="1" applyFill="1" applyBorder="1" applyAlignment="1">
      <alignment horizontal="center" vertical="top"/>
    </xf>
    <xf numFmtId="49" fontId="12" fillId="11" borderId="115" xfId="0" applyNumberFormat="1" applyFont="1" applyFill="1" applyBorder="1" applyAlignment="1">
      <alignment horizontal="center" vertical="top"/>
    </xf>
    <xf numFmtId="49" fontId="12" fillId="11" borderId="193" xfId="0" applyNumberFormat="1" applyFont="1" applyFill="1" applyBorder="1" applyAlignment="1">
      <alignment horizontal="center" vertical="top"/>
    </xf>
    <xf numFmtId="49" fontId="12" fillId="0" borderId="61" xfId="0" applyNumberFormat="1" applyFont="1" applyBorder="1" applyAlignment="1">
      <alignment horizontal="center" vertical="top"/>
    </xf>
    <xf numFmtId="49" fontId="12" fillId="0" borderId="9" xfId="0" applyNumberFormat="1" applyFont="1" applyBorder="1" applyAlignment="1">
      <alignment horizontal="center" vertical="top"/>
    </xf>
    <xf numFmtId="49" fontId="12" fillId="0" borderId="172" xfId="0" applyNumberFormat="1" applyFont="1" applyBorder="1" applyAlignment="1">
      <alignment horizontal="center" vertical="top"/>
    </xf>
    <xf numFmtId="49" fontId="12" fillId="0" borderId="184" xfId="0" applyNumberFormat="1" applyFont="1" applyBorder="1" applyAlignment="1">
      <alignment horizontal="center" vertical="top"/>
    </xf>
    <xf numFmtId="49" fontId="11" fillId="10" borderId="35" xfId="0" applyNumberFormat="1" applyFont="1" applyFill="1" applyBorder="1" applyAlignment="1">
      <alignment horizontal="center" vertical="top"/>
    </xf>
    <xf numFmtId="49" fontId="11" fillId="10" borderId="113" xfId="0" applyNumberFormat="1" applyFont="1" applyFill="1" applyBorder="1" applyAlignment="1">
      <alignment horizontal="center" vertical="top"/>
    </xf>
    <xf numFmtId="49" fontId="11" fillId="10" borderId="50" xfId="0" applyNumberFormat="1" applyFont="1" applyFill="1" applyBorder="1" applyAlignment="1">
      <alignment horizontal="center" vertical="top"/>
    </xf>
    <xf numFmtId="49" fontId="11" fillId="0" borderId="180" xfId="0" applyNumberFormat="1" applyFont="1" applyBorder="1" applyAlignment="1">
      <alignment horizontal="center" vertical="top"/>
    </xf>
    <xf numFmtId="49" fontId="11" fillId="10" borderId="46" xfId="0" applyNumberFormat="1" applyFont="1" applyFill="1" applyBorder="1" applyAlignment="1">
      <alignment horizontal="center" vertical="top" textRotation="90" wrapText="1"/>
    </xf>
    <xf numFmtId="49" fontId="11" fillId="10" borderId="48" xfId="0" applyNumberFormat="1" applyFont="1" applyFill="1" applyBorder="1" applyAlignment="1">
      <alignment horizontal="center" vertical="top" textRotation="90" wrapText="1"/>
    </xf>
    <xf numFmtId="49" fontId="11" fillId="10" borderId="50" xfId="0" applyNumberFormat="1" applyFont="1" applyFill="1" applyBorder="1" applyAlignment="1">
      <alignment horizontal="center" vertical="top" textRotation="90" wrapText="1"/>
    </xf>
    <xf numFmtId="49" fontId="11" fillId="0" borderId="46" xfId="0" applyNumberFormat="1" applyFont="1" applyBorder="1" applyAlignment="1">
      <alignment horizontal="center" vertical="top" textRotation="90" wrapText="1"/>
    </xf>
    <xf numFmtId="49" fontId="11" fillId="0" borderId="180" xfId="0" applyNumberFormat="1" applyFont="1" applyBorder="1" applyAlignment="1">
      <alignment horizontal="center" vertical="top" textRotation="90" wrapText="1"/>
    </xf>
    <xf numFmtId="49" fontId="11" fillId="0" borderId="47" xfId="0" applyNumberFormat="1" applyFont="1" applyBorder="1" applyAlignment="1">
      <alignment horizontal="center" vertical="top" textRotation="90" wrapText="1"/>
    </xf>
    <xf numFmtId="49" fontId="11" fillId="0" borderId="179" xfId="0" applyNumberFormat="1" applyFont="1" applyBorder="1" applyAlignment="1">
      <alignment horizontal="center" vertical="top" textRotation="90" wrapText="1"/>
    </xf>
    <xf numFmtId="0" fontId="12" fillId="19" borderId="87" xfId="0" applyFont="1" applyFill="1" applyBorder="1" applyAlignment="1">
      <alignment horizontal="left" vertical="top"/>
    </xf>
    <xf numFmtId="0" fontId="12" fillId="19" borderId="69" xfId="0" applyFont="1" applyFill="1" applyBorder="1" applyAlignment="1">
      <alignment horizontal="left" vertical="top"/>
    </xf>
    <xf numFmtId="49" fontId="12" fillId="0" borderId="61" xfId="0" applyNumberFormat="1" applyFont="1" applyBorder="1" applyAlignment="1">
      <alignment horizontal="center" vertical="top" wrapText="1"/>
    </xf>
    <xf numFmtId="49" fontId="12" fillId="0" borderId="172" xfId="0" applyNumberFormat="1" applyFont="1" applyBorder="1" applyAlignment="1">
      <alignment horizontal="center" vertical="top" wrapText="1"/>
    </xf>
    <xf numFmtId="49" fontId="12" fillId="0" borderId="8" xfId="0" applyNumberFormat="1" applyFont="1" applyBorder="1" applyAlignment="1">
      <alignment horizontal="center" vertical="top" wrapText="1"/>
    </xf>
    <xf numFmtId="49" fontId="12" fillId="3" borderId="40" xfId="0" applyNumberFormat="1" applyFont="1" applyFill="1" applyBorder="1" applyAlignment="1">
      <alignment horizontal="right" vertical="center"/>
    </xf>
    <xf numFmtId="49" fontId="12" fillId="3" borderId="88" xfId="0" applyNumberFormat="1" applyFont="1" applyFill="1" applyBorder="1" applyAlignment="1">
      <alignment horizontal="right" vertical="center"/>
    </xf>
    <xf numFmtId="49" fontId="12" fillId="3" borderId="69" xfId="0" applyNumberFormat="1" applyFont="1" applyFill="1" applyBorder="1" applyAlignment="1">
      <alignment horizontal="right" vertical="center"/>
    </xf>
    <xf numFmtId="0" fontId="11" fillId="0" borderId="75" xfId="0" applyFont="1" applyBorder="1" applyAlignment="1">
      <alignment horizontal="center" vertical="top"/>
    </xf>
    <xf numFmtId="49" fontId="11" fillId="0" borderId="55" xfId="0" applyNumberFormat="1" applyFont="1" applyBorder="1" applyAlignment="1">
      <alignment horizontal="center" vertical="top" textRotation="90"/>
    </xf>
    <xf numFmtId="49" fontId="11" fillId="0" borderId="185" xfId="0" applyNumberFormat="1" applyFont="1" applyBorder="1" applyAlignment="1">
      <alignment horizontal="center" vertical="top" textRotation="90"/>
    </xf>
    <xf numFmtId="49" fontId="11" fillId="0" borderId="112" xfId="0" applyNumberFormat="1" applyFont="1" applyBorder="1" applyAlignment="1">
      <alignment horizontal="center" vertical="top" textRotation="90"/>
    </xf>
    <xf numFmtId="0" fontId="11" fillId="0" borderId="61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184" xfId="0" applyFont="1" applyBorder="1" applyAlignment="1">
      <alignment horizontal="left" vertical="top" wrapText="1"/>
    </xf>
    <xf numFmtId="49" fontId="12" fillId="6" borderId="61" xfId="0" applyNumberFormat="1" applyFont="1" applyFill="1" applyBorder="1" applyAlignment="1">
      <alignment horizontal="center" vertical="top"/>
    </xf>
    <xf numFmtId="49" fontId="12" fillId="6" borderId="172" xfId="0" applyNumberFormat="1" applyFont="1" applyFill="1" applyBorder="1" applyAlignment="1">
      <alignment horizontal="center" vertical="top"/>
    </xf>
    <xf numFmtId="49" fontId="12" fillId="6" borderId="184" xfId="0" applyNumberFormat="1" applyFont="1" applyFill="1" applyBorder="1" applyAlignment="1">
      <alignment horizontal="center" vertical="top"/>
    </xf>
    <xf numFmtId="0" fontId="11" fillId="6" borderId="61" xfId="0" applyFont="1" applyFill="1" applyBorder="1" applyAlignment="1">
      <alignment horizontal="left" vertical="top" wrapText="1"/>
    </xf>
    <xf numFmtId="0" fontId="11" fillId="6" borderId="172" xfId="0" applyFont="1" applyFill="1" applyBorder="1" applyAlignment="1">
      <alignment horizontal="left" vertical="top" wrapText="1"/>
    </xf>
    <xf numFmtId="0" fontId="11" fillId="6" borderId="184" xfId="0" applyFont="1" applyFill="1" applyBorder="1" applyAlignment="1">
      <alignment horizontal="left" vertical="top" wrapText="1"/>
    </xf>
    <xf numFmtId="0" fontId="11" fillId="6" borderId="61" xfId="0" applyFont="1" applyFill="1" applyBorder="1" applyAlignment="1">
      <alignment horizontal="center" vertical="top"/>
    </xf>
    <xf numFmtId="0" fontId="11" fillId="6" borderId="172" xfId="0" applyFont="1" applyFill="1" applyBorder="1" applyAlignment="1">
      <alignment horizontal="center" vertical="top"/>
    </xf>
    <xf numFmtId="0" fontId="11" fillId="6" borderId="184" xfId="0" applyFont="1" applyFill="1" applyBorder="1" applyAlignment="1">
      <alignment horizontal="center" vertical="top"/>
    </xf>
    <xf numFmtId="49" fontId="11" fillId="6" borderId="55" xfId="0" applyNumberFormat="1" applyFont="1" applyFill="1" applyBorder="1" applyAlignment="1">
      <alignment horizontal="center" vertical="top" textRotation="90"/>
    </xf>
    <xf numFmtId="49" fontId="11" fillId="6" borderId="187" xfId="0" applyNumberFormat="1" applyFont="1" applyFill="1" applyBorder="1" applyAlignment="1">
      <alignment horizontal="center" vertical="top" textRotation="90"/>
    </xf>
    <xf numFmtId="49" fontId="11" fillId="6" borderId="185" xfId="0" applyNumberFormat="1" applyFont="1" applyFill="1" applyBorder="1" applyAlignment="1">
      <alignment horizontal="center" vertical="top" textRotation="90"/>
    </xf>
    <xf numFmtId="49" fontId="11" fillId="6" borderId="46" xfId="0" applyNumberFormat="1" applyFont="1" applyFill="1" applyBorder="1" applyAlignment="1">
      <alignment horizontal="center" vertical="top" textRotation="90"/>
    </xf>
    <xf numFmtId="49" fontId="11" fillId="6" borderId="180" xfId="0" applyNumberFormat="1" applyFont="1" applyFill="1" applyBorder="1" applyAlignment="1">
      <alignment horizontal="center" vertical="top" textRotation="90"/>
    </xf>
    <xf numFmtId="49" fontId="11" fillId="6" borderId="179" xfId="0" applyNumberFormat="1" applyFont="1" applyFill="1" applyBorder="1" applyAlignment="1">
      <alignment horizontal="center" vertical="top" textRotation="90"/>
    </xf>
    <xf numFmtId="49" fontId="11" fillId="6" borderId="46" xfId="0" applyNumberFormat="1" applyFont="1" applyFill="1" applyBorder="1" applyAlignment="1">
      <alignment horizontal="center" vertical="top" wrapText="1"/>
    </xf>
    <xf numFmtId="49" fontId="11" fillId="6" borderId="180" xfId="0" applyNumberFormat="1" applyFont="1" applyFill="1" applyBorder="1" applyAlignment="1">
      <alignment horizontal="center" vertical="top" wrapText="1"/>
    </xf>
    <xf numFmtId="49" fontId="11" fillId="6" borderId="179" xfId="0" applyNumberFormat="1" applyFont="1" applyFill="1" applyBorder="1" applyAlignment="1">
      <alignment horizontal="center" vertical="top" wrapText="1"/>
    </xf>
    <xf numFmtId="49" fontId="12" fillId="7" borderId="111" xfId="0" applyNumberFormat="1" applyFont="1" applyFill="1" applyBorder="1" applyAlignment="1">
      <alignment horizontal="center" vertical="top"/>
    </xf>
    <xf numFmtId="49" fontId="12" fillId="19" borderId="15" xfId="0" applyNumberFormat="1" applyFont="1" applyFill="1" applyBorder="1" applyAlignment="1">
      <alignment horizontal="center" vertical="top"/>
    </xf>
    <xf numFmtId="49" fontId="12" fillId="0" borderId="115" xfId="0" applyNumberFormat="1" applyFont="1" applyBorder="1" applyAlignment="1">
      <alignment horizontal="center" vertical="top"/>
    </xf>
    <xf numFmtId="49" fontId="12" fillId="0" borderId="24" xfId="0" applyNumberFormat="1" applyFont="1" applyBorder="1" applyAlignment="1">
      <alignment horizontal="center" vertical="top"/>
    </xf>
    <xf numFmtId="49" fontId="12" fillId="0" borderId="193" xfId="0" applyNumberFormat="1" applyFont="1" applyBorder="1" applyAlignment="1">
      <alignment horizontal="center" vertical="top"/>
    </xf>
    <xf numFmtId="0" fontId="11" fillId="0" borderId="61" xfId="10" applyNumberFormat="1" applyFont="1" applyFill="1" applyBorder="1" applyAlignment="1" applyProtection="1">
      <alignment horizontal="left" vertical="top" wrapText="1"/>
    </xf>
    <xf numFmtId="0" fontId="11" fillId="0" borderId="184" xfId="10" applyNumberFormat="1" applyFont="1" applyFill="1" applyBorder="1" applyAlignment="1" applyProtection="1">
      <alignment horizontal="left" vertical="top" wrapText="1"/>
    </xf>
    <xf numFmtId="0" fontId="11" fillId="0" borderId="68" xfId="0" applyFont="1" applyBorder="1" applyAlignment="1">
      <alignment horizontal="center" vertical="top"/>
    </xf>
    <xf numFmtId="0" fontId="11" fillId="0" borderId="17" xfId="0" applyFont="1" applyBorder="1" applyAlignment="1">
      <alignment horizontal="center" vertical="top"/>
    </xf>
    <xf numFmtId="0" fontId="11" fillId="0" borderId="175" xfId="0" applyFont="1" applyBorder="1" applyAlignment="1">
      <alignment horizontal="center" vertical="top"/>
    </xf>
    <xf numFmtId="49" fontId="11" fillId="0" borderId="113" xfId="0" applyNumberFormat="1" applyFont="1" applyBorder="1" applyAlignment="1">
      <alignment horizontal="center" vertical="top" textRotation="90" wrapText="1"/>
    </xf>
    <xf numFmtId="49" fontId="11" fillId="10" borderId="46" xfId="0" applyNumberFormat="1" applyFont="1" applyFill="1" applyBorder="1" applyAlignment="1">
      <alignment horizontal="center" vertical="top"/>
    </xf>
    <xf numFmtId="49" fontId="11" fillId="10" borderId="48" xfId="0" applyNumberFormat="1" applyFont="1" applyFill="1" applyBorder="1" applyAlignment="1">
      <alignment horizontal="center" vertical="top"/>
    </xf>
    <xf numFmtId="49" fontId="11" fillId="10" borderId="180" xfId="0" applyNumberFormat="1" applyFont="1" applyFill="1" applyBorder="1" applyAlignment="1">
      <alignment horizontal="center" vertical="top"/>
    </xf>
    <xf numFmtId="49" fontId="11" fillId="10" borderId="179" xfId="0" applyNumberFormat="1" applyFont="1" applyFill="1" applyBorder="1" applyAlignment="1">
      <alignment horizontal="center" vertical="top"/>
    </xf>
    <xf numFmtId="49" fontId="11" fillId="0" borderId="104" xfId="0" applyNumberFormat="1" applyFont="1" applyBorder="1" applyAlignment="1">
      <alignment horizontal="center" vertical="top" textRotation="90"/>
    </xf>
    <xf numFmtId="49" fontId="11" fillId="0" borderId="65" xfId="0" applyNumberFormat="1" applyFont="1" applyBorder="1" applyAlignment="1">
      <alignment horizontal="center" vertical="top" textRotation="90"/>
    </xf>
    <xf numFmtId="49" fontId="11" fillId="0" borderId="164" xfId="0" applyNumberFormat="1" applyFont="1" applyBorder="1" applyAlignment="1">
      <alignment horizontal="center" vertical="top" textRotation="90"/>
    </xf>
    <xf numFmtId="49" fontId="11" fillId="0" borderId="35" xfId="0" applyNumberFormat="1" applyFont="1" applyBorder="1" applyAlignment="1">
      <alignment horizontal="center" vertical="top" wrapText="1"/>
    </xf>
    <xf numFmtId="49" fontId="11" fillId="0" borderId="113" xfId="0" applyNumberFormat="1" applyFont="1" applyBorder="1" applyAlignment="1">
      <alignment horizontal="center" vertical="top" wrapText="1"/>
    </xf>
    <xf numFmtId="49" fontId="11" fillId="0" borderId="50" xfId="0" applyNumberFormat="1" applyFont="1" applyBorder="1" applyAlignment="1">
      <alignment horizontal="center" vertical="top" wrapText="1"/>
    </xf>
    <xf numFmtId="49" fontId="11" fillId="23" borderId="35" xfId="0" applyNumberFormat="1" applyFont="1" applyFill="1" applyBorder="1" applyAlignment="1">
      <alignment horizontal="center" vertical="top"/>
    </xf>
    <xf numFmtId="49" fontId="11" fillId="23" borderId="50" xfId="0" applyNumberFormat="1" applyFont="1" applyFill="1" applyBorder="1" applyAlignment="1">
      <alignment horizontal="center" vertical="top"/>
    </xf>
    <xf numFmtId="0" fontId="12" fillId="7" borderId="70" xfId="0" applyFont="1" applyFill="1" applyBorder="1" applyAlignment="1">
      <alignment horizontal="left" vertical="top" wrapText="1"/>
    </xf>
    <xf numFmtId="0" fontId="12" fillId="7" borderId="39" xfId="0" applyFont="1" applyFill="1" applyBorder="1" applyAlignment="1">
      <alignment horizontal="left" vertical="top" wrapText="1"/>
    </xf>
    <xf numFmtId="0" fontId="12" fillId="7" borderId="34" xfId="0" applyFont="1" applyFill="1" applyBorder="1" applyAlignment="1">
      <alignment horizontal="left" vertical="top" wrapText="1"/>
    </xf>
    <xf numFmtId="0" fontId="12" fillId="22" borderId="30" xfId="0" applyFont="1" applyFill="1" applyBorder="1" applyAlignment="1">
      <alignment horizontal="left" vertical="top"/>
    </xf>
    <xf numFmtId="0" fontId="12" fillId="22" borderId="39" xfId="0" applyFont="1" applyFill="1" applyBorder="1" applyAlignment="1">
      <alignment horizontal="left" vertical="top"/>
    </xf>
    <xf numFmtId="0" fontId="12" fillId="22" borderId="34" xfId="0" applyFont="1" applyFill="1" applyBorder="1" applyAlignment="1">
      <alignment horizontal="left" vertical="top"/>
    </xf>
    <xf numFmtId="0" fontId="12" fillId="2" borderId="30" xfId="0" applyFont="1" applyFill="1" applyBorder="1" applyAlignment="1">
      <alignment horizontal="left" vertical="top"/>
    </xf>
    <xf numFmtId="0" fontId="12" fillId="2" borderId="39" xfId="0" applyFont="1" applyFill="1" applyBorder="1" applyAlignment="1">
      <alignment horizontal="left" vertical="top"/>
    </xf>
    <xf numFmtId="0" fontId="12" fillId="2" borderId="34" xfId="0" applyFont="1" applyFill="1" applyBorder="1" applyAlignment="1">
      <alignment horizontal="left" vertical="top"/>
    </xf>
    <xf numFmtId="0" fontId="11" fillId="0" borderId="172" xfId="0" applyFont="1" applyBorder="1" applyAlignment="1">
      <alignment horizontal="center" vertical="center"/>
    </xf>
    <xf numFmtId="0" fontId="11" fillId="0" borderId="182" xfId="0" applyFont="1" applyBorder="1" applyAlignment="1">
      <alignment horizontal="center" vertical="center" textRotation="90" wrapText="1"/>
    </xf>
    <xf numFmtId="0" fontId="11" fillId="0" borderId="185" xfId="0" applyFont="1" applyBorder="1" applyAlignment="1">
      <alignment horizontal="center" vertical="center" textRotation="90" wrapText="1"/>
    </xf>
    <xf numFmtId="0" fontId="11" fillId="0" borderId="181" xfId="0" applyFont="1" applyBorder="1" applyAlignment="1">
      <alignment horizontal="center" vertical="center" textRotation="90" wrapText="1"/>
    </xf>
    <xf numFmtId="0" fontId="11" fillId="0" borderId="183" xfId="0" applyFont="1" applyBorder="1" applyAlignment="1">
      <alignment horizontal="center" vertical="center" textRotation="90" wrapText="1"/>
    </xf>
    <xf numFmtId="0" fontId="12" fillId="13" borderId="88" xfId="0" applyFont="1" applyFill="1" applyBorder="1" applyAlignment="1">
      <alignment horizontal="left" vertical="top" wrapText="1"/>
    </xf>
    <xf numFmtId="0" fontId="12" fillId="13" borderId="39" xfId="0" applyFont="1" applyFill="1" applyBorder="1" applyAlignment="1">
      <alignment horizontal="left" vertical="top" wrapText="1"/>
    </xf>
    <xf numFmtId="0" fontId="12" fillId="13" borderId="34" xfId="0" applyFont="1" applyFill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49" fontId="12" fillId="0" borderId="70" xfId="0" applyNumberFormat="1" applyFont="1" applyBorder="1" applyAlignment="1">
      <alignment horizontal="left" vertical="top" wrapText="1"/>
    </xf>
    <xf numFmtId="49" fontId="12" fillId="0" borderId="39" xfId="0" applyNumberFormat="1" applyFont="1" applyBorder="1" applyAlignment="1">
      <alignment horizontal="left" vertical="top" wrapText="1"/>
    </xf>
    <xf numFmtId="49" fontId="12" fillId="0" borderId="34" xfId="0" applyNumberFormat="1" applyFont="1" applyBorder="1" applyAlignment="1">
      <alignment horizontal="left" vertical="top" wrapText="1"/>
    </xf>
    <xf numFmtId="0" fontId="11" fillId="9" borderId="182" xfId="0" applyFont="1" applyFill="1" applyBorder="1" applyAlignment="1">
      <alignment horizontal="center" vertical="center" textRotation="90" wrapText="1"/>
    </xf>
    <xf numFmtId="0" fontId="11" fillId="9" borderId="185" xfId="0" applyFont="1" applyFill="1" applyBorder="1" applyAlignment="1">
      <alignment horizontal="center" vertical="center" textRotation="90" wrapText="1"/>
    </xf>
    <xf numFmtId="49" fontId="12" fillId="7" borderId="36" xfId="0" applyNumberFormat="1" applyFont="1" applyFill="1" applyBorder="1" applyAlignment="1">
      <alignment vertical="top"/>
    </xf>
    <xf numFmtId="49" fontId="12" fillId="2" borderId="14" xfId="0" applyNumberFormat="1" applyFont="1" applyFill="1" applyBorder="1" applyAlignment="1">
      <alignment horizontal="center" vertical="top"/>
    </xf>
    <xf numFmtId="49" fontId="12" fillId="3" borderId="8" xfId="0" applyNumberFormat="1" applyFont="1" applyFill="1" applyBorder="1" applyAlignment="1">
      <alignment horizontal="center" vertical="top"/>
    </xf>
    <xf numFmtId="0" fontId="11" fillId="0" borderId="61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49" fontId="11" fillId="0" borderId="58" xfId="0" applyNumberFormat="1" applyFont="1" applyBorder="1" applyAlignment="1">
      <alignment horizontal="center" vertical="top" textRotation="90"/>
    </xf>
    <xf numFmtId="49" fontId="11" fillId="0" borderId="46" xfId="0" applyNumberFormat="1" applyFont="1" applyBorder="1" applyAlignment="1">
      <alignment horizontal="center" vertical="top" textRotation="90"/>
    </xf>
    <xf numFmtId="49" fontId="11" fillId="0" borderId="179" xfId="0" applyNumberFormat="1" applyFont="1" applyBorder="1" applyAlignment="1">
      <alignment horizontal="center" vertical="top" textRotation="90"/>
    </xf>
    <xf numFmtId="49" fontId="12" fillId="2" borderId="172" xfId="0" applyNumberFormat="1" applyFont="1" applyFill="1" applyBorder="1" applyAlignment="1">
      <alignment horizontal="center" vertical="top"/>
    </xf>
    <xf numFmtId="49" fontId="12" fillId="2" borderId="8" xfId="0" applyNumberFormat="1" applyFont="1" applyFill="1" applyBorder="1" applyAlignment="1">
      <alignment horizontal="center" vertical="top"/>
    </xf>
    <xf numFmtId="49" fontId="11" fillId="11" borderId="35" xfId="0" applyNumberFormat="1" applyFont="1" applyFill="1" applyBorder="1" applyAlignment="1">
      <alignment horizontal="center" vertical="top" textRotation="90" wrapText="1"/>
    </xf>
    <xf numFmtId="49" fontId="11" fillId="11" borderId="47" xfId="0" applyNumberFormat="1" applyFont="1" applyFill="1" applyBorder="1" applyAlignment="1">
      <alignment horizontal="center" vertical="top" textRotation="90" wrapText="1"/>
    </xf>
    <xf numFmtId="49" fontId="11" fillId="11" borderId="179" xfId="0" applyNumberFormat="1" applyFont="1" applyFill="1" applyBorder="1" applyAlignment="1">
      <alignment horizontal="center" vertical="top" textRotation="90" wrapText="1"/>
    </xf>
    <xf numFmtId="49" fontId="11" fillId="10" borderId="179" xfId="0" applyNumberFormat="1" applyFont="1" applyFill="1" applyBorder="1" applyAlignment="1">
      <alignment horizontal="center" vertical="top" textRotation="90" wrapText="1"/>
    </xf>
    <xf numFmtId="49" fontId="11" fillId="10" borderId="55" xfId="0" applyNumberFormat="1" applyFont="1" applyFill="1" applyBorder="1" applyAlignment="1">
      <alignment horizontal="center" vertical="top" textRotation="90"/>
    </xf>
    <xf numFmtId="49" fontId="11" fillId="10" borderId="187" xfId="0" applyNumberFormat="1" applyFont="1" applyFill="1" applyBorder="1" applyAlignment="1">
      <alignment horizontal="center" vertical="top" textRotation="90"/>
    </xf>
    <xf numFmtId="49" fontId="11" fillId="10" borderId="58" xfId="0" applyNumberFormat="1" applyFont="1" applyFill="1" applyBorder="1" applyAlignment="1">
      <alignment horizontal="center" vertical="top" textRotation="90"/>
    </xf>
    <xf numFmtId="49" fontId="11" fillId="10" borderId="46" xfId="0" applyNumberFormat="1" applyFont="1" applyFill="1" applyBorder="1" applyAlignment="1">
      <alignment horizontal="center" vertical="top" textRotation="90"/>
    </xf>
    <xf numFmtId="49" fontId="11" fillId="10" borderId="180" xfId="0" applyNumberFormat="1" applyFont="1" applyFill="1" applyBorder="1" applyAlignment="1">
      <alignment horizontal="center" vertical="top" textRotation="90"/>
    </xf>
    <xf numFmtId="49" fontId="11" fillId="10" borderId="179" xfId="0" applyNumberFormat="1" applyFont="1" applyFill="1" applyBorder="1" applyAlignment="1">
      <alignment horizontal="center" vertical="top" textRotation="90"/>
    </xf>
    <xf numFmtId="49" fontId="11" fillId="10" borderId="35" xfId="0" applyNumberFormat="1" applyFont="1" applyFill="1" applyBorder="1" applyAlignment="1">
      <alignment horizontal="center" vertical="top" wrapText="1"/>
    </xf>
    <xf numFmtId="49" fontId="11" fillId="10" borderId="113" xfId="0" applyNumberFormat="1" applyFont="1" applyFill="1" applyBorder="1" applyAlignment="1">
      <alignment horizontal="center" vertical="top" wrapText="1"/>
    </xf>
    <xf numFmtId="49" fontId="11" fillId="10" borderId="50" xfId="0" applyNumberFormat="1" applyFont="1" applyFill="1" applyBorder="1" applyAlignment="1">
      <alignment horizontal="center" vertical="top" wrapText="1"/>
    </xf>
    <xf numFmtId="49" fontId="11" fillId="0" borderId="46" xfId="0" applyNumberFormat="1" applyFont="1" applyBorder="1" applyAlignment="1">
      <alignment horizontal="center" vertical="top" wrapText="1"/>
    </xf>
    <xf numFmtId="49" fontId="11" fillId="0" borderId="180" xfId="0" applyNumberFormat="1" applyFont="1" applyBorder="1" applyAlignment="1">
      <alignment horizontal="center" vertical="top" wrapText="1"/>
    </xf>
    <xf numFmtId="49" fontId="11" fillId="0" borderId="179" xfId="0" applyNumberFormat="1" applyFont="1" applyBorder="1" applyAlignment="1">
      <alignment horizontal="center" vertical="top" wrapText="1"/>
    </xf>
    <xf numFmtId="0" fontId="12" fillId="13" borderId="97" xfId="0" applyFont="1" applyFill="1" applyBorder="1" applyAlignment="1">
      <alignment horizontal="left" vertical="top" wrapText="1"/>
    </xf>
    <xf numFmtId="0" fontId="12" fillId="13" borderId="49" xfId="0" applyFont="1" applyFill="1" applyBorder="1" applyAlignment="1">
      <alignment horizontal="left" vertical="top" wrapText="1"/>
    </xf>
    <xf numFmtId="49" fontId="11" fillId="11" borderId="104" xfId="0" applyNumberFormat="1" applyFont="1" applyFill="1" applyBorder="1" applyAlignment="1">
      <alignment horizontal="center" vertical="top" textRotation="90"/>
    </xf>
    <xf numFmtId="49" fontId="11" fillId="11" borderId="58" xfId="0" applyNumberFormat="1" applyFont="1" applyFill="1" applyBorder="1" applyAlignment="1">
      <alignment horizontal="center" vertical="top" textRotation="90"/>
    </xf>
    <xf numFmtId="49" fontId="11" fillId="11" borderId="185" xfId="0" applyNumberFormat="1" applyFont="1" applyFill="1" applyBorder="1" applyAlignment="1">
      <alignment horizontal="center" vertical="top" textRotation="90"/>
    </xf>
    <xf numFmtId="0" fontId="11" fillId="11" borderId="61" xfId="0" applyFont="1" applyFill="1" applyBorder="1" applyAlignment="1">
      <alignment horizontal="left" vertical="top" wrapText="1"/>
    </xf>
    <xf numFmtId="0" fontId="11" fillId="11" borderId="172" xfId="0" applyFont="1" applyFill="1" applyBorder="1" applyAlignment="1">
      <alignment horizontal="left" vertical="top" wrapText="1"/>
    </xf>
    <xf numFmtId="0" fontId="11" fillId="11" borderId="184" xfId="0" applyFont="1" applyFill="1" applyBorder="1" applyAlignment="1">
      <alignment horizontal="left" vertical="top" wrapText="1"/>
    </xf>
    <xf numFmtId="0" fontId="11" fillId="0" borderId="52" xfId="0" applyFont="1" applyBorder="1" applyAlignment="1">
      <alignment horizontal="left" vertical="top" wrapText="1"/>
    </xf>
    <xf numFmtId="49" fontId="12" fillId="2" borderId="115" xfId="0" applyNumberFormat="1" applyFont="1" applyFill="1" applyBorder="1" applyAlignment="1">
      <alignment horizontal="center" vertical="top"/>
    </xf>
    <xf numFmtId="49" fontId="12" fillId="2" borderId="18" xfId="0" applyNumberFormat="1" applyFont="1" applyFill="1" applyBorder="1" applyAlignment="1">
      <alignment horizontal="center" vertical="top"/>
    </xf>
    <xf numFmtId="0" fontId="11" fillId="10" borderId="61" xfId="0" applyFont="1" applyFill="1" applyBorder="1" applyAlignment="1">
      <alignment horizontal="center" vertical="top" wrapText="1"/>
    </xf>
    <xf numFmtId="0" fontId="11" fillId="10" borderId="172" xfId="0" applyFont="1" applyFill="1" applyBorder="1" applyAlignment="1">
      <alignment horizontal="center" vertical="top" wrapText="1"/>
    </xf>
    <xf numFmtId="0" fontId="11" fillId="10" borderId="8" xfId="0" applyFont="1" applyFill="1" applyBorder="1" applyAlignment="1">
      <alignment horizontal="center" vertical="top" wrapText="1"/>
    </xf>
    <xf numFmtId="49" fontId="12" fillId="3" borderId="62" xfId="0" applyNumberFormat="1" applyFont="1" applyFill="1" applyBorder="1" applyAlignment="1">
      <alignment horizontal="center" vertical="top"/>
    </xf>
    <xf numFmtId="49" fontId="12" fillId="3" borderId="86" xfId="0" applyNumberFormat="1" applyFont="1" applyFill="1" applyBorder="1" applyAlignment="1">
      <alignment horizontal="center" vertical="top"/>
    </xf>
    <xf numFmtId="0" fontId="11" fillId="0" borderId="184" xfId="0" applyFont="1" applyBorder="1" applyAlignment="1">
      <alignment horizontal="center" vertical="top"/>
    </xf>
    <xf numFmtId="49" fontId="12" fillId="0" borderId="144" xfId="0" applyNumberFormat="1" applyFont="1" applyBorder="1" applyAlignment="1">
      <alignment horizontal="center" vertical="top"/>
    </xf>
    <xf numFmtId="49" fontId="12" fillId="0" borderId="145" xfId="0" applyNumberFormat="1" applyFont="1" applyBorder="1" applyAlignment="1">
      <alignment horizontal="center" vertical="top"/>
    </xf>
    <xf numFmtId="49" fontId="12" fillId="3" borderId="108" xfId="0" applyNumberFormat="1" applyFont="1" applyFill="1" applyBorder="1" applyAlignment="1">
      <alignment horizontal="center" vertical="top"/>
    </xf>
    <xf numFmtId="0" fontId="11" fillId="0" borderId="61" xfId="0" applyFont="1" applyBorder="1" applyAlignment="1">
      <alignment horizontal="center" vertical="top"/>
    </xf>
    <xf numFmtId="49" fontId="12" fillId="0" borderId="174" xfId="0" applyNumberFormat="1" applyFont="1" applyBorder="1" applyAlignment="1">
      <alignment horizontal="center" vertical="top"/>
    </xf>
    <xf numFmtId="49" fontId="12" fillId="0" borderId="68" xfId="0" applyNumberFormat="1" applyFont="1" applyBorder="1" applyAlignment="1">
      <alignment horizontal="center" vertical="top"/>
    </xf>
    <xf numFmtId="49" fontId="12" fillId="0" borderId="175" xfId="0" applyNumberFormat="1" applyFont="1" applyBorder="1" applyAlignment="1">
      <alignment horizontal="center" vertical="top"/>
    </xf>
    <xf numFmtId="49" fontId="12" fillId="7" borderId="111" xfId="0" applyNumberFormat="1" applyFont="1" applyFill="1" applyBorder="1" applyAlignment="1">
      <alignment vertical="top"/>
    </xf>
    <xf numFmtId="49" fontId="12" fillId="2" borderId="17" xfId="0" applyNumberFormat="1" applyFont="1" applyFill="1" applyBorder="1" applyAlignment="1">
      <alignment horizontal="center" vertical="top"/>
    </xf>
    <xf numFmtId="49" fontId="12" fillId="3" borderId="115" xfId="0" applyNumberFormat="1" applyFont="1" applyFill="1" applyBorder="1" applyAlignment="1">
      <alignment horizontal="center" vertical="top"/>
    </xf>
    <xf numFmtId="49" fontId="12" fillId="3" borderId="24" xfId="0" applyNumberFormat="1" applyFont="1" applyFill="1" applyBorder="1" applyAlignment="1">
      <alignment horizontal="center" vertical="top"/>
    </xf>
    <xf numFmtId="49" fontId="12" fillId="3" borderId="193" xfId="0" applyNumberFormat="1" applyFont="1" applyFill="1" applyBorder="1" applyAlignment="1">
      <alignment horizontal="center" vertical="top"/>
    </xf>
    <xf numFmtId="49" fontId="12" fillId="19" borderId="8" xfId="0" applyNumberFormat="1" applyFont="1" applyFill="1" applyBorder="1" applyAlignment="1">
      <alignment horizontal="center" vertical="top"/>
    </xf>
    <xf numFmtId="49" fontId="12" fillId="17" borderId="39" xfId="0" applyNumberFormat="1" applyFont="1" applyFill="1" applyBorder="1" applyAlignment="1">
      <alignment horizontal="left" vertical="top" wrapText="1"/>
    </xf>
    <xf numFmtId="49" fontId="12" fillId="17" borderId="34" xfId="0" applyNumberFormat="1" applyFont="1" applyFill="1" applyBorder="1" applyAlignment="1">
      <alignment horizontal="left" vertical="top" wrapText="1"/>
    </xf>
    <xf numFmtId="49" fontId="11" fillId="6" borderId="35" xfId="0" applyNumberFormat="1" applyFont="1" applyFill="1" applyBorder="1" applyAlignment="1">
      <alignment horizontal="center" vertical="top"/>
    </xf>
    <xf numFmtId="49" fontId="11" fillId="6" borderId="113" xfId="0" applyNumberFormat="1" applyFont="1" applyFill="1" applyBorder="1" applyAlignment="1">
      <alignment horizontal="center" vertical="top"/>
    </xf>
    <xf numFmtId="49" fontId="11" fillId="6" borderId="50" xfId="0" applyNumberFormat="1" applyFont="1" applyFill="1" applyBorder="1" applyAlignment="1">
      <alignment horizontal="center" vertical="top"/>
    </xf>
    <xf numFmtId="49" fontId="11" fillId="11" borderId="46" xfId="0" applyNumberFormat="1" applyFont="1" applyFill="1" applyBorder="1" applyAlignment="1">
      <alignment horizontal="center" vertical="top" textRotation="90" wrapText="1"/>
    </xf>
    <xf numFmtId="0" fontId="12" fillId="18" borderId="39" xfId="0" applyFont="1" applyFill="1" applyBorder="1" applyAlignment="1">
      <alignment horizontal="left" vertical="top" wrapText="1"/>
    </xf>
    <xf numFmtId="0" fontId="12" fillId="18" borderId="97" xfId="0" applyFont="1" applyFill="1" applyBorder="1" applyAlignment="1">
      <alignment horizontal="left" vertical="top" wrapText="1"/>
    </xf>
    <xf numFmtId="0" fontId="12" fillId="18" borderId="49" xfId="0" applyFont="1" applyFill="1" applyBorder="1" applyAlignment="1">
      <alignment horizontal="left" vertical="top" wrapText="1"/>
    </xf>
    <xf numFmtId="49" fontId="12" fillId="16" borderId="114" xfId="8" applyNumberFormat="1" applyFont="1" applyFill="1" applyBorder="1" applyAlignment="1" applyProtection="1">
      <alignment horizontal="right" vertical="center"/>
    </xf>
    <xf numFmtId="49" fontId="12" fillId="16" borderId="117" xfId="8" applyNumberFormat="1" applyFont="1" applyFill="1" applyBorder="1" applyAlignment="1" applyProtection="1">
      <alignment horizontal="right" vertical="center"/>
    </xf>
    <xf numFmtId="49" fontId="12" fillId="19" borderId="52" xfId="0" applyNumberFormat="1" applyFont="1" applyFill="1" applyBorder="1" applyAlignment="1">
      <alignment horizontal="center" vertical="top"/>
    </xf>
    <xf numFmtId="49" fontId="12" fillId="11" borderId="114" xfId="0" applyNumberFormat="1" applyFont="1" applyFill="1" applyBorder="1" applyAlignment="1">
      <alignment horizontal="center" vertical="top"/>
    </xf>
    <xf numFmtId="49" fontId="12" fillId="11" borderId="18" xfId="0" applyNumberFormat="1" applyFont="1" applyFill="1" applyBorder="1" applyAlignment="1">
      <alignment horizontal="center" vertical="top"/>
    </xf>
    <xf numFmtId="49" fontId="11" fillId="11" borderId="35" xfId="0" applyNumberFormat="1" applyFont="1" applyFill="1" applyBorder="1" applyAlignment="1">
      <alignment horizontal="center" vertical="top"/>
    </xf>
    <xf numFmtId="49" fontId="11" fillId="11" borderId="50" xfId="0" applyNumberFormat="1" applyFont="1" applyFill="1" applyBorder="1" applyAlignment="1">
      <alignment horizontal="center" vertical="top"/>
    </xf>
    <xf numFmtId="49" fontId="12" fillId="7" borderId="36" xfId="0" applyNumberFormat="1" applyFont="1" applyFill="1" applyBorder="1" applyAlignment="1">
      <alignment horizontal="center" vertical="top"/>
    </xf>
    <xf numFmtId="49" fontId="12" fillId="3" borderId="157" xfId="0" applyNumberFormat="1" applyFont="1" applyFill="1" applyBorder="1" applyAlignment="1">
      <alignment horizontal="center" vertical="top"/>
    </xf>
    <xf numFmtId="49" fontId="12" fillId="10" borderId="68" xfId="0" applyNumberFormat="1" applyFont="1" applyFill="1" applyBorder="1" applyAlignment="1">
      <alignment horizontal="center" vertical="top"/>
    </xf>
    <xf numFmtId="49" fontId="12" fillId="10" borderId="14" xfId="0" applyNumberFormat="1" applyFont="1" applyFill="1" applyBorder="1" applyAlignment="1">
      <alignment horizontal="center" vertical="top"/>
    </xf>
    <xf numFmtId="0" fontId="11" fillId="0" borderId="126" xfId="10" applyNumberFormat="1" applyFont="1" applyFill="1" applyBorder="1" applyAlignment="1" applyProtection="1">
      <alignment horizontal="left" vertical="top" wrapText="1"/>
    </xf>
    <xf numFmtId="0" fontId="11" fillId="0" borderId="195" xfId="10" applyNumberFormat="1" applyFont="1" applyFill="1" applyBorder="1" applyAlignment="1" applyProtection="1">
      <alignment horizontal="left" vertical="top" wrapText="1"/>
    </xf>
    <xf numFmtId="0" fontId="11" fillId="0" borderId="146" xfId="10" applyNumberFormat="1" applyFont="1" applyFill="1" applyBorder="1" applyAlignment="1" applyProtection="1">
      <alignment horizontal="left" vertical="top" wrapText="1"/>
    </xf>
    <xf numFmtId="0" fontId="11" fillId="0" borderId="194" xfId="10" applyNumberFormat="1" applyFont="1" applyFill="1" applyBorder="1" applyAlignment="1" applyProtection="1">
      <alignment horizontal="left" vertical="top" wrapText="1"/>
    </xf>
    <xf numFmtId="0" fontId="11" fillId="10" borderId="126" xfId="10" applyNumberFormat="1" applyFont="1" applyFill="1" applyBorder="1" applyAlignment="1" applyProtection="1">
      <alignment horizontal="left" vertical="top" wrapText="1"/>
    </xf>
    <xf numFmtId="0" fontId="11" fillId="10" borderId="195" xfId="10" applyNumberFormat="1" applyFont="1" applyFill="1" applyBorder="1" applyAlignment="1" applyProtection="1">
      <alignment horizontal="left" vertical="top" wrapText="1"/>
    </xf>
    <xf numFmtId="49" fontId="12" fillId="2" borderId="193" xfId="0" applyNumberFormat="1" applyFont="1" applyFill="1" applyBorder="1" applyAlignment="1">
      <alignment horizontal="center" vertical="top"/>
    </xf>
    <xf numFmtId="49" fontId="12" fillId="2" borderId="24" xfId="0" applyNumberFormat="1" applyFont="1" applyFill="1" applyBorder="1" applyAlignment="1">
      <alignment horizontal="center" vertical="top"/>
    </xf>
    <xf numFmtId="49" fontId="12" fillId="3" borderId="29" xfId="0" applyNumberFormat="1" applyFont="1" applyFill="1" applyBorder="1" applyAlignment="1">
      <alignment horizontal="center" vertical="top"/>
    </xf>
    <xf numFmtId="49" fontId="11" fillId="10" borderId="104" xfId="0" applyNumberFormat="1" applyFont="1" applyFill="1" applyBorder="1" applyAlignment="1">
      <alignment horizontal="center" vertical="top" textRotation="90" wrapText="1"/>
    </xf>
    <xf numFmtId="49" fontId="11" fillId="10" borderId="112" xfId="0" applyNumberFormat="1" applyFont="1" applyFill="1" applyBorder="1" applyAlignment="1">
      <alignment horizontal="center" vertical="top" textRotation="90" wrapText="1"/>
    </xf>
    <xf numFmtId="49" fontId="11" fillId="10" borderId="48" xfId="0" applyNumberFormat="1" applyFont="1" applyFill="1" applyBorder="1" applyAlignment="1">
      <alignment horizontal="center" vertical="top" textRotation="90"/>
    </xf>
    <xf numFmtId="49" fontId="12" fillId="7" borderId="74" xfId="0" applyNumberFormat="1" applyFont="1" applyFill="1" applyBorder="1" applyAlignment="1">
      <alignment horizontal="center" vertical="top" wrapText="1"/>
    </xf>
    <xf numFmtId="49" fontId="12" fillId="2" borderId="75" xfId="0" applyNumberFormat="1" applyFont="1" applyFill="1" applyBorder="1" applyAlignment="1">
      <alignment horizontal="center" vertical="top"/>
    </xf>
    <xf numFmtId="49" fontId="12" fillId="3" borderId="75" xfId="0" applyNumberFormat="1" applyFont="1" applyFill="1" applyBorder="1" applyAlignment="1">
      <alignment horizontal="center" vertical="top"/>
    </xf>
    <xf numFmtId="0" fontId="11" fillId="10" borderId="52" xfId="0" applyFont="1" applyFill="1" applyBorder="1" applyAlignment="1">
      <alignment horizontal="center" vertical="top"/>
    </xf>
    <xf numFmtId="0" fontId="11" fillId="10" borderId="15" xfId="0" applyFont="1" applyFill="1" applyBorder="1" applyAlignment="1">
      <alignment horizontal="center" vertical="top"/>
    </xf>
    <xf numFmtId="0" fontId="11" fillId="10" borderId="52" xfId="10" applyNumberFormat="1" applyFont="1" applyFill="1" applyBorder="1" applyAlignment="1" applyProtection="1">
      <alignment horizontal="left" vertical="top" wrapText="1"/>
    </xf>
    <xf numFmtId="0" fontId="11" fillId="10" borderId="15" xfId="10" applyNumberFormat="1" applyFont="1" applyFill="1" applyBorder="1" applyAlignment="1" applyProtection="1">
      <alignment horizontal="left" vertical="top" wrapText="1"/>
    </xf>
    <xf numFmtId="0" fontId="11" fillId="10" borderId="75" xfId="10" applyNumberFormat="1" applyFont="1" applyFill="1" applyBorder="1" applyAlignment="1" applyProtection="1">
      <alignment horizontal="left" vertical="top" wrapText="1"/>
    </xf>
    <xf numFmtId="0" fontId="11" fillId="10" borderId="75" xfId="0" applyFont="1" applyFill="1" applyBorder="1" applyAlignment="1">
      <alignment horizontal="center" vertical="top"/>
    </xf>
    <xf numFmtId="49" fontId="11" fillId="10" borderId="76" xfId="0" applyNumberFormat="1" applyFont="1" applyFill="1" applyBorder="1" applyAlignment="1">
      <alignment horizontal="center" vertical="top" textRotation="90" wrapText="1"/>
    </xf>
    <xf numFmtId="0" fontId="11" fillId="0" borderId="75" xfId="10" applyNumberFormat="1" applyFont="1" applyFill="1" applyBorder="1" applyAlignment="1" applyProtection="1">
      <alignment horizontal="left" vertical="top" wrapText="1"/>
    </xf>
    <xf numFmtId="49" fontId="11" fillId="0" borderId="76" xfId="0" applyNumberFormat="1" applyFont="1" applyBorder="1" applyAlignment="1">
      <alignment horizontal="center" vertical="top" textRotation="90" wrapText="1"/>
    </xf>
    <xf numFmtId="49" fontId="11" fillId="10" borderId="35" xfId="0" applyNumberFormat="1" applyFont="1" applyFill="1" applyBorder="1" applyAlignment="1">
      <alignment horizontal="center" vertical="top" textRotation="90"/>
    </xf>
    <xf numFmtId="49" fontId="11" fillId="10" borderId="113" xfId="0" applyNumberFormat="1" applyFont="1" applyFill="1" applyBorder="1" applyAlignment="1">
      <alignment horizontal="center" vertical="top" textRotation="90"/>
    </xf>
    <xf numFmtId="49" fontId="11" fillId="10" borderId="50" xfId="0" applyNumberFormat="1" applyFont="1" applyFill="1" applyBorder="1" applyAlignment="1">
      <alignment horizontal="center" vertical="top" textRotation="90"/>
    </xf>
    <xf numFmtId="49" fontId="12" fillId="3" borderId="121" xfId="0" applyNumberFormat="1" applyFont="1" applyFill="1" applyBorder="1" applyAlignment="1">
      <alignment horizontal="right" vertical="center"/>
    </xf>
    <xf numFmtId="49" fontId="12" fillId="3" borderId="114" xfId="0" applyNumberFormat="1" applyFont="1" applyFill="1" applyBorder="1" applyAlignment="1">
      <alignment horizontal="right" vertical="center"/>
    </xf>
    <xf numFmtId="0" fontId="11" fillId="23" borderId="52" xfId="10" applyNumberFormat="1" applyFont="1" applyFill="1" applyBorder="1" applyAlignment="1" applyProtection="1">
      <alignment horizontal="left" vertical="top" wrapText="1"/>
    </xf>
    <xf numFmtId="0" fontId="11" fillId="23" borderId="15" xfId="10" applyNumberFormat="1" applyFont="1" applyFill="1" applyBorder="1" applyAlignment="1" applyProtection="1">
      <alignment horizontal="left" vertical="top" wrapText="1"/>
    </xf>
    <xf numFmtId="0" fontId="11" fillId="23" borderId="52" xfId="0" applyFont="1" applyFill="1" applyBorder="1" applyAlignment="1">
      <alignment horizontal="center" vertical="top"/>
    </xf>
    <xf numFmtId="0" fontId="11" fillId="23" borderId="15" xfId="0" applyFont="1" applyFill="1" applyBorder="1" applyAlignment="1">
      <alignment horizontal="center" vertical="top"/>
    </xf>
    <xf numFmtId="0" fontId="11" fillId="10" borderId="61" xfId="0" applyFont="1" applyFill="1" applyBorder="1" applyAlignment="1">
      <alignment horizontal="left" vertical="top" wrapText="1"/>
    </xf>
    <xf numFmtId="0" fontId="11" fillId="10" borderId="9" xfId="0" applyFont="1" applyFill="1" applyBorder="1" applyAlignment="1">
      <alignment horizontal="left" vertical="top" wrapText="1"/>
    </xf>
    <xf numFmtId="0" fontId="11" fillId="10" borderId="172" xfId="0" applyFont="1" applyFill="1" applyBorder="1" applyAlignment="1">
      <alignment horizontal="left" vertical="top" wrapText="1"/>
    </xf>
    <xf numFmtId="0" fontId="11" fillId="10" borderId="184" xfId="0" applyFont="1" applyFill="1" applyBorder="1" applyAlignment="1">
      <alignment horizontal="left" vertical="top" wrapText="1"/>
    </xf>
    <xf numFmtId="49" fontId="11" fillId="10" borderId="55" xfId="0" applyNumberFormat="1" applyFont="1" applyFill="1" applyBorder="1" applyAlignment="1">
      <alignment horizontal="center" vertical="top" textRotation="90" wrapText="1"/>
    </xf>
    <xf numFmtId="49" fontId="11" fillId="10" borderId="66" xfId="0" applyNumberFormat="1" applyFont="1" applyFill="1" applyBorder="1" applyAlignment="1">
      <alignment horizontal="center" vertical="top" textRotation="90" wrapText="1"/>
    </xf>
    <xf numFmtId="49" fontId="11" fillId="10" borderId="187" xfId="0" applyNumberFormat="1" applyFont="1" applyFill="1" applyBorder="1" applyAlignment="1">
      <alignment horizontal="center" vertical="top" textRotation="90" wrapText="1"/>
    </xf>
    <xf numFmtId="49" fontId="11" fillId="10" borderId="185" xfId="0" applyNumberFormat="1" applyFont="1" applyFill="1" applyBorder="1" applyAlignment="1">
      <alignment horizontal="center" vertical="top" textRotation="90" wrapText="1"/>
    </xf>
    <xf numFmtId="49" fontId="11" fillId="23" borderId="35" xfId="0" applyNumberFormat="1" applyFont="1" applyFill="1" applyBorder="1" applyAlignment="1">
      <alignment horizontal="center" vertical="top" textRotation="90"/>
    </xf>
    <xf numFmtId="49" fontId="11" fillId="23" borderId="50" xfId="0" applyNumberFormat="1" applyFont="1" applyFill="1" applyBorder="1" applyAlignment="1">
      <alignment horizontal="center" vertical="top" textRotation="90"/>
    </xf>
    <xf numFmtId="49" fontId="12" fillId="19" borderId="88" xfId="0" applyNumberFormat="1" applyFont="1" applyFill="1" applyBorder="1" applyAlignment="1">
      <alignment horizontal="left" vertical="top"/>
    </xf>
    <xf numFmtId="49" fontId="12" fillId="19" borderId="39" xfId="0" applyNumberFormat="1" applyFont="1" applyFill="1" applyBorder="1" applyAlignment="1">
      <alignment horizontal="left" vertical="top"/>
    </xf>
    <xf numFmtId="49" fontId="12" fillId="19" borderId="97" xfId="0" applyNumberFormat="1" applyFont="1" applyFill="1" applyBorder="1" applyAlignment="1">
      <alignment horizontal="left" vertical="top"/>
    </xf>
    <xf numFmtId="49" fontId="12" fillId="19" borderId="49" xfId="0" applyNumberFormat="1" applyFont="1" applyFill="1" applyBorder="1" applyAlignment="1">
      <alignment horizontal="left" vertical="top"/>
    </xf>
    <xf numFmtId="49" fontId="12" fillId="19" borderId="87" xfId="0" applyNumberFormat="1" applyFont="1" applyFill="1" applyBorder="1" applyAlignment="1">
      <alignment horizontal="left" vertical="top"/>
    </xf>
    <xf numFmtId="49" fontId="12" fillId="19" borderId="69" xfId="0" applyNumberFormat="1" applyFont="1" applyFill="1" applyBorder="1" applyAlignment="1">
      <alignment horizontal="left" vertical="top"/>
    </xf>
    <xf numFmtId="49" fontId="11" fillId="6" borderId="58" xfId="0" applyNumberFormat="1" applyFont="1" applyFill="1" applyBorder="1" applyAlignment="1">
      <alignment horizontal="center" vertical="top" textRotation="90"/>
    </xf>
    <xf numFmtId="49" fontId="11" fillId="6" borderId="46" xfId="0" applyNumberFormat="1" applyFont="1" applyFill="1" applyBorder="1" applyAlignment="1">
      <alignment horizontal="center" vertical="top"/>
    </xf>
    <xf numFmtId="49" fontId="11" fillId="6" borderId="179" xfId="0" applyNumberFormat="1" applyFont="1" applyFill="1" applyBorder="1" applyAlignment="1">
      <alignment horizontal="center" vertical="top"/>
    </xf>
    <xf numFmtId="49" fontId="12" fillId="13" borderId="88" xfId="0" applyNumberFormat="1" applyFont="1" applyFill="1" applyBorder="1" applyAlignment="1">
      <alignment horizontal="left" vertical="top"/>
    </xf>
    <xf numFmtId="49" fontId="12" fillId="13" borderId="39" xfId="0" applyNumberFormat="1" applyFont="1" applyFill="1" applyBorder="1" applyAlignment="1">
      <alignment horizontal="left" vertical="top"/>
    </xf>
    <xf numFmtId="49" fontId="12" fillId="13" borderId="34" xfId="0" applyNumberFormat="1" applyFont="1" applyFill="1" applyBorder="1" applyAlignment="1">
      <alignment horizontal="left" vertical="top"/>
    </xf>
    <xf numFmtId="49" fontId="11" fillId="11" borderId="46" xfId="0" applyNumberFormat="1" applyFont="1" applyFill="1" applyBorder="1" applyAlignment="1">
      <alignment horizontal="center" vertical="top"/>
    </xf>
    <xf numFmtId="49" fontId="11" fillId="11" borderId="179" xfId="0" applyNumberFormat="1" applyFont="1" applyFill="1" applyBorder="1" applyAlignment="1">
      <alignment horizontal="center" vertical="top"/>
    </xf>
    <xf numFmtId="49" fontId="11" fillId="6" borderId="112" xfId="0" applyNumberFormat="1" applyFont="1" applyFill="1" applyBorder="1" applyAlignment="1">
      <alignment horizontal="center" vertical="top" textRotation="90"/>
    </xf>
    <xf numFmtId="49" fontId="11" fillId="6" borderId="76" xfId="0" applyNumberFormat="1" applyFont="1" applyFill="1" applyBorder="1" applyAlignment="1">
      <alignment horizontal="center" vertical="top" textRotation="90"/>
    </xf>
    <xf numFmtId="49" fontId="11" fillId="6" borderId="113" xfId="0" applyNumberFormat="1" applyFont="1" applyFill="1" applyBorder="1" applyAlignment="1">
      <alignment horizontal="center" vertical="top" textRotation="90"/>
    </xf>
    <xf numFmtId="49" fontId="11" fillId="6" borderId="50" xfId="0" applyNumberFormat="1" applyFont="1" applyFill="1" applyBorder="1" applyAlignment="1">
      <alignment horizontal="center" vertical="top" textRotation="90"/>
    </xf>
    <xf numFmtId="49" fontId="11" fillId="10" borderId="65" xfId="0" applyNumberFormat="1" applyFont="1" applyFill="1" applyBorder="1" applyAlignment="1">
      <alignment horizontal="center" vertical="top" textRotation="90"/>
    </xf>
    <xf numFmtId="49" fontId="11" fillId="10" borderId="53" xfId="0" applyNumberFormat="1" applyFont="1" applyFill="1" applyBorder="1" applyAlignment="1">
      <alignment horizontal="center" vertical="top" textRotation="90"/>
    </xf>
    <xf numFmtId="0" fontId="11" fillId="0" borderId="141" xfId="0" applyFont="1" applyBorder="1" applyAlignment="1">
      <alignment horizontal="left" vertical="top" wrapText="1"/>
    </xf>
    <xf numFmtId="0" fontId="11" fillId="0" borderId="163" xfId="0" applyFont="1" applyBorder="1" applyAlignment="1">
      <alignment horizontal="left" vertical="top" wrapText="1"/>
    </xf>
    <xf numFmtId="49" fontId="12" fillId="23" borderId="52" xfId="0" applyNumberFormat="1" applyFont="1" applyFill="1" applyBorder="1" applyAlignment="1">
      <alignment horizontal="center" vertical="top"/>
    </xf>
    <xf numFmtId="49" fontId="12" fillId="23" borderId="15" xfId="0" applyNumberFormat="1" applyFont="1" applyFill="1" applyBorder="1" applyAlignment="1">
      <alignment horizontal="center" vertical="top"/>
    </xf>
    <xf numFmtId="0" fontId="11" fillId="10" borderId="8" xfId="0" applyFont="1" applyFill="1" applyBorder="1" applyAlignment="1">
      <alignment horizontal="center" vertical="top"/>
    </xf>
    <xf numFmtId="49" fontId="11" fillId="0" borderId="35" xfId="0" applyNumberFormat="1" applyFont="1" applyBorder="1" applyAlignment="1">
      <alignment horizontal="center" vertical="top" textRotation="90" wrapText="1"/>
    </xf>
    <xf numFmtId="49" fontId="11" fillId="23" borderId="46" xfId="0" applyNumberFormat="1" applyFont="1" applyFill="1" applyBorder="1" applyAlignment="1">
      <alignment horizontal="center" vertical="top"/>
    </xf>
    <xf numFmtId="49" fontId="11" fillId="23" borderId="179" xfId="0" applyNumberFormat="1" applyFont="1" applyFill="1" applyBorder="1" applyAlignment="1">
      <alignment horizontal="center" vertical="top"/>
    </xf>
    <xf numFmtId="49" fontId="11" fillId="23" borderId="104" xfId="0" applyNumberFormat="1" applyFont="1" applyFill="1" applyBorder="1" applyAlignment="1">
      <alignment horizontal="center" vertical="top" textRotation="90" wrapText="1"/>
    </xf>
    <xf numFmtId="49" fontId="11" fillId="23" borderId="112" xfId="0" applyNumberFormat="1" applyFont="1" applyFill="1" applyBorder="1" applyAlignment="1">
      <alignment horizontal="center" vertical="top" textRotation="90" wrapText="1"/>
    </xf>
    <xf numFmtId="0" fontId="11" fillId="10" borderId="8" xfId="0" applyFont="1" applyFill="1" applyBorder="1" applyAlignment="1">
      <alignment horizontal="left" vertical="top" wrapText="1"/>
    </xf>
    <xf numFmtId="49" fontId="12" fillId="12" borderId="61" xfId="0" applyNumberFormat="1" applyFont="1" applyFill="1" applyBorder="1" applyAlignment="1">
      <alignment horizontal="center" vertical="top"/>
    </xf>
    <xf numFmtId="49" fontId="12" fillId="12" borderId="172" xfId="0" applyNumberFormat="1" applyFont="1" applyFill="1" applyBorder="1" applyAlignment="1">
      <alignment horizontal="center" vertical="top"/>
    </xf>
    <xf numFmtId="49" fontId="12" fillId="12" borderId="8" xfId="0" applyNumberFormat="1" applyFont="1" applyFill="1" applyBorder="1" applyAlignment="1">
      <alignment horizontal="center" vertical="top"/>
    </xf>
    <xf numFmtId="49" fontId="12" fillId="3" borderId="88" xfId="0" applyNumberFormat="1" applyFont="1" applyFill="1" applyBorder="1" applyAlignment="1">
      <alignment horizontal="right" vertical="top" wrapText="1"/>
    </xf>
    <xf numFmtId="49" fontId="12" fillId="3" borderId="39" xfId="0" applyNumberFormat="1" applyFont="1" applyFill="1" applyBorder="1" applyAlignment="1">
      <alignment horizontal="right" vertical="top" wrapText="1"/>
    </xf>
    <xf numFmtId="49" fontId="12" fillId="6" borderId="8" xfId="0" applyNumberFormat="1" applyFont="1" applyFill="1" applyBorder="1" applyAlignment="1">
      <alignment horizontal="center" vertical="top"/>
    </xf>
    <xf numFmtId="49" fontId="11" fillId="10" borderId="47" xfId="0" applyNumberFormat="1" applyFont="1" applyFill="1" applyBorder="1" applyAlignment="1">
      <alignment horizontal="center" vertical="top" textRotation="90"/>
    </xf>
    <xf numFmtId="0" fontId="11" fillId="0" borderId="8" xfId="0" applyFont="1" applyBorder="1" applyAlignment="1">
      <alignment horizontal="center" vertical="top"/>
    </xf>
    <xf numFmtId="49" fontId="11" fillId="11" borderId="47" xfId="0" applyNumberFormat="1" applyFont="1" applyFill="1" applyBorder="1" applyAlignment="1">
      <alignment horizontal="center" vertical="top"/>
    </xf>
    <xf numFmtId="49" fontId="12" fillId="6" borderId="15" xfId="0" applyNumberFormat="1" applyFont="1" applyFill="1" applyBorder="1" applyAlignment="1">
      <alignment horizontal="center" vertical="top"/>
    </xf>
    <xf numFmtId="49" fontId="12" fillId="6" borderId="75" xfId="0" applyNumberFormat="1" applyFont="1" applyFill="1" applyBorder="1" applyAlignment="1">
      <alignment horizontal="center" vertical="top"/>
    </xf>
    <xf numFmtId="49" fontId="12" fillId="2" borderId="39" xfId="0" applyNumberFormat="1" applyFont="1" applyFill="1" applyBorder="1" applyAlignment="1">
      <alignment horizontal="right" vertical="center"/>
    </xf>
    <xf numFmtId="49" fontId="12" fillId="2" borderId="34" xfId="0" applyNumberFormat="1" applyFont="1" applyFill="1" applyBorder="1" applyAlignment="1">
      <alignment horizontal="right" vertical="center"/>
    </xf>
    <xf numFmtId="49" fontId="12" fillId="12" borderId="88" xfId="9" applyNumberFormat="1" applyFont="1" applyFill="1" applyBorder="1" applyAlignment="1" applyProtection="1">
      <alignment horizontal="right" vertical="center"/>
    </xf>
    <xf numFmtId="49" fontId="12" fillId="12" borderId="39" xfId="9" applyNumberFormat="1" applyFont="1" applyFill="1" applyBorder="1" applyAlignment="1" applyProtection="1">
      <alignment horizontal="right" vertical="center"/>
    </xf>
    <xf numFmtId="49" fontId="11" fillId="6" borderId="47" xfId="0" applyNumberFormat="1" applyFont="1" applyFill="1" applyBorder="1" applyAlignment="1">
      <alignment horizontal="center" vertical="top" textRotation="90"/>
    </xf>
    <xf numFmtId="49" fontId="11" fillId="6" borderId="47" xfId="0" applyNumberFormat="1" applyFont="1" applyFill="1" applyBorder="1" applyAlignment="1">
      <alignment horizontal="center" vertical="top"/>
    </xf>
    <xf numFmtId="0" fontId="11" fillId="6" borderId="6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horizontal="center" vertical="top" wrapText="1"/>
    </xf>
    <xf numFmtId="0" fontId="11" fillId="6" borderId="184" xfId="0" applyFont="1" applyFill="1" applyBorder="1" applyAlignment="1">
      <alignment horizontal="center" vertical="top" wrapText="1"/>
    </xf>
    <xf numFmtId="0" fontId="11" fillId="10" borderId="61" xfId="10" applyNumberFormat="1" applyFont="1" applyFill="1" applyBorder="1" applyAlignment="1" applyProtection="1">
      <alignment horizontal="left" vertical="top" wrapText="1"/>
    </xf>
    <xf numFmtId="0" fontId="11" fillId="10" borderId="184" xfId="10" applyNumberFormat="1" applyFont="1" applyFill="1" applyBorder="1" applyAlignment="1" applyProtection="1">
      <alignment horizontal="left" vertical="top" wrapText="1"/>
    </xf>
    <xf numFmtId="0" fontId="11" fillId="11" borderId="68" xfId="0" applyFont="1" applyFill="1" applyBorder="1" applyAlignment="1">
      <alignment horizontal="center" vertical="top"/>
    </xf>
    <xf numFmtId="0" fontId="11" fillId="11" borderId="175" xfId="0" applyFont="1" applyFill="1" applyBorder="1" applyAlignment="1">
      <alignment horizontal="center" vertical="top"/>
    </xf>
    <xf numFmtId="49" fontId="11" fillId="11" borderId="55" xfId="0" applyNumberFormat="1" applyFont="1" applyFill="1" applyBorder="1" applyAlignment="1">
      <alignment horizontal="center" vertical="top" textRotation="90"/>
    </xf>
    <xf numFmtId="49" fontId="11" fillId="11" borderId="35" xfId="0" applyNumberFormat="1" applyFont="1" applyFill="1" applyBorder="1" applyAlignment="1">
      <alignment horizontal="center" vertical="top" wrapText="1"/>
    </xf>
    <xf numFmtId="49" fontId="11" fillId="11" borderId="113" xfId="0" applyNumberFormat="1" applyFont="1" applyFill="1" applyBorder="1" applyAlignment="1">
      <alignment horizontal="center" vertical="top" wrapText="1"/>
    </xf>
    <xf numFmtId="49" fontId="11" fillId="11" borderId="50" xfId="0" applyNumberFormat="1" applyFont="1" applyFill="1" applyBorder="1" applyAlignment="1">
      <alignment horizontal="center" vertical="top" wrapText="1"/>
    </xf>
    <xf numFmtId="49" fontId="11" fillId="6" borderId="35" xfId="0" applyNumberFormat="1" applyFont="1" applyFill="1" applyBorder="1" applyAlignment="1">
      <alignment horizontal="center" vertical="top" wrapText="1"/>
    </xf>
    <xf numFmtId="49" fontId="11" fillId="6" borderId="113" xfId="0" applyNumberFormat="1" applyFont="1" applyFill="1" applyBorder="1" applyAlignment="1">
      <alignment horizontal="center" vertical="top" wrapText="1"/>
    </xf>
    <xf numFmtId="49" fontId="11" fillId="6" borderId="50" xfId="0" applyNumberFormat="1" applyFont="1" applyFill="1" applyBorder="1" applyAlignment="1">
      <alignment horizontal="center" vertical="top" wrapText="1"/>
    </xf>
    <xf numFmtId="164" fontId="12" fillId="7" borderId="70" xfId="0" applyNumberFormat="1" applyFont="1" applyFill="1" applyBorder="1" applyAlignment="1">
      <alignment horizontal="right" vertical="center"/>
    </xf>
    <xf numFmtId="164" fontId="12" fillId="7" borderId="39" xfId="0" applyNumberFormat="1" applyFont="1" applyFill="1" applyBorder="1" applyAlignment="1">
      <alignment horizontal="right" vertical="center"/>
    </xf>
    <xf numFmtId="49" fontId="11" fillId="0" borderId="50" xfId="0" applyNumberFormat="1" applyFont="1" applyBorder="1" applyAlignment="1">
      <alignment horizontal="center" vertical="top" textRotation="90" wrapText="1"/>
    </xf>
    <xf numFmtId="49" fontId="12" fillId="7" borderId="74" xfId="0" applyNumberFormat="1" applyFont="1" applyFill="1" applyBorder="1" applyAlignment="1">
      <alignment horizontal="center" vertical="top"/>
    </xf>
    <xf numFmtId="49" fontId="12" fillId="6" borderId="61" xfId="0" applyNumberFormat="1" applyFont="1" applyFill="1" applyBorder="1" applyAlignment="1">
      <alignment horizontal="center" vertical="top" wrapText="1"/>
    </xf>
    <xf numFmtId="49" fontId="12" fillId="6" borderId="172" xfId="0" applyNumberFormat="1" applyFont="1" applyFill="1" applyBorder="1" applyAlignment="1">
      <alignment horizontal="center" vertical="top" wrapText="1"/>
    </xf>
    <xf numFmtId="49" fontId="12" fillId="6" borderId="184" xfId="0" applyNumberFormat="1" applyFont="1" applyFill="1" applyBorder="1" applyAlignment="1">
      <alignment horizontal="center" vertical="top" wrapText="1"/>
    </xf>
    <xf numFmtId="49" fontId="12" fillId="2" borderId="88" xfId="8" applyNumberFormat="1" applyFont="1" applyBorder="1" applyAlignment="1" applyProtection="1">
      <alignment horizontal="right" vertical="center"/>
    </xf>
    <xf numFmtId="49" fontId="12" fillId="2" borderId="39" xfId="8" applyNumberFormat="1" applyFont="1" applyBorder="1" applyAlignment="1" applyProtection="1">
      <alignment horizontal="right" vertical="center"/>
    </xf>
    <xf numFmtId="49" fontId="12" fillId="2" borderId="34" xfId="8" applyNumberFormat="1" applyFont="1" applyBorder="1" applyAlignment="1" applyProtection="1">
      <alignment horizontal="right" vertical="center"/>
    </xf>
    <xf numFmtId="49" fontId="12" fillId="3" borderId="39" xfId="0" applyNumberFormat="1" applyFont="1" applyFill="1" applyBorder="1" applyAlignment="1">
      <alignment horizontal="right" vertical="center"/>
    </xf>
    <xf numFmtId="49" fontId="11" fillId="6" borderId="35" xfId="0" applyNumberFormat="1" applyFont="1" applyFill="1" applyBorder="1" applyAlignment="1">
      <alignment horizontal="center" vertical="top" textRotation="90"/>
    </xf>
    <xf numFmtId="49" fontId="11" fillId="0" borderId="187" xfId="0" applyNumberFormat="1" applyFont="1" applyBorder="1" applyAlignment="1">
      <alignment horizontal="center" vertical="top" textRotation="90"/>
    </xf>
    <xf numFmtId="0" fontId="11" fillId="0" borderId="172" xfId="0" applyFont="1" applyBorder="1" applyAlignment="1">
      <alignment horizontal="center" vertical="top" wrapText="1"/>
    </xf>
    <xf numFmtId="0" fontId="12" fillId="3" borderId="42" xfId="0" applyFont="1" applyFill="1" applyBorder="1" applyAlignment="1">
      <alignment horizontal="right" vertical="center"/>
    </xf>
    <xf numFmtId="0" fontId="12" fillId="3" borderId="39" xfId="0" applyFont="1" applyFill="1" applyBorder="1" applyAlignment="1">
      <alignment horizontal="right" vertical="center"/>
    </xf>
    <xf numFmtId="49" fontId="11" fillId="0" borderId="180" xfId="0" applyNumberFormat="1" applyFont="1" applyBorder="1" applyAlignment="1">
      <alignment horizontal="center" vertical="top" textRotation="90"/>
    </xf>
    <xf numFmtId="0" fontId="11" fillId="0" borderId="172" xfId="0" applyFont="1" applyBorder="1" applyAlignment="1">
      <alignment horizontal="left" vertical="top" wrapText="1"/>
    </xf>
    <xf numFmtId="49" fontId="11" fillId="0" borderId="67" xfId="0" applyNumberFormat="1" applyFont="1" applyBorder="1" applyAlignment="1">
      <alignment horizontal="center" vertical="top" wrapText="1"/>
    </xf>
    <xf numFmtId="49" fontId="11" fillId="0" borderId="178" xfId="0" applyNumberFormat="1" applyFont="1" applyBorder="1" applyAlignment="1">
      <alignment horizontal="center" vertical="top" wrapText="1"/>
    </xf>
    <xf numFmtId="49" fontId="11" fillId="0" borderId="118" xfId="0" applyNumberFormat="1" applyFont="1" applyBorder="1" applyAlignment="1">
      <alignment horizontal="center" vertical="top" wrapText="1"/>
    </xf>
    <xf numFmtId="0" fontId="11" fillId="0" borderId="184" xfId="0" applyFont="1" applyBorder="1" applyAlignment="1">
      <alignment horizontal="center" vertical="top" wrapText="1"/>
    </xf>
    <xf numFmtId="49" fontId="12" fillId="12" borderId="88" xfId="0" applyNumberFormat="1" applyFont="1" applyFill="1" applyBorder="1" applyAlignment="1">
      <alignment horizontal="left" vertical="top"/>
    </xf>
    <xf numFmtId="49" fontId="12" fillId="12" borderId="39" xfId="0" applyNumberFormat="1" applyFont="1" applyFill="1" applyBorder="1" applyAlignment="1">
      <alignment horizontal="left" vertical="top"/>
    </xf>
    <xf numFmtId="49" fontId="12" fillId="12" borderId="97" xfId="0" applyNumberFormat="1" applyFont="1" applyFill="1" applyBorder="1" applyAlignment="1">
      <alignment horizontal="left" vertical="top"/>
    </xf>
    <xf numFmtId="49" fontId="12" fillId="12" borderId="49" xfId="0" applyNumberFormat="1" applyFont="1" applyFill="1" applyBorder="1" applyAlignment="1">
      <alignment horizontal="left" vertical="top"/>
    </xf>
    <xf numFmtId="49" fontId="12" fillId="0" borderId="8" xfId="0" applyNumberFormat="1" applyFont="1" applyBorder="1" applyAlignment="1">
      <alignment horizontal="center" vertical="top"/>
    </xf>
    <xf numFmtId="49" fontId="12" fillId="0" borderId="184" xfId="0" applyNumberFormat="1" applyFont="1" applyBorder="1" applyAlignment="1">
      <alignment horizontal="center" vertical="top" wrapText="1"/>
    </xf>
    <xf numFmtId="49" fontId="12" fillId="10" borderId="61" xfId="0" applyNumberFormat="1" applyFont="1" applyFill="1" applyBorder="1" applyAlignment="1">
      <alignment horizontal="center" vertical="top"/>
    </xf>
    <xf numFmtId="49" fontId="12" fillId="10" borderId="172" xfId="0" applyNumberFormat="1" applyFont="1" applyFill="1" applyBorder="1" applyAlignment="1">
      <alignment horizontal="center" vertical="top"/>
    </xf>
    <xf numFmtId="49" fontId="12" fillId="10" borderId="8" xfId="0" applyNumberFormat="1" applyFont="1" applyFill="1" applyBorder="1" applyAlignment="1">
      <alignment horizontal="center" vertical="top"/>
    </xf>
    <xf numFmtId="49" fontId="11" fillId="0" borderId="106" xfId="0" applyNumberFormat="1" applyFont="1" applyBorder="1" applyAlignment="1">
      <alignment horizontal="center" vertical="top"/>
    </xf>
    <xf numFmtId="49" fontId="11" fillId="0" borderId="57" xfId="0" applyNumberFormat="1" applyFont="1" applyBorder="1" applyAlignment="1">
      <alignment horizontal="center" vertical="top"/>
    </xf>
    <xf numFmtId="0" fontId="11" fillId="0" borderId="35" xfId="0" applyFont="1" applyBorder="1" applyAlignment="1">
      <alignment horizontal="center" vertical="center" textRotation="90" wrapText="1"/>
    </xf>
    <xf numFmtId="0" fontId="11" fillId="0" borderId="113" xfId="0" applyFont="1" applyBorder="1" applyAlignment="1">
      <alignment horizontal="center" vertical="center" textRotation="90" wrapText="1"/>
    </xf>
    <xf numFmtId="0" fontId="11" fillId="0" borderId="50" xfId="0" applyFont="1" applyBorder="1" applyAlignment="1">
      <alignment horizontal="center" vertical="center" textRotation="90" wrapText="1"/>
    </xf>
    <xf numFmtId="0" fontId="12" fillId="12" borderId="88" xfId="0" applyFont="1" applyFill="1" applyBorder="1" applyAlignment="1">
      <alignment horizontal="left" vertical="top" wrapText="1"/>
    </xf>
    <xf numFmtId="0" fontId="12" fillId="12" borderId="39" xfId="0" applyFont="1" applyFill="1" applyBorder="1" applyAlignment="1">
      <alignment horizontal="left" vertical="top" wrapText="1"/>
    </xf>
    <xf numFmtId="0" fontId="12" fillId="12" borderId="34" xfId="0" applyFont="1" applyFill="1" applyBorder="1" applyAlignment="1">
      <alignment horizontal="left" vertical="top" wrapText="1"/>
    </xf>
    <xf numFmtId="0" fontId="12" fillId="6" borderId="0" xfId="0" applyFont="1" applyFill="1" applyAlignment="1">
      <alignment horizontal="right"/>
    </xf>
    <xf numFmtId="0" fontId="11" fillId="6" borderId="0" xfId="0" applyFont="1" applyFill="1" applyAlignment="1">
      <alignment horizontal="center" vertical="top" wrapText="1"/>
    </xf>
    <xf numFmtId="0" fontId="12" fillId="6" borderId="0" xfId="0" applyFont="1" applyFill="1" applyAlignment="1">
      <alignment horizontal="center" vertical="top" wrapText="1"/>
    </xf>
    <xf numFmtId="0" fontId="12" fillId="10" borderId="0" xfId="0" applyFont="1" applyFill="1" applyAlignment="1">
      <alignment horizontal="right"/>
    </xf>
    <xf numFmtId="0" fontId="11" fillId="0" borderId="138" xfId="0" applyFont="1" applyBorder="1" applyAlignment="1">
      <alignment horizontal="center" vertical="center" textRotation="90" wrapText="1"/>
    </xf>
    <xf numFmtId="0" fontId="11" fillId="0" borderId="139" xfId="0" applyFont="1" applyBorder="1" applyAlignment="1">
      <alignment horizontal="center" vertical="center" textRotation="90" wrapText="1"/>
    </xf>
    <xf numFmtId="0" fontId="11" fillId="0" borderId="140" xfId="0" applyFont="1" applyBorder="1" applyAlignment="1">
      <alignment horizontal="center" vertical="center" textRotation="90" wrapText="1"/>
    </xf>
    <xf numFmtId="0" fontId="12" fillId="9" borderId="124" xfId="0" applyFont="1" applyFill="1" applyBorder="1" applyAlignment="1">
      <alignment horizontal="center" vertical="top" wrapText="1"/>
    </xf>
    <xf numFmtId="0" fontId="12" fillId="9" borderId="71" xfId="0" applyFont="1" applyFill="1" applyBorder="1" applyAlignment="1">
      <alignment horizontal="center" vertical="top" wrapText="1"/>
    </xf>
    <xf numFmtId="0" fontId="12" fillId="9" borderId="72" xfId="0" applyFont="1" applyFill="1" applyBorder="1" applyAlignment="1">
      <alignment horizontal="center" vertical="top" wrapText="1"/>
    </xf>
    <xf numFmtId="0" fontId="12" fillId="10" borderId="124" xfId="0" applyFont="1" applyFill="1" applyBorder="1" applyAlignment="1">
      <alignment horizontal="center" vertical="top" wrapText="1"/>
    </xf>
    <xf numFmtId="0" fontId="12" fillId="10" borderId="71" xfId="0" applyFont="1" applyFill="1" applyBorder="1" applyAlignment="1">
      <alignment horizontal="center" vertical="top" wrapText="1"/>
    </xf>
    <xf numFmtId="0" fontId="12" fillId="10" borderId="72" xfId="0" applyFont="1" applyFill="1" applyBorder="1" applyAlignment="1">
      <alignment horizontal="center" vertical="top" wrapText="1"/>
    </xf>
    <xf numFmtId="0" fontId="12" fillId="3" borderId="34" xfId="0" applyFont="1" applyFill="1" applyBorder="1" applyAlignment="1">
      <alignment horizontal="right" vertical="center"/>
    </xf>
    <xf numFmtId="0" fontId="11" fillId="0" borderId="9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center" vertical="top" wrapText="1"/>
    </xf>
    <xf numFmtId="49" fontId="11" fillId="0" borderId="66" xfId="0" applyNumberFormat="1" applyFont="1" applyBorder="1" applyAlignment="1">
      <alignment horizontal="center" vertical="top" textRotation="90"/>
    </xf>
    <xf numFmtId="0" fontId="11" fillId="7" borderId="107" xfId="0" applyFont="1" applyFill="1" applyBorder="1" applyAlignment="1" applyProtection="1">
      <alignment horizontal="center" vertical="center" textRotation="90" wrapText="1"/>
      <protection locked="0"/>
    </xf>
    <xf numFmtId="0" fontId="11" fillId="7" borderId="134" xfId="0" applyFont="1" applyFill="1" applyBorder="1" applyAlignment="1" applyProtection="1">
      <alignment horizontal="center" vertical="center" textRotation="90" wrapText="1"/>
      <protection locked="0"/>
    </xf>
    <xf numFmtId="0" fontId="11" fillId="7" borderId="136" xfId="0" applyFont="1" applyFill="1" applyBorder="1" applyAlignment="1" applyProtection="1">
      <alignment horizontal="center" vertical="center" textRotation="90" wrapText="1"/>
      <protection locked="0"/>
    </xf>
    <xf numFmtId="0" fontId="11" fillId="2" borderId="133" xfId="0" applyFont="1" applyFill="1" applyBorder="1" applyAlignment="1">
      <alignment horizontal="center" vertical="center" textRotation="90" wrapText="1"/>
    </xf>
    <xf numFmtId="0" fontId="11" fillId="2" borderId="132" xfId="0" applyFont="1" applyFill="1" applyBorder="1" applyAlignment="1">
      <alignment horizontal="center" vertical="center" textRotation="90" wrapText="1"/>
    </xf>
    <xf numFmtId="0" fontId="11" fillId="2" borderId="137" xfId="0" applyFont="1" applyFill="1" applyBorder="1" applyAlignment="1">
      <alignment horizontal="center" vertical="center" textRotation="90" wrapText="1"/>
    </xf>
    <xf numFmtId="0" fontId="11" fillId="3" borderId="129" xfId="0" applyFont="1" applyFill="1" applyBorder="1" applyAlignment="1">
      <alignment horizontal="center" vertical="center" textRotation="90" wrapText="1"/>
    </xf>
    <xf numFmtId="0" fontId="11" fillId="3" borderId="89" xfId="0" applyFont="1" applyFill="1" applyBorder="1" applyAlignment="1">
      <alignment horizontal="center" vertical="center" textRotation="90" wrapText="1"/>
    </xf>
    <xf numFmtId="0" fontId="11" fillId="3" borderId="109" xfId="0" applyFont="1" applyFill="1" applyBorder="1" applyAlignment="1">
      <alignment horizontal="center" vertical="center" textRotation="90" wrapText="1"/>
    </xf>
    <xf numFmtId="0" fontId="11" fillId="0" borderId="129" xfId="0" applyFont="1" applyBorder="1" applyAlignment="1">
      <alignment horizontal="center" vertical="center" textRotation="90" wrapText="1"/>
    </xf>
    <xf numFmtId="0" fontId="11" fillId="0" borderId="89" xfId="0" applyFont="1" applyBorder="1" applyAlignment="1">
      <alignment horizontal="center" vertical="center" textRotation="90" wrapText="1"/>
    </xf>
    <xf numFmtId="0" fontId="11" fillId="0" borderId="109" xfId="0" applyFont="1" applyBorder="1" applyAlignment="1">
      <alignment horizontal="center" vertical="center" textRotation="90" wrapText="1"/>
    </xf>
    <xf numFmtId="0" fontId="11" fillId="0" borderId="129" xfId="0" applyFont="1" applyBorder="1" applyAlignment="1">
      <alignment horizontal="center" vertical="center" wrapText="1"/>
    </xf>
    <xf numFmtId="0" fontId="11" fillId="0" borderId="89" xfId="0" applyFont="1" applyBorder="1" applyAlignment="1">
      <alignment horizontal="center" vertical="center" wrapText="1"/>
    </xf>
    <xf numFmtId="0" fontId="11" fillId="0" borderId="109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top" wrapText="1"/>
    </xf>
    <xf numFmtId="0" fontId="12" fillId="0" borderId="141" xfId="0" applyFont="1" applyBorder="1" applyAlignment="1">
      <alignment horizontal="center" vertical="top" wrapText="1"/>
    </xf>
    <xf numFmtId="0" fontId="12" fillId="0" borderId="65" xfId="0" applyFont="1" applyBorder="1" applyAlignment="1">
      <alignment horizontal="center" vertical="top" wrapText="1"/>
    </xf>
    <xf numFmtId="0" fontId="12" fillId="0" borderId="124" xfId="0" applyFont="1" applyBorder="1" applyAlignment="1">
      <alignment horizontal="center" vertical="top" wrapText="1"/>
    </xf>
    <xf numFmtId="0" fontId="12" fillId="0" borderId="71" xfId="0" applyFont="1" applyBorder="1" applyAlignment="1">
      <alignment horizontal="center" vertical="top" wrapText="1"/>
    </xf>
    <xf numFmtId="0" fontId="12" fillId="0" borderId="72" xfId="0" applyFont="1" applyBorder="1" applyAlignment="1">
      <alignment horizontal="center" vertical="top" wrapText="1"/>
    </xf>
    <xf numFmtId="0" fontId="11" fillId="0" borderId="130" xfId="0" applyFont="1" applyBorder="1" applyAlignment="1">
      <alignment horizontal="center" vertical="center" textRotation="90" wrapText="1"/>
    </xf>
    <xf numFmtId="0" fontId="11" fillId="0" borderId="135" xfId="0" applyFont="1" applyBorder="1" applyAlignment="1">
      <alignment horizontal="center" vertical="center" textRotation="90" wrapText="1"/>
    </xf>
    <xf numFmtId="0" fontId="11" fillId="0" borderId="110" xfId="0" applyFont="1" applyBorder="1" applyAlignment="1">
      <alignment horizontal="center" vertical="center" textRotation="90" wrapText="1"/>
    </xf>
    <xf numFmtId="0" fontId="11" fillId="9" borderId="181" xfId="0" applyFont="1" applyFill="1" applyBorder="1" applyAlignment="1">
      <alignment horizontal="center" vertical="center" textRotation="90" wrapText="1"/>
    </xf>
    <xf numFmtId="0" fontId="11" fillId="9" borderId="183" xfId="0" applyFont="1" applyFill="1" applyBorder="1" applyAlignment="1">
      <alignment horizontal="center" vertical="center" textRotation="90" wrapText="1"/>
    </xf>
    <xf numFmtId="0" fontId="11" fillId="9" borderId="172" xfId="0" applyFont="1" applyFill="1" applyBorder="1" applyAlignment="1">
      <alignment horizontal="center" vertical="center"/>
    </xf>
    <xf numFmtId="49" fontId="11" fillId="0" borderId="142" xfId="0" applyNumberFormat="1" applyFont="1" applyBorder="1" applyAlignment="1">
      <alignment horizontal="center" vertical="top" textRotation="90" wrapText="1"/>
    </xf>
    <xf numFmtId="49" fontId="11" fillId="0" borderId="143" xfId="0" applyNumberFormat="1" applyFont="1" applyBorder="1" applyAlignment="1">
      <alignment horizontal="center" vertical="top" textRotation="90" wrapText="1"/>
    </xf>
    <xf numFmtId="49" fontId="11" fillId="0" borderId="140" xfId="0" applyNumberFormat="1" applyFont="1" applyBorder="1" applyAlignment="1">
      <alignment horizontal="center" vertical="top" textRotation="90" wrapText="1"/>
    </xf>
    <xf numFmtId="49" fontId="11" fillId="0" borderId="142" xfId="0" applyNumberFormat="1" applyFont="1" applyBorder="1" applyAlignment="1">
      <alignment horizontal="center" vertical="top" wrapText="1"/>
    </xf>
    <xf numFmtId="49" fontId="11" fillId="0" borderId="143" xfId="0" applyNumberFormat="1" applyFont="1" applyBorder="1" applyAlignment="1">
      <alignment horizontal="center" vertical="top" wrapText="1"/>
    </xf>
    <xf numFmtId="49" fontId="11" fillId="0" borderId="140" xfId="0" applyNumberFormat="1" applyFont="1" applyBorder="1" applyAlignment="1">
      <alignment horizontal="center" vertical="top" wrapText="1"/>
    </xf>
    <xf numFmtId="49" fontId="11" fillId="0" borderId="48" xfId="0" applyNumberFormat="1" applyFont="1" applyBorder="1" applyAlignment="1">
      <alignment horizontal="center" vertical="top" textRotation="90"/>
    </xf>
    <xf numFmtId="49" fontId="12" fillId="2" borderId="9" xfId="0" applyNumberFormat="1" applyFont="1" applyFill="1" applyBorder="1" applyAlignment="1">
      <alignment horizontal="center" vertical="top"/>
    </xf>
    <xf numFmtId="49" fontId="11" fillId="0" borderId="142" xfId="0" applyNumberFormat="1" applyFont="1" applyBorder="1" applyAlignment="1">
      <alignment horizontal="center" vertical="top" textRotation="90"/>
    </xf>
    <xf numFmtId="49" fontId="11" fillId="0" borderId="143" xfId="0" applyNumberFormat="1" applyFont="1" applyBorder="1" applyAlignment="1">
      <alignment horizontal="center" vertical="top" textRotation="90"/>
    </xf>
    <xf numFmtId="49" fontId="11" fillId="0" borderId="140" xfId="0" applyNumberFormat="1" applyFont="1" applyBorder="1" applyAlignment="1">
      <alignment horizontal="center" vertical="top" textRotation="90"/>
    </xf>
    <xf numFmtId="49" fontId="12" fillId="0" borderId="14" xfId="0" applyNumberFormat="1" applyFont="1" applyBorder="1" applyAlignment="1">
      <alignment horizontal="center" vertical="top"/>
    </xf>
    <xf numFmtId="49" fontId="11" fillId="0" borderId="53" xfId="0" applyNumberFormat="1" applyFont="1" applyBorder="1" applyAlignment="1">
      <alignment horizontal="center" vertical="top" textRotation="90"/>
    </xf>
    <xf numFmtId="0" fontId="11" fillId="6" borderId="13" xfId="0" applyFont="1" applyFill="1" applyBorder="1" applyAlignment="1">
      <alignment horizontal="center" vertical="top" wrapText="1"/>
    </xf>
    <xf numFmtId="0" fontId="11" fillId="11" borderId="119" xfId="0" applyFont="1" applyFill="1" applyBorder="1" applyAlignment="1">
      <alignment horizontal="center" vertical="top"/>
    </xf>
    <xf numFmtId="0" fontId="11" fillId="11" borderId="14" xfId="0" applyFont="1" applyFill="1" applyBorder="1" applyAlignment="1">
      <alignment horizontal="center" vertical="top"/>
    </xf>
    <xf numFmtId="0" fontId="12" fillId="12" borderId="88" xfId="0" applyFont="1" applyFill="1" applyBorder="1" applyAlignment="1">
      <alignment horizontal="right" vertical="center" wrapText="1"/>
    </xf>
    <xf numFmtId="0" fontId="12" fillId="12" borderId="39" xfId="0" applyFont="1" applyFill="1" applyBorder="1" applyAlignment="1">
      <alignment horizontal="right" vertical="center" wrapText="1"/>
    </xf>
    <xf numFmtId="0" fontId="12" fillId="12" borderId="34" xfId="0" applyFont="1" applyFill="1" applyBorder="1" applyAlignment="1">
      <alignment horizontal="right" vertical="center" wrapText="1"/>
    </xf>
    <xf numFmtId="49" fontId="12" fillId="2" borderId="88" xfId="0" applyNumberFormat="1" applyFont="1" applyFill="1" applyBorder="1" applyAlignment="1">
      <alignment horizontal="right" vertical="center"/>
    </xf>
    <xf numFmtId="0" fontId="12" fillId="18" borderId="88" xfId="0" applyFont="1" applyFill="1" applyBorder="1" applyAlignment="1">
      <alignment horizontal="left" vertical="top" wrapText="1"/>
    </xf>
    <xf numFmtId="49" fontId="11" fillId="10" borderId="58" xfId="0" applyNumberFormat="1" applyFont="1" applyFill="1" applyBorder="1" applyAlignment="1">
      <alignment horizontal="center" vertical="top" textRotation="90" wrapText="1"/>
    </xf>
    <xf numFmtId="49" fontId="11" fillId="10" borderId="180" xfId="0" applyNumberFormat="1" applyFont="1" applyFill="1" applyBorder="1" applyAlignment="1">
      <alignment horizontal="center" vertical="top" textRotation="90" wrapText="1"/>
    </xf>
    <xf numFmtId="49" fontId="11" fillId="0" borderId="54" xfId="0" applyNumberFormat="1" applyFont="1" applyBorder="1" applyAlignment="1">
      <alignment horizontal="center" vertical="top" textRotation="90"/>
    </xf>
    <xf numFmtId="49" fontId="12" fillId="13" borderId="97" xfId="0" applyNumberFormat="1" applyFont="1" applyFill="1" applyBorder="1" applyAlignment="1">
      <alignment horizontal="left" vertical="top"/>
    </xf>
    <xf numFmtId="49" fontId="12" fillId="13" borderId="49" xfId="0" applyNumberFormat="1" applyFont="1" applyFill="1" applyBorder="1" applyAlignment="1">
      <alignment horizontal="left" vertical="top"/>
    </xf>
    <xf numFmtId="0" fontId="11" fillId="6" borderId="161" xfId="0" applyFont="1" applyFill="1" applyBorder="1" applyAlignment="1">
      <alignment horizontal="center" vertical="top" wrapText="1"/>
    </xf>
    <xf numFmtId="49" fontId="11" fillId="11" borderId="46" xfId="0" applyNumberFormat="1" applyFont="1" applyFill="1" applyBorder="1" applyAlignment="1">
      <alignment horizontal="center" vertical="top" wrapText="1"/>
    </xf>
    <xf numFmtId="49" fontId="11" fillId="11" borderId="180" xfId="0" applyNumberFormat="1" applyFont="1" applyFill="1" applyBorder="1" applyAlignment="1">
      <alignment horizontal="center" vertical="top" wrapText="1"/>
    </xf>
    <xf numFmtId="49" fontId="11" fillId="11" borderId="179" xfId="0" applyNumberFormat="1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horizontal="left" vertical="top" wrapText="1"/>
    </xf>
    <xf numFmtId="49" fontId="12" fillId="6" borderId="8" xfId="0" applyNumberFormat="1" applyFont="1" applyFill="1" applyBorder="1" applyAlignment="1">
      <alignment horizontal="center" vertical="top" wrapText="1"/>
    </xf>
    <xf numFmtId="0" fontId="11" fillId="6" borderId="172" xfId="0" applyFont="1" applyFill="1" applyBorder="1" applyAlignment="1">
      <alignment horizontal="center" vertical="top" wrapText="1"/>
    </xf>
    <xf numFmtId="0" fontId="12" fillId="19" borderId="88" xfId="0" applyFont="1" applyFill="1" applyBorder="1" applyAlignment="1">
      <alignment horizontal="left" vertical="top" wrapText="1"/>
    </xf>
    <xf numFmtId="0" fontId="12" fillId="19" borderId="39" xfId="0" applyFont="1" applyFill="1" applyBorder="1" applyAlignment="1">
      <alignment horizontal="left" vertical="top" wrapText="1"/>
    </xf>
    <xf numFmtId="0" fontId="12" fillId="19" borderId="34" xfId="0" applyFont="1" applyFill="1" applyBorder="1" applyAlignment="1">
      <alignment horizontal="left" vertical="top" wrapText="1"/>
    </xf>
    <xf numFmtId="49" fontId="12" fillId="7" borderId="103" xfId="0" applyNumberFormat="1" applyFont="1" applyFill="1" applyBorder="1" applyAlignment="1">
      <alignment horizontal="center" vertical="top"/>
    </xf>
    <xf numFmtId="49" fontId="12" fillId="3" borderId="114" xfId="0" applyNumberFormat="1" applyFont="1" applyFill="1" applyBorder="1" applyAlignment="1">
      <alignment horizontal="center" vertical="top"/>
    </xf>
    <xf numFmtId="49" fontId="12" fillId="3" borderId="98" xfId="0" applyNumberFormat="1" applyFont="1" applyFill="1" applyBorder="1" applyAlignment="1">
      <alignment horizontal="center" vertical="top"/>
    </xf>
    <xf numFmtId="49" fontId="12" fillId="6" borderId="32" xfId="0" applyNumberFormat="1" applyFont="1" applyFill="1" applyBorder="1" applyAlignment="1">
      <alignment horizontal="center" vertical="top"/>
    </xf>
    <xf numFmtId="49" fontId="12" fillId="6" borderId="44" xfId="0" applyNumberFormat="1" applyFont="1" applyFill="1" applyBorder="1" applyAlignment="1">
      <alignment horizontal="center" vertical="top"/>
    </xf>
    <xf numFmtId="0" fontId="11" fillId="6" borderId="32" xfId="0" applyFont="1" applyFill="1" applyBorder="1" applyAlignment="1">
      <alignment horizontal="left" vertical="top" wrapText="1"/>
    </xf>
    <xf numFmtId="0" fontId="11" fillId="6" borderId="44" xfId="0" applyFont="1" applyFill="1" applyBorder="1" applyAlignment="1">
      <alignment horizontal="left" vertical="top" wrapText="1"/>
    </xf>
    <xf numFmtId="0" fontId="11" fillId="6" borderId="32" xfId="0" applyFont="1" applyFill="1" applyBorder="1" applyAlignment="1">
      <alignment horizontal="center" vertical="top"/>
    </xf>
    <xf numFmtId="0" fontId="11" fillId="6" borderId="44" xfId="0" applyFont="1" applyFill="1" applyBorder="1" applyAlignment="1">
      <alignment horizontal="center" vertical="top"/>
    </xf>
    <xf numFmtId="49" fontId="11" fillId="6" borderId="33" xfId="0" applyNumberFormat="1" applyFont="1" applyFill="1" applyBorder="1" applyAlignment="1">
      <alignment horizontal="center" vertical="top" textRotation="90"/>
    </xf>
    <xf numFmtId="49" fontId="11" fillId="6" borderId="45" xfId="0" applyNumberFormat="1" applyFont="1" applyFill="1" applyBorder="1" applyAlignment="1">
      <alignment horizontal="center" vertical="top" textRotation="90"/>
    </xf>
    <xf numFmtId="49" fontId="11" fillId="6" borderId="93" xfId="0" applyNumberFormat="1" applyFont="1" applyFill="1" applyBorder="1" applyAlignment="1">
      <alignment horizontal="center" vertical="top" textRotation="90"/>
    </xf>
    <xf numFmtId="49" fontId="11" fillId="6" borderId="106" xfId="0" applyNumberFormat="1" applyFont="1" applyFill="1" applyBorder="1" applyAlignment="1">
      <alignment horizontal="center" vertical="top"/>
    </xf>
    <xf numFmtId="49" fontId="11" fillId="6" borderId="57" xfId="0" applyNumberFormat="1" applyFont="1" applyFill="1" applyBorder="1" applyAlignment="1">
      <alignment horizontal="center" vertical="top"/>
    </xf>
    <xf numFmtId="49" fontId="12" fillId="6" borderId="29" xfId="0" applyNumberFormat="1" applyFont="1" applyFill="1" applyBorder="1" applyAlignment="1">
      <alignment horizontal="center" vertical="top"/>
    </xf>
    <xf numFmtId="0" fontId="11" fillId="6" borderId="29" xfId="0" applyFont="1" applyFill="1" applyBorder="1" applyAlignment="1">
      <alignment horizontal="center" vertical="top"/>
    </xf>
    <xf numFmtId="0" fontId="11" fillId="6" borderId="29" xfId="0" applyFont="1" applyFill="1" applyBorder="1" applyAlignment="1">
      <alignment horizontal="left" vertical="top" wrapText="1"/>
    </xf>
    <xf numFmtId="49" fontId="12" fillId="2" borderId="114" xfId="0" applyNumberFormat="1" applyFont="1" applyFill="1" applyBorder="1" applyAlignment="1">
      <alignment horizontal="right" vertical="center"/>
    </xf>
    <xf numFmtId="49" fontId="12" fillId="2" borderId="117" xfId="0" applyNumberFormat="1" applyFont="1" applyFill="1" applyBorder="1" applyAlignment="1">
      <alignment horizontal="right" vertical="center"/>
    </xf>
    <xf numFmtId="49" fontId="12" fillId="17" borderId="88" xfId="0" applyNumberFormat="1" applyFont="1" applyFill="1" applyBorder="1" applyAlignment="1">
      <alignment horizontal="left" vertical="top"/>
    </xf>
    <xf numFmtId="49" fontId="12" fillId="17" borderId="39" xfId="0" applyNumberFormat="1" applyFont="1" applyFill="1" applyBorder="1" applyAlignment="1">
      <alignment horizontal="left" vertical="top"/>
    </xf>
    <xf numFmtId="49" fontId="12" fillId="17" borderId="97" xfId="0" applyNumberFormat="1" applyFont="1" applyFill="1" applyBorder="1" applyAlignment="1">
      <alignment horizontal="left" vertical="top"/>
    </xf>
    <xf numFmtId="49" fontId="12" fillId="17" borderId="49" xfId="0" applyNumberFormat="1" applyFont="1" applyFill="1" applyBorder="1" applyAlignment="1">
      <alignment horizontal="left" vertical="top"/>
    </xf>
    <xf numFmtId="49" fontId="12" fillId="7" borderId="103" xfId="0" applyNumberFormat="1" applyFont="1" applyFill="1" applyBorder="1" applyAlignment="1">
      <alignment vertical="top"/>
    </xf>
    <xf numFmtId="0" fontId="11" fillId="0" borderId="97" xfId="0" applyFont="1" applyBorder="1" applyAlignment="1">
      <alignment horizontal="left" vertical="top" wrapText="1"/>
    </xf>
    <xf numFmtId="49" fontId="12" fillId="2" borderId="98" xfId="0" applyNumberFormat="1" applyFont="1" applyFill="1" applyBorder="1" applyAlignment="1">
      <alignment horizontal="center" vertical="top"/>
    </xf>
    <xf numFmtId="49" fontId="12" fillId="3" borderId="34" xfId="0" applyNumberFormat="1" applyFont="1" applyFill="1" applyBorder="1" applyAlignment="1">
      <alignment horizontal="right" vertical="center"/>
    </xf>
    <xf numFmtId="49" fontId="12" fillId="0" borderId="77" xfId="0" applyNumberFormat="1" applyFont="1" applyBorder="1" applyAlignment="1">
      <alignment horizontal="center" vertical="top"/>
    </xf>
    <xf numFmtId="0" fontId="11" fillId="0" borderId="61" xfId="0" applyFont="1" applyBorder="1" applyAlignment="1">
      <alignment horizontal="center" vertical="top" textRotation="90"/>
    </xf>
    <xf numFmtId="0" fontId="11" fillId="0" borderId="75" xfId="0" applyFont="1" applyBorder="1" applyAlignment="1">
      <alignment horizontal="center" vertical="top" textRotation="90"/>
    </xf>
    <xf numFmtId="49" fontId="12" fillId="13" borderId="24" xfId="0" applyNumberFormat="1" applyFont="1" applyFill="1" applyBorder="1" applyAlignment="1">
      <alignment horizontal="left" vertical="top"/>
    </xf>
    <xf numFmtId="49" fontId="12" fillId="13" borderId="0" xfId="0" applyNumberFormat="1" applyFont="1" applyFill="1" applyAlignment="1">
      <alignment horizontal="left" vertical="top"/>
    </xf>
    <xf numFmtId="49" fontId="12" fillId="13" borderId="54" xfId="0" applyNumberFormat="1" applyFont="1" applyFill="1" applyBorder="1" applyAlignment="1">
      <alignment horizontal="left" vertical="top"/>
    </xf>
    <xf numFmtId="49" fontId="12" fillId="2" borderId="114" xfId="8" applyNumberFormat="1" applyFont="1" applyBorder="1" applyAlignment="1" applyProtection="1">
      <alignment horizontal="right" vertical="center"/>
    </xf>
    <xf numFmtId="49" fontId="12" fillId="2" borderId="117" xfId="8" applyNumberFormat="1" applyFont="1" applyBorder="1" applyAlignment="1" applyProtection="1">
      <alignment horizontal="right" vertical="center"/>
    </xf>
    <xf numFmtId="49" fontId="12" fillId="2" borderId="122" xfId="8" applyNumberFormat="1" applyFont="1" applyBorder="1" applyAlignment="1" applyProtection="1">
      <alignment horizontal="right" vertical="center"/>
    </xf>
    <xf numFmtId="49" fontId="12" fillId="18" borderId="30" xfId="0" applyNumberFormat="1" applyFont="1" applyFill="1" applyBorder="1" applyAlignment="1">
      <alignment horizontal="left" vertical="top"/>
    </xf>
    <xf numFmtId="49" fontId="12" fillId="18" borderId="39" xfId="0" applyNumberFormat="1" applyFont="1" applyFill="1" applyBorder="1" applyAlignment="1">
      <alignment horizontal="left" vertical="top"/>
    </xf>
    <xf numFmtId="49" fontId="12" fillId="18" borderId="34" xfId="0" applyNumberFormat="1" applyFont="1" applyFill="1" applyBorder="1" applyAlignment="1">
      <alignment horizontal="left" vertical="top"/>
    </xf>
    <xf numFmtId="49" fontId="11" fillId="0" borderId="49" xfId="0" applyNumberFormat="1" applyFont="1" applyBorder="1" applyAlignment="1">
      <alignment horizontal="center" vertical="top" textRotation="90"/>
    </xf>
    <xf numFmtId="49" fontId="12" fillId="2" borderId="88" xfId="0" applyNumberFormat="1" applyFont="1" applyFill="1" applyBorder="1" applyAlignment="1">
      <alignment horizontal="right" vertical="center" wrapText="1"/>
    </xf>
    <xf numFmtId="49" fontId="12" fillId="2" borderId="39" xfId="0" applyNumberFormat="1" applyFont="1" applyFill="1" applyBorder="1" applyAlignment="1">
      <alignment horizontal="right" vertical="center" wrapText="1"/>
    </xf>
    <xf numFmtId="49" fontId="12" fillId="2" borderId="34" xfId="0" applyNumberFormat="1" applyFont="1" applyFill="1" applyBorder="1" applyAlignment="1">
      <alignment horizontal="right" vertical="center" wrapText="1"/>
    </xf>
    <xf numFmtId="0" fontId="11" fillId="6" borderId="15" xfId="0" applyFont="1" applyFill="1" applyBorder="1" applyAlignment="1">
      <alignment horizontal="left" vertical="top" wrapText="1"/>
    </xf>
    <xf numFmtId="0" fontId="11" fillId="6" borderId="75" xfId="0" applyFont="1" applyFill="1" applyBorder="1" applyAlignment="1">
      <alignment horizontal="left" vertical="top" wrapText="1"/>
    </xf>
    <xf numFmtId="49" fontId="12" fillId="17" borderId="34" xfId="0" applyNumberFormat="1" applyFont="1" applyFill="1" applyBorder="1" applyAlignment="1">
      <alignment horizontal="left" vertical="top"/>
    </xf>
    <xf numFmtId="49" fontId="12" fillId="2" borderId="88" xfId="0" applyNumberFormat="1" applyFont="1" applyFill="1" applyBorder="1" applyAlignment="1">
      <alignment horizontal="right" vertical="top" wrapText="1"/>
    </xf>
    <xf numFmtId="49" fontId="12" fillId="2" borderId="39" xfId="0" applyNumberFormat="1" applyFont="1" applyFill="1" applyBorder="1" applyAlignment="1">
      <alignment horizontal="right" vertical="top" wrapText="1"/>
    </xf>
    <xf numFmtId="49" fontId="12" fillId="2" borderId="34" xfId="0" applyNumberFormat="1" applyFont="1" applyFill="1" applyBorder="1" applyAlignment="1">
      <alignment horizontal="right" vertical="top" wrapText="1"/>
    </xf>
    <xf numFmtId="49" fontId="11" fillId="6" borderId="67" xfId="0" applyNumberFormat="1" applyFont="1" applyFill="1" applyBorder="1" applyAlignment="1">
      <alignment horizontal="center" vertical="top"/>
    </xf>
    <xf numFmtId="0" fontId="12" fillId="13" borderId="117" xfId="0" applyFont="1" applyFill="1" applyBorder="1" applyAlignment="1">
      <alignment horizontal="left" vertical="top" wrapText="1"/>
    </xf>
    <xf numFmtId="0" fontId="12" fillId="13" borderId="122" xfId="0" applyFont="1" applyFill="1" applyBorder="1" applyAlignment="1">
      <alignment horizontal="left" vertical="top" wrapText="1"/>
    </xf>
    <xf numFmtId="0" fontId="11" fillId="6" borderId="15" xfId="0" applyFont="1" applyFill="1" applyBorder="1" applyAlignment="1">
      <alignment horizontal="center" vertical="top" wrapText="1"/>
    </xf>
    <xf numFmtId="0" fontId="11" fillId="6" borderId="75" xfId="0" applyFont="1" applyFill="1" applyBorder="1" applyAlignment="1">
      <alignment horizontal="center" vertical="top" wrapText="1"/>
    </xf>
    <xf numFmtId="0" fontId="11" fillId="11" borderId="61" xfId="0" applyFont="1" applyFill="1" applyBorder="1" applyAlignment="1">
      <alignment horizontal="center" vertical="top"/>
    </xf>
    <xf numFmtId="0" fontId="11" fillId="11" borderId="172" xfId="0" applyFont="1" applyFill="1" applyBorder="1" applyAlignment="1">
      <alignment horizontal="center" vertical="top"/>
    </xf>
    <xf numFmtId="0" fontId="11" fillId="11" borderId="184" xfId="0" applyFont="1" applyFill="1" applyBorder="1" applyAlignment="1">
      <alignment horizontal="center" vertical="top"/>
    </xf>
    <xf numFmtId="49" fontId="11" fillId="11" borderId="55" xfId="0" applyNumberFormat="1" applyFont="1" applyFill="1" applyBorder="1" applyAlignment="1">
      <alignment horizontal="center" vertical="top" textRotation="90" wrapText="1"/>
    </xf>
    <xf numFmtId="49" fontId="11" fillId="11" borderId="187" xfId="0" applyNumberFormat="1" applyFont="1" applyFill="1" applyBorder="1" applyAlignment="1">
      <alignment horizontal="center" vertical="top" textRotation="90" wrapText="1"/>
    </xf>
    <xf numFmtId="49" fontId="11" fillId="11" borderId="185" xfId="0" applyNumberFormat="1" applyFont="1" applyFill="1" applyBorder="1" applyAlignment="1">
      <alignment horizontal="center" vertical="top" textRotation="90" wrapText="1"/>
    </xf>
    <xf numFmtId="49" fontId="11" fillId="11" borderId="46" xfId="0" applyNumberFormat="1" applyFont="1" applyFill="1" applyBorder="1" applyAlignment="1">
      <alignment horizontal="center" vertical="top" textRotation="90"/>
    </xf>
    <xf numFmtId="49" fontId="11" fillId="11" borderId="180" xfId="0" applyNumberFormat="1" applyFont="1" applyFill="1" applyBorder="1" applyAlignment="1">
      <alignment horizontal="center" vertical="top" textRotation="90"/>
    </xf>
    <xf numFmtId="49" fontId="11" fillId="11" borderId="179" xfId="0" applyNumberFormat="1" applyFont="1" applyFill="1" applyBorder="1" applyAlignment="1">
      <alignment horizontal="center" vertical="top" textRotation="90"/>
    </xf>
    <xf numFmtId="0" fontId="11" fillId="0" borderId="148" xfId="10" applyNumberFormat="1" applyFont="1" applyFill="1" applyBorder="1" applyAlignment="1" applyProtection="1">
      <alignment horizontal="left" vertical="top" wrapText="1"/>
    </xf>
    <xf numFmtId="0" fontId="11" fillId="0" borderId="197" xfId="10" applyNumberFormat="1" applyFont="1" applyFill="1" applyBorder="1" applyAlignment="1" applyProtection="1">
      <alignment horizontal="left" vertical="top" wrapText="1"/>
    </xf>
    <xf numFmtId="49" fontId="12" fillId="2" borderId="127" xfId="0" applyNumberFormat="1" applyFont="1" applyFill="1" applyBorder="1" applyAlignment="1">
      <alignment horizontal="center" vertical="top"/>
    </xf>
    <xf numFmtId="49" fontId="12" fillId="2" borderId="29" xfId="0" applyNumberFormat="1" applyFont="1" applyFill="1" applyBorder="1" applyAlignment="1">
      <alignment horizontal="center" vertical="top"/>
    </xf>
    <xf numFmtId="49" fontId="12" fillId="2" borderId="196" xfId="0" applyNumberFormat="1" applyFont="1" applyFill="1" applyBorder="1" applyAlignment="1">
      <alignment horizontal="center" vertical="top"/>
    </xf>
    <xf numFmtId="49" fontId="12" fillId="0" borderId="17" xfId="0" applyNumberFormat="1" applyFont="1" applyBorder="1" applyAlignment="1">
      <alignment horizontal="center" vertical="top"/>
    </xf>
    <xf numFmtId="49" fontId="12" fillId="7" borderId="67" xfId="0" applyNumberFormat="1" applyFont="1" applyFill="1" applyBorder="1" applyAlignment="1">
      <alignment horizontal="center" vertical="top"/>
    </xf>
    <xf numFmtId="49" fontId="12" fillId="7" borderId="57" xfId="0" applyNumberFormat="1" applyFont="1" applyFill="1" applyBorder="1" applyAlignment="1">
      <alignment horizontal="center" vertical="top"/>
    </xf>
    <xf numFmtId="49" fontId="12" fillId="7" borderId="162" xfId="0" applyNumberFormat="1" applyFont="1" applyFill="1" applyBorder="1" applyAlignment="1">
      <alignment horizontal="center" vertical="top"/>
    </xf>
    <xf numFmtId="0" fontId="15" fillId="0" borderId="117" xfId="0" applyFont="1" applyBorder="1" applyAlignment="1">
      <alignment horizontal="left"/>
    </xf>
    <xf numFmtId="49" fontId="12" fillId="10" borderId="52" xfId="0" applyNumberFormat="1" applyFont="1" applyFill="1" applyBorder="1" applyAlignment="1">
      <alignment horizontal="center" vertical="top"/>
    </xf>
    <xf numFmtId="49" fontId="12" fillId="10" borderId="15" xfId="0" applyNumberFormat="1" applyFont="1" applyFill="1" applyBorder="1" applyAlignment="1">
      <alignment horizontal="center" vertical="top"/>
    </xf>
    <xf numFmtId="0" fontId="14" fillId="0" borderId="0" xfId="0" applyFont="1" applyAlignment="1" applyProtection="1">
      <alignment horizontal="right"/>
      <protection locked="0"/>
    </xf>
    <xf numFmtId="0" fontId="12" fillId="0" borderId="94" xfId="0" applyFont="1" applyBorder="1" applyAlignment="1" applyProtection="1">
      <alignment horizontal="center" vertical="top" wrapText="1"/>
      <protection locked="0"/>
    </xf>
    <xf numFmtId="0" fontId="12" fillId="0" borderId="79" xfId="0" applyFont="1" applyBorder="1" applyAlignment="1" applyProtection="1">
      <alignment horizontal="center" vertical="top" wrapText="1"/>
      <protection locked="0"/>
    </xf>
    <xf numFmtId="0" fontId="12" fillId="0" borderId="80" xfId="0" applyFont="1" applyBorder="1" applyAlignment="1" applyProtection="1">
      <alignment horizontal="center" vertical="top" wrapText="1"/>
      <protection locked="0"/>
    </xf>
    <xf numFmtId="0" fontId="11" fillId="0" borderId="91" xfId="0" applyFont="1" applyBorder="1" applyAlignment="1" applyProtection="1">
      <alignment horizontal="center" vertical="center"/>
      <protection locked="0"/>
    </xf>
    <xf numFmtId="0" fontId="11" fillId="0" borderId="92" xfId="0" applyFont="1" applyBorder="1" applyAlignment="1" applyProtection="1">
      <alignment horizontal="center" vertical="center"/>
      <protection locked="0"/>
    </xf>
    <xf numFmtId="0" fontId="11" fillId="0" borderId="60" xfId="0" applyFont="1" applyBorder="1" applyAlignment="1" applyProtection="1">
      <alignment horizontal="center" vertical="center" textRotation="90" wrapText="1"/>
      <protection locked="0"/>
    </xf>
    <xf numFmtId="0" fontId="11" fillId="0" borderId="45" xfId="0" applyFont="1" applyBorder="1" applyAlignment="1" applyProtection="1">
      <alignment horizontal="center" vertical="center" textRotation="90" wrapText="1"/>
      <protection locked="0"/>
    </xf>
    <xf numFmtId="0" fontId="12" fillId="0" borderId="94" xfId="0" applyFont="1" applyBorder="1" applyAlignment="1" applyProtection="1">
      <alignment horizontal="center" vertical="top"/>
      <protection locked="0"/>
    </xf>
    <xf numFmtId="0" fontId="12" fillId="0" borderId="79" xfId="0" applyFont="1" applyBorder="1" applyAlignment="1" applyProtection="1">
      <alignment horizontal="center" vertical="top"/>
      <protection locked="0"/>
    </xf>
    <xf numFmtId="0" fontId="12" fillId="0" borderId="80" xfId="0" applyFont="1" applyBorder="1" applyAlignment="1" applyProtection="1">
      <alignment horizontal="center" vertical="top"/>
      <protection locked="0"/>
    </xf>
    <xf numFmtId="0" fontId="11" fillId="0" borderId="59" xfId="0" applyFont="1" applyBorder="1" applyAlignment="1" applyProtection="1">
      <alignment horizontal="center" vertical="center" textRotation="90" wrapText="1"/>
      <protection locked="0"/>
    </xf>
    <xf numFmtId="0" fontId="11" fillId="0" borderId="43" xfId="0" applyFont="1" applyBorder="1" applyAlignment="1" applyProtection="1">
      <alignment horizontal="center" vertical="center" textRotation="90" wrapText="1"/>
      <protection locked="0"/>
    </xf>
    <xf numFmtId="0" fontId="12" fillId="20" borderId="70" xfId="0" applyFont="1" applyFill="1" applyBorder="1" applyAlignment="1">
      <alignment horizontal="right" vertical="top"/>
    </xf>
    <xf numFmtId="0" fontId="12" fillId="20" borderId="39" xfId="0" applyFont="1" applyFill="1" applyBorder="1" applyAlignment="1">
      <alignment horizontal="right" vertical="top"/>
    </xf>
    <xf numFmtId="0" fontId="12" fillId="20" borderId="34" xfId="0" applyFont="1" applyFill="1" applyBorder="1" applyAlignment="1">
      <alignment horizontal="right" vertical="top"/>
    </xf>
    <xf numFmtId="0" fontId="11" fillId="0" borderId="59" xfId="0" applyFont="1" applyBorder="1" applyAlignment="1" applyProtection="1">
      <alignment horizontal="center" vertical="center" textRotation="90"/>
      <protection locked="0"/>
    </xf>
    <xf numFmtId="0" fontId="11" fillId="0" borderId="43" xfId="0" applyFont="1" applyBorder="1" applyAlignment="1" applyProtection="1">
      <alignment horizontal="center" vertical="center" textRotation="90"/>
      <protection locked="0"/>
    </xf>
    <xf numFmtId="0" fontId="11" fillId="0" borderId="31" xfId="0" applyFont="1" applyBorder="1" applyAlignment="1" applyProtection="1">
      <alignment horizontal="center" vertical="center" textRotation="90"/>
      <protection locked="0"/>
    </xf>
    <xf numFmtId="0" fontId="11" fillId="0" borderId="82" xfId="0" applyFont="1" applyBorder="1" applyAlignment="1" applyProtection="1">
      <alignment horizontal="center" vertical="center" textRotation="90"/>
      <protection locked="0"/>
    </xf>
    <xf numFmtId="0" fontId="11" fillId="0" borderId="32" xfId="0" applyFont="1" applyBorder="1" applyAlignment="1" applyProtection="1">
      <alignment horizontal="center" vertical="center" textRotation="90"/>
      <protection locked="0"/>
    </xf>
    <xf numFmtId="0" fontId="11" fillId="0" borderId="29" xfId="0" applyFont="1" applyBorder="1" applyAlignment="1" applyProtection="1">
      <alignment horizontal="center" vertical="center" textRotation="90"/>
      <protection locked="0"/>
    </xf>
    <xf numFmtId="0" fontId="11" fillId="0" borderId="44" xfId="0" applyFont="1" applyBorder="1" applyAlignment="1" applyProtection="1">
      <alignment horizontal="center" vertical="center" textRotation="90"/>
      <protection locked="0"/>
    </xf>
    <xf numFmtId="0" fontId="11" fillId="0" borderId="33" xfId="0" applyFont="1" applyBorder="1" applyAlignment="1" applyProtection="1">
      <alignment horizontal="center" vertical="center" textRotation="90"/>
      <protection locked="0"/>
    </xf>
    <xf numFmtId="0" fontId="11" fillId="0" borderId="93" xfId="0" applyFont="1" applyBorder="1" applyAlignment="1" applyProtection="1">
      <alignment horizontal="center" vertical="center" textRotation="90"/>
      <protection locked="0"/>
    </xf>
    <xf numFmtId="0" fontId="11" fillId="0" borderId="45" xfId="0" applyFont="1" applyBorder="1" applyAlignment="1" applyProtection="1">
      <alignment horizontal="center" vertical="center" textRotation="90"/>
      <protection locked="0"/>
    </xf>
    <xf numFmtId="0" fontId="12" fillId="8" borderId="200" xfId="0" applyFont="1" applyFill="1" applyBorder="1" applyAlignment="1" applyProtection="1">
      <alignment horizontal="center" vertical="center" wrapText="1"/>
      <protection locked="0"/>
    </xf>
    <xf numFmtId="0" fontId="12" fillId="8" borderId="203" xfId="0" applyFont="1" applyFill="1" applyBorder="1" applyAlignment="1" applyProtection="1">
      <alignment horizontal="center" vertical="center" wrapText="1"/>
      <protection locked="0"/>
    </xf>
    <xf numFmtId="0" fontId="12" fillId="8" borderId="208" xfId="0" applyFont="1" applyFill="1" applyBorder="1" applyAlignment="1" applyProtection="1">
      <alignment horizontal="center" vertical="center" wrapText="1"/>
      <protection locked="0"/>
    </xf>
    <xf numFmtId="0" fontId="12" fillId="8" borderId="200" xfId="0" applyFont="1" applyFill="1" applyBorder="1" applyAlignment="1" applyProtection="1">
      <alignment horizontal="center" vertical="center" textRotation="90" wrapText="1"/>
      <protection locked="0"/>
    </xf>
    <xf numFmtId="0" fontId="12" fillId="8" borderId="203" xfId="0" applyFont="1" applyFill="1" applyBorder="1" applyAlignment="1" applyProtection="1">
      <alignment horizontal="center" vertical="center" textRotation="90" wrapText="1"/>
      <protection locked="0"/>
    </xf>
    <xf numFmtId="0" fontId="12" fillId="8" borderId="208" xfId="0" applyFont="1" applyFill="1" applyBorder="1" applyAlignment="1" applyProtection="1">
      <alignment horizontal="center" vertical="center" textRotation="90" wrapText="1"/>
      <protection locked="0"/>
    </xf>
    <xf numFmtId="0" fontId="12" fillId="8" borderId="201" xfId="0" applyFont="1" applyFill="1" applyBorder="1" applyAlignment="1" applyProtection="1">
      <alignment horizontal="center" vertical="center" wrapText="1"/>
      <protection locked="0"/>
    </xf>
    <xf numFmtId="0" fontId="12" fillId="8" borderId="202" xfId="0" applyFont="1" applyFill="1" applyBorder="1" applyAlignment="1" applyProtection="1">
      <alignment horizontal="center" vertical="center" wrapText="1"/>
      <protection locked="0"/>
    </xf>
    <xf numFmtId="0" fontId="12" fillId="8" borderId="204" xfId="0" applyFont="1" applyFill="1" applyBorder="1" applyAlignment="1" applyProtection="1">
      <alignment horizontal="center" vertical="center" wrapText="1"/>
      <protection locked="0"/>
    </xf>
    <xf numFmtId="0" fontId="12" fillId="8" borderId="90" xfId="0" applyFont="1" applyFill="1" applyBorder="1" applyAlignment="1" applyProtection="1">
      <alignment horizontal="center" vertical="center" wrapText="1"/>
      <protection locked="0"/>
    </xf>
    <xf numFmtId="0" fontId="12" fillId="8" borderId="35" xfId="0" applyFont="1" applyFill="1" applyBorder="1" applyAlignment="1" applyProtection="1">
      <alignment horizontal="center" vertical="center" textRotation="90" wrapText="1"/>
      <protection locked="0"/>
    </xf>
    <xf numFmtId="0" fontId="12" fillId="8" borderId="113" xfId="0" applyFont="1" applyFill="1" applyBorder="1" applyAlignment="1" applyProtection="1">
      <alignment horizontal="center" vertical="center" textRotation="90" wrapText="1"/>
      <protection locked="0"/>
    </xf>
    <xf numFmtId="0" fontId="12" fillId="8" borderId="212" xfId="0" applyFont="1" applyFill="1" applyBorder="1" applyAlignment="1" applyProtection="1">
      <alignment horizontal="center" vertical="center" textRotation="90" wrapText="1"/>
      <protection locked="0"/>
    </xf>
    <xf numFmtId="0" fontId="14" fillId="8" borderId="205" xfId="0" applyFont="1" applyFill="1" applyBorder="1" applyAlignment="1" applyProtection="1">
      <alignment horizontal="center" vertical="top" wrapText="1"/>
      <protection locked="0"/>
    </xf>
    <xf numFmtId="0" fontId="14" fillId="8" borderId="206" xfId="0" applyFont="1" applyFill="1" applyBorder="1" applyAlignment="1" applyProtection="1">
      <alignment horizontal="center" vertical="top" wrapText="1"/>
      <protection locked="0"/>
    </xf>
    <xf numFmtId="0" fontId="14" fillId="8" borderId="209" xfId="0" applyFont="1" applyFill="1" applyBorder="1" applyAlignment="1" applyProtection="1">
      <alignment horizontal="center" vertical="top" wrapText="1"/>
      <protection locked="0"/>
    </xf>
    <xf numFmtId="0" fontId="14" fillId="8" borderId="157" xfId="0" applyFont="1" applyFill="1" applyBorder="1" applyAlignment="1" applyProtection="1">
      <alignment horizontal="center" vertical="top" wrapText="1"/>
      <protection locked="0"/>
    </xf>
    <xf numFmtId="0" fontId="14" fillId="8" borderId="29" xfId="0" applyFont="1" applyFill="1" applyBorder="1" applyAlignment="1" applyProtection="1">
      <alignment horizontal="center" vertical="top" wrapText="1"/>
      <protection locked="0"/>
    </xf>
    <xf numFmtId="0" fontId="14" fillId="8" borderId="210" xfId="0" applyFont="1" applyFill="1" applyBorder="1" applyAlignment="1" applyProtection="1">
      <alignment horizontal="center" vertical="top" wrapText="1"/>
      <protection locked="0"/>
    </xf>
    <xf numFmtId="0" fontId="14" fillId="8" borderId="191" xfId="0" applyFont="1" applyFill="1" applyBorder="1" applyAlignment="1" applyProtection="1">
      <alignment horizontal="center" vertical="top" wrapText="1"/>
      <protection locked="0"/>
    </xf>
    <xf numFmtId="0" fontId="14" fillId="8" borderId="207" xfId="0" applyFont="1" applyFill="1" applyBorder="1" applyAlignment="1" applyProtection="1">
      <alignment horizontal="center" vertical="top" wrapText="1"/>
      <protection locked="0"/>
    </xf>
    <xf numFmtId="0" fontId="14" fillId="8" borderId="211" xfId="0" applyFont="1" applyFill="1" applyBorder="1" applyAlignment="1" applyProtection="1">
      <alignment horizontal="center" vertical="top" wrapText="1"/>
      <protection locked="0"/>
    </xf>
    <xf numFmtId="0" fontId="14" fillId="20" borderId="57" xfId="0" applyFont="1" applyFill="1" applyBorder="1" applyAlignment="1">
      <alignment horizontal="left"/>
    </xf>
    <xf numFmtId="0" fontId="14" fillId="20" borderId="0" xfId="0" applyFont="1" applyFill="1" applyAlignment="1">
      <alignment horizontal="left"/>
    </xf>
    <xf numFmtId="0" fontId="14" fillId="20" borderId="54" xfId="0" applyFont="1" applyFill="1" applyBorder="1" applyAlignment="1">
      <alignment horizontal="left"/>
    </xf>
    <xf numFmtId="0" fontId="14" fillId="0" borderId="0" xfId="0" applyFont="1" applyAlignment="1">
      <alignment horizontal="left"/>
    </xf>
    <xf numFmtId="0" fontId="14" fillId="25" borderId="99" xfId="0" applyFont="1" applyFill="1" applyBorder="1" applyAlignment="1">
      <alignment horizontal="center" vertical="top"/>
    </xf>
    <xf numFmtId="0" fontId="14" fillId="25" borderId="120" xfId="0" applyFont="1" applyFill="1" applyBorder="1" applyAlignment="1">
      <alignment horizontal="center" vertical="top"/>
    </xf>
    <xf numFmtId="0" fontId="14" fillId="25" borderId="79" xfId="0" applyFont="1" applyFill="1" applyBorder="1" applyAlignment="1">
      <alignment horizontal="center" vertical="top"/>
    </xf>
    <xf numFmtId="0" fontId="14" fillId="25" borderId="231" xfId="0" applyFont="1" applyFill="1" applyBorder="1" applyAlignment="1">
      <alignment horizontal="center" vertical="top"/>
    </xf>
    <xf numFmtId="0" fontId="14" fillId="25" borderId="64" xfId="0" applyFont="1" applyFill="1" applyBorder="1" applyAlignment="1">
      <alignment horizontal="center"/>
    </xf>
    <xf numFmtId="0" fontId="14" fillId="25" borderId="62" xfId="0" applyFont="1" applyFill="1" applyBorder="1" applyAlignment="1">
      <alignment horizontal="center"/>
    </xf>
    <xf numFmtId="0" fontId="14" fillId="25" borderId="63" xfId="0" applyFont="1" applyFill="1" applyBorder="1" applyAlignment="1">
      <alignment horizontal="center"/>
    </xf>
    <xf numFmtId="0" fontId="14" fillId="25" borderId="80" xfId="0" applyFont="1" applyFill="1" applyBorder="1" applyAlignment="1">
      <alignment horizontal="center" vertical="top" wrapText="1"/>
    </xf>
    <xf numFmtId="0" fontId="14" fillId="25" borderId="233" xfId="0" applyFont="1" applyFill="1" applyBorder="1" applyAlignment="1">
      <alignment horizontal="center" vertical="top" wrapText="1"/>
    </xf>
  </cellXfs>
  <cellStyles count="28">
    <cellStyle name="1 antraštė" xfId="1" builtinId="16" customBuiltin="1"/>
    <cellStyle name="2 antraštė" xfId="2" builtinId="17" customBuiltin="1"/>
    <cellStyle name="20% – paryškinimas 3 2" xfId="3" xr:uid="{00000000-0005-0000-0000-000002000000}"/>
    <cellStyle name="20% – paryškinimas 5 2" xfId="4" xr:uid="{00000000-0005-0000-0000-000003000000}"/>
    <cellStyle name="3 antraštė" xfId="5" builtinId="18" customBuiltin="1"/>
    <cellStyle name="4 antraštė" xfId="6" builtinId="19" customBuiltin="1"/>
    <cellStyle name="Aiškinamasis tekstas" xfId="7" builtinId="53" customBuiltin="1"/>
    <cellStyle name="Excel_BuiltIn_20% – paryškinimas 3" xfId="8" xr:uid="{00000000-0005-0000-0000-000007000000}"/>
    <cellStyle name="Excel_BuiltIn_20% – paryškinimas 5" xfId="9" xr:uid="{00000000-0005-0000-0000-000008000000}"/>
    <cellStyle name="Excel_BuiltIn_Pastaba" xfId="10" xr:uid="{00000000-0005-0000-0000-000009000000}"/>
    <cellStyle name="Explanatory Text" xfId="11" xr:uid="{00000000-0005-0000-0000-00000A000000}"/>
    <cellStyle name="Geras" xfId="12" builtinId="26" customBuiltin="1"/>
    <cellStyle name="Good 1" xfId="13" xr:uid="{00000000-0005-0000-0000-00000C000000}"/>
    <cellStyle name="Heading 1 1" xfId="14" xr:uid="{00000000-0005-0000-0000-00000D000000}"/>
    <cellStyle name="Heading 2 1" xfId="15" xr:uid="{00000000-0005-0000-0000-00000E000000}"/>
    <cellStyle name="Heading 3" xfId="16" xr:uid="{00000000-0005-0000-0000-00000F000000}"/>
    <cellStyle name="Heading 4" xfId="17" xr:uid="{00000000-0005-0000-0000-000010000000}"/>
    <cellStyle name="Įprastas" xfId="0" builtinId="0"/>
    <cellStyle name="Įspėjimo tekstas" xfId="18" builtinId="11" customBuiltin="1"/>
    <cellStyle name="Išvestis" xfId="19" builtinId="21" customBuiltin="1"/>
    <cellStyle name="Output" xfId="20" xr:uid="{00000000-0005-0000-0000-000014000000}"/>
    <cellStyle name="Paprastas_Lapas1" xfId="21" xr:uid="{00000000-0005-0000-0000-000015000000}"/>
    <cellStyle name="Pastaba 2" xfId="22" xr:uid="{00000000-0005-0000-0000-000016000000}"/>
    <cellStyle name="Pavadinimas" xfId="23" builtinId="15" customBuiltin="1"/>
    <cellStyle name="Suma" xfId="24" builtinId="25" customBuiltin="1"/>
    <cellStyle name="Title" xfId="25" xr:uid="{00000000-0005-0000-0000-000019000000}"/>
    <cellStyle name="Total" xfId="26" xr:uid="{00000000-0005-0000-0000-00001A000000}"/>
    <cellStyle name="Warning Text" xfId="27" xr:uid="{00000000-0005-0000-0000-00001B000000}"/>
  </cellStyles>
  <dxfs count="0"/>
  <tableStyles count="0" defaultTableStyle="TableStyleMedium2" defaultPivotStyle="PivotStyleLight16"/>
  <colors>
    <mruColors>
      <color rgb="FFCCFFCC"/>
      <color rgb="FFCCFFFF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letra_AS\Documents\2024%20SVP\01%20programa%20(2024%20m.%20poreikis).xlsx" TargetMode="External"/><Relationship Id="rId1" Type="http://schemas.openxmlformats.org/officeDocument/2006/relationships/externalLinkPath" Target="/Users/Pletra_AS/Documents/2024%20SVP/01%20programa%20(2024%20m.%20poreiki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 Programa"/>
      <sheetName val="01 Išlaidų suvestinė"/>
      <sheetName val="01 Šaltiniai"/>
      <sheetName val="01 Bendros lėšos"/>
    </sheetNames>
    <sheetDataSet>
      <sheetData sheetId="0"/>
      <sheetData sheetId="1"/>
      <sheetData sheetId="2">
        <row r="4">
          <cell r="B4">
            <v>17280.8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</row>
        <row r="15">
          <cell r="C15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387"/>
  <sheetViews>
    <sheetView tabSelected="1" zoomScale="80" zoomScaleNormal="80" zoomScaleSheetLayoutView="80" workbookViewId="0">
      <pane ySplit="21" topLeftCell="A97" activePane="bottomLeft" state="frozen"/>
      <selection pane="bottomLeft" activeCell="E101" sqref="E101:E102"/>
    </sheetView>
  </sheetViews>
  <sheetFormatPr defaultRowHeight="12.75" x14ac:dyDescent="0.2"/>
  <cols>
    <col min="1" max="1" width="3.28515625" style="29" customWidth="1"/>
    <col min="2" max="2" width="3.7109375" style="30" customWidth="1"/>
    <col min="3" max="3" width="3.140625" style="30" customWidth="1"/>
    <col min="4" max="4" width="3.42578125" style="30" customWidth="1"/>
    <col min="5" max="5" width="27.85546875" style="30" customWidth="1"/>
    <col min="6" max="6" width="5" style="30" customWidth="1"/>
    <col min="7" max="7" width="7.28515625" style="30" customWidth="1"/>
    <col min="8" max="8" width="6.140625" style="30" customWidth="1"/>
    <col min="9" max="9" width="5.28515625" style="30" customWidth="1"/>
    <col min="10" max="10" width="10.85546875" style="30" customWidth="1"/>
    <col min="11" max="11" width="8.5703125" style="30" customWidth="1"/>
    <col min="12" max="12" width="10.28515625" style="30" customWidth="1"/>
    <col min="13" max="13" width="9" style="30" customWidth="1"/>
    <col min="14" max="14" width="8.85546875" style="30" customWidth="1"/>
    <col min="15" max="15" width="9.42578125" style="30" customWidth="1"/>
    <col min="16" max="17" width="9.5703125" style="30" customWidth="1"/>
    <col min="18" max="19" width="9.42578125" style="30" customWidth="1"/>
    <col min="20" max="20" width="9.28515625" style="30" customWidth="1"/>
    <col min="21" max="22" width="9.42578125" style="30" customWidth="1"/>
    <col min="23" max="23" width="8.85546875" style="30" customWidth="1"/>
    <col min="24" max="24" width="9.42578125" style="30" customWidth="1"/>
    <col min="25" max="25" width="9.140625" style="30" customWidth="1"/>
    <col min="26" max="26" width="9.28515625" style="30" customWidth="1"/>
    <col min="27" max="27" width="9.7109375" style="30" customWidth="1"/>
    <col min="28" max="41" width="9" style="30" hidden="1" customWidth="1"/>
    <col min="42" max="16384" width="9.140625" style="29"/>
  </cols>
  <sheetData>
    <row r="1" spans="2:27" ht="0.75" customHeight="1" x14ac:dyDescent="0.2">
      <c r="B1" s="1080" t="s">
        <v>0</v>
      </c>
      <c r="C1" s="1080"/>
      <c r="D1" s="1080"/>
      <c r="E1" s="1080"/>
      <c r="F1" s="1080"/>
      <c r="G1" s="1080"/>
      <c r="H1" s="1080"/>
      <c r="I1" s="1080"/>
      <c r="J1" s="1080"/>
      <c r="K1" s="1080"/>
      <c r="L1" s="1080"/>
      <c r="M1" s="1080"/>
      <c r="N1" s="1080"/>
      <c r="O1" s="1080"/>
      <c r="P1" s="1080"/>
      <c r="Q1" s="1080"/>
      <c r="R1" s="1080"/>
      <c r="S1" s="1080"/>
      <c r="T1" s="1080"/>
      <c r="U1" s="1080"/>
      <c r="V1" s="1080"/>
      <c r="W1" s="1080"/>
      <c r="X1" s="1080"/>
      <c r="Y1" s="1080"/>
      <c r="Z1" s="1080"/>
      <c r="AA1" s="1080"/>
    </row>
    <row r="2" spans="2:27" ht="12.75" customHeight="1" x14ac:dyDescent="0.2"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V2" s="729" t="s">
        <v>166</v>
      </c>
      <c r="W2" s="729"/>
      <c r="X2" s="729"/>
      <c r="Y2" s="729"/>
      <c r="Z2" s="729"/>
      <c r="AA2" s="729"/>
    </row>
    <row r="3" spans="2:27" ht="12.75" customHeight="1" x14ac:dyDescent="0.2"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V3" s="729" t="s">
        <v>196</v>
      </c>
      <c r="W3" s="729"/>
      <c r="X3" s="729"/>
      <c r="Y3" s="729"/>
      <c r="Z3" s="729"/>
      <c r="AA3" s="729"/>
    </row>
    <row r="4" spans="2:27" ht="12.75" customHeight="1" x14ac:dyDescent="0.2"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V4" s="729" t="s">
        <v>259</v>
      </c>
      <c r="W4" s="729"/>
      <c r="X4" s="729"/>
      <c r="Y4" s="729"/>
      <c r="Z4" s="729"/>
      <c r="AA4" s="729"/>
    </row>
    <row r="5" spans="2:27" ht="12.75" customHeight="1" x14ac:dyDescent="0.2">
      <c r="B5" s="263"/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V5" s="729" t="s">
        <v>260</v>
      </c>
      <c r="W5" s="729"/>
      <c r="X5" s="729"/>
      <c r="Y5" s="729"/>
      <c r="Z5" s="729"/>
      <c r="AA5" s="729"/>
    </row>
    <row r="6" spans="2:27" ht="12.75" customHeight="1" x14ac:dyDescent="0.2"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V6" s="729" t="s">
        <v>425</v>
      </c>
      <c r="W6" s="729"/>
      <c r="X6" s="729"/>
      <c r="Y6" s="729"/>
      <c r="Z6" s="729"/>
      <c r="AA6" s="729"/>
    </row>
    <row r="7" spans="2:27" ht="12.75" customHeight="1" x14ac:dyDescent="0.2">
      <c r="B7" s="263"/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V7" s="729" t="s">
        <v>426</v>
      </c>
      <c r="W7" s="729"/>
      <c r="X7" s="729"/>
      <c r="Y7" s="729"/>
      <c r="Z7" s="729"/>
      <c r="AA7" s="729"/>
    </row>
    <row r="8" spans="2:27" ht="12.75" customHeight="1" x14ac:dyDescent="0.2">
      <c r="B8" s="263"/>
      <c r="C8" s="263"/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V8" s="729" t="s">
        <v>429</v>
      </c>
      <c r="W8" s="729"/>
      <c r="X8" s="729"/>
      <c r="Y8" s="729"/>
      <c r="Z8" s="729"/>
      <c r="AA8" s="729"/>
    </row>
    <row r="9" spans="2:27" ht="12.75" customHeight="1" x14ac:dyDescent="0.2">
      <c r="B9" s="263"/>
      <c r="C9" s="263"/>
      <c r="D9" s="263"/>
      <c r="E9" s="263"/>
      <c r="F9" s="263"/>
      <c r="G9" s="263"/>
      <c r="H9" s="263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V9" s="729" t="s">
        <v>432</v>
      </c>
      <c r="W9" s="729"/>
      <c r="X9" s="729"/>
      <c r="Y9" s="729"/>
      <c r="Z9" s="729"/>
      <c r="AA9" s="729"/>
    </row>
    <row r="10" spans="2:27" ht="12.75" customHeight="1" x14ac:dyDescent="0.2">
      <c r="B10" s="263"/>
      <c r="C10" s="263"/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V10" s="729" t="s">
        <v>433</v>
      </c>
      <c r="W10" s="729"/>
      <c r="X10" s="729"/>
      <c r="Y10" s="729"/>
      <c r="Z10" s="729"/>
      <c r="AA10" s="729"/>
    </row>
    <row r="11" spans="2:27" ht="12.75" customHeight="1" x14ac:dyDescent="0.2">
      <c r="B11" s="263"/>
      <c r="C11" s="263"/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3"/>
      <c r="O11" s="263"/>
      <c r="P11" s="263"/>
      <c r="Q11" s="263"/>
      <c r="R11" s="263"/>
      <c r="S11" s="263"/>
      <c r="T11" s="263"/>
      <c r="V11" s="729" t="s">
        <v>434</v>
      </c>
      <c r="W11" s="729"/>
      <c r="X11" s="729"/>
      <c r="Y11" s="729"/>
      <c r="Z11" s="729"/>
      <c r="AA11" s="729"/>
    </row>
    <row r="12" spans="2:27" ht="12.75" customHeight="1" x14ac:dyDescent="0.2">
      <c r="B12" s="263"/>
      <c r="C12" s="263"/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3"/>
      <c r="O12" s="263"/>
      <c r="P12" s="263"/>
      <c r="Q12" s="263"/>
      <c r="R12" s="263"/>
      <c r="S12" s="263"/>
      <c r="T12" s="263"/>
      <c r="V12" s="729" t="s">
        <v>437</v>
      </c>
      <c r="W12" s="729"/>
      <c r="X12" s="729"/>
      <c r="Y12" s="729"/>
      <c r="Z12" s="729"/>
      <c r="AA12" s="729"/>
    </row>
    <row r="13" spans="2:27" ht="12.75" customHeight="1" x14ac:dyDescent="0.2">
      <c r="B13" s="263"/>
      <c r="C13" s="263"/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3"/>
      <c r="O13" s="263"/>
      <c r="P13" s="263"/>
      <c r="Q13" s="263"/>
      <c r="R13" s="263"/>
      <c r="S13" s="263"/>
      <c r="T13" s="263"/>
      <c r="V13" s="729" t="s">
        <v>438</v>
      </c>
      <c r="W13" s="729"/>
      <c r="X13" s="729"/>
      <c r="Y13" s="729"/>
      <c r="Z13" s="729"/>
      <c r="AA13" s="729"/>
    </row>
    <row r="14" spans="2:27" ht="12.75" customHeight="1" x14ac:dyDescent="0.2">
      <c r="B14" s="263"/>
      <c r="C14" s="263"/>
      <c r="D14" s="263"/>
      <c r="E14" s="263"/>
      <c r="F14" s="263"/>
      <c r="G14" s="263"/>
      <c r="H14" s="263"/>
      <c r="I14" s="263"/>
      <c r="J14" s="263"/>
      <c r="K14" s="263"/>
      <c r="L14" s="263"/>
      <c r="M14" s="263"/>
      <c r="N14" s="263"/>
      <c r="O14" s="263"/>
      <c r="P14" s="263"/>
      <c r="Q14" s="263"/>
      <c r="R14" s="263"/>
      <c r="S14" s="263"/>
      <c r="T14" s="263"/>
      <c r="V14" s="729" t="s">
        <v>439</v>
      </c>
      <c r="W14" s="729"/>
      <c r="X14" s="729"/>
      <c r="Y14" s="729"/>
      <c r="Z14" s="729"/>
      <c r="AA14" s="729"/>
    </row>
    <row r="15" spans="2:27" ht="12" customHeight="1" x14ac:dyDescent="0.2">
      <c r="B15" s="1081" t="s">
        <v>197</v>
      </c>
      <c r="C15" s="1081"/>
      <c r="D15" s="1081"/>
      <c r="E15" s="1081"/>
      <c r="F15" s="1081"/>
      <c r="G15" s="1081"/>
      <c r="H15" s="1081"/>
      <c r="I15" s="1081"/>
      <c r="J15" s="1081"/>
      <c r="K15" s="1081"/>
      <c r="L15" s="1081"/>
      <c r="M15" s="1081"/>
      <c r="N15" s="1081"/>
      <c r="O15" s="1081"/>
      <c r="P15" s="1081"/>
      <c r="Q15" s="1081"/>
      <c r="R15" s="1081"/>
      <c r="S15" s="1081"/>
      <c r="T15" s="1081"/>
      <c r="U15" s="1081"/>
      <c r="V15" s="1081"/>
      <c r="W15" s="1081"/>
      <c r="X15" s="1081"/>
      <c r="Y15" s="1081"/>
      <c r="Z15" s="1081"/>
      <c r="AA15" s="1081"/>
    </row>
    <row r="16" spans="2:27" ht="12.75" customHeight="1" x14ac:dyDescent="0.2">
      <c r="B16" s="1082" t="s">
        <v>195</v>
      </c>
      <c r="C16" s="1082"/>
      <c r="D16" s="1082"/>
      <c r="E16" s="1082"/>
      <c r="F16" s="1082"/>
      <c r="G16" s="1082"/>
      <c r="H16" s="1082"/>
      <c r="I16" s="1082"/>
      <c r="J16" s="1082"/>
      <c r="K16" s="1082"/>
      <c r="L16" s="1082"/>
      <c r="M16" s="1082"/>
      <c r="N16" s="1082"/>
      <c r="O16" s="1082"/>
      <c r="P16" s="1082"/>
      <c r="Q16" s="1082"/>
      <c r="R16" s="1082"/>
      <c r="S16" s="1082"/>
      <c r="T16" s="1082"/>
      <c r="U16" s="1082"/>
      <c r="V16" s="1082"/>
      <c r="W16" s="1082"/>
      <c r="X16" s="1082"/>
      <c r="Y16" s="1082"/>
      <c r="Z16" s="1082"/>
      <c r="AA16" s="1082"/>
    </row>
    <row r="17" spans="1:41" ht="12.75" customHeight="1" x14ac:dyDescent="0.2">
      <c r="B17" s="1081" t="s">
        <v>253</v>
      </c>
      <c r="C17" s="1081"/>
      <c r="D17" s="1081"/>
      <c r="E17" s="1081"/>
      <c r="F17" s="1081"/>
      <c r="G17" s="1081"/>
      <c r="H17" s="1081"/>
      <c r="I17" s="1081"/>
      <c r="J17" s="1081"/>
      <c r="K17" s="1081"/>
      <c r="L17" s="1081"/>
      <c r="M17" s="1081"/>
      <c r="N17" s="1081"/>
      <c r="O17" s="1081"/>
      <c r="P17" s="1081"/>
      <c r="Q17" s="1081"/>
      <c r="R17" s="1081"/>
      <c r="S17" s="1081"/>
      <c r="T17" s="1081"/>
      <c r="U17" s="1081"/>
      <c r="V17" s="1081"/>
      <c r="W17" s="1081"/>
      <c r="X17" s="1081"/>
      <c r="Y17" s="1081"/>
      <c r="Z17" s="1081"/>
      <c r="AA17" s="1081"/>
    </row>
    <row r="18" spans="1:41" ht="16.5" customHeight="1" thickBot="1" x14ac:dyDescent="0.25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1083" t="s">
        <v>126</v>
      </c>
      <c r="Z18" s="1083"/>
      <c r="AA18" s="1083"/>
    </row>
    <row r="19" spans="1:41" ht="21.75" customHeight="1" thickBot="1" x14ac:dyDescent="0.25">
      <c r="A19" s="1097" t="s">
        <v>1</v>
      </c>
      <c r="B19" s="1100" t="s">
        <v>2</v>
      </c>
      <c r="C19" s="1103" t="s">
        <v>3</v>
      </c>
      <c r="D19" s="1106" t="s">
        <v>4</v>
      </c>
      <c r="E19" s="1109" t="s">
        <v>5</v>
      </c>
      <c r="F19" s="1106" t="s">
        <v>6</v>
      </c>
      <c r="G19" s="1118" t="s">
        <v>7</v>
      </c>
      <c r="H19" s="1084" t="s">
        <v>8</v>
      </c>
      <c r="I19" s="1084" t="s">
        <v>9</v>
      </c>
      <c r="J19" s="1074" t="s">
        <v>198</v>
      </c>
      <c r="K19" s="1084" t="s">
        <v>10</v>
      </c>
      <c r="L19" s="1087" t="s">
        <v>199</v>
      </c>
      <c r="M19" s="1088"/>
      <c r="N19" s="1088"/>
      <c r="O19" s="1089"/>
      <c r="P19" s="1090" t="s">
        <v>200</v>
      </c>
      <c r="Q19" s="1091"/>
      <c r="R19" s="1091"/>
      <c r="S19" s="1092"/>
      <c r="T19" s="1112" t="s">
        <v>201</v>
      </c>
      <c r="U19" s="1113"/>
      <c r="V19" s="1113"/>
      <c r="W19" s="1114"/>
      <c r="X19" s="1115" t="s">
        <v>202</v>
      </c>
      <c r="Y19" s="1116"/>
      <c r="Z19" s="1116"/>
      <c r="AA19" s="1117"/>
    </row>
    <row r="20" spans="1:41" ht="13.15" customHeight="1" thickBot="1" x14ac:dyDescent="0.25">
      <c r="A20" s="1098"/>
      <c r="B20" s="1101"/>
      <c r="C20" s="1104"/>
      <c r="D20" s="1107"/>
      <c r="E20" s="1110"/>
      <c r="F20" s="1107"/>
      <c r="G20" s="1119"/>
      <c r="H20" s="1085"/>
      <c r="I20" s="1085"/>
      <c r="J20" s="1075"/>
      <c r="K20" s="1085"/>
      <c r="L20" s="1121" t="s">
        <v>11</v>
      </c>
      <c r="M20" s="1123" t="s">
        <v>12</v>
      </c>
      <c r="N20" s="1123"/>
      <c r="O20" s="858" t="s">
        <v>113</v>
      </c>
      <c r="P20" s="1121" t="s">
        <v>11</v>
      </c>
      <c r="Q20" s="1123" t="s">
        <v>12</v>
      </c>
      <c r="R20" s="1123"/>
      <c r="S20" s="858" t="s">
        <v>113</v>
      </c>
      <c r="T20" s="849" t="s">
        <v>11</v>
      </c>
      <c r="U20" s="846" t="s">
        <v>12</v>
      </c>
      <c r="V20" s="846"/>
      <c r="W20" s="847" t="s">
        <v>113</v>
      </c>
      <c r="X20" s="849" t="s">
        <v>11</v>
      </c>
      <c r="Y20" s="846" t="s">
        <v>12</v>
      </c>
      <c r="Z20" s="846"/>
      <c r="AA20" s="847" t="s">
        <v>113</v>
      </c>
    </row>
    <row r="21" spans="1:41" ht="127.5" customHeight="1" thickBot="1" x14ac:dyDescent="0.25">
      <c r="A21" s="1099"/>
      <c r="B21" s="1102"/>
      <c r="C21" s="1105"/>
      <c r="D21" s="1108"/>
      <c r="E21" s="1111"/>
      <c r="F21" s="1108"/>
      <c r="G21" s="1120"/>
      <c r="H21" s="1086"/>
      <c r="I21" s="1086"/>
      <c r="J21" s="1076"/>
      <c r="K21" s="1086"/>
      <c r="L21" s="1122"/>
      <c r="M21" s="309" t="s">
        <v>11</v>
      </c>
      <c r="N21" s="309" t="s">
        <v>87</v>
      </c>
      <c r="O21" s="859"/>
      <c r="P21" s="1122"/>
      <c r="Q21" s="309" t="s">
        <v>11</v>
      </c>
      <c r="R21" s="309" t="s">
        <v>87</v>
      </c>
      <c r="S21" s="859"/>
      <c r="T21" s="850"/>
      <c r="U21" s="310" t="s">
        <v>11</v>
      </c>
      <c r="V21" s="310" t="s">
        <v>87</v>
      </c>
      <c r="W21" s="848"/>
      <c r="X21" s="850"/>
      <c r="Y21" s="310" t="s">
        <v>11</v>
      </c>
      <c r="Z21" s="310" t="s">
        <v>87</v>
      </c>
      <c r="AA21" s="848"/>
    </row>
    <row r="22" spans="1:41" ht="21" customHeight="1" thickBot="1" x14ac:dyDescent="0.25">
      <c r="A22" s="855" t="s">
        <v>13</v>
      </c>
      <c r="B22" s="856"/>
      <c r="C22" s="856"/>
      <c r="D22" s="856"/>
      <c r="E22" s="856"/>
      <c r="F22" s="856"/>
      <c r="G22" s="856"/>
      <c r="H22" s="856"/>
      <c r="I22" s="856"/>
      <c r="J22" s="856"/>
      <c r="K22" s="856"/>
      <c r="L22" s="856"/>
      <c r="M22" s="856"/>
      <c r="N22" s="856"/>
      <c r="O22" s="856"/>
      <c r="P22" s="856"/>
      <c r="Q22" s="856"/>
      <c r="R22" s="856"/>
      <c r="S22" s="856"/>
      <c r="T22" s="856"/>
      <c r="U22" s="856"/>
      <c r="V22" s="856"/>
      <c r="W22" s="856"/>
      <c r="X22" s="856"/>
      <c r="Y22" s="856"/>
      <c r="Z22" s="856"/>
      <c r="AA22" s="857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</row>
    <row r="23" spans="1:41" ht="20.25" customHeight="1" thickBot="1" x14ac:dyDescent="0.25">
      <c r="A23" s="837" t="s">
        <v>14</v>
      </c>
      <c r="B23" s="838"/>
      <c r="C23" s="838"/>
      <c r="D23" s="838"/>
      <c r="E23" s="838"/>
      <c r="F23" s="838"/>
      <c r="G23" s="838"/>
      <c r="H23" s="838"/>
      <c r="I23" s="838"/>
      <c r="J23" s="838"/>
      <c r="K23" s="838"/>
      <c r="L23" s="838"/>
      <c r="M23" s="838"/>
      <c r="N23" s="838"/>
      <c r="O23" s="838"/>
      <c r="P23" s="838"/>
      <c r="Q23" s="838"/>
      <c r="R23" s="838"/>
      <c r="S23" s="838"/>
      <c r="T23" s="838"/>
      <c r="U23" s="838"/>
      <c r="V23" s="838"/>
      <c r="W23" s="838"/>
      <c r="X23" s="838"/>
      <c r="Y23" s="838"/>
      <c r="Z23" s="838"/>
      <c r="AA23" s="839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</row>
    <row r="24" spans="1:41" ht="19.5" customHeight="1" thickBot="1" x14ac:dyDescent="0.25">
      <c r="A24" s="28" t="s">
        <v>15</v>
      </c>
      <c r="B24" s="250" t="s">
        <v>16</v>
      </c>
      <c r="C24" s="843" t="s">
        <v>17</v>
      </c>
      <c r="D24" s="844"/>
      <c r="E24" s="844"/>
      <c r="F24" s="844"/>
      <c r="G24" s="844"/>
      <c r="H24" s="844"/>
      <c r="I24" s="844"/>
      <c r="J24" s="844"/>
      <c r="K24" s="844"/>
      <c r="L24" s="844"/>
      <c r="M24" s="844"/>
      <c r="N24" s="844"/>
      <c r="O24" s="844"/>
      <c r="P24" s="844"/>
      <c r="Q24" s="844"/>
      <c r="R24" s="844"/>
      <c r="S24" s="844"/>
      <c r="T24" s="844"/>
      <c r="U24" s="844"/>
      <c r="V24" s="844"/>
      <c r="W24" s="844"/>
      <c r="X24" s="844"/>
      <c r="Y24" s="844"/>
      <c r="Z24" s="844"/>
      <c r="AA24" s="845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</row>
    <row r="25" spans="1:41" ht="19.5" customHeight="1" thickBot="1" x14ac:dyDescent="0.25">
      <c r="A25" s="162" t="s">
        <v>15</v>
      </c>
      <c r="B25" s="251" t="s">
        <v>16</v>
      </c>
      <c r="C25" s="840" t="s">
        <v>175</v>
      </c>
      <c r="D25" s="841"/>
      <c r="E25" s="841"/>
      <c r="F25" s="841"/>
      <c r="G25" s="841"/>
      <c r="H25" s="841"/>
      <c r="I25" s="841"/>
      <c r="J25" s="841"/>
      <c r="K25" s="841"/>
      <c r="L25" s="841"/>
      <c r="M25" s="841"/>
      <c r="N25" s="841"/>
      <c r="O25" s="841"/>
      <c r="P25" s="841"/>
      <c r="Q25" s="841"/>
      <c r="R25" s="841"/>
      <c r="S25" s="841"/>
      <c r="T25" s="841"/>
      <c r="U25" s="841"/>
      <c r="V25" s="841"/>
      <c r="W25" s="841"/>
      <c r="X25" s="841"/>
      <c r="Y25" s="841"/>
      <c r="Z25" s="841"/>
      <c r="AA25" s="842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</row>
    <row r="26" spans="1:41" ht="21" customHeight="1" thickBot="1" x14ac:dyDescent="0.25">
      <c r="A26" s="28" t="s">
        <v>15</v>
      </c>
      <c r="B26" s="252" t="s">
        <v>16</v>
      </c>
      <c r="C26" s="177" t="s">
        <v>16</v>
      </c>
      <c r="D26" s="851" t="s">
        <v>18</v>
      </c>
      <c r="E26" s="852"/>
      <c r="F26" s="852"/>
      <c r="G26" s="852"/>
      <c r="H26" s="852"/>
      <c r="I26" s="852"/>
      <c r="J26" s="852"/>
      <c r="K26" s="852"/>
      <c r="L26" s="852"/>
      <c r="M26" s="852"/>
      <c r="N26" s="852"/>
      <c r="O26" s="852"/>
      <c r="P26" s="852"/>
      <c r="Q26" s="852"/>
      <c r="R26" s="852"/>
      <c r="S26" s="852"/>
      <c r="T26" s="852"/>
      <c r="U26" s="852"/>
      <c r="V26" s="852"/>
      <c r="W26" s="852"/>
      <c r="X26" s="852"/>
      <c r="Y26" s="852"/>
      <c r="Z26" s="852"/>
      <c r="AA26" s="853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</row>
    <row r="27" spans="1:41" ht="33.75" customHeight="1" thickBot="1" x14ac:dyDescent="0.25">
      <c r="A27" s="750" t="s">
        <v>15</v>
      </c>
      <c r="B27" s="754" t="s">
        <v>16</v>
      </c>
      <c r="C27" s="718" t="s">
        <v>16</v>
      </c>
      <c r="D27" s="766" t="s">
        <v>16</v>
      </c>
      <c r="E27" s="793" t="s">
        <v>229</v>
      </c>
      <c r="F27" s="863" t="s">
        <v>215</v>
      </c>
      <c r="G27" s="790" t="s">
        <v>19</v>
      </c>
      <c r="H27" s="866" t="s">
        <v>20</v>
      </c>
      <c r="I27" s="730" t="s">
        <v>37</v>
      </c>
      <c r="J27" s="730" t="s">
        <v>222</v>
      </c>
      <c r="K27" s="61" t="s">
        <v>21</v>
      </c>
      <c r="L27" s="359">
        <f>SUM(M27,O27)</f>
        <v>151.5</v>
      </c>
      <c r="M27" s="560">
        <v>151.5</v>
      </c>
      <c r="N27" s="561">
        <v>0</v>
      </c>
      <c r="O27" s="562">
        <v>0</v>
      </c>
      <c r="P27" s="360">
        <f>SUM(Q27,S27)</f>
        <v>215</v>
      </c>
      <c r="Q27" s="563">
        <v>215</v>
      </c>
      <c r="R27" s="563">
        <v>0</v>
      </c>
      <c r="S27" s="564">
        <v>0</v>
      </c>
      <c r="T27" s="361">
        <f>U27+W27</f>
        <v>215</v>
      </c>
      <c r="U27" s="565">
        <v>215</v>
      </c>
      <c r="V27" s="563">
        <v>0</v>
      </c>
      <c r="W27" s="564">
        <v>0</v>
      </c>
      <c r="X27" s="359">
        <f>Y27+AA27</f>
        <v>215</v>
      </c>
      <c r="Y27" s="561">
        <v>215</v>
      </c>
      <c r="Z27" s="561">
        <v>0</v>
      </c>
      <c r="AA27" s="566">
        <v>0</v>
      </c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</row>
    <row r="28" spans="1:41" ht="30.75" customHeight="1" thickBot="1" x14ac:dyDescent="0.25">
      <c r="A28" s="860"/>
      <c r="B28" s="861"/>
      <c r="C28" s="862"/>
      <c r="D28" s="1067"/>
      <c r="E28" s="854"/>
      <c r="F28" s="864"/>
      <c r="G28" s="865"/>
      <c r="H28" s="867"/>
      <c r="I28" s="732"/>
      <c r="J28" s="732"/>
      <c r="K28" s="47" t="s">
        <v>11</v>
      </c>
      <c r="L28" s="52">
        <f>SUM(L27)</f>
        <v>151.5</v>
      </c>
      <c r="M28" s="41">
        <f>SUM(M27:M27)</f>
        <v>151.5</v>
      </c>
      <c r="N28" s="41">
        <f>SUM(N27)</f>
        <v>0</v>
      </c>
      <c r="O28" s="54">
        <f>SUM(O27)</f>
        <v>0</v>
      </c>
      <c r="P28" s="52">
        <f>SUM(P27)</f>
        <v>215</v>
      </c>
      <c r="Q28" s="41">
        <f>SUM(Q27:Q27)</f>
        <v>215</v>
      </c>
      <c r="R28" s="41">
        <v>0</v>
      </c>
      <c r="S28" s="344">
        <v>0</v>
      </c>
      <c r="T28" s="48">
        <f>SUM(T27)</f>
        <v>215</v>
      </c>
      <c r="U28" s="49">
        <f t="shared" ref="U28:AA28" si="0">SUM(U27)</f>
        <v>215</v>
      </c>
      <c r="V28" s="49">
        <f t="shared" si="0"/>
        <v>0</v>
      </c>
      <c r="W28" s="50">
        <f t="shared" si="0"/>
        <v>0</v>
      </c>
      <c r="X28" s="48">
        <f t="shared" si="0"/>
        <v>215</v>
      </c>
      <c r="Y28" s="49">
        <f t="shared" si="0"/>
        <v>215</v>
      </c>
      <c r="Z28" s="49">
        <f t="shared" si="0"/>
        <v>0</v>
      </c>
      <c r="AA28" s="50">
        <f t="shared" si="0"/>
        <v>0</v>
      </c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</row>
    <row r="29" spans="1:41" ht="23.25" customHeight="1" thickBot="1" x14ac:dyDescent="0.25">
      <c r="A29" s="28" t="s">
        <v>15</v>
      </c>
      <c r="B29" s="4" t="s">
        <v>16</v>
      </c>
      <c r="C29" s="5" t="s">
        <v>16</v>
      </c>
      <c r="D29" s="163"/>
      <c r="E29" s="1055" t="s">
        <v>203</v>
      </c>
      <c r="F29" s="1055"/>
      <c r="G29" s="1055"/>
      <c r="H29" s="1055"/>
      <c r="I29" s="1055"/>
      <c r="J29" s="1056"/>
      <c r="K29" s="1093"/>
      <c r="L29" s="6">
        <f t="shared" ref="L29:R29" si="1">L28</f>
        <v>151.5</v>
      </c>
      <c r="M29" s="7">
        <f t="shared" si="1"/>
        <v>151.5</v>
      </c>
      <c r="N29" s="7">
        <f t="shared" si="1"/>
        <v>0</v>
      </c>
      <c r="O29" s="164">
        <f t="shared" si="1"/>
        <v>0</v>
      </c>
      <c r="P29" s="21">
        <f t="shared" si="1"/>
        <v>215</v>
      </c>
      <c r="Q29" s="7">
        <f t="shared" si="1"/>
        <v>215</v>
      </c>
      <c r="R29" s="7">
        <f t="shared" si="1"/>
        <v>0</v>
      </c>
      <c r="S29" s="164">
        <v>0</v>
      </c>
      <c r="T29" s="27">
        <f>T28</f>
        <v>215</v>
      </c>
      <c r="U29" s="224">
        <f>U28</f>
        <v>215</v>
      </c>
      <c r="V29" s="345">
        <v>0</v>
      </c>
      <c r="W29" s="346">
        <v>0</v>
      </c>
      <c r="X29" s="27">
        <f>X28</f>
        <v>215</v>
      </c>
      <c r="Y29" s="345">
        <f>Y28</f>
        <v>215</v>
      </c>
      <c r="Z29" s="345">
        <v>0</v>
      </c>
      <c r="AA29" s="346">
        <v>0</v>
      </c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</row>
    <row r="30" spans="1:41" ht="23.25" customHeight="1" thickBot="1" x14ac:dyDescent="0.25">
      <c r="A30" s="28" t="s">
        <v>15</v>
      </c>
      <c r="B30" s="4" t="s">
        <v>16</v>
      </c>
      <c r="C30" s="5" t="s">
        <v>22</v>
      </c>
      <c r="D30" s="1077" t="s">
        <v>140</v>
      </c>
      <c r="E30" s="1078"/>
      <c r="F30" s="1078"/>
      <c r="G30" s="1078"/>
      <c r="H30" s="1078"/>
      <c r="I30" s="1078"/>
      <c r="J30" s="1078"/>
      <c r="K30" s="1078"/>
      <c r="L30" s="1078"/>
      <c r="M30" s="1078"/>
      <c r="N30" s="1078"/>
      <c r="O30" s="1078"/>
      <c r="P30" s="1078"/>
      <c r="Q30" s="1078"/>
      <c r="R30" s="1078"/>
      <c r="S30" s="1078"/>
      <c r="T30" s="1078"/>
      <c r="U30" s="1078"/>
      <c r="V30" s="1078"/>
      <c r="W30" s="1078"/>
      <c r="X30" s="1078"/>
      <c r="Y30" s="1078"/>
      <c r="Z30" s="1078"/>
      <c r="AA30" s="1079"/>
    </row>
    <row r="31" spans="1:41" ht="20.25" customHeight="1" x14ac:dyDescent="0.2">
      <c r="A31" s="750" t="s">
        <v>15</v>
      </c>
      <c r="B31" s="754" t="s">
        <v>16</v>
      </c>
      <c r="C31" s="718" t="s">
        <v>22</v>
      </c>
      <c r="D31" s="766" t="s">
        <v>16</v>
      </c>
      <c r="E31" s="793" t="s">
        <v>230</v>
      </c>
      <c r="F31" s="863" t="s">
        <v>215</v>
      </c>
      <c r="G31" s="790" t="s">
        <v>141</v>
      </c>
      <c r="H31" s="741" t="s">
        <v>27</v>
      </c>
      <c r="I31" s="730" t="s">
        <v>254</v>
      </c>
      <c r="J31" s="730" t="s">
        <v>216</v>
      </c>
      <c r="K31" s="68" t="s">
        <v>41</v>
      </c>
      <c r="L31" s="567">
        <f>M31+O31</f>
        <v>619.70000000000005</v>
      </c>
      <c r="M31" s="568">
        <v>619.70000000000005</v>
      </c>
      <c r="N31" s="568">
        <v>593.20000000000005</v>
      </c>
      <c r="O31" s="569">
        <v>0</v>
      </c>
      <c r="P31" s="570">
        <f>SUM(Q31,S31)</f>
        <v>835.8</v>
      </c>
      <c r="Q31" s="571">
        <v>835.8</v>
      </c>
      <c r="R31" s="571">
        <v>804.9</v>
      </c>
      <c r="S31" s="572">
        <v>0</v>
      </c>
      <c r="T31" s="95">
        <f>U31+W31</f>
        <v>821.8</v>
      </c>
      <c r="U31" s="573">
        <v>821.8</v>
      </c>
      <c r="V31" s="573">
        <v>790.9</v>
      </c>
      <c r="W31" s="97">
        <v>0</v>
      </c>
      <c r="X31" s="574">
        <f>+Y31+AA31</f>
        <v>904.4</v>
      </c>
      <c r="Y31" s="568">
        <v>904.4</v>
      </c>
      <c r="Z31" s="568">
        <v>870</v>
      </c>
      <c r="AA31" s="569">
        <v>0</v>
      </c>
    </row>
    <row r="32" spans="1:41" ht="19.5" customHeight="1" x14ac:dyDescent="0.2">
      <c r="A32" s="751"/>
      <c r="B32" s="755"/>
      <c r="C32" s="719"/>
      <c r="D32" s="767"/>
      <c r="E32" s="1094"/>
      <c r="F32" s="1095"/>
      <c r="G32" s="1096"/>
      <c r="H32" s="742"/>
      <c r="I32" s="731"/>
      <c r="J32" s="731"/>
      <c r="K32" s="55" t="s">
        <v>43</v>
      </c>
      <c r="L32" s="75">
        <f>M32+O32</f>
        <v>28</v>
      </c>
      <c r="M32" s="57">
        <v>28</v>
      </c>
      <c r="N32" s="57">
        <v>27.6</v>
      </c>
      <c r="O32" s="58">
        <v>0</v>
      </c>
      <c r="P32" s="172">
        <f>Q32+S32</f>
        <v>36.700000000000003</v>
      </c>
      <c r="Q32" s="351">
        <v>36.700000000000003</v>
      </c>
      <c r="R32" s="351">
        <v>35.4</v>
      </c>
      <c r="S32" s="234">
        <v>0</v>
      </c>
      <c r="T32" s="171">
        <f>U32+W32</f>
        <v>40.299999999999997</v>
      </c>
      <c r="U32" s="351">
        <v>40.299999999999997</v>
      </c>
      <c r="V32" s="351">
        <v>38.9</v>
      </c>
      <c r="W32" s="357">
        <v>0</v>
      </c>
      <c r="X32" s="284">
        <f>Y32+AA32</f>
        <v>44.3</v>
      </c>
      <c r="Y32" s="57">
        <v>44.3</v>
      </c>
      <c r="Z32" s="57">
        <v>42.8</v>
      </c>
      <c r="AA32" s="58">
        <v>0</v>
      </c>
    </row>
    <row r="33" spans="1:43" ht="20.25" customHeight="1" thickBot="1" x14ac:dyDescent="0.25">
      <c r="A33" s="752"/>
      <c r="B33" s="756"/>
      <c r="C33" s="720"/>
      <c r="D33" s="768"/>
      <c r="E33" s="1058"/>
      <c r="F33" s="1054"/>
      <c r="G33" s="1053"/>
      <c r="H33" s="742"/>
      <c r="I33" s="731"/>
      <c r="J33" s="731"/>
      <c r="K33" s="62" t="s">
        <v>24</v>
      </c>
      <c r="L33" s="166">
        <f>+M33+O33</f>
        <v>61.2</v>
      </c>
      <c r="M33" s="45">
        <v>61.2</v>
      </c>
      <c r="N33" s="45">
        <v>34.299999999999997</v>
      </c>
      <c r="O33" s="167">
        <v>0</v>
      </c>
      <c r="P33" s="575">
        <f>Q33+S33</f>
        <v>49.8</v>
      </c>
      <c r="Q33" s="576">
        <v>49.8</v>
      </c>
      <c r="R33" s="576">
        <v>22.7</v>
      </c>
      <c r="S33" s="577">
        <v>0</v>
      </c>
      <c r="T33" s="578">
        <f>+U33+W33</f>
        <v>66.3</v>
      </c>
      <c r="U33" s="362">
        <v>66.3</v>
      </c>
      <c r="V33" s="362">
        <v>33.200000000000003</v>
      </c>
      <c r="W33" s="363">
        <v>0</v>
      </c>
      <c r="X33" s="109">
        <f>+Y33+AA33</f>
        <v>72.3</v>
      </c>
      <c r="Y33" s="45">
        <v>72.3</v>
      </c>
      <c r="Z33" s="45">
        <v>36.5</v>
      </c>
      <c r="AA33" s="167">
        <v>0</v>
      </c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</row>
    <row r="34" spans="1:43" ht="22.5" customHeight="1" thickBot="1" x14ac:dyDescent="0.25">
      <c r="A34" s="753"/>
      <c r="B34" s="757"/>
      <c r="C34" s="721"/>
      <c r="D34" s="769"/>
      <c r="E34" s="795"/>
      <c r="F34" s="1062"/>
      <c r="G34" s="791"/>
      <c r="H34" s="743"/>
      <c r="I34" s="732"/>
      <c r="J34" s="732"/>
      <c r="K34" s="47" t="s">
        <v>11</v>
      </c>
      <c r="L34" s="48">
        <f>SUM(L31:L33)</f>
        <v>708.90000000000009</v>
      </c>
      <c r="M34" s="49">
        <f>SUM(M31:M33)</f>
        <v>708.90000000000009</v>
      </c>
      <c r="N34" s="49">
        <f>SUM(N31:N33)</f>
        <v>655.1</v>
      </c>
      <c r="O34" s="53">
        <f>SUM(O31:O33)</f>
        <v>0</v>
      </c>
      <c r="P34" s="48">
        <f t="shared" ref="P34:AA34" si="2">SUM(P31:P33)</f>
        <v>922.3</v>
      </c>
      <c r="Q34" s="49">
        <f t="shared" si="2"/>
        <v>922.3</v>
      </c>
      <c r="R34" s="49">
        <f t="shared" si="2"/>
        <v>863</v>
      </c>
      <c r="S34" s="50">
        <f t="shared" si="2"/>
        <v>0</v>
      </c>
      <c r="T34" s="48">
        <f t="shared" si="2"/>
        <v>928.39999999999986</v>
      </c>
      <c r="U34" s="49">
        <f t="shared" si="2"/>
        <v>928.39999999999986</v>
      </c>
      <c r="V34" s="49">
        <f t="shared" si="2"/>
        <v>863</v>
      </c>
      <c r="W34" s="50">
        <f t="shared" si="2"/>
        <v>0</v>
      </c>
      <c r="X34" s="48">
        <f t="shared" si="2"/>
        <v>1020.9999999999999</v>
      </c>
      <c r="Y34" s="49">
        <f t="shared" si="2"/>
        <v>1020.9999999999999</v>
      </c>
      <c r="Z34" s="49">
        <f t="shared" si="2"/>
        <v>949.3</v>
      </c>
      <c r="AA34" s="50">
        <f t="shared" si="2"/>
        <v>0</v>
      </c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</row>
    <row r="35" spans="1:43" ht="19.5" customHeight="1" x14ac:dyDescent="0.2">
      <c r="A35" s="750" t="s">
        <v>15</v>
      </c>
      <c r="B35" s="760" t="s">
        <v>16</v>
      </c>
      <c r="C35" s="718" t="s">
        <v>22</v>
      </c>
      <c r="D35" s="766" t="s">
        <v>15</v>
      </c>
      <c r="E35" s="793" t="s">
        <v>130</v>
      </c>
      <c r="F35" s="863" t="s">
        <v>215</v>
      </c>
      <c r="G35" s="790" t="s">
        <v>141</v>
      </c>
      <c r="H35" s="741" t="s">
        <v>27</v>
      </c>
      <c r="I35" s="1072" t="s">
        <v>254</v>
      </c>
      <c r="J35" s="730" t="s">
        <v>216</v>
      </c>
      <c r="K35" s="68" t="s">
        <v>21</v>
      </c>
      <c r="L35" s="574">
        <f>M35+O35</f>
        <v>259.7</v>
      </c>
      <c r="M35" s="579">
        <v>259.7</v>
      </c>
      <c r="N35" s="579">
        <v>237.9</v>
      </c>
      <c r="O35" s="580">
        <v>0</v>
      </c>
      <c r="P35" s="92">
        <f>SUM(Q35,S35)</f>
        <v>334.7</v>
      </c>
      <c r="Q35" s="581">
        <v>334.7</v>
      </c>
      <c r="R35" s="581">
        <v>310.60000000000002</v>
      </c>
      <c r="S35" s="582">
        <v>0</v>
      </c>
      <c r="T35" s="583">
        <f>+U35</f>
        <v>381</v>
      </c>
      <c r="U35" s="227">
        <v>381</v>
      </c>
      <c r="V35" s="227">
        <v>353.1</v>
      </c>
      <c r="W35" s="584">
        <v>0</v>
      </c>
      <c r="X35" s="574">
        <f>+Y35+AA35</f>
        <v>418.9</v>
      </c>
      <c r="Y35" s="568">
        <v>418.9</v>
      </c>
      <c r="Z35" s="568">
        <v>388.4</v>
      </c>
      <c r="AA35" s="569">
        <v>0</v>
      </c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</row>
    <row r="36" spans="1:43" ht="20.25" customHeight="1" x14ac:dyDescent="0.2">
      <c r="A36" s="752"/>
      <c r="B36" s="868"/>
      <c r="C36" s="720"/>
      <c r="D36" s="768"/>
      <c r="E36" s="1058"/>
      <c r="F36" s="1054"/>
      <c r="G36" s="1053"/>
      <c r="H36" s="742"/>
      <c r="I36" s="1073"/>
      <c r="J36" s="731"/>
      <c r="K36" s="62" t="s">
        <v>115</v>
      </c>
      <c r="L36" s="82">
        <f>M36+O36</f>
        <v>10.1</v>
      </c>
      <c r="M36" s="289">
        <v>8.5</v>
      </c>
      <c r="N36" s="289">
        <v>0</v>
      </c>
      <c r="O36" s="277">
        <v>1.6</v>
      </c>
      <c r="P36" s="180">
        <f>SUM(Q36,S36)</f>
        <v>12.3</v>
      </c>
      <c r="Q36" s="214">
        <v>12.3</v>
      </c>
      <c r="R36" s="214">
        <v>0</v>
      </c>
      <c r="S36" s="226">
        <v>0</v>
      </c>
      <c r="T36" s="585">
        <f>+U36</f>
        <v>13.2</v>
      </c>
      <c r="U36" s="364">
        <v>13.2</v>
      </c>
      <c r="V36" s="364">
        <v>0</v>
      </c>
      <c r="W36" s="586">
        <v>0</v>
      </c>
      <c r="X36" s="284">
        <f>+Y36</f>
        <v>13.9</v>
      </c>
      <c r="Y36" s="57">
        <v>13.9</v>
      </c>
      <c r="Z36" s="57">
        <v>0</v>
      </c>
      <c r="AA36" s="58">
        <v>0</v>
      </c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</row>
    <row r="37" spans="1:43" ht="19.5" customHeight="1" thickBot="1" x14ac:dyDescent="0.25">
      <c r="A37" s="860"/>
      <c r="B37" s="869"/>
      <c r="C37" s="862"/>
      <c r="D37" s="1067"/>
      <c r="E37" s="854"/>
      <c r="F37" s="864"/>
      <c r="G37" s="865"/>
      <c r="H37" s="742"/>
      <c r="I37" s="1073"/>
      <c r="J37" s="731"/>
      <c r="K37" s="216" t="s">
        <v>33</v>
      </c>
      <c r="L37" s="311">
        <f>M37+O37</f>
        <v>0</v>
      </c>
      <c r="M37" s="312">
        <v>0</v>
      </c>
      <c r="N37" s="312">
        <v>0</v>
      </c>
      <c r="O37" s="313">
        <v>0</v>
      </c>
      <c r="P37" s="279">
        <f>Q37+S37</f>
        <v>0</v>
      </c>
      <c r="Q37" s="281">
        <v>0</v>
      </c>
      <c r="R37" s="281">
        <v>0</v>
      </c>
      <c r="S37" s="280">
        <v>0</v>
      </c>
      <c r="T37" s="314">
        <f>U37+W37</f>
        <v>0</v>
      </c>
      <c r="U37" s="281">
        <v>0</v>
      </c>
      <c r="V37" s="281">
        <v>0</v>
      </c>
      <c r="W37" s="315">
        <v>0</v>
      </c>
      <c r="X37" s="311">
        <f>Y37+AA37</f>
        <v>0</v>
      </c>
      <c r="Y37" s="316">
        <v>0</v>
      </c>
      <c r="Z37" s="316">
        <v>0</v>
      </c>
      <c r="AA37" s="317">
        <v>0</v>
      </c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</row>
    <row r="38" spans="1:43" ht="24" customHeight="1" thickBot="1" x14ac:dyDescent="0.25">
      <c r="A38" s="753"/>
      <c r="B38" s="761"/>
      <c r="C38" s="721"/>
      <c r="D38" s="769"/>
      <c r="E38" s="795"/>
      <c r="F38" s="1062"/>
      <c r="G38" s="791"/>
      <c r="H38" s="743"/>
      <c r="I38" s="732"/>
      <c r="J38" s="732"/>
      <c r="K38" s="217" t="s">
        <v>11</v>
      </c>
      <c r="L38" s="48">
        <f>SUM(L35:L37)</f>
        <v>269.8</v>
      </c>
      <c r="M38" s="49">
        <f t="shared" ref="M38:AA38" si="3">SUM(M35:M37)</f>
        <v>268.2</v>
      </c>
      <c r="N38" s="49">
        <f t="shared" si="3"/>
        <v>237.9</v>
      </c>
      <c r="O38" s="50">
        <f t="shared" si="3"/>
        <v>1.6</v>
      </c>
      <c r="P38" s="48">
        <f t="shared" si="3"/>
        <v>347</v>
      </c>
      <c r="Q38" s="49">
        <f t="shared" si="3"/>
        <v>347</v>
      </c>
      <c r="R38" s="49">
        <f t="shared" si="3"/>
        <v>310.60000000000002</v>
      </c>
      <c r="S38" s="50">
        <f t="shared" si="3"/>
        <v>0</v>
      </c>
      <c r="T38" s="48">
        <f t="shared" si="3"/>
        <v>394.2</v>
      </c>
      <c r="U38" s="49">
        <f t="shared" si="3"/>
        <v>394.2</v>
      </c>
      <c r="V38" s="49">
        <f t="shared" si="3"/>
        <v>353.1</v>
      </c>
      <c r="W38" s="50">
        <f t="shared" si="3"/>
        <v>0</v>
      </c>
      <c r="X38" s="48">
        <f t="shared" si="3"/>
        <v>432.79999999999995</v>
      </c>
      <c r="Y38" s="49">
        <f t="shared" si="3"/>
        <v>432.79999999999995</v>
      </c>
      <c r="Z38" s="49">
        <f t="shared" si="3"/>
        <v>388.4</v>
      </c>
      <c r="AA38" s="50">
        <f t="shared" si="3"/>
        <v>0</v>
      </c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</row>
    <row r="39" spans="1:43" ht="20.25" customHeight="1" thickBot="1" x14ac:dyDescent="0.25">
      <c r="A39" s="750" t="s">
        <v>15</v>
      </c>
      <c r="B39" s="760" t="s">
        <v>16</v>
      </c>
      <c r="C39" s="718" t="s">
        <v>22</v>
      </c>
      <c r="D39" s="783" t="s">
        <v>28</v>
      </c>
      <c r="E39" s="793" t="s">
        <v>176</v>
      </c>
      <c r="F39" s="863" t="s">
        <v>215</v>
      </c>
      <c r="G39" s="790" t="s">
        <v>132</v>
      </c>
      <c r="H39" s="1124" t="s">
        <v>210</v>
      </c>
      <c r="I39" s="1127" t="s">
        <v>254</v>
      </c>
      <c r="J39" s="832" t="s">
        <v>216</v>
      </c>
      <c r="K39" s="165" t="s">
        <v>41</v>
      </c>
      <c r="L39" s="119">
        <f>+M39</f>
        <v>829.2</v>
      </c>
      <c r="M39" s="587">
        <v>829.2</v>
      </c>
      <c r="N39" s="587">
        <v>0</v>
      </c>
      <c r="O39" s="588">
        <v>0</v>
      </c>
      <c r="P39" s="147">
        <f>SUM(Q39,S39)</f>
        <v>801</v>
      </c>
      <c r="Q39" s="589">
        <v>801</v>
      </c>
      <c r="R39" s="227">
        <v>0</v>
      </c>
      <c r="S39" s="228">
        <v>0</v>
      </c>
      <c r="T39" s="151">
        <f>+U39</f>
        <v>1000</v>
      </c>
      <c r="U39" s="149">
        <v>1000</v>
      </c>
      <c r="V39" s="149">
        <v>0</v>
      </c>
      <c r="W39" s="150">
        <v>0</v>
      </c>
      <c r="X39" s="119">
        <f>+Y39+AA39</f>
        <v>1000</v>
      </c>
      <c r="Y39" s="590">
        <v>1000</v>
      </c>
      <c r="Z39" s="590">
        <v>0</v>
      </c>
      <c r="AA39" s="591">
        <v>0</v>
      </c>
      <c r="AB39" s="29" t="s">
        <v>29</v>
      </c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</row>
    <row r="40" spans="1:43" ht="19.5" customHeight="1" thickBot="1" x14ac:dyDescent="0.25">
      <c r="A40" s="752"/>
      <c r="B40" s="868"/>
      <c r="C40" s="720"/>
      <c r="D40" s="784"/>
      <c r="E40" s="1058"/>
      <c r="F40" s="1054"/>
      <c r="G40" s="1053"/>
      <c r="H40" s="1125"/>
      <c r="I40" s="1128"/>
      <c r="J40" s="833"/>
      <c r="K40" s="321" t="s">
        <v>21</v>
      </c>
      <c r="L40" s="318">
        <f>M40+O40</f>
        <v>180.6</v>
      </c>
      <c r="M40" s="365">
        <v>180.6</v>
      </c>
      <c r="N40" s="365">
        <v>177.2</v>
      </c>
      <c r="O40" s="366">
        <v>0</v>
      </c>
      <c r="P40" s="367">
        <f>SUM(Q40,S40)</f>
        <v>113.5</v>
      </c>
      <c r="Q40" s="368">
        <v>113.5</v>
      </c>
      <c r="R40" s="592">
        <v>109.6</v>
      </c>
      <c r="S40" s="369">
        <v>0</v>
      </c>
      <c r="T40" s="367">
        <f>U40+W40</f>
        <v>140.9</v>
      </c>
      <c r="U40" s="368">
        <v>140.9</v>
      </c>
      <c r="V40" s="368">
        <v>132.19999999999999</v>
      </c>
      <c r="W40" s="370">
        <v>0</v>
      </c>
      <c r="X40" s="318">
        <f>+Y40+AA40</f>
        <v>154.9</v>
      </c>
      <c r="Y40" s="319">
        <v>154.9</v>
      </c>
      <c r="Z40" s="319">
        <v>145.4</v>
      </c>
      <c r="AA40" s="320">
        <v>0</v>
      </c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</row>
    <row r="41" spans="1:43" ht="18.75" customHeight="1" thickBot="1" x14ac:dyDescent="0.25">
      <c r="A41" s="752"/>
      <c r="B41" s="868"/>
      <c r="C41" s="720"/>
      <c r="D41" s="784"/>
      <c r="E41" s="1058"/>
      <c r="F41" s="1054"/>
      <c r="G41" s="1053"/>
      <c r="H41" s="1125"/>
      <c r="I41" s="1128"/>
      <c r="J41" s="833"/>
      <c r="K41" s="62" t="s">
        <v>115</v>
      </c>
      <c r="L41" s="109">
        <f>M41+O41</f>
        <v>76</v>
      </c>
      <c r="M41" s="593">
        <v>76</v>
      </c>
      <c r="N41" s="593">
        <v>54.8</v>
      </c>
      <c r="O41" s="594">
        <v>0</v>
      </c>
      <c r="P41" s="180">
        <f>SUM(Q41,S41)</f>
        <v>85.7</v>
      </c>
      <c r="Q41" s="595">
        <v>85.7</v>
      </c>
      <c r="R41" s="214">
        <v>61.9</v>
      </c>
      <c r="S41" s="215">
        <v>0</v>
      </c>
      <c r="T41" s="180">
        <f>U41+W41</f>
        <v>90</v>
      </c>
      <c r="U41" s="595">
        <v>90</v>
      </c>
      <c r="V41" s="595">
        <v>65</v>
      </c>
      <c r="W41" s="596">
        <v>0</v>
      </c>
      <c r="X41" s="109">
        <f>+Y41+AA41</f>
        <v>94.5</v>
      </c>
      <c r="Y41" s="45">
        <v>94.5</v>
      </c>
      <c r="Z41" s="45">
        <v>68.3</v>
      </c>
      <c r="AA41" s="168">
        <v>0</v>
      </c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</row>
    <row r="42" spans="1:43" ht="22.5" customHeight="1" thickBot="1" x14ac:dyDescent="0.25">
      <c r="A42" s="753"/>
      <c r="B42" s="761"/>
      <c r="C42" s="721"/>
      <c r="D42" s="1068"/>
      <c r="E42" s="795"/>
      <c r="F42" s="1062"/>
      <c r="G42" s="791"/>
      <c r="H42" s="1126"/>
      <c r="I42" s="1129"/>
      <c r="J42" s="834"/>
      <c r="K42" s="260" t="s">
        <v>11</v>
      </c>
      <c r="L42" s="48">
        <f>L41+L40+L39</f>
        <v>1085.8000000000002</v>
      </c>
      <c r="M42" s="49">
        <f t="shared" ref="M42:AA42" si="4">M41+M40+M39</f>
        <v>1085.8000000000002</v>
      </c>
      <c r="N42" s="49">
        <f t="shared" si="4"/>
        <v>232</v>
      </c>
      <c r="O42" s="50">
        <f t="shared" si="4"/>
        <v>0</v>
      </c>
      <c r="P42" s="48">
        <f t="shared" si="4"/>
        <v>1000.2</v>
      </c>
      <c r="Q42" s="49">
        <f t="shared" si="4"/>
        <v>1000.2</v>
      </c>
      <c r="R42" s="49">
        <f t="shared" si="4"/>
        <v>171.5</v>
      </c>
      <c r="S42" s="50">
        <f t="shared" si="4"/>
        <v>0</v>
      </c>
      <c r="T42" s="48">
        <f t="shared" si="4"/>
        <v>1230.9000000000001</v>
      </c>
      <c r="U42" s="49">
        <f t="shared" si="4"/>
        <v>1230.9000000000001</v>
      </c>
      <c r="V42" s="49">
        <f t="shared" si="4"/>
        <v>197.2</v>
      </c>
      <c r="W42" s="50">
        <f t="shared" si="4"/>
        <v>0</v>
      </c>
      <c r="X42" s="48">
        <f t="shared" si="4"/>
        <v>1249.4000000000001</v>
      </c>
      <c r="Y42" s="49">
        <f t="shared" si="4"/>
        <v>1249.4000000000001</v>
      </c>
      <c r="Z42" s="49">
        <f t="shared" si="4"/>
        <v>213.7</v>
      </c>
      <c r="AA42" s="50">
        <f t="shared" si="4"/>
        <v>0</v>
      </c>
      <c r="AB42" s="29" t="s">
        <v>31</v>
      </c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</row>
    <row r="43" spans="1:43" ht="18" customHeight="1" thickBot="1" x14ac:dyDescent="0.25">
      <c r="A43" s="750" t="s">
        <v>15</v>
      </c>
      <c r="B43" s="760" t="s">
        <v>16</v>
      </c>
      <c r="C43" s="718" t="s">
        <v>22</v>
      </c>
      <c r="D43" s="766" t="s">
        <v>35</v>
      </c>
      <c r="E43" s="793" t="s">
        <v>142</v>
      </c>
      <c r="F43" s="863" t="s">
        <v>215</v>
      </c>
      <c r="G43" s="790" t="s">
        <v>132</v>
      </c>
      <c r="H43" s="1132" t="s">
        <v>27</v>
      </c>
      <c r="I43" s="730" t="s">
        <v>254</v>
      </c>
      <c r="J43" s="730" t="s">
        <v>216</v>
      </c>
      <c r="K43" s="165" t="s">
        <v>21</v>
      </c>
      <c r="L43" s="119">
        <f>+M43</f>
        <v>54.2</v>
      </c>
      <c r="M43" s="60">
        <v>54.2</v>
      </c>
      <c r="N43" s="60">
        <v>46</v>
      </c>
      <c r="O43" s="120">
        <v>0</v>
      </c>
      <c r="P43" s="147">
        <f>SUM(Q43,S43)</f>
        <v>52</v>
      </c>
      <c r="Q43" s="227">
        <v>52</v>
      </c>
      <c r="R43" s="227">
        <v>41.8</v>
      </c>
      <c r="S43" s="228">
        <v>0</v>
      </c>
      <c r="T43" s="147">
        <f>+U43</f>
        <v>68.8</v>
      </c>
      <c r="U43" s="227">
        <v>68.8</v>
      </c>
      <c r="V43" s="227">
        <v>57.2</v>
      </c>
      <c r="W43" s="228">
        <v>0</v>
      </c>
      <c r="X43" s="119">
        <f>+Y43+AA43</f>
        <v>75.5</v>
      </c>
      <c r="Y43" s="590">
        <v>75.5</v>
      </c>
      <c r="Z43" s="590">
        <v>62.9</v>
      </c>
      <c r="AA43" s="597">
        <v>0</v>
      </c>
      <c r="AB43" s="29" t="s">
        <v>36</v>
      </c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</row>
    <row r="44" spans="1:43" ht="21" customHeight="1" thickBot="1" x14ac:dyDescent="0.25">
      <c r="A44" s="752"/>
      <c r="B44" s="868"/>
      <c r="C44" s="720"/>
      <c r="D44" s="768"/>
      <c r="E44" s="1058"/>
      <c r="F44" s="1054"/>
      <c r="G44" s="1053"/>
      <c r="H44" s="1133"/>
      <c r="I44" s="731"/>
      <c r="J44" s="731"/>
      <c r="K44" s="62" t="s">
        <v>115</v>
      </c>
      <c r="L44" s="109">
        <f>+M44</f>
        <v>13.2</v>
      </c>
      <c r="M44" s="161">
        <v>13.2</v>
      </c>
      <c r="N44" s="161">
        <v>7.5</v>
      </c>
      <c r="O44" s="110">
        <v>0</v>
      </c>
      <c r="P44" s="180">
        <f>SUM(Q44,S44)</f>
        <v>13.9</v>
      </c>
      <c r="Q44" s="214">
        <v>13.9</v>
      </c>
      <c r="R44" s="214">
        <v>8.9</v>
      </c>
      <c r="S44" s="226">
        <v>0</v>
      </c>
      <c r="T44" s="180">
        <f>+U44</f>
        <v>14.6</v>
      </c>
      <c r="U44" s="214">
        <v>14.6</v>
      </c>
      <c r="V44" s="214">
        <v>9.4</v>
      </c>
      <c r="W44" s="215">
        <v>0</v>
      </c>
      <c r="X44" s="109">
        <f>+Y44+AA44</f>
        <v>15.3</v>
      </c>
      <c r="Y44" s="45">
        <v>15.3</v>
      </c>
      <c r="Z44" s="45">
        <v>9.8000000000000007</v>
      </c>
      <c r="AA44" s="167">
        <v>0</v>
      </c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</row>
    <row r="45" spans="1:43" ht="24.75" customHeight="1" thickBot="1" x14ac:dyDescent="0.25">
      <c r="A45" s="753"/>
      <c r="B45" s="761"/>
      <c r="C45" s="721"/>
      <c r="D45" s="769"/>
      <c r="E45" s="795"/>
      <c r="F45" s="1062"/>
      <c r="G45" s="791"/>
      <c r="H45" s="1134"/>
      <c r="I45" s="732"/>
      <c r="J45" s="732"/>
      <c r="K45" s="47" t="s">
        <v>11</v>
      </c>
      <c r="L45" s="52">
        <f>SUM(L43:L44)</f>
        <v>67.400000000000006</v>
      </c>
      <c r="M45" s="40">
        <f>SUM(M43:M44)</f>
        <v>67.400000000000006</v>
      </c>
      <c r="N45" s="40">
        <f>SUM(N43:N44)</f>
        <v>53.5</v>
      </c>
      <c r="O45" s="53">
        <f>SUM(O43:O44)</f>
        <v>0</v>
      </c>
      <c r="P45" s="51">
        <f>P43+P44</f>
        <v>65.900000000000006</v>
      </c>
      <c r="Q45" s="41">
        <f>Q43+Q44</f>
        <v>65.900000000000006</v>
      </c>
      <c r="R45" s="41">
        <f>R43+R44</f>
        <v>50.699999999999996</v>
      </c>
      <c r="S45" s="343">
        <f>S43+S44</f>
        <v>0</v>
      </c>
      <c r="T45" s="48">
        <f>SUM(T43:T44)</f>
        <v>83.399999999999991</v>
      </c>
      <c r="U45" s="49">
        <f t="shared" ref="U45:AA45" si="5">SUM(U43:U44)</f>
        <v>83.399999999999991</v>
      </c>
      <c r="V45" s="49">
        <f t="shared" si="5"/>
        <v>66.600000000000009</v>
      </c>
      <c r="W45" s="50">
        <f t="shared" si="5"/>
        <v>0</v>
      </c>
      <c r="X45" s="48">
        <f t="shared" si="5"/>
        <v>90.8</v>
      </c>
      <c r="Y45" s="49">
        <f t="shared" si="5"/>
        <v>90.8</v>
      </c>
      <c r="Z45" s="49">
        <f t="shared" si="5"/>
        <v>72.7</v>
      </c>
      <c r="AA45" s="50">
        <f t="shared" si="5"/>
        <v>0</v>
      </c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</row>
    <row r="46" spans="1:43" ht="19.5" customHeight="1" x14ac:dyDescent="0.2">
      <c r="A46" s="750" t="s">
        <v>15</v>
      </c>
      <c r="B46" s="760" t="s">
        <v>16</v>
      </c>
      <c r="C46" s="718" t="s">
        <v>22</v>
      </c>
      <c r="D46" s="766" t="s">
        <v>37</v>
      </c>
      <c r="E46" s="793" t="s">
        <v>38</v>
      </c>
      <c r="F46" s="863" t="s">
        <v>215</v>
      </c>
      <c r="G46" s="790" t="s">
        <v>132</v>
      </c>
      <c r="H46" s="866" t="s">
        <v>27</v>
      </c>
      <c r="I46" s="730" t="s">
        <v>254</v>
      </c>
      <c r="J46" s="730" t="s">
        <v>216</v>
      </c>
      <c r="K46" s="165" t="s">
        <v>21</v>
      </c>
      <c r="L46" s="119">
        <f>+M46</f>
        <v>409.2</v>
      </c>
      <c r="M46" s="60">
        <v>409.2</v>
      </c>
      <c r="N46" s="60">
        <v>399.3</v>
      </c>
      <c r="O46" s="120">
        <v>0</v>
      </c>
      <c r="P46" s="147">
        <f>SUM(Q46,S46)</f>
        <v>417.1</v>
      </c>
      <c r="Q46" s="227">
        <v>417.1</v>
      </c>
      <c r="R46" s="227">
        <v>406</v>
      </c>
      <c r="S46" s="228">
        <v>0</v>
      </c>
      <c r="T46" s="147">
        <f>+U46</f>
        <v>470.5</v>
      </c>
      <c r="U46" s="227">
        <v>470.5</v>
      </c>
      <c r="V46" s="227">
        <v>458</v>
      </c>
      <c r="W46" s="228">
        <v>0</v>
      </c>
      <c r="X46" s="119">
        <f>+Y46+AA46</f>
        <v>517.4</v>
      </c>
      <c r="Y46" s="590">
        <v>517.4</v>
      </c>
      <c r="Z46" s="590">
        <v>503.8</v>
      </c>
      <c r="AA46" s="597">
        <v>0</v>
      </c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</row>
    <row r="47" spans="1:43" ht="17.25" customHeight="1" x14ac:dyDescent="0.2">
      <c r="A47" s="751"/>
      <c r="B47" s="1131"/>
      <c r="C47" s="719"/>
      <c r="D47" s="767"/>
      <c r="E47" s="1094"/>
      <c r="F47" s="1095"/>
      <c r="G47" s="1096"/>
      <c r="H47" s="1130"/>
      <c r="I47" s="731"/>
      <c r="J47" s="731"/>
      <c r="K47" s="55" t="s">
        <v>30</v>
      </c>
      <c r="L47" s="272">
        <f>M47+O47</f>
        <v>0</v>
      </c>
      <c r="M47" s="322">
        <v>0</v>
      </c>
      <c r="N47" s="322">
        <v>0</v>
      </c>
      <c r="O47" s="323">
        <v>0</v>
      </c>
      <c r="P47" s="271">
        <f>Q47+S47</f>
        <v>0</v>
      </c>
      <c r="Q47" s="324">
        <v>0</v>
      </c>
      <c r="R47" s="324">
        <v>0</v>
      </c>
      <c r="S47" s="325">
        <v>0</v>
      </c>
      <c r="T47" s="271">
        <f>U47+W47</f>
        <v>0</v>
      </c>
      <c r="U47" s="324">
        <v>0</v>
      </c>
      <c r="V47" s="324">
        <v>0</v>
      </c>
      <c r="W47" s="326">
        <v>0</v>
      </c>
      <c r="X47" s="272">
        <f>Y47+AA47</f>
        <v>0</v>
      </c>
      <c r="Y47" s="273">
        <v>0</v>
      </c>
      <c r="Z47" s="57">
        <v>0</v>
      </c>
      <c r="AA47" s="58">
        <v>0</v>
      </c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Q47" s="42"/>
    </row>
    <row r="48" spans="1:43" ht="20.25" customHeight="1" thickBot="1" x14ac:dyDescent="0.25">
      <c r="A48" s="752"/>
      <c r="B48" s="868"/>
      <c r="C48" s="720"/>
      <c r="D48" s="768"/>
      <c r="E48" s="1058"/>
      <c r="F48" s="1054"/>
      <c r="G48" s="1053"/>
      <c r="H48" s="1130"/>
      <c r="I48" s="731"/>
      <c r="J48" s="731"/>
      <c r="K48" s="62" t="s">
        <v>115</v>
      </c>
      <c r="L48" s="284">
        <f>M48+O48</f>
        <v>75.199999999999989</v>
      </c>
      <c r="M48" s="289">
        <v>68.099999999999994</v>
      </c>
      <c r="N48" s="289">
        <v>47.1</v>
      </c>
      <c r="O48" s="277">
        <v>7.1</v>
      </c>
      <c r="P48" s="172">
        <f>SUM(Q48,S48)</f>
        <v>83.2</v>
      </c>
      <c r="Q48" s="364">
        <v>83.2</v>
      </c>
      <c r="R48" s="364">
        <v>66.3</v>
      </c>
      <c r="S48" s="598">
        <v>0</v>
      </c>
      <c r="T48" s="172">
        <f>+U48</f>
        <v>87.3</v>
      </c>
      <c r="U48" s="364">
        <v>87.3</v>
      </c>
      <c r="V48" s="364">
        <v>69.7</v>
      </c>
      <c r="W48" s="599">
        <v>0</v>
      </c>
      <c r="X48" s="284">
        <f>+Y48+AA48</f>
        <v>91.7</v>
      </c>
      <c r="Y48" s="57">
        <v>91.7</v>
      </c>
      <c r="Z48" s="45">
        <v>73.2</v>
      </c>
      <c r="AA48" s="167">
        <v>0</v>
      </c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Q48" s="42"/>
    </row>
    <row r="49" spans="1:43" ht="20.25" customHeight="1" thickBot="1" x14ac:dyDescent="0.25">
      <c r="A49" s="753"/>
      <c r="B49" s="761"/>
      <c r="C49" s="721"/>
      <c r="D49" s="769"/>
      <c r="E49" s="795"/>
      <c r="F49" s="1062"/>
      <c r="G49" s="791"/>
      <c r="H49" s="743"/>
      <c r="I49" s="732"/>
      <c r="J49" s="732"/>
      <c r="K49" s="47" t="s">
        <v>11</v>
      </c>
      <c r="L49" s="48">
        <f>SUM(L46:L48)</f>
        <v>484.4</v>
      </c>
      <c r="M49" s="49">
        <f t="shared" ref="M49:AA49" si="6">SUM(M46:M48)</f>
        <v>477.29999999999995</v>
      </c>
      <c r="N49" s="49">
        <f t="shared" si="6"/>
        <v>446.40000000000003</v>
      </c>
      <c r="O49" s="50">
        <f t="shared" si="6"/>
        <v>7.1</v>
      </c>
      <c r="P49" s="48">
        <f t="shared" si="6"/>
        <v>500.3</v>
      </c>
      <c r="Q49" s="49">
        <f t="shared" si="6"/>
        <v>500.3</v>
      </c>
      <c r="R49" s="49">
        <f t="shared" si="6"/>
        <v>472.3</v>
      </c>
      <c r="S49" s="50">
        <f t="shared" si="6"/>
        <v>0</v>
      </c>
      <c r="T49" s="48">
        <f t="shared" si="6"/>
        <v>557.79999999999995</v>
      </c>
      <c r="U49" s="49">
        <f t="shared" si="6"/>
        <v>557.79999999999995</v>
      </c>
      <c r="V49" s="49">
        <f t="shared" si="6"/>
        <v>527.70000000000005</v>
      </c>
      <c r="W49" s="50">
        <f t="shared" si="6"/>
        <v>0</v>
      </c>
      <c r="X49" s="48">
        <f t="shared" si="6"/>
        <v>609.1</v>
      </c>
      <c r="Y49" s="49">
        <f t="shared" si="6"/>
        <v>609.1</v>
      </c>
      <c r="Z49" s="49">
        <f t="shared" si="6"/>
        <v>577</v>
      </c>
      <c r="AA49" s="50">
        <f t="shared" si="6"/>
        <v>0</v>
      </c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Q49" s="42"/>
    </row>
    <row r="50" spans="1:43" ht="19.5" customHeight="1" x14ac:dyDescent="0.2">
      <c r="A50" s="750" t="s">
        <v>15</v>
      </c>
      <c r="B50" s="760" t="s">
        <v>16</v>
      </c>
      <c r="C50" s="718" t="s">
        <v>22</v>
      </c>
      <c r="D50" s="766" t="s">
        <v>48</v>
      </c>
      <c r="E50" s="793" t="s">
        <v>131</v>
      </c>
      <c r="F50" s="863" t="s">
        <v>215</v>
      </c>
      <c r="G50" s="790" t="s">
        <v>49</v>
      </c>
      <c r="H50" s="866" t="s">
        <v>27</v>
      </c>
      <c r="I50" s="730" t="s">
        <v>254</v>
      </c>
      <c r="J50" s="730" t="s">
        <v>218</v>
      </c>
      <c r="K50" s="68" t="s">
        <v>21</v>
      </c>
      <c r="L50" s="574">
        <f>M50+O50</f>
        <v>276.39999999999998</v>
      </c>
      <c r="M50" s="579">
        <v>276.39999999999998</v>
      </c>
      <c r="N50" s="579">
        <v>256.2</v>
      </c>
      <c r="O50" s="580">
        <v>0</v>
      </c>
      <c r="P50" s="92">
        <f>SUM(Q50,S50)</f>
        <v>306.3</v>
      </c>
      <c r="Q50" s="581">
        <v>306.3</v>
      </c>
      <c r="R50" s="581">
        <v>284.5</v>
      </c>
      <c r="S50" s="582">
        <v>0</v>
      </c>
      <c r="T50" s="92">
        <f>+U50</f>
        <v>338.4</v>
      </c>
      <c r="U50" s="581">
        <v>338.4</v>
      </c>
      <c r="V50" s="581">
        <v>310.7</v>
      </c>
      <c r="W50" s="582">
        <v>0</v>
      </c>
      <c r="X50" s="574">
        <f>+Y50+AA50</f>
        <v>372</v>
      </c>
      <c r="Y50" s="568">
        <v>372</v>
      </c>
      <c r="Z50" s="568">
        <v>341.7</v>
      </c>
      <c r="AA50" s="569">
        <v>0</v>
      </c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</row>
    <row r="51" spans="1:43" ht="20.25" customHeight="1" thickBot="1" x14ac:dyDescent="0.25">
      <c r="A51" s="752"/>
      <c r="B51" s="868"/>
      <c r="C51" s="720"/>
      <c r="D51" s="768"/>
      <c r="E51" s="1058"/>
      <c r="F51" s="1054"/>
      <c r="G51" s="1053"/>
      <c r="H51" s="1130"/>
      <c r="I51" s="731"/>
      <c r="J51" s="731"/>
      <c r="K51" s="62" t="s">
        <v>41</v>
      </c>
      <c r="L51" s="284">
        <f>M51+O51</f>
        <v>0</v>
      </c>
      <c r="M51" s="161">
        <v>0</v>
      </c>
      <c r="N51" s="161">
        <v>0</v>
      </c>
      <c r="O51" s="110">
        <v>0</v>
      </c>
      <c r="P51" s="180">
        <f>SUM(Q51,S51)</f>
        <v>57</v>
      </c>
      <c r="Q51" s="214">
        <v>57</v>
      </c>
      <c r="R51" s="214">
        <v>56.2</v>
      </c>
      <c r="S51" s="226">
        <v>0</v>
      </c>
      <c r="T51" s="172">
        <f>+U51</f>
        <v>0</v>
      </c>
      <c r="U51" s="214">
        <v>0</v>
      </c>
      <c r="V51" s="214">
        <v>0</v>
      </c>
      <c r="W51" s="215">
        <v>0</v>
      </c>
      <c r="X51" s="109">
        <f>+Y51+AA51</f>
        <v>0</v>
      </c>
      <c r="Y51" s="45">
        <v>0</v>
      </c>
      <c r="Z51" s="45">
        <v>0</v>
      </c>
      <c r="AA51" s="167">
        <v>0</v>
      </c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</row>
    <row r="52" spans="1:43" ht="20.25" customHeight="1" thickBot="1" x14ac:dyDescent="0.25">
      <c r="A52" s="860"/>
      <c r="B52" s="869"/>
      <c r="C52" s="862"/>
      <c r="D52" s="1067"/>
      <c r="E52" s="854"/>
      <c r="F52" s="864"/>
      <c r="G52" s="865"/>
      <c r="H52" s="743"/>
      <c r="I52" s="732"/>
      <c r="J52" s="732"/>
      <c r="K52" s="47" t="s">
        <v>11</v>
      </c>
      <c r="L52" s="63">
        <f>SUM(L50:L51)</f>
        <v>276.39999999999998</v>
      </c>
      <c r="M52" s="64">
        <f>SUM(M50:M51)</f>
        <v>276.39999999999998</v>
      </c>
      <c r="N52" s="65">
        <f>SUM(N50:N51)</f>
        <v>256.2</v>
      </c>
      <c r="O52" s="66">
        <f>SUM(O50:O51)</f>
        <v>0</v>
      </c>
      <c r="P52" s="63">
        <f>P50+P51</f>
        <v>363.3</v>
      </c>
      <c r="Q52" s="65">
        <f>Q50+Q51</f>
        <v>363.3</v>
      </c>
      <c r="R52" s="65">
        <f>R50+R51</f>
        <v>340.7</v>
      </c>
      <c r="S52" s="65">
        <f>S50+S51</f>
        <v>0</v>
      </c>
      <c r="T52" s="48">
        <f>SUM(T50:T51)</f>
        <v>338.4</v>
      </c>
      <c r="U52" s="49">
        <f t="shared" ref="U52:AA52" si="7">SUM(U50:U51)</f>
        <v>338.4</v>
      </c>
      <c r="V52" s="49">
        <f t="shared" si="7"/>
        <v>310.7</v>
      </c>
      <c r="W52" s="50">
        <f t="shared" si="7"/>
        <v>0</v>
      </c>
      <c r="X52" s="48">
        <f t="shared" si="7"/>
        <v>372</v>
      </c>
      <c r="Y52" s="49">
        <f t="shared" si="7"/>
        <v>372</v>
      </c>
      <c r="Z52" s="49">
        <f t="shared" si="7"/>
        <v>341.7</v>
      </c>
      <c r="AA52" s="50">
        <f t="shared" si="7"/>
        <v>0</v>
      </c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</row>
    <row r="53" spans="1:43" ht="20.25" customHeight="1" x14ac:dyDescent="0.2">
      <c r="A53" s="750" t="s">
        <v>15</v>
      </c>
      <c r="B53" s="760" t="s">
        <v>16</v>
      </c>
      <c r="C53" s="718" t="s">
        <v>22</v>
      </c>
      <c r="D53" s="1069" t="s">
        <v>148</v>
      </c>
      <c r="E53" s="969" t="s">
        <v>149</v>
      </c>
      <c r="F53" s="897" t="s">
        <v>215</v>
      </c>
      <c r="G53" s="874" t="s">
        <v>132</v>
      </c>
      <c r="H53" s="774" t="s">
        <v>210</v>
      </c>
      <c r="I53" s="770" t="s">
        <v>254</v>
      </c>
      <c r="J53" s="770" t="s">
        <v>216</v>
      </c>
      <c r="K53" s="178" t="s">
        <v>41</v>
      </c>
      <c r="L53" s="92">
        <f>+M53</f>
        <v>168</v>
      </c>
      <c r="M53" s="581">
        <v>168</v>
      </c>
      <c r="N53" s="581">
        <v>164.9</v>
      </c>
      <c r="O53" s="582">
        <v>0</v>
      </c>
      <c r="P53" s="92">
        <f>SUM(Q53,S53)</f>
        <v>196.6</v>
      </c>
      <c r="Q53" s="581">
        <v>196.6</v>
      </c>
      <c r="R53" s="581">
        <v>147.5</v>
      </c>
      <c r="S53" s="582">
        <v>0</v>
      </c>
      <c r="T53" s="147">
        <f>+U53</f>
        <v>200</v>
      </c>
      <c r="U53" s="227">
        <v>200</v>
      </c>
      <c r="V53" s="227">
        <v>194.5</v>
      </c>
      <c r="W53" s="228">
        <v>0</v>
      </c>
      <c r="X53" s="147">
        <f>+Y53+AA53</f>
        <v>200</v>
      </c>
      <c r="Y53" s="600">
        <v>200</v>
      </c>
      <c r="Z53" s="600">
        <v>194.5</v>
      </c>
      <c r="AA53" s="153">
        <v>0</v>
      </c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</row>
    <row r="54" spans="1:43" ht="20.25" customHeight="1" thickBot="1" x14ac:dyDescent="0.25">
      <c r="A54" s="752"/>
      <c r="B54" s="868"/>
      <c r="C54" s="720"/>
      <c r="D54" s="1070"/>
      <c r="E54" s="971"/>
      <c r="F54" s="898"/>
      <c r="G54" s="875"/>
      <c r="H54" s="775"/>
      <c r="I54" s="771"/>
      <c r="J54" s="771"/>
      <c r="K54" s="213" t="s">
        <v>115</v>
      </c>
      <c r="L54" s="172">
        <f>M54+O54</f>
        <v>7.2</v>
      </c>
      <c r="M54" s="214">
        <v>7.2</v>
      </c>
      <c r="N54" s="214">
        <v>0</v>
      </c>
      <c r="O54" s="215">
        <v>0</v>
      </c>
      <c r="P54" s="180">
        <f>SUM(Q54,S54)</f>
        <v>5.0999999999999996</v>
      </c>
      <c r="Q54" s="214">
        <v>5.0999999999999996</v>
      </c>
      <c r="R54" s="214">
        <v>0</v>
      </c>
      <c r="S54" s="226">
        <v>0</v>
      </c>
      <c r="T54" s="172">
        <f>+U54</f>
        <v>10.6</v>
      </c>
      <c r="U54" s="214">
        <v>10.6</v>
      </c>
      <c r="V54" s="214">
        <v>0</v>
      </c>
      <c r="W54" s="215">
        <v>0</v>
      </c>
      <c r="X54" s="180">
        <f>+Y54+AA54</f>
        <v>11.1</v>
      </c>
      <c r="Y54" s="362">
        <v>11.1</v>
      </c>
      <c r="Z54" s="362">
        <v>0</v>
      </c>
      <c r="AA54" s="363">
        <v>0</v>
      </c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</row>
    <row r="55" spans="1:43" ht="20.25" customHeight="1" thickBot="1" x14ac:dyDescent="0.25">
      <c r="A55" s="860"/>
      <c r="B55" s="869"/>
      <c r="C55" s="862"/>
      <c r="D55" s="1071"/>
      <c r="E55" s="1009"/>
      <c r="F55" s="899"/>
      <c r="G55" s="876"/>
      <c r="H55" s="776"/>
      <c r="I55" s="772"/>
      <c r="J55" s="772"/>
      <c r="K55" s="47" t="s">
        <v>11</v>
      </c>
      <c r="L55" s="63">
        <f>SUM(L53:L54)</f>
        <v>175.2</v>
      </c>
      <c r="M55" s="64">
        <f>SUM(M53:M54)</f>
        <v>175.2</v>
      </c>
      <c r="N55" s="65">
        <f>SUM(N53:N54)</f>
        <v>164.9</v>
      </c>
      <c r="O55" s="66">
        <f>SUM(O53:O54)</f>
        <v>0</v>
      </c>
      <c r="P55" s="63">
        <f>P53+P54</f>
        <v>201.7</v>
      </c>
      <c r="Q55" s="65">
        <f>Q53+Q54</f>
        <v>201.7</v>
      </c>
      <c r="R55" s="65">
        <f>R53+R54</f>
        <v>147.5</v>
      </c>
      <c r="S55" s="65">
        <f>S53+S54</f>
        <v>0</v>
      </c>
      <c r="T55" s="48">
        <f>SUM(T53:T54)</f>
        <v>210.6</v>
      </c>
      <c r="U55" s="49">
        <f t="shared" ref="U55:AA55" si="8">SUM(U53:U54)</f>
        <v>210.6</v>
      </c>
      <c r="V55" s="49">
        <f t="shared" si="8"/>
        <v>194.5</v>
      </c>
      <c r="W55" s="50">
        <f t="shared" si="8"/>
        <v>0</v>
      </c>
      <c r="X55" s="48">
        <f t="shared" si="8"/>
        <v>211.1</v>
      </c>
      <c r="Y55" s="49">
        <f t="shared" si="8"/>
        <v>211.1</v>
      </c>
      <c r="Z55" s="49">
        <f t="shared" si="8"/>
        <v>194.5</v>
      </c>
      <c r="AA55" s="50">
        <f t="shared" si="8"/>
        <v>0</v>
      </c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</row>
    <row r="56" spans="1:43" ht="18.75" customHeight="1" x14ac:dyDescent="0.2">
      <c r="A56" s="750" t="s">
        <v>15</v>
      </c>
      <c r="B56" s="760" t="s">
        <v>16</v>
      </c>
      <c r="C56" s="718" t="s">
        <v>22</v>
      </c>
      <c r="D56" s="1069" t="s">
        <v>50</v>
      </c>
      <c r="E56" s="969" t="s">
        <v>430</v>
      </c>
      <c r="F56" s="897" t="s">
        <v>219</v>
      </c>
      <c r="G56" s="874" t="s">
        <v>132</v>
      </c>
      <c r="H56" s="774" t="s">
        <v>210</v>
      </c>
      <c r="I56" s="770" t="s">
        <v>254</v>
      </c>
      <c r="J56" s="770" t="s">
        <v>216</v>
      </c>
      <c r="K56" s="178" t="s">
        <v>30</v>
      </c>
      <c r="L56" s="92">
        <f>+M56</f>
        <v>0</v>
      </c>
      <c r="M56" s="581">
        <v>0</v>
      </c>
      <c r="N56" s="581">
        <v>0</v>
      </c>
      <c r="O56" s="582">
        <v>0</v>
      </c>
      <c r="P56" s="92">
        <f>SUM(Q56,S56)</f>
        <v>22.1</v>
      </c>
      <c r="Q56" s="581">
        <v>22.1</v>
      </c>
      <c r="R56" s="581">
        <v>18.5</v>
      </c>
      <c r="S56" s="582">
        <v>0</v>
      </c>
      <c r="T56" s="147">
        <f>+U56</f>
        <v>44.2</v>
      </c>
      <c r="U56" s="227">
        <v>44.2</v>
      </c>
      <c r="V56" s="227">
        <v>37</v>
      </c>
      <c r="W56" s="228">
        <v>0</v>
      </c>
      <c r="X56" s="147">
        <f>+Y56+AA56</f>
        <v>44.2</v>
      </c>
      <c r="Y56" s="600">
        <v>44.2</v>
      </c>
      <c r="Z56" s="600">
        <v>37</v>
      </c>
      <c r="AA56" s="153">
        <v>0</v>
      </c>
      <c r="AB56" s="29" t="s">
        <v>39</v>
      </c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</row>
    <row r="57" spans="1:43" ht="19.5" customHeight="1" thickBot="1" x14ac:dyDescent="0.25">
      <c r="A57" s="752"/>
      <c r="B57" s="868"/>
      <c r="C57" s="720"/>
      <c r="D57" s="1070"/>
      <c r="E57" s="971"/>
      <c r="F57" s="898"/>
      <c r="G57" s="875"/>
      <c r="H57" s="775"/>
      <c r="I57" s="771"/>
      <c r="J57" s="771"/>
      <c r="K57" s="213" t="s">
        <v>24</v>
      </c>
      <c r="L57" s="172">
        <f>M57+O57</f>
        <v>0</v>
      </c>
      <c r="M57" s="214">
        <v>0</v>
      </c>
      <c r="N57" s="214">
        <v>0</v>
      </c>
      <c r="O57" s="215">
        <v>0</v>
      </c>
      <c r="P57" s="180">
        <f>SUM(Q57,S57)</f>
        <v>23.9</v>
      </c>
      <c r="Q57" s="214">
        <v>23.9</v>
      </c>
      <c r="R57" s="214">
        <v>20.9</v>
      </c>
      <c r="S57" s="226">
        <v>0</v>
      </c>
      <c r="T57" s="172">
        <f>+U57</f>
        <v>52.6</v>
      </c>
      <c r="U57" s="214">
        <v>52.6</v>
      </c>
      <c r="V57" s="214">
        <v>46</v>
      </c>
      <c r="W57" s="215">
        <v>0</v>
      </c>
      <c r="X57" s="180">
        <f>+Y57+AA57</f>
        <v>57.9</v>
      </c>
      <c r="Y57" s="362">
        <v>57.9</v>
      </c>
      <c r="Z57" s="362">
        <v>50.64</v>
      </c>
      <c r="AA57" s="363">
        <v>0</v>
      </c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</row>
    <row r="58" spans="1:43" ht="23.25" customHeight="1" thickBot="1" x14ac:dyDescent="0.25">
      <c r="A58" s="860"/>
      <c r="B58" s="869"/>
      <c r="C58" s="862"/>
      <c r="D58" s="1071"/>
      <c r="E58" s="1009"/>
      <c r="F58" s="899"/>
      <c r="G58" s="876"/>
      <c r="H58" s="776"/>
      <c r="I58" s="772"/>
      <c r="J58" s="772"/>
      <c r="K58" s="47" t="s">
        <v>11</v>
      </c>
      <c r="L58" s="63">
        <f>SUM(L56:L57)</f>
        <v>0</v>
      </c>
      <c r="M58" s="64">
        <f>SUM(M56:M57)</f>
        <v>0</v>
      </c>
      <c r="N58" s="65">
        <f>SUM(N56:N57)</f>
        <v>0</v>
      </c>
      <c r="O58" s="66">
        <f>SUM(O56:O57)</f>
        <v>0</v>
      </c>
      <c r="P58" s="63">
        <f>P56+P57</f>
        <v>46</v>
      </c>
      <c r="Q58" s="65">
        <f>Q56+Q57</f>
        <v>46</v>
      </c>
      <c r="R58" s="65">
        <f>R56+R57</f>
        <v>39.4</v>
      </c>
      <c r="S58" s="65">
        <f>S56+S57</f>
        <v>0</v>
      </c>
      <c r="T58" s="239">
        <f>SUM(T56:T57)</f>
        <v>96.800000000000011</v>
      </c>
      <c r="U58" s="240">
        <f t="shared" ref="U58:AA58" si="9">SUM(U56:U57)</f>
        <v>96.800000000000011</v>
      </c>
      <c r="V58" s="240">
        <f t="shared" si="9"/>
        <v>83</v>
      </c>
      <c r="W58" s="241">
        <f t="shared" si="9"/>
        <v>0</v>
      </c>
      <c r="X58" s="239">
        <f t="shared" si="9"/>
        <v>102.1</v>
      </c>
      <c r="Y58" s="240">
        <f t="shared" si="9"/>
        <v>102.1</v>
      </c>
      <c r="Z58" s="240">
        <f t="shared" si="9"/>
        <v>87.64</v>
      </c>
      <c r="AA58" s="241">
        <f t="shared" si="9"/>
        <v>0</v>
      </c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</row>
    <row r="59" spans="1:43" ht="25.5" customHeight="1" thickBot="1" x14ac:dyDescent="0.25">
      <c r="A59" s="28" t="s">
        <v>15</v>
      </c>
      <c r="B59" s="4" t="s">
        <v>16</v>
      </c>
      <c r="C59" s="5" t="s">
        <v>22</v>
      </c>
      <c r="D59" s="163"/>
      <c r="E59" s="1055" t="s">
        <v>203</v>
      </c>
      <c r="F59" s="1055"/>
      <c r="G59" s="1055"/>
      <c r="H59" s="1055"/>
      <c r="I59" s="1055"/>
      <c r="J59" s="1056"/>
      <c r="K59" s="1056"/>
      <c r="L59" s="8">
        <f>L34+L38+L42+L45+L58+L49+L52+L55</f>
        <v>3067.9</v>
      </c>
      <c r="M59" s="9">
        <f t="shared" ref="M59:AA59" si="10">M34+M38+M42+M45+M58+M49+M52+M55</f>
        <v>3059.2000000000003</v>
      </c>
      <c r="N59" s="9">
        <f t="shared" si="10"/>
        <v>2046.0000000000002</v>
      </c>
      <c r="O59" s="10">
        <f t="shared" si="10"/>
        <v>8.6999999999999993</v>
      </c>
      <c r="P59" s="8">
        <f t="shared" si="10"/>
        <v>3446.7000000000003</v>
      </c>
      <c r="Q59" s="9">
        <f t="shared" si="10"/>
        <v>3446.7000000000003</v>
      </c>
      <c r="R59" s="9">
        <f t="shared" si="10"/>
        <v>2395.6999999999998</v>
      </c>
      <c r="S59" s="10">
        <f t="shared" si="10"/>
        <v>0</v>
      </c>
      <c r="T59" s="8">
        <f t="shared" si="10"/>
        <v>3840.5</v>
      </c>
      <c r="U59" s="9">
        <f t="shared" si="10"/>
        <v>3840.5</v>
      </c>
      <c r="V59" s="9">
        <f t="shared" si="10"/>
        <v>2595.7999999999997</v>
      </c>
      <c r="W59" s="10">
        <f t="shared" si="10"/>
        <v>0</v>
      </c>
      <c r="X59" s="8">
        <f t="shared" si="10"/>
        <v>4088.2999999999997</v>
      </c>
      <c r="Y59" s="9">
        <f t="shared" si="10"/>
        <v>4088.2999999999997</v>
      </c>
      <c r="Z59" s="9">
        <f t="shared" si="10"/>
        <v>2824.9399999999996</v>
      </c>
      <c r="AA59" s="10">
        <f t="shared" si="10"/>
        <v>0</v>
      </c>
    </row>
    <row r="60" spans="1:43" ht="25.5" customHeight="1" thickBot="1" x14ac:dyDescent="0.25">
      <c r="A60" s="28" t="s">
        <v>15</v>
      </c>
      <c r="B60" s="4" t="s">
        <v>16</v>
      </c>
      <c r="C60" s="5" t="s">
        <v>25</v>
      </c>
      <c r="D60" s="1063" t="s">
        <v>139</v>
      </c>
      <c r="E60" s="1064"/>
      <c r="F60" s="1064"/>
      <c r="G60" s="1064"/>
      <c r="H60" s="1064"/>
      <c r="I60" s="1064"/>
      <c r="J60" s="1064"/>
      <c r="K60" s="1064"/>
      <c r="L60" s="1065"/>
      <c r="M60" s="1065"/>
      <c r="N60" s="1065"/>
      <c r="O60" s="1065"/>
      <c r="P60" s="1065"/>
      <c r="Q60" s="1065"/>
      <c r="R60" s="1065"/>
      <c r="S60" s="1065"/>
      <c r="T60" s="1065"/>
      <c r="U60" s="1065"/>
      <c r="V60" s="1065"/>
      <c r="W60" s="1065"/>
      <c r="X60" s="1065"/>
      <c r="Y60" s="1065"/>
      <c r="Z60" s="1065"/>
      <c r="AA60" s="1066"/>
    </row>
    <row r="61" spans="1:43" ht="21.75" customHeight="1" x14ac:dyDescent="0.2">
      <c r="A61" s="750" t="s">
        <v>15</v>
      </c>
      <c r="B61" s="760" t="s">
        <v>16</v>
      </c>
      <c r="C61" s="718" t="s">
        <v>25</v>
      </c>
      <c r="D61" s="766" t="s">
        <v>16</v>
      </c>
      <c r="E61" s="793" t="s">
        <v>231</v>
      </c>
      <c r="F61" s="863" t="s">
        <v>215</v>
      </c>
      <c r="G61" s="790" t="s">
        <v>19</v>
      </c>
      <c r="H61" s="866" t="s">
        <v>20</v>
      </c>
      <c r="I61" s="730" t="s">
        <v>37</v>
      </c>
      <c r="J61" s="730" t="s">
        <v>217</v>
      </c>
      <c r="K61" s="68" t="s">
        <v>40</v>
      </c>
      <c r="L61" s="567">
        <f>M61+O61</f>
        <v>1058.0999999999999</v>
      </c>
      <c r="M61" s="568">
        <v>1058.0999999999999</v>
      </c>
      <c r="N61" s="568">
        <v>0</v>
      </c>
      <c r="O61" s="569">
        <v>0</v>
      </c>
      <c r="P61" s="92">
        <f>SUM(Q61,S61)</f>
        <v>970</v>
      </c>
      <c r="Q61" s="573">
        <v>970</v>
      </c>
      <c r="R61" s="573">
        <v>0</v>
      </c>
      <c r="S61" s="97">
        <v>0</v>
      </c>
      <c r="T61" s="95">
        <f>U61+W61</f>
        <v>1200</v>
      </c>
      <c r="U61" s="573">
        <v>1200</v>
      </c>
      <c r="V61" s="573">
        <v>0</v>
      </c>
      <c r="W61" s="97">
        <v>0</v>
      </c>
      <c r="X61" s="574">
        <f>Y61+AA61</f>
        <v>1200</v>
      </c>
      <c r="Y61" s="568">
        <v>1200</v>
      </c>
      <c r="Z61" s="568">
        <v>0</v>
      </c>
      <c r="AA61" s="569">
        <v>0</v>
      </c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</row>
    <row r="62" spans="1:43" ht="22.5" customHeight="1" thickBot="1" x14ac:dyDescent="0.25">
      <c r="A62" s="752"/>
      <c r="B62" s="868"/>
      <c r="C62" s="720"/>
      <c r="D62" s="768"/>
      <c r="E62" s="1058"/>
      <c r="F62" s="1054"/>
      <c r="G62" s="1053"/>
      <c r="H62" s="1057"/>
      <c r="I62" s="731"/>
      <c r="J62" s="731"/>
      <c r="K62" s="62" t="s">
        <v>21</v>
      </c>
      <c r="L62" s="166">
        <f>M62+O62</f>
        <v>203</v>
      </c>
      <c r="M62" s="45">
        <v>203</v>
      </c>
      <c r="N62" s="45">
        <v>0</v>
      </c>
      <c r="O62" s="167">
        <v>0</v>
      </c>
      <c r="P62" s="180">
        <f>SUM(Q62,S62)</f>
        <v>214</v>
      </c>
      <c r="Q62" s="362">
        <v>214</v>
      </c>
      <c r="R62" s="362">
        <v>0</v>
      </c>
      <c r="S62" s="601">
        <v>0</v>
      </c>
      <c r="T62" s="578">
        <f>U62+W62</f>
        <v>214</v>
      </c>
      <c r="U62" s="362">
        <v>214</v>
      </c>
      <c r="V62" s="362">
        <v>0</v>
      </c>
      <c r="W62" s="363">
        <v>0</v>
      </c>
      <c r="X62" s="109">
        <f>Y62+AA62</f>
        <v>214</v>
      </c>
      <c r="Y62" s="45">
        <v>214</v>
      </c>
      <c r="Z62" s="45">
        <v>0</v>
      </c>
      <c r="AA62" s="167">
        <v>0</v>
      </c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</row>
    <row r="63" spans="1:43" ht="26.25" customHeight="1" thickBot="1" x14ac:dyDescent="0.25">
      <c r="A63" s="753"/>
      <c r="B63" s="761"/>
      <c r="C63" s="721"/>
      <c r="D63" s="769"/>
      <c r="E63" s="795"/>
      <c r="F63" s="1062"/>
      <c r="G63" s="791"/>
      <c r="H63" s="867"/>
      <c r="I63" s="732"/>
      <c r="J63" s="732"/>
      <c r="K63" s="47" t="s">
        <v>11</v>
      </c>
      <c r="L63" s="48">
        <f>SUM(L61:L62)</f>
        <v>1261.0999999999999</v>
      </c>
      <c r="M63" s="49">
        <f>SUM(M61:M62)</f>
        <v>1261.0999999999999</v>
      </c>
      <c r="N63" s="49">
        <f>SUM(N61:N62)</f>
        <v>0</v>
      </c>
      <c r="O63" s="50">
        <f>SUM(O61:O62)</f>
        <v>0</v>
      </c>
      <c r="P63" s="48">
        <f t="shared" ref="P63:AA63" si="11">SUM(P61:P62)</f>
        <v>1184</v>
      </c>
      <c r="Q63" s="49">
        <f t="shared" si="11"/>
        <v>1184</v>
      </c>
      <c r="R63" s="49">
        <f t="shared" si="11"/>
        <v>0</v>
      </c>
      <c r="S63" s="347">
        <f t="shared" si="11"/>
        <v>0</v>
      </c>
      <c r="T63" s="48">
        <f t="shared" si="11"/>
        <v>1414</v>
      </c>
      <c r="U63" s="49">
        <f t="shared" si="11"/>
        <v>1414</v>
      </c>
      <c r="V63" s="49">
        <f t="shared" si="11"/>
        <v>0</v>
      </c>
      <c r="W63" s="50">
        <f t="shared" si="11"/>
        <v>0</v>
      </c>
      <c r="X63" s="48">
        <f t="shared" si="11"/>
        <v>1414</v>
      </c>
      <c r="Y63" s="49">
        <f t="shared" si="11"/>
        <v>1414</v>
      </c>
      <c r="Z63" s="49">
        <f t="shared" si="11"/>
        <v>0</v>
      </c>
      <c r="AA63" s="50">
        <f t="shared" si="11"/>
        <v>0</v>
      </c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</row>
    <row r="64" spans="1:43" ht="30.75" customHeight="1" thickBot="1" x14ac:dyDescent="0.25">
      <c r="A64" s="750" t="s">
        <v>15</v>
      </c>
      <c r="B64" s="760" t="s">
        <v>16</v>
      </c>
      <c r="C64" s="718" t="s">
        <v>25</v>
      </c>
      <c r="D64" s="766" t="s">
        <v>22</v>
      </c>
      <c r="E64" s="793" t="s">
        <v>232</v>
      </c>
      <c r="F64" s="863" t="s">
        <v>215</v>
      </c>
      <c r="G64" s="790" t="s">
        <v>19</v>
      </c>
      <c r="H64" s="866" t="s">
        <v>20</v>
      </c>
      <c r="I64" s="730" t="s">
        <v>37</v>
      </c>
      <c r="J64" s="730" t="s">
        <v>217</v>
      </c>
      <c r="K64" s="55" t="s">
        <v>40</v>
      </c>
      <c r="L64" s="602">
        <f>M64+O64</f>
        <v>57.1</v>
      </c>
      <c r="M64" s="603">
        <v>57.1</v>
      </c>
      <c r="N64" s="603">
        <v>56.2</v>
      </c>
      <c r="O64" s="604">
        <v>0</v>
      </c>
      <c r="P64" s="605">
        <f>SUM(Q64,S64)</f>
        <v>60</v>
      </c>
      <c r="Q64" s="233">
        <v>60</v>
      </c>
      <c r="R64" s="233">
        <v>59.1</v>
      </c>
      <c r="S64" s="265">
        <v>0</v>
      </c>
      <c r="T64" s="264">
        <f>U64+W64</f>
        <v>77</v>
      </c>
      <c r="U64" s="233">
        <v>77</v>
      </c>
      <c r="V64" s="233">
        <v>75.900000000000006</v>
      </c>
      <c r="W64" s="265">
        <v>0</v>
      </c>
      <c r="X64" s="606">
        <f>Y64+AA64</f>
        <v>77</v>
      </c>
      <c r="Y64" s="69">
        <v>77</v>
      </c>
      <c r="Z64" s="69">
        <v>75.900000000000006</v>
      </c>
      <c r="AA64" s="146">
        <v>0</v>
      </c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</row>
    <row r="65" spans="1:41" ht="38.25" customHeight="1" thickBot="1" x14ac:dyDescent="0.25">
      <c r="A65" s="753"/>
      <c r="B65" s="761"/>
      <c r="C65" s="721"/>
      <c r="D65" s="769"/>
      <c r="E65" s="795"/>
      <c r="F65" s="1062"/>
      <c r="G65" s="791"/>
      <c r="H65" s="867"/>
      <c r="I65" s="732"/>
      <c r="J65" s="732"/>
      <c r="K65" s="47" t="s">
        <v>11</v>
      </c>
      <c r="L65" s="48">
        <f>SUM(L64:L64)</f>
        <v>57.1</v>
      </c>
      <c r="M65" s="49">
        <f>SUM(M64:M64)</f>
        <v>57.1</v>
      </c>
      <c r="N65" s="49">
        <f>SUM(N64:N64)</f>
        <v>56.2</v>
      </c>
      <c r="O65" s="50">
        <f>SUM(O64:O64)</f>
        <v>0</v>
      </c>
      <c r="P65" s="48">
        <f t="shared" ref="P65:AA65" si="12">SUM(P64:P64)</f>
        <v>60</v>
      </c>
      <c r="Q65" s="49">
        <f t="shared" si="12"/>
        <v>60</v>
      </c>
      <c r="R65" s="49">
        <f t="shared" si="12"/>
        <v>59.1</v>
      </c>
      <c r="S65" s="347">
        <f t="shared" si="12"/>
        <v>0</v>
      </c>
      <c r="T65" s="48">
        <f t="shared" si="12"/>
        <v>77</v>
      </c>
      <c r="U65" s="49">
        <f t="shared" si="12"/>
        <v>77</v>
      </c>
      <c r="V65" s="49">
        <f t="shared" si="12"/>
        <v>75.900000000000006</v>
      </c>
      <c r="W65" s="50">
        <f t="shared" si="12"/>
        <v>0</v>
      </c>
      <c r="X65" s="48">
        <f t="shared" si="12"/>
        <v>77</v>
      </c>
      <c r="Y65" s="49">
        <f t="shared" si="12"/>
        <v>77</v>
      </c>
      <c r="Z65" s="49">
        <f t="shared" si="12"/>
        <v>75.900000000000006</v>
      </c>
      <c r="AA65" s="50">
        <f t="shared" si="12"/>
        <v>0</v>
      </c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</row>
    <row r="66" spans="1:41" ht="21" customHeight="1" x14ac:dyDescent="0.2">
      <c r="A66" s="750" t="s">
        <v>15</v>
      </c>
      <c r="B66" s="754" t="s">
        <v>16</v>
      </c>
      <c r="C66" s="718" t="s">
        <v>25</v>
      </c>
      <c r="D66" s="783" t="s">
        <v>25</v>
      </c>
      <c r="E66" s="793" t="s">
        <v>143</v>
      </c>
      <c r="F66" s="863" t="s">
        <v>215</v>
      </c>
      <c r="G66" s="790" t="s">
        <v>19</v>
      </c>
      <c r="H66" s="777" t="s">
        <v>211</v>
      </c>
      <c r="I66" s="1059" t="s">
        <v>255</v>
      </c>
      <c r="J66" s="832" t="s">
        <v>217</v>
      </c>
      <c r="K66" s="68" t="s">
        <v>41</v>
      </c>
      <c r="L66" s="567">
        <f>M66+O66</f>
        <v>284.60000000000002</v>
      </c>
      <c r="M66" s="607">
        <v>284.60000000000002</v>
      </c>
      <c r="N66" s="607">
        <v>0</v>
      </c>
      <c r="O66" s="608">
        <v>0</v>
      </c>
      <c r="P66" s="92">
        <f>SUM(Q66,S66)</f>
        <v>300</v>
      </c>
      <c r="Q66" s="93">
        <v>300</v>
      </c>
      <c r="R66" s="573">
        <v>0</v>
      </c>
      <c r="S66" s="97">
        <v>0</v>
      </c>
      <c r="T66" s="151">
        <f>U66+W66</f>
        <v>320</v>
      </c>
      <c r="U66" s="149">
        <v>320</v>
      </c>
      <c r="V66" s="149">
        <v>0</v>
      </c>
      <c r="W66" s="150">
        <v>0</v>
      </c>
      <c r="X66" s="119">
        <f>Y66+AA66</f>
        <v>320</v>
      </c>
      <c r="Y66" s="590">
        <v>320</v>
      </c>
      <c r="Z66" s="590">
        <v>0</v>
      </c>
      <c r="AA66" s="591">
        <v>0</v>
      </c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</row>
    <row r="67" spans="1:41" ht="16.5" customHeight="1" x14ac:dyDescent="0.2">
      <c r="A67" s="752"/>
      <c r="B67" s="756"/>
      <c r="C67" s="720"/>
      <c r="D67" s="784"/>
      <c r="E67" s="1058"/>
      <c r="F67" s="1054"/>
      <c r="G67" s="1053"/>
      <c r="H67" s="778"/>
      <c r="I67" s="1060"/>
      <c r="J67" s="833"/>
      <c r="K67" s="321" t="s">
        <v>21</v>
      </c>
      <c r="L67" s="371">
        <f>M67+O67</f>
        <v>628.4</v>
      </c>
      <c r="M67" s="372">
        <v>628.4</v>
      </c>
      <c r="N67" s="372">
        <v>514.1</v>
      </c>
      <c r="O67" s="373">
        <v>0</v>
      </c>
      <c r="P67" s="367">
        <f>SUM(Q67,S67)</f>
        <v>649.70000000000005</v>
      </c>
      <c r="Q67" s="374">
        <v>649.70000000000005</v>
      </c>
      <c r="R67" s="375">
        <v>540</v>
      </c>
      <c r="S67" s="376">
        <v>0</v>
      </c>
      <c r="T67" s="151">
        <f>U67+W67</f>
        <v>720.1</v>
      </c>
      <c r="U67" s="374">
        <v>720.1</v>
      </c>
      <c r="V67" s="374">
        <v>603.4</v>
      </c>
      <c r="W67" s="377">
        <v>0</v>
      </c>
      <c r="X67" s="318">
        <f>Y67+AA67</f>
        <v>754.3</v>
      </c>
      <c r="Y67" s="319">
        <v>754.3</v>
      </c>
      <c r="Z67" s="319">
        <v>632.1</v>
      </c>
      <c r="AA67" s="320">
        <v>0</v>
      </c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</row>
    <row r="68" spans="1:41" ht="18" customHeight="1" x14ac:dyDescent="0.2">
      <c r="A68" s="752"/>
      <c r="B68" s="756"/>
      <c r="C68" s="720"/>
      <c r="D68" s="784"/>
      <c r="E68" s="1058"/>
      <c r="F68" s="1054"/>
      <c r="G68" s="1053"/>
      <c r="H68" s="778"/>
      <c r="I68" s="1060"/>
      <c r="J68" s="833"/>
      <c r="K68" s="274" t="s">
        <v>115</v>
      </c>
      <c r="L68" s="609">
        <f>M68+O68</f>
        <v>463.2</v>
      </c>
      <c r="M68" s="610">
        <v>456</v>
      </c>
      <c r="N68" s="610">
        <v>300.8</v>
      </c>
      <c r="O68" s="611">
        <v>7.2</v>
      </c>
      <c r="P68" s="271">
        <f>SUM(Q68,S68)</f>
        <v>465</v>
      </c>
      <c r="Q68" s="612">
        <v>465</v>
      </c>
      <c r="R68" s="613">
        <v>330.6</v>
      </c>
      <c r="S68" s="614">
        <v>0</v>
      </c>
      <c r="T68" s="615">
        <f>U68+W68</f>
        <v>508.5</v>
      </c>
      <c r="U68" s="612">
        <v>508.5</v>
      </c>
      <c r="V68" s="612">
        <v>347.1</v>
      </c>
      <c r="W68" s="616">
        <v>0</v>
      </c>
      <c r="X68" s="272">
        <f>Y68+AA68</f>
        <v>533.1</v>
      </c>
      <c r="Y68" s="273">
        <v>533.1</v>
      </c>
      <c r="Z68" s="273">
        <v>363.6</v>
      </c>
      <c r="AA68" s="617">
        <v>0</v>
      </c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</row>
    <row r="69" spans="1:41" ht="18" customHeight="1" x14ac:dyDescent="0.2">
      <c r="A69" s="860"/>
      <c r="B69" s="861"/>
      <c r="C69" s="862"/>
      <c r="D69" s="785"/>
      <c r="E69" s="854"/>
      <c r="F69" s="864"/>
      <c r="G69" s="865"/>
      <c r="H69" s="779"/>
      <c r="I69" s="1061"/>
      <c r="J69" s="833"/>
      <c r="K69" s="55" t="s">
        <v>43</v>
      </c>
      <c r="L69" s="552">
        <f>M69+O69</f>
        <v>15.5</v>
      </c>
      <c r="M69" s="618">
        <v>15.5</v>
      </c>
      <c r="N69" s="618">
        <v>15.3</v>
      </c>
      <c r="O69" s="84">
        <v>0</v>
      </c>
      <c r="P69" s="99">
        <f>Q69+S69</f>
        <v>32</v>
      </c>
      <c r="Q69" s="619">
        <v>32</v>
      </c>
      <c r="R69" s="620">
        <v>31.5</v>
      </c>
      <c r="S69" s="234">
        <v>0</v>
      </c>
      <c r="T69" s="621">
        <f>U69+W69</f>
        <v>0</v>
      </c>
      <c r="U69" s="619">
        <v>0</v>
      </c>
      <c r="V69" s="619">
        <v>0</v>
      </c>
      <c r="W69" s="232">
        <v>0</v>
      </c>
      <c r="X69" s="82">
        <f>Y69+AA69</f>
        <v>0</v>
      </c>
      <c r="Y69" s="622">
        <v>0</v>
      </c>
      <c r="Z69" s="622">
        <v>0</v>
      </c>
      <c r="AA69" s="242">
        <v>0</v>
      </c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</row>
    <row r="70" spans="1:41" ht="18" customHeight="1" thickBot="1" x14ac:dyDescent="0.25">
      <c r="A70" s="860"/>
      <c r="B70" s="861"/>
      <c r="C70" s="862"/>
      <c r="D70" s="785"/>
      <c r="E70" s="854"/>
      <c r="F70" s="864"/>
      <c r="G70" s="865"/>
      <c r="H70" s="779"/>
      <c r="I70" s="1061"/>
      <c r="J70" s="833"/>
      <c r="K70" s="216" t="s">
        <v>33</v>
      </c>
      <c r="L70" s="327">
        <f>M70+O70</f>
        <v>0</v>
      </c>
      <c r="M70" s="328">
        <v>0</v>
      </c>
      <c r="N70" s="328">
        <v>0</v>
      </c>
      <c r="O70" s="329">
        <v>0</v>
      </c>
      <c r="P70" s="279">
        <f>Q70+S70</f>
        <v>0</v>
      </c>
      <c r="Q70" s="330">
        <v>0</v>
      </c>
      <c r="R70" s="331">
        <v>0</v>
      </c>
      <c r="S70" s="332">
        <v>0</v>
      </c>
      <c r="T70" s="333">
        <f>U70+W70</f>
        <v>0</v>
      </c>
      <c r="U70" s="330">
        <v>0</v>
      </c>
      <c r="V70" s="330">
        <v>0</v>
      </c>
      <c r="W70" s="334">
        <v>0</v>
      </c>
      <c r="X70" s="311">
        <f>Y70+AA70</f>
        <v>0</v>
      </c>
      <c r="Y70" s="316">
        <v>0</v>
      </c>
      <c r="Z70" s="316">
        <v>0</v>
      </c>
      <c r="AA70" s="317">
        <v>0</v>
      </c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</row>
    <row r="71" spans="1:41" ht="23.25" customHeight="1" thickBot="1" x14ac:dyDescent="0.25">
      <c r="A71" s="860"/>
      <c r="B71" s="861"/>
      <c r="C71" s="862"/>
      <c r="D71" s="785"/>
      <c r="E71" s="854"/>
      <c r="F71" s="864"/>
      <c r="G71" s="865"/>
      <c r="H71" s="780"/>
      <c r="I71" s="885"/>
      <c r="J71" s="834"/>
      <c r="K71" s="217" t="s">
        <v>11</v>
      </c>
      <c r="L71" s="48">
        <f>SUM(L66:L70)</f>
        <v>1391.7</v>
      </c>
      <c r="M71" s="49">
        <f t="shared" ref="M71:AA71" si="13">SUM(M66:M70)</f>
        <v>1384.5</v>
      </c>
      <c r="N71" s="49">
        <f t="shared" si="13"/>
        <v>830.2</v>
      </c>
      <c r="O71" s="50">
        <f t="shared" si="13"/>
        <v>7.2</v>
      </c>
      <c r="P71" s="48">
        <f t="shared" si="13"/>
        <v>1446.7</v>
      </c>
      <c r="Q71" s="49">
        <f t="shared" si="13"/>
        <v>1446.7</v>
      </c>
      <c r="R71" s="49">
        <f t="shared" si="13"/>
        <v>902.1</v>
      </c>
      <c r="S71" s="50">
        <f t="shared" si="13"/>
        <v>0</v>
      </c>
      <c r="T71" s="48">
        <f t="shared" si="13"/>
        <v>1548.6</v>
      </c>
      <c r="U71" s="49">
        <f t="shared" si="13"/>
        <v>1548.6</v>
      </c>
      <c r="V71" s="49">
        <f t="shared" si="13"/>
        <v>950.5</v>
      </c>
      <c r="W71" s="50">
        <f t="shared" si="13"/>
        <v>0</v>
      </c>
      <c r="X71" s="48">
        <f t="shared" si="13"/>
        <v>1607.4</v>
      </c>
      <c r="Y71" s="49">
        <f t="shared" si="13"/>
        <v>1607.4</v>
      </c>
      <c r="Z71" s="49">
        <f t="shared" si="13"/>
        <v>995.7</v>
      </c>
      <c r="AA71" s="50">
        <f t="shared" si="13"/>
        <v>0</v>
      </c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</row>
    <row r="72" spans="1:41" ht="24" customHeight="1" thickBot="1" x14ac:dyDescent="0.25">
      <c r="A72" s="28" t="s">
        <v>15</v>
      </c>
      <c r="B72" s="4" t="s">
        <v>16</v>
      </c>
      <c r="C72" s="5" t="s">
        <v>25</v>
      </c>
      <c r="D72" s="786" t="s">
        <v>203</v>
      </c>
      <c r="E72" s="786"/>
      <c r="F72" s="786"/>
      <c r="G72" s="786"/>
      <c r="H72" s="786"/>
      <c r="I72" s="786"/>
      <c r="J72" s="787"/>
      <c r="K72" s="788"/>
      <c r="L72" s="218">
        <f>L63+L65+L71</f>
        <v>2709.8999999999996</v>
      </c>
      <c r="M72" s="219">
        <f t="shared" ref="M72:AA72" si="14">M63+M65+M71</f>
        <v>2702.7</v>
      </c>
      <c r="N72" s="219">
        <f t="shared" si="14"/>
        <v>886.40000000000009</v>
      </c>
      <c r="O72" s="220">
        <f t="shared" si="14"/>
        <v>7.2</v>
      </c>
      <c r="P72" s="218">
        <f t="shared" si="14"/>
        <v>2690.7</v>
      </c>
      <c r="Q72" s="219">
        <f t="shared" si="14"/>
        <v>2690.7</v>
      </c>
      <c r="R72" s="219">
        <f t="shared" si="14"/>
        <v>961.2</v>
      </c>
      <c r="S72" s="220">
        <f t="shared" si="14"/>
        <v>0</v>
      </c>
      <c r="T72" s="218">
        <f t="shared" si="14"/>
        <v>3039.6</v>
      </c>
      <c r="U72" s="219">
        <f t="shared" si="14"/>
        <v>3039.6</v>
      </c>
      <c r="V72" s="219">
        <f t="shared" si="14"/>
        <v>1026.4000000000001</v>
      </c>
      <c r="W72" s="220">
        <f t="shared" si="14"/>
        <v>0</v>
      </c>
      <c r="X72" s="218">
        <f t="shared" si="14"/>
        <v>3098.4</v>
      </c>
      <c r="Y72" s="219">
        <f t="shared" si="14"/>
        <v>3098.4</v>
      </c>
      <c r="Z72" s="219">
        <f t="shared" si="14"/>
        <v>1071.6000000000001</v>
      </c>
      <c r="AA72" s="220">
        <f t="shared" si="14"/>
        <v>0</v>
      </c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</row>
    <row r="73" spans="1:41" ht="25.5" customHeight="1" thickBot="1" x14ac:dyDescent="0.25">
      <c r="A73" s="28" t="s">
        <v>15</v>
      </c>
      <c r="B73" s="4" t="s">
        <v>16</v>
      </c>
      <c r="C73" s="5" t="s">
        <v>15</v>
      </c>
      <c r="D73" s="781" t="s">
        <v>106</v>
      </c>
      <c r="E73" s="781"/>
      <c r="F73" s="781"/>
      <c r="G73" s="781"/>
      <c r="H73" s="781"/>
      <c r="I73" s="781"/>
      <c r="J73" s="781"/>
      <c r="K73" s="781"/>
      <c r="L73" s="781"/>
      <c r="M73" s="781"/>
      <c r="N73" s="781"/>
      <c r="O73" s="781"/>
      <c r="P73" s="781"/>
      <c r="Q73" s="781"/>
      <c r="R73" s="781"/>
      <c r="S73" s="781"/>
      <c r="T73" s="781"/>
      <c r="U73" s="781"/>
      <c r="V73" s="781"/>
      <c r="W73" s="781"/>
      <c r="X73" s="781"/>
      <c r="Y73" s="781"/>
      <c r="Z73" s="781"/>
      <c r="AA73" s="782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</row>
    <row r="74" spans="1:41" ht="20.25" customHeight="1" x14ac:dyDescent="0.2">
      <c r="A74" s="750" t="s">
        <v>15</v>
      </c>
      <c r="B74" s="754" t="s">
        <v>16</v>
      </c>
      <c r="C74" s="718" t="s">
        <v>15</v>
      </c>
      <c r="D74" s="766" t="s">
        <v>16</v>
      </c>
      <c r="E74" s="969" t="s">
        <v>233</v>
      </c>
      <c r="F74" s="746" t="s">
        <v>215</v>
      </c>
      <c r="G74" s="973" t="s">
        <v>144</v>
      </c>
      <c r="H74" s="877" t="s">
        <v>20</v>
      </c>
      <c r="I74" s="825" t="s">
        <v>37</v>
      </c>
      <c r="J74" s="770" t="s">
        <v>221</v>
      </c>
      <c r="K74" s="178" t="s">
        <v>21</v>
      </c>
      <c r="L74" s="95">
        <f>M74+O74</f>
        <v>73.3</v>
      </c>
      <c r="M74" s="93">
        <v>73.3</v>
      </c>
      <c r="N74" s="93">
        <v>0</v>
      </c>
      <c r="O74" s="94">
        <v>0</v>
      </c>
      <c r="P74" s="92">
        <f>SUM(Q74,S74)</f>
        <v>96</v>
      </c>
      <c r="Q74" s="93">
        <v>96</v>
      </c>
      <c r="R74" s="573">
        <v>0</v>
      </c>
      <c r="S74" s="97">
        <v>0</v>
      </c>
      <c r="T74" s="95">
        <f>U74+W74</f>
        <v>96</v>
      </c>
      <c r="U74" s="93">
        <v>96</v>
      </c>
      <c r="V74" s="93">
        <v>0</v>
      </c>
      <c r="W74" s="94">
        <v>0</v>
      </c>
      <c r="X74" s="92">
        <f>Y74+AA74</f>
        <v>96</v>
      </c>
      <c r="Y74" s="573">
        <v>96</v>
      </c>
      <c r="Z74" s="573">
        <v>0</v>
      </c>
      <c r="AA74" s="98">
        <v>0</v>
      </c>
    </row>
    <row r="75" spans="1:41" ht="20.25" customHeight="1" x14ac:dyDescent="0.2">
      <c r="A75" s="751"/>
      <c r="B75" s="755"/>
      <c r="C75" s="719"/>
      <c r="D75" s="767"/>
      <c r="E75" s="970"/>
      <c r="F75" s="747"/>
      <c r="G75" s="974"/>
      <c r="H75" s="947"/>
      <c r="I75" s="826"/>
      <c r="J75" s="771"/>
      <c r="K75" s="179" t="s">
        <v>421</v>
      </c>
      <c r="L75" s="151">
        <f>M75+O75</f>
        <v>0</v>
      </c>
      <c r="M75" s="352">
        <v>0</v>
      </c>
      <c r="N75" s="352">
        <v>0</v>
      </c>
      <c r="O75" s="353">
        <v>0</v>
      </c>
      <c r="P75" s="147">
        <f>Q75+S75</f>
        <v>0</v>
      </c>
      <c r="Q75" s="352">
        <v>0</v>
      </c>
      <c r="R75" s="351">
        <v>0</v>
      </c>
      <c r="S75" s="357">
        <v>0</v>
      </c>
      <c r="T75" s="171">
        <f>U75+W75</f>
        <v>0</v>
      </c>
      <c r="U75" s="352">
        <v>0</v>
      </c>
      <c r="V75" s="352">
        <v>0</v>
      </c>
      <c r="W75" s="353">
        <v>0</v>
      </c>
      <c r="X75" s="172">
        <f>Y75+AA75</f>
        <v>0</v>
      </c>
      <c r="Y75" s="351">
        <v>0</v>
      </c>
      <c r="Z75" s="351">
        <v>0</v>
      </c>
      <c r="AA75" s="234">
        <v>0</v>
      </c>
    </row>
    <row r="76" spans="1:41" ht="26.25" customHeight="1" thickBot="1" x14ac:dyDescent="0.25">
      <c r="A76" s="752"/>
      <c r="B76" s="756"/>
      <c r="C76" s="720"/>
      <c r="D76" s="768"/>
      <c r="E76" s="971"/>
      <c r="F76" s="748"/>
      <c r="G76" s="975"/>
      <c r="H76" s="878"/>
      <c r="I76" s="827"/>
      <c r="J76" s="771"/>
      <c r="K76" s="213" t="s">
        <v>41</v>
      </c>
      <c r="L76" s="623">
        <f>M76+O76</f>
        <v>144.80000000000001</v>
      </c>
      <c r="M76" s="181">
        <v>144.80000000000001</v>
      </c>
      <c r="N76" s="181">
        <v>2.8</v>
      </c>
      <c r="O76" s="182">
        <v>0</v>
      </c>
      <c r="P76" s="367">
        <f>Q76+S76</f>
        <v>136.9</v>
      </c>
      <c r="Q76" s="181">
        <v>136.9</v>
      </c>
      <c r="R76" s="362">
        <v>2.7</v>
      </c>
      <c r="S76" s="363">
        <v>0</v>
      </c>
      <c r="T76" s="578">
        <f>U76+W76</f>
        <v>153</v>
      </c>
      <c r="U76" s="181">
        <v>153</v>
      </c>
      <c r="V76" s="181">
        <v>3</v>
      </c>
      <c r="W76" s="182">
        <v>0</v>
      </c>
      <c r="X76" s="578">
        <f>Y76+AA76</f>
        <v>153</v>
      </c>
      <c r="Y76" s="362">
        <v>153</v>
      </c>
      <c r="Z76" s="362">
        <v>3</v>
      </c>
      <c r="AA76" s="601">
        <v>0</v>
      </c>
    </row>
    <row r="77" spans="1:41" ht="26.25" customHeight="1" thickBot="1" x14ac:dyDescent="0.25">
      <c r="A77" s="753"/>
      <c r="B77" s="757"/>
      <c r="C77" s="721"/>
      <c r="D77" s="769"/>
      <c r="E77" s="972"/>
      <c r="F77" s="749"/>
      <c r="G77" s="976"/>
      <c r="H77" s="879"/>
      <c r="I77" s="828"/>
      <c r="J77" s="772"/>
      <c r="K77" s="47" t="s">
        <v>11</v>
      </c>
      <c r="L77" s="52">
        <f>SUM(L74:L76)</f>
        <v>218.10000000000002</v>
      </c>
      <c r="M77" s="40">
        <f>SUM(M74:M76)</f>
        <v>218.10000000000002</v>
      </c>
      <c r="N77" s="40">
        <f>SUM(N74:N76)</f>
        <v>2.8</v>
      </c>
      <c r="O77" s="53">
        <f>SUM(O74:O76)</f>
        <v>0</v>
      </c>
      <c r="P77" s="52">
        <f t="shared" ref="P77:AA77" si="15">SUM(P74:P76)</f>
        <v>232.9</v>
      </c>
      <c r="Q77" s="40">
        <f t="shared" si="15"/>
        <v>232.9</v>
      </c>
      <c r="R77" s="40">
        <f t="shared" si="15"/>
        <v>2.7</v>
      </c>
      <c r="S77" s="53">
        <f t="shared" si="15"/>
        <v>0</v>
      </c>
      <c r="T77" s="52">
        <f t="shared" si="15"/>
        <v>249</v>
      </c>
      <c r="U77" s="40">
        <f t="shared" si="15"/>
        <v>249</v>
      </c>
      <c r="V77" s="40">
        <f t="shared" si="15"/>
        <v>3</v>
      </c>
      <c r="W77" s="53">
        <f t="shared" si="15"/>
        <v>0</v>
      </c>
      <c r="X77" s="52">
        <f t="shared" si="15"/>
        <v>249</v>
      </c>
      <c r="Y77" s="40">
        <f t="shared" si="15"/>
        <v>249</v>
      </c>
      <c r="Z77" s="40">
        <f t="shared" si="15"/>
        <v>3</v>
      </c>
      <c r="AA77" s="53">
        <f t="shared" si="15"/>
        <v>0</v>
      </c>
    </row>
    <row r="78" spans="1:41" ht="20.25" customHeight="1" x14ac:dyDescent="0.2">
      <c r="A78" s="733" t="s">
        <v>15</v>
      </c>
      <c r="B78" s="735" t="s">
        <v>16</v>
      </c>
      <c r="C78" s="727" t="s">
        <v>15</v>
      </c>
      <c r="D78" s="724" t="s">
        <v>22</v>
      </c>
      <c r="E78" s="953" t="s">
        <v>190</v>
      </c>
      <c r="F78" s="951" t="s">
        <v>219</v>
      </c>
      <c r="G78" s="945" t="s">
        <v>42</v>
      </c>
      <c r="H78" s="960" t="s">
        <v>20</v>
      </c>
      <c r="I78" s="825" t="s">
        <v>37</v>
      </c>
      <c r="J78" s="770" t="s">
        <v>217</v>
      </c>
      <c r="K78" s="339" t="s">
        <v>24</v>
      </c>
      <c r="L78" s="229">
        <f>M78+O78</f>
        <v>24.3</v>
      </c>
      <c r="M78" s="230">
        <v>24.3</v>
      </c>
      <c r="N78" s="230">
        <v>0</v>
      </c>
      <c r="O78" s="231">
        <v>0</v>
      </c>
      <c r="P78" s="229">
        <f>Q78+S78</f>
        <v>37</v>
      </c>
      <c r="Q78" s="230">
        <v>37</v>
      </c>
      <c r="R78" s="230">
        <v>0</v>
      </c>
      <c r="S78" s="231">
        <v>0</v>
      </c>
      <c r="T78" s="229">
        <f>U78+W78</f>
        <v>37</v>
      </c>
      <c r="U78" s="230">
        <v>37</v>
      </c>
      <c r="V78" s="230">
        <v>0</v>
      </c>
      <c r="W78" s="231">
        <v>0</v>
      </c>
      <c r="X78" s="229">
        <f>Y78+AA78</f>
        <v>37</v>
      </c>
      <c r="Y78" s="230">
        <v>37</v>
      </c>
      <c r="Z78" s="230">
        <v>0</v>
      </c>
      <c r="AA78" s="231">
        <v>0</v>
      </c>
    </row>
    <row r="79" spans="1:41" ht="24" customHeight="1" thickBot="1" x14ac:dyDescent="0.25">
      <c r="A79" s="734"/>
      <c r="B79" s="736"/>
      <c r="C79" s="728"/>
      <c r="D79" s="725"/>
      <c r="E79" s="954"/>
      <c r="F79" s="952"/>
      <c r="G79" s="946"/>
      <c r="H79" s="961"/>
      <c r="I79" s="827"/>
      <c r="J79" s="771"/>
      <c r="K79" s="179" t="s">
        <v>41</v>
      </c>
      <c r="L79" s="171">
        <f>M79+O79</f>
        <v>64.8</v>
      </c>
      <c r="M79" s="352">
        <v>64.8</v>
      </c>
      <c r="N79" s="352">
        <v>1.7</v>
      </c>
      <c r="O79" s="353">
        <v>0</v>
      </c>
      <c r="P79" s="171">
        <f>SUM(Q79,S79)</f>
        <v>70.7</v>
      </c>
      <c r="Q79" s="351">
        <v>70.7</v>
      </c>
      <c r="R79" s="352">
        <v>2</v>
      </c>
      <c r="S79" s="353">
        <v>0</v>
      </c>
      <c r="T79" s="171">
        <f>U79+W79</f>
        <v>80.400000000000006</v>
      </c>
      <c r="U79" s="352">
        <v>80.400000000000006</v>
      </c>
      <c r="V79" s="352">
        <v>2.4</v>
      </c>
      <c r="W79" s="353">
        <v>0</v>
      </c>
      <c r="X79" s="171">
        <f>Y79+AA79</f>
        <v>80.400000000000006</v>
      </c>
      <c r="Y79" s="352">
        <v>80.400000000000006</v>
      </c>
      <c r="Z79" s="352">
        <v>2.4</v>
      </c>
      <c r="AA79" s="353">
        <v>0</v>
      </c>
    </row>
    <row r="80" spans="1:41" ht="24" customHeight="1" thickBot="1" x14ac:dyDescent="0.25">
      <c r="A80" s="948"/>
      <c r="B80" s="949"/>
      <c r="C80" s="950"/>
      <c r="D80" s="726"/>
      <c r="E80" s="955"/>
      <c r="F80" s="956"/>
      <c r="G80" s="957"/>
      <c r="H80" s="962"/>
      <c r="I80" s="828"/>
      <c r="J80" s="772"/>
      <c r="K80" s="76" t="s">
        <v>11</v>
      </c>
      <c r="L80" s="77">
        <f>SUM(L79+L78)</f>
        <v>89.1</v>
      </c>
      <c r="M80" s="78">
        <f t="shared" ref="M80:AA80" si="16">SUM(M79+M78)</f>
        <v>89.1</v>
      </c>
      <c r="N80" s="78">
        <f t="shared" si="16"/>
        <v>1.7</v>
      </c>
      <c r="O80" s="79">
        <f t="shared" si="16"/>
        <v>0</v>
      </c>
      <c r="P80" s="77">
        <f t="shared" si="16"/>
        <v>107.7</v>
      </c>
      <c r="Q80" s="78">
        <f t="shared" si="16"/>
        <v>107.7</v>
      </c>
      <c r="R80" s="78">
        <f t="shared" si="16"/>
        <v>2</v>
      </c>
      <c r="S80" s="79">
        <f t="shared" si="16"/>
        <v>0</v>
      </c>
      <c r="T80" s="77">
        <f t="shared" si="16"/>
        <v>117.4</v>
      </c>
      <c r="U80" s="78">
        <f t="shared" si="16"/>
        <v>117.4</v>
      </c>
      <c r="V80" s="78">
        <f t="shared" si="16"/>
        <v>2.4</v>
      </c>
      <c r="W80" s="79">
        <f t="shared" si="16"/>
        <v>0</v>
      </c>
      <c r="X80" s="77">
        <f t="shared" si="16"/>
        <v>117.4</v>
      </c>
      <c r="Y80" s="78">
        <f t="shared" si="16"/>
        <v>117.4</v>
      </c>
      <c r="Z80" s="78">
        <f t="shared" si="16"/>
        <v>2.4</v>
      </c>
      <c r="AA80" s="79">
        <f t="shared" si="16"/>
        <v>0</v>
      </c>
    </row>
    <row r="81" spans="1:41" ht="19.5" customHeight="1" x14ac:dyDescent="0.2">
      <c r="A81" s="733" t="s">
        <v>15</v>
      </c>
      <c r="B81" s="735" t="s">
        <v>16</v>
      </c>
      <c r="C81" s="727" t="s">
        <v>15</v>
      </c>
      <c r="D81" s="724" t="s">
        <v>15</v>
      </c>
      <c r="E81" s="737" t="s">
        <v>133</v>
      </c>
      <c r="F81" s="722" t="s">
        <v>219</v>
      </c>
      <c r="G81" s="739" t="s">
        <v>132</v>
      </c>
      <c r="H81" s="741" t="s">
        <v>20</v>
      </c>
      <c r="I81" s="744" t="s">
        <v>37</v>
      </c>
      <c r="J81" s="730" t="s">
        <v>216</v>
      </c>
      <c r="K81" s="71" t="s">
        <v>24</v>
      </c>
      <c r="L81" s="72">
        <f>M81+O81</f>
        <v>0</v>
      </c>
      <c r="M81" s="73">
        <v>0</v>
      </c>
      <c r="N81" s="73">
        <v>0</v>
      </c>
      <c r="O81" s="74">
        <v>0</v>
      </c>
      <c r="P81" s="229">
        <f>Q81+S81</f>
        <v>0</v>
      </c>
      <c r="Q81" s="230">
        <v>0</v>
      </c>
      <c r="R81" s="230">
        <v>0</v>
      </c>
      <c r="S81" s="231">
        <v>0</v>
      </c>
      <c r="T81" s="229">
        <f>U81+W81</f>
        <v>0</v>
      </c>
      <c r="U81" s="230">
        <v>0</v>
      </c>
      <c r="V81" s="230">
        <v>0</v>
      </c>
      <c r="W81" s="231">
        <v>0</v>
      </c>
      <c r="X81" s="72">
        <f>Y81+AA81</f>
        <v>0</v>
      </c>
      <c r="Y81" s="73">
        <v>0</v>
      </c>
      <c r="Z81" s="73">
        <v>0</v>
      </c>
      <c r="AA81" s="74">
        <v>0</v>
      </c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</row>
    <row r="82" spans="1:41" ht="22.5" customHeight="1" thickBot="1" x14ac:dyDescent="0.25">
      <c r="A82" s="734"/>
      <c r="B82" s="736"/>
      <c r="C82" s="728"/>
      <c r="D82" s="725"/>
      <c r="E82" s="738"/>
      <c r="F82" s="723"/>
      <c r="G82" s="740"/>
      <c r="H82" s="742"/>
      <c r="I82" s="773"/>
      <c r="J82" s="731"/>
      <c r="K82" s="55" t="s">
        <v>30</v>
      </c>
      <c r="L82" s="75">
        <f>M82+O82</f>
        <v>10.4</v>
      </c>
      <c r="M82" s="349">
        <v>10.4</v>
      </c>
      <c r="N82" s="349">
        <v>0</v>
      </c>
      <c r="O82" s="350">
        <v>0</v>
      </c>
      <c r="P82" s="171">
        <f>SUM(Q82,S82)</f>
        <v>0</v>
      </c>
      <c r="Q82" s="351">
        <v>0</v>
      </c>
      <c r="R82" s="352">
        <v>0</v>
      </c>
      <c r="S82" s="353">
        <v>0</v>
      </c>
      <c r="T82" s="171">
        <f>U82+W82</f>
        <v>0</v>
      </c>
      <c r="U82" s="352">
        <v>0</v>
      </c>
      <c r="V82" s="352">
        <v>0</v>
      </c>
      <c r="W82" s="353">
        <v>0</v>
      </c>
      <c r="X82" s="75">
        <v>0</v>
      </c>
      <c r="Y82" s="349">
        <v>0</v>
      </c>
      <c r="Z82" s="349">
        <v>0</v>
      </c>
      <c r="AA82" s="350">
        <v>0</v>
      </c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</row>
    <row r="83" spans="1:41" ht="30" customHeight="1" thickBot="1" x14ac:dyDescent="0.25">
      <c r="A83" s="948"/>
      <c r="B83" s="949"/>
      <c r="C83" s="950"/>
      <c r="D83" s="726"/>
      <c r="E83" s="958"/>
      <c r="F83" s="789"/>
      <c r="G83" s="959"/>
      <c r="H83" s="743"/>
      <c r="I83" s="745"/>
      <c r="J83" s="732"/>
      <c r="K83" s="76" t="s">
        <v>11</v>
      </c>
      <c r="L83" s="77">
        <f>SUM(L82+L81)</f>
        <v>10.4</v>
      </c>
      <c r="M83" s="78">
        <f t="shared" ref="M83:AA83" si="17">SUM(M82+M81)</f>
        <v>10.4</v>
      </c>
      <c r="N83" s="78">
        <f t="shared" si="17"/>
        <v>0</v>
      </c>
      <c r="O83" s="79">
        <f t="shared" si="17"/>
        <v>0</v>
      </c>
      <c r="P83" s="77">
        <f t="shared" si="17"/>
        <v>0</v>
      </c>
      <c r="Q83" s="78">
        <f t="shared" si="17"/>
        <v>0</v>
      </c>
      <c r="R83" s="78">
        <f t="shared" si="17"/>
        <v>0</v>
      </c>
      <c r="S83" s="79">
        <f t="shared" si="17"/>
        <v>0</v>
      </c>
      <c r="T83" s="77">
        <f t="shared" si="17"/>
        <v>0</v>
      </c>
      <c r="U83" s="78">
        <f t="shared" si="17"/>
        <v>0</v>
      </c>
      <c r="V83" s="78">
        <f t="shared" si="17"/>
        <v>0</v>
      </c>
      <c r="W83" s="79">
        <f t="shared" si="17"/>
        <v>0</v>
      </c>
      <c r="X83" s="77">
        <f t="shared" si="17"/>
        <v>0</v>
      </c>
      <c r="Y83" s="78">
        <f t="shared" si="17"/>
        <v>0</v>
      </c>
      <c r="Z83" s="78">
        <f t="shared" si="17"/>
        <v>0</v>
      </c>
      <c r="AA83" s="79">
        <f t="shared" si="17"/>
        <v>0</v>
      </c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</row>
    <row r="84" spans="1:41" ht="27.75" customHeight="1" thickBot="1" x14ac:dyDescent="0.25">
      <c r="A84" s="733" t="s">
        <v>15</v>
      </c>
      <c r="B84" s="735" t="s">
        <v>16</v>
      </c>
      <c r="C84" s="727" t="s">
        <v>15</v>
      </c>
      <c r="D84" s="724" t="s">
        <v>28</v>
      </c>
      <c r="E84" s="737" t="s">
        <v>189</v>
      </c>
      <c r="F84" s="722" t="s">
        <v>219</v>
      </c>
      <c r="G84" s="739" t="s">
        <v>23</v>
      </c>
      <c r="H84" s="741" t="s">
        <v>20</v>
      </c>
      <c r="I84" s="744" t="s">
        <v>37</v>
      </c>
      <c r="J84" s="730" t="s">
        <v>217</v>
      </c>
      <c r="K84" s="55" t="s">
        <v>30</v>
      </c>
      <c r="L84" s="145">
        <f>M84+O84</f>
        <v>0</v>
      </c>
      <c r="M84" s="69">
        <v>0</v>
      </c>
      <c r="N84" s="69">
        <v>0</v>
      </c>
      <c r="O84" s="146">
        <v>0</v>
      </c>
      <c r="P84" s="145">
        <f>Q84+S84</f>
        <v>0</v>
      </c>
      <c r="Q84" s="69">
        <v>0</v>
      </c>
      <c r="R84" s="69">
        <v>0</v>
      </c>
      <c r="S84" s="146">
        <v>0</v>
      </c>
      <c r="T84" s="264">
        <f>U84+W84</f>
        <v>0</v>
      </c>
      <c r="U84" s="233">
        <v>0</v>
      </c>
      <c r="V84" s="233">
        <v>0</v>
      </c>
      <c r="W84" s="265">
        <v>0</v>
      </c>
      <c r="X84" s="145">
        <f>Y84+AA84</f>
        <v>0</v>
      </c>
      <c r="Y84" s="69">
        <v>0</v>
      </c>
      <c r="Z84" s="69">
        <v>0</v>
      </c>
      <c r="AA84" s="146">
        <v>0</v>
      </c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</row>
    <row r="85" spans="1:41" ht="34.5" customHeight="1" thickBot="1" x14ac:dyDescent="0.25">
      <c r="A85" s="734"/>
      <c r="B85" s="736"/>
      <c r="C85" s="728"/>
      <c r="D85" s="725"/>
      <c r="E85" s="738"/>
      <c r="F85" s="723"/>
      <c r="G85" s="740"/>
      <c r="H85" s="743"/>
      <c r="I85" s="745"/>
      <c r="J85" s="732"/>
      <c r="K85" s="76" t="s">
        <v>11</v>
      </c>
      <c r="L85" s="77">
        <f>SUM(L84)</f>
        <v>0</v>
      </c>
      <c r="M85" s="78">
        <f t="shared" ref="M85:AA85" si="18">SUM(M84)</f>
        <v>0</v>
      </c>
      <c r="N85" s="78">
        <f t="shared" si="18"/>
        <v>0</v>
      </c>
      <c r="O85" s="79">
        <f t="shared" si="18"/>
        <v>0</v>
      </c>
      <c r="P85" s="77">
        <f t="shared" si="18"/>
        <v>0</v>
      </c>
      <c r="Q85" s="78">
        <f t="shared" si="18"/>
        <v>0</v>
      </c>
      <c r="R85" s="78">
        <f t="shared" si="18"/>
        <v>0</v>
      </c>
      <c r="S85" s="79">
        <f t="shared" si="18"/>
        <v>0</v>
      </c>
      <c r="T85" s="77">
        <f t="shared" si="18"/>
        <v>0</v>
      </c>
      <c r="U85" s="78">
        <f t="shared" si="18"/>
        <v>0</v>
      </c>
      <c r="V85" s="78">
        <f t="shared" si="18"/>
        <v>0</v>
      </c>
      <c r="W85" s="79">
        <f t="shared" si="18"/>
        <v>0</v>
      </c>
      <c r="X85" s="77">
        <f t="shared" si="18"/>
        <v>0</v>
      </c>
      <c r="Y85" s="78">
        <f t="shared" si="18"/>
        <v>0</v>
      </c>
      <c r="Z85" s="78">
        <f t="shared" si="18"/>
        <v>0</v>
      </c>
      <c r="AA85" s="79">
        <f t="shared" si="18"/>
        <v>0</v>
      </c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</row>
    <row r="86" spans="1:41" ht="20.25" customHeight="1" x14ac:dyDescent="0.2">
      <c r="A86" s="733" t="s">
        <v>15</v>
      </c>
      <c r="B86" s="735" t="s">
        <v>16</v>
      </c>
      <c r="C86" s="727" t="s">
        <v>15</v>
      </c>
      <c r="D86" s="724" t="s">
        <v>47</v>
      </c>
      <c r="E86" s="953" t="s">
        <v>191</v>
      </c>
      <c r="F86" s="951" t="s">
        <v>215</v>
      </c>
      <c r="G86" s="945" t="s">
        <v>26</v>
      </c>
      <c r="H86" s="960" t="s">
        <v>20</v>
      </c>
      <c r="I86" s="825" t="s">
        <v>37</v>
      </c>
      <c r="J86" s="770" t="s">
        <v>216</v>
      </c>
      <c r="K86" s="339" t="s">
        <v>24</v>
      </c>
      <c r="L86" s="229">
        <f>M86+O86</f>
        <v>12.4</v>
      </c>
      <c r="M86" s="230">
        <v>12.4</v>
      </c>
      <c r="N86" s="230">
        <v>0</v>
      </c>
      <c r="O86" s="231">
        <v>0</v>
      </c>
      <c r="P86" s="229">
        <f>Q86+S86</f>
        <v>5</v>
      </c>
      <c r="Q86" s="230">
        <v>5</v>
      </c>
      <c r="R86" s="230">
        <v>0</v>
      </c>
      <c r="S86" s="231">
        <v>0</v>
      </c>
      <c r="T86" s="229">
        <f>U86+W86</f>
        <v>20</v>
      </c>
      <c r="U86" s="230">
        <v>20</v>
      </c>
      <c r="V86" s="230">
        <v>0</v>
      </c>
      <c r="W86" s="231">
        <v>0</v>
      </c>
      <c r="X86" s="229">
        <f>Y86+AA86</f>
        <v>20</v>
      </c>
      <c r="Y86" s="230">
        <v>20</v>
      </c>
      <c r="Z86" s="230">
        <v>0</v>
      </c>
      <c r="AA86" s="231">
        <v>0</v>
      </c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</row>
    <row r="87" spans="1:41" ht="20.25" customHeight="1" x14ac:dyDescent="0.2">
      <c r="A87" s="734"/>
      <c r="B87" s="736"/>
      <c r="C87" s="728"/>
      <c r="D87" s="725"/>
      <c r="E87" s="954"/>
      <c r="F87" s="952"/>
      <c r="G87" s="946"/>
      <c r="H87" s="961"/>
      <c r="I87" s="771"/>
      <c r="J87" s="771"/>
      <c r="K87" s="341" t="s">
        <v>30</v>
      </c>
      <c r="L87" s="266">
        <f>M87+O87</f>
        <v>0</v>
      </c>
      <c r="M87" s="267">
        <v>0</v>
      </c>
      <c r="N87" s="267">
        <v>0</v>
      </c>
      <c r="O87" s="268">
        <v>0</v>
      </c>
      <c r="P87" s="266">
        <f>Q87+S87</f>
        <v>0</v>
      </c>
      <c r="Q87" s="267">
        <v>0</v>
      </c>
      <c r="R87" s="267">
        <v>0</v>
      </c>
      <c r="S87" s="268">
        <v>0</v>
      </c>
      <c r="T87" s="266">
        <f>U87+W87</f>
        <v>0</v>
      </c>
      <c r="U87" s="267">
        <v>0</v>
      </c>
      <c r="V87" s="267">
        <v>0</v>
      </c>
      <c r="W87" s="268">
        <v>0</v>
      </c>
      <c r="X87" s="266">
        <f>Y87+AA87</f>
        <v>0</v>
      </c>
      <c r="Y87" s="267">
        <v>0</v>
      </c>
      <c r="Z87" s="267">
        <v>0</v>
      </c>
      <c r="AA87" s="268">
        <v>0</v>
      </c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</row>
    <row r="88" spans="1:41" ht="20.25" customHeight="1" thickBot="1" x14ac:dyDescent="0.25">
      <c r="A88" s="734"/>
      <c r="B88" s="736"/>
      <c r="C88" s="728"/>
      <c r="D88" s="725"/>
      <c r="E88" s="954"/>
      <c r="F88" s="952"/>
      <c r="G88" s="946"/>
      <c r="H88" s="961"/>
      <c r="I88" s="771"/>
      <c r="J88" s="771"/>
      <c r="K88" s="179" t="s">
        <v>43</v>
      </c>
      <c r="L88" s="264">
        <f>M88+O88</f>
        <v>0</v>
      </c>
      <c r="M88" s="233">
        <v>0</v>
      </c>
      <c r="N88" s="233">
        <v>0</v>
      </c>
      <c r="O88" s="265">
        <v>0</v>
      </c>
      <c r="P88" s="264">
        <f>Q88+S88</f>
        <v>0</v>
      </c>
      <c r="Q88" s="233">
        <v>0</v>
      </c>
      <c r="R88" s="233">
        <v>0</v>
      </c>
      <c r="S88" s="265">
        <v>0</v>
      </c>
      <c r="T88" s="264">
        <f>U88+W88</f>
        <v>0</v>
      </c>
      <c r="U88" s="233">
        <v>0</v>
      </c>
      <c r="V88" s="233">
        <v>0</v>
      </c>
      <c r="W88" s="265">
        <v>0</v>
      </c>
      <c r="X88" s="264">
        <f>Y88+AA88</f>
        <v>0</v>
      </c>
      <c r="Y88" s="233">
        <v>0</v>
      </c>
      <c r="Z88" s="233">
        <v>0</v>
      </c>
      <c r="AA88" s="265">
        <v>0</v>
      </c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</row>
    <row r="89" spans="1:41" ht="24" customHeight="1" thickBot="1" x14ac:dyDescent="0.25">
      <c r="A89" s="734"/>
      <c r="B89" s="736"/>
      <c r="C89" s="728"/>
      <c r="D89" s="725"/>
      <c r="E89" s="954"/>
      <c r="F89" s="952"/>
      <c r="G89" s="946"/>
      <c r="H89" s="962"/>
      <c r="I89" s="828"/>
      <c r="J89" s="772"/>
      <c r="K89" s="340" t="s">
        <v>11</v>
      </c>
      <c r="L89" s="77">
        <f>SUM(L86:L88)</f>
        <v>12.4</v>
      </c>
      <c r="M89" s="78">
        <f t="shared" ref="M89:AA89" si="19">SUM(M86:M88)</f>
        <v>12.4</v>
      </c>
      <c r="N89" s="78">
        <f t="shared" si="19"/>
        <v>0</v>
      </c>
      <c r="O89" s="79">
        <f t="shared" si="19"/>
        <v>0</v>
      </c>
      <c r="P89" s="77">
        <f t="shared" si="19"/>
        <v>5</v>
      </c>
      <c r="Q89" s="78">
        <f t="shared" si="19"/>
        <v>5</v>
      </c>
      <c r="R89" s="78">
        <f t="shared" si="19"/>
        <v>0</v>
      </c>
      <c r="S89" s="79">
        <f t="shared" si="19"/>
        <v>0</v>
      </c>
      <c r="T89" s="77">
        <f t="shared" si="19"/>
        <v>20</v>
      </c>
      <c r="U89" s="78">
        <f t="shared" si="19"/>
        <v>20</v>
      </c>
      <c r="V89" s="78">
        <f t="shared" si="19"/>
        <v>0</v>
      </c>
      <c r="W89" s="79">
        <f t="shared" si="19"/>
        <v>0</v>
      </c>
      <c r="X89" s="77">
        <f t="shared" si="19"/>
        <v>20</v>
      </c>
      <c r="Y89" s="78">
        <f t="shared" si="19"/>
        <v>20</v>
      </c>
      <c r="Z89" s="78">
        <f t="shared" si="19"/>
        <v>0</v>
      </c>
      <c r="AA89" s="79">
        <f t="shared" si="19"/>
        <v>0</v>
      </c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</row>
    <row r="90" spans="1:41" ht="31.5" customHeight="1" thickBot="1" x14ac:dyDescent="0.25">
      <c r="A90" s="733" t="s">
        <v>15</v>
      </c>
      <c r="B90" s="735" t="s">
        <v>16</v>
      </c>
      <c r="C90" s="727" t="s">
        <v>15</v>
      </c>
      <c r="D90" s="724" t="s">
        <v>32</v>
      </c>
      <c r="E90" s="737" t="s">
        <v>159</v>
      </c>
      <c r="F90" s="722" t="s">
        <v>215</v>
      </c>
      <c r="G90" s="739" t="s">
        <v>42</v>
      </c>
      <c r="H90" s="741" t="s">
        <v>20</v>
      </c>
      <c r="I90" s="744" t="s">
        <v>37</v>
      </c>
      <c r="J90" s="730" t="s">
        <v>216</v>
      </c>
      <c r="K90" s="144" t="s">
        <v>41</v>
      </c>
      <c r="L90" s="145">
        <f>M90+O90</f>
        <v>3.1</v>
      </c>
      <c r="M90" s="69">
        <v>3.1</v>
      </c>
      <c r="N90" s="69">
        <v>3</v>
      </c>
      <c r="O90" s="146">
        <v>0</v>
      </c>
      <c r="P90" s="264">
        <f>Q90+S90</f>
        <v>3.9</v>
      </c>
      <c r="Q90" s="233">
        <v>3.9</v>
      </c>
      <c r="R90" s="233">
        <v>3.9</v>
      </c>
      <c r="S90" s="265">
        <v>0</v>
      </c>
      <c r="T90" s="264">
        <f>U90+W90</f>
        <v>4</v>
      </c>
      <c r="U90" s="233">
        <v>4</v>
      </c>
      <c r="V90" s="233">
        <v>3.9</v>
      </c>
      <c r="W90" s="265">
        <v>0</v>
      </c>
      <c r="X90" s="145">
        <f>Y90+AA90</f>
        <v>4</v>
      </c>
      <c r="Y90" s="69">
        <v>4</v>
      </c>
      <c r="Z90" s="69">
        <v>3.9</v>
      </c>
      <c r="AA90" s="146">
        <v>0</v>
      </c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</row>
    <row r="91" spans="1:41" ht="32.25" customHeight="1" thickBot="1" x14ac:dyDescent="0.25">
      <c r="A91" s="734"/>
      <c r="B91" s="736"/>
      <c r="C91" s="728"/>
      <c r="D91" s="725"/>
      <c r="E91" s="738"/>
      <c r="F91" s="723"/>
      <c r="G91" s="740"/>
      <c r="H91" s="743"/>
      <c r="I91" s="745"/>
      <c r="J91" s="732"/>
      <c r="K91" s="335" t="s">
        <v>11</v>
      </c>
      <c r="L91" s="85">
        <f>SUM(L90)</f>
        <v>3.1</v>
      </c>
      <c r="M91" s="86">
        <f t="shared" ref="M91:AA91" si="20">SUM(M90)</f>
        <v>3.1</v>
      </c>
      <c r="N91" s="86">
        <f t="shared" si="20"/>
        <v>3</v>
      </c>
      <c r="O91" s="87">
        <f t="shared" si="20"/>
        <v>0</v>
      </c>
      <c r="P91" s="85">
        <f t="shared" si="20"/>
        <v>3.9</v>
      </c>
      <c r="Q91" s="86">
        <f t="shared" si="20"/>
        <v>3.9</v>
      </c>
      <c r="R91" s="86">
        <f t="shared" si="20"/>
        <v>3.9</v>
      </c>
      <c r="S91" s="87">
        <f t="shared" si="20"/>
        <v>0</v>
      </c>
      <c r="T91" s="85">
        <f t="shared" si="20"/>
        <v>4</v>
      </c>
      <c r="U91" s="86">
        <f t="shared" si="20"/>
        <v>4</v>
      </c>
      <c r="V91" s="86">
        <f t="shared" si="20"/>
        <v>3.9</v>
      </c>
      <c r="W91" s="87">
        <f t="shared" si="20"/>
        <v>0</v>
      </c>
      <c r="X91" s="85">
        <f t="shared" si="20"/>
        <v>4</v>
      </c>
      <c r="Y91" s="86">
        <f t="shared" si="20"/>
        <v>4</v>
      </c>
      <c r="Z91" s="86">
        <f t="shared" si="20"/>
        <v>3.9</v>
      </c>
      <c r="AA91" s="87">
        <f t="shared" si="20"/>
        <v>0</v>
      </c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</row>
    <row r="92" spans="1:41" ht="20.25" customHeight="1" x14ac:dyDescent="0.2">
      <c r="A92" s="733" t="s">
        <v>15</v>
      </c>
      <c r="B92" s="735" t="s">
        <v>16</v>
      </c>
      <c r="C92" s="727" t="s">
        <v>15</v>
      </c>
      <c r="D92" s="724" t="s">
        <v>34</v>
      </c>
      <c r="E92" s="737" t="s">
        <v>261</v>
      </c>
      <c r="F92" s="722" t="s">
        <v>215</v>
      </c>
      <c r="G92" s="739" t="s">
        <v>42</v>
      </c>
      <c r="H92" s="741" t="s">
        <v>20</v>
      </c>
      <c r="I92" s="744" t="s">
        <v>37</v>
      </c>
      <c r="J92" s="730" t="s">
        <v>216</v>
      </c>
      <c r="K92" s="71" t="s">
        <v>30</v>
      </c>
      <c r="L92" s="72">
        <f>M92+O92</f>
        <v>0</v>
      </c>
      <c r="M92" s="73">
        <v>0</v>
      </c>
      <c r="N92" s="73">
        <v>0</v>
      </c>
      <c r="O92" s="74">
        <v>0</v>
      </c>
      <c r="P92" s="72">
        <f>Q92+S92</f>
        <v>30.7</v>
      </c>
      <c r="Q92" s="73">
        <v>30.7</v>
      </c>
      <c r="R92" s="73">
        <v>26.3</v>
      </c>
      <c r="S92" s="74">
        <v>0</v>
      </c>
      <c r="T92" s="72">
        <f>U92+W92</f>
        <v>38.299999999999997</v>
      </c>
      <c r="U92" s="73">
        <v>38.299999999999997</v>
      </c>
      <c r="V92" s="73">
        <v>32.799999999999997</v>
      </c>
      <c r="W92" s="74">
        <v>0</v>
      </c>
      <c r="X92" s="72">
        <f>Y92+AA92</f>
        <v>38.299999999999997</v>
      </c>
      <c r="Y92" s="73">
        <v>38.299999999999997</v>
      </c>
      <c r="Z92" s="73">
        <v>32.799999999999997</v>
      </c>
      <c r="AA92" s="74">
        <v>0</v>
      </c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</row>
    <row r="93" spans="1:41" ht="24" customHeight="1" thickBot="1" x14ac:dyDescent="0.25">
      <c r="A93" s="734"/>
      <c r="B93" s="736"/>
      <c r="C93" s="728"/>
      <c r="D93" s="725"/>
      <c r="E93" s="738"/>
      <c r="F93" s="723"/>
      <c r="G93" s="740"/>
      <c r="H93" s="742"/>
      <c r="I93" s="731"/>
      <c r="J93" s="731"/>
      <c r="K93" s="91" t="s">
        <v>24</v>
      </c>
      <c r="L93" s="145">
        <f>M93+O93</f>
        <v>0</v>
      </c>
      <c r="M93" s="69">
        <v>0</v>
      </c>
      <c r="N93" s="69">
        <v>0</v>
      </c>
      <c r="O93" s="146">
        <v>0</v>
      </c>
      <c r="P93" s="145">
        <f>Q93+S93</f>
        <v>0</v>
      </c>
      <c r="Q93" s="69">
        <v>0</v>
      </c>
      <c r="R93" s="69">
        <v>0</v>
      </c>
      <c r="S93" s="146">
        <v>0</v>
      </c>
      <c r="T93" s="145">
        <f>U93+W93</f>
        <v>0</v>
      </c>
      <c r="U93" s="69">
        <v>0</v>
      </c>
      <c r="V93" s="69">
        <v>0</v>
      </c>
      <c r="W93" s="146">
        <v>0</v>
      </c>
      <c r="X93" s="145">
        <f>Y93+AA93</f>
        <v>0</v>
      </c>
      <c r="Y93" s="69">
        <v>0</v>
      </c>
      <c r="Z93" s="69">
        <v>0</v>
      </c>
      <c r="AA93" s="146">
        <v>0</v>
      </c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</row>
    <row r="94" spans="1:41" ht="24.75" customHeight="1" thickBot="1" x14ac:dyDescent="0.25">
      <c r="A94" s="734"/>
      <c r="B94" s="736"/>
      <c r="C94" s="728"/>
      <c r="D94" s="725"/>
      <c r="E94" s="738"/>
      <c r="F94" s="723"/>
      <c r="G94" s="740"/>
      <c r="H94" s="743"/>
      <c r="I94" s="745"/>
      <c r="J94" s="732"/>
      <c r="K94" s="559" t="s">
        <v>11</v>
      </c>
      <c r="L94" s="85">
        <f>SUM(L92:L93)</f>
        <v>0</v>
      </c>
      <c r="M94" s="86">
        <f t="shared" ref="M94:AA94" si="21">SUM(M92:M93)</f>
        <v>0</v>
      </c>
      <c r="N94" s="86">
        <f t="shared" si="21"/>
        <v>0</v>
      </c>
      <c r="O94" s="87">
        <f t="shared" si="21"/>
        <v>0</v>
      </c>
      <c r="P94" s="85">
        <f t="shared" si="21"/>
        <v>30.7</v>
      </c>
      <c r="Q94" s="86">
        <f t="shared" si="21"/>
        <v>30.7</v>
      </c>
      <c r="R94" s="86">
        <f t="shared" si="21"/>
        <v>26.3</v>
      </c>
      <c r="S94" s="87">
        <f t="shared" si="21"/>
        <v>0</v>
      </c>
      <c r="T94" s="85">
        <f t="shared" si="21"/>
        <v>38.299999999999997</v>
      </c>
      <c r="U94" s="86">
        <f t="shared" si="21"/>
        <v>38.299999999999997</v>
      </c>
      <c r="V94" s="86">
        <f t="shared" si="21"/>
        <v>32.799999999999997</v>
      </c>
      <c r="W94" s="87">
        <f t="shared" si="21"/>
        <v>0</v>
      </c>
      <c r="X94" s="85">
        <f t="shared" si="21"/>
        <v>38.299999999999997</v>
      </c>
      <c r="Y94" s="86">
        <f t="shared" si="21"/>
        <v>38.299999999999997</v>
      </c>
      <c r="Z94" s="86">
        <f t="shared" si="21"/>
        <v>32.799999999999997</v>
      </c>
      <c r="AA94" s="87">
        <f t="shared" si="21"/>
        <v>0</v>
      </c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</row>
    <row r="95" spans="1:41" ht="24.75" customHeight="1" x14ac:dyDescent="0.2">
      <c r="A95" s="733" t="s">
        <v>15</v>
      </c>
      <c r="B95" s="735" t="s">
        <v>16</v>
      </c>
      <c r="C95" s="727" t="s">
        <v>15</v>
      </c>
      <c r="D95" s="724" t="s">
        <v>35</v>
      </c>
      <c r="E95" s="737" t="s">
        <v>427</v>
      </c>
      <c r="F95" s="722" t="s">
        <v>215</v>
      </c>
      <c r="G95" s="739" t="s">
        <v>26</v>
      </c>
      <c r="H95" s="741" t="s">
        <v>20</v>
      </c>
      <c r="I95" s="744" t="s">
        <v>37</v>
      </c>
      <c r="J95" s="730" t="s">
        <v>216</v>
      </c>
      <c r="K95" s="71" t="s">
        <v>30</v>
      </c>
      <c r="L95" s="72">
        <f>M95+O95</f>
        <v>0</v>
      </c>
      <c r="M95" s="73">
        <v>0</v>
      </c>
      <c r="N95" s="73">
        <v>0</v>
      </c>
      <c r="O95" s="74">
        <v>0</v>
      </c>
      <c r="P95" s="72">
        <f>Q95+S95</f>
        <v>0</v>
      </c>
      <c r="Q95" s="73">
        <v>0</v>
      </c>
      <c r="R95" s="73">
        <v>0</v>
      </c>
      <c r="S95" s="74">
        <v>0</v>
      </c>
      <c r="T95" s="72">
        <f>U95+W95</f>
        <v>0</v>
      </c>
      <c r="U95" s="73">
        <v>0</v>
      </c>
      <c r="V95" s="73">
        <v>0</v>
      </c>
      <c r="W95" s="74">
        <v>0</v>
      </c>
      <c r="X95" s="72">
        <f>Y95+AA95</f>
        <v>0</v>
      </c>
      <c r="Y95" s="73">
        <v>0</v>
      </c>
      <c r="Z95" s="73">
        <v>0</v>
      </c>
      <c r="AA95" s="74">
        <v>0</v>
      </c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</row>
    <row r="96" spans="1:41" ht="24.75" customHeight="1" thickBot="1" x14ac:dyDescent="0.25">
      <c r="A96" s="734"/>
      <c r="B96" s="736"/>
      <c r="C96" s="728"/>
      <c r="D96" s="725"/>
      <c r="E96" s="738"/>
      <c r="F96" s="723"/>
      <c r="G96" s="740"/>
      <c r="H96" s="742"/>
      <c r="I96" s="731"/>
      <c r="J96" s="731"/>
      <c r="K96" s="91" t="s">
        <v>24</v>
      </c>
      <c r="L96" s="145">
        <f>M96+O96</f>
        <v>0</v>
      </c>
      <c r="M96" s="69">
        <v>0</v>
      </c>
      <c r="N96" s="69">
        <v>0</v>
      </c>
      <c r="O96" s="146">
        <v>0</v>
      </c>
      <c r="P96" s="145">
        <f>Q96+S96</f>
        <v>0</v>
      </c>
      <c r="Q96" s="69">
        <v>0</v>
      </c>
      <c r="R96" s="69">
        <v>0</v>
      </c>
      <c r="S96" s="146">
        <v>0</v>
      </c>
      <c r="T96" s="145">
        <f>U96+W96</f>
        <v>0</v>
      </c>
      <c r="U96" s="69">
        <v>0</v>
      </c>
      <c r="V96" s="69">
        <v>0</v>
      </c>
      <c r="W96" s="146">
        <v>0</v>
      </c>
      <c r="X96" s="145">
        <f>Y96+AA96</f>
        <v>0</v>
      </c>
      <c r="Y96" s="69">
        <v>0</v>
      </c>
      <c r="Z96" s="69">
        <v>0</v>
      </c>
      <c r="AA96" s="146">
        <v>0</v>
      </c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</row>
    <row r="97" spans="1:42" ht="24.75" customHeight="1" thickBot="1" x14ac:dyDescent="0.25">
      <c r="A97" s="734"/>
      <c r="B97" s="736"/>
      <c r="C97" s="728"/>
      <c r="D97" s="725"/>
      <c r="E97" s="738"/>
      <c r="F97" s="723"/>
      <c r="G97" s="740"/>
      <c r="H97" s="743"/>
      <c r="I97" s="745"/>
      <c r="J97" s="732"/>
      <c r="K97" s="559" t="s">
        <v>11</v>
      </c>
      <c r="L97" s="85">
        <f>SUM(L95:L96)</f>
        <v>0</v>
      </c>
      <c r="M97" s="86">
        <f t="shared" ref="M97:AA97" si="22">SUM(M95:M96)</f>
        <v>0</v>
      </c>
      <c r="N97" s="86">
        <f t="shared" si="22"/>
        <v>0</v>
      </c>
      <c r="O97" s="87">
        <f t="shared" si="22"/>
        <v>0</v>
      </c>
      <c r="P97" s="85">
        <f t="shared" si="22"/>
        <v>0</v>
      </c>
      <c r="Q97" s="86">
        <f t="shared" si="22"/>
        <v>0</v>
      </c>
      <c r="R97" s="86">
        <f t="shared" si="22"/>
        <v>0</v>
      </c>
      <c r="S97" s="87">
        <f t="shared" si="22"/>
        <v>0</v>
      </c>
      <c r="T97" s="85">
        <f t="shared" si="22"/>
        <v>0</v>
      </c>
      <c r="U97" s="86">
        <f t="shared" si="22"/>
        <v>0</v>
      </c>
      <c r="V97" s="86">
        <f t="shared" si="22"/>
        <v>0</v>
      </c>
      <c r="W97" s="87">
        <f t="shared" si="22"/>
        <v>0</v>
      </c>
      <c r="X97" s="85">
        <f t="shared" si="22"/>
        <v>0</v>
      </c>
      <c r="Y97" s="86">
        <f t="shared" si="22"/>
        <v>0</v>
      </c>
      <c r="Z97" s="86">
        <f t="shared" si="22"/>
        <v>0</v>
      </c>
      <c r="AA97" s="87">
        <f t="shared" si="22"/>
        <v>0</v>
      </c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</row>
    <row r="98" spans="1:42" ht="24.75" customHeight="1" x14ac:dyDescent="0.2">
      <c r="A98" s="733" t="s">
        <v>15</v>
      </c>
      <c r="B98" s="735" t="s">
        <v>16</v>
      </c>
      <c r="C98" s="727" t="s">
        <v>15</v>
      </c>
      <c r="D98" s="1233" t="s">
        <v>37</v>
      </c>
      <c r="E98" s="953" t="s">
        <v>435</v>
      </c>
      <c r="F98" s="951" t="s">
        <v>215</v>
      </c>
      <c r="G98" s="945" t="s">
        <v>42</v>
      </c>
      <c r="H98" s="960" t="s">
        <v>20</v>
      </c>
      <c r="I98" s="825" t="s">
        <v>37</v>
      </c>
      <c r="J98" s="770" t="s">
        <v>216</v>
      </c>
      <c r="K98" s="339" t="s">
        <v>41</v>
      </c>
      <c r="L98" s="229">
        <f>M98+O98</f>
        <v>0</v>
      </c>
      <c r="M98" s="230">
        <v>0</v>
      </c>
      <c r="N98" s="230">
        <v>0</v>
      </c>
      <c r="O98" s="231">
        <v>0</v>
      </c>
      <c r="P98" s="229">
        <f>Q98+S98</f>
        <v>202.9</v>
      </c>
      <c r="Q98" s="230">
        <v>202.9</v>
      </c>
      <c r="R98" s="230">
        <v>0</v>
      </c>
      <c r="S98" s="231">
        <v>0</v>
      </c>
      <c r="T98" s="229">
        <f>U98+W98</f>
        <v>0</v>
      </c>
      <c r="U98" s="230">
        <v>0</v>
      </c>
      <c r="V98" s="230">
        <v>0</v>
      </c>
      <c r="W98" s="231">
        <v>0</v>
      </c>
      <c r="X98" s="229">
        <f>Y98+AA98</f>
        <v>0</v>
      </c>
      <c r="Y98" s="230">
        <v>0</v>
      </c>
      <c r="Z98" s="230">
        <v>0</v>
      </c>
      <c r="AA98" s="231">
        <v>0</v>
      </c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</row>
    <row r="99" spans="1:42" ht="24.75" customHeight="1" thickBot="1" x14ac:dyDescent="0.25">
      <c r="A99" s="734"/>
      <c r="B99" s="736"/>
      <c r="C99" s="728"/>
      <c r="D99" s="1234"/>
      <c r="E99" s="954"/>
      <c r="F99" s="952"/>
      <c r="G99" s="946"/>
      <c r="H99" s="961"/>
      <c r="I99" s="771"/>
      <c r="J99" s="771"/>
      <c r="K99" s="714" t="s">
        <v>24</v>
      </c>
      <c r="L99" s="264">
        <f>M99+O99</f>
        <v>0</v>
      </c>
      <c r="M99" s="233">
        <v>0</v>
      </c>
      <c r="N99" s="233">
        <v>0</v>
      </c>
      <c r="O99" s="265">
        <v>0</v>
      </c>
      <c r="P99" s="264">
        <f>Q99+S99</f>
        <v>0</v>
      </c>
      <c r="Q99" s="233">
        <v>0</v>
      </c>
      <c r="R99" s="233">
        <v>0</v>
      </c>
      <c r="S99" s="265">
        <v>0</v>
      </c>
      <c r="T99" s="264">
        <f>U99+W99</f>
        <v>0</v>
      </c>
      <c r="U99" s="233">
        <v>0</v>
      </c>
      <c r="V99" s="233">
        <v>0</v>
      </c>
      <c r="W99" s="265">
        <v>0</v>
      </c>
      <c r="X99" s="264">
        <f>Y99+AA99</f>
        <v>0</v>
      </c>
      <c r="Y99" s="233">
        <v>0</v>
      </c>
      <c r="Z99" s="233">
        <v>0</v>
      </c>
      <c r="AA99" s="265">
        <v>0</v>
      </c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</row>
    <row r="100" spans="1:42" ht="24.75" customHeight="1" thickBot="1" x14ac:dyDescent="0.25">
      <c r="A100" s="734"/>
      <c r="B100" s="736"/>
      <c r="C100" s="728"/>
      <c r="D100" s="1234"/>
      <c r="E100" s="954"/>
      <c r="F100" s="952"/>
      <c r="G100" s="946"/>
      <c r="H100" s="962"/>
      <c r="I100" s="828"/>
      <c r="J100" s="772"/>
      <c r="K100" s="559" t="s">
        <v>11</v>
      </c>
      <c r="L100" s="85">
        <f>SUM(L98:L99)</f>
        <v>0</v>
      </c>
      <c r="M100" s="86">
        <f t="shared" ref="M100:AA100" si="23">SUM(M98:M99)</f>
        <v>0</v>
      </c>
      <c r="N100" s="86">
        <f t="shared" si="23"/>
        <v>0</v>
      </c>
      <c r="O100" s="87">
        <f t="shared" si="23"/>
        <v>0</v>
      </c>
      <c r="P100" s="85">
        <f t="shared" si="23"/>
        <v>202.9</v>
      </c>
      <c r="Q100" s="86">
        <f t="shared" si="23"/>
        <v>202.9</v>
      </c>
      <c r="R100" s="86">
        <f t="shared" si="23"/>
        <v>0</v>
      </c>
      <c r="S100" s="87">
        <f t="shared" si="23"/>
        <v>0</v>
      </c>
      <c r="T100" s="85">
        <f t="shared" si="23"/>
        <v>0</v>
      </c>
      <c r="U100" s="86">
        <f t="shared" si="23"/>
        <v>0</v>
      </c>
      <c r="V100" s="86">
        <f t="shared" si="23"/>
        <v>0</v>
      </c>
      <c r="W100" s="87">
        <f t="shared" si="23"/>
        <v>0</v>
      </c>
      <c r="X100" s="85">
        <f t="shared" si="23"/>
        <v>0</v>
      </c>
      <c r="Y100" s="86">
        <f t="shared" si="23"/>
        <v>0</v>
      </c>
      <c r="Z100" s="86">
        <f t="shared" si="23"/>
        <v>0</v>
      </c>
      <c r="AA100" s="87">
        <f t="shared" si="23"/>
        <v>0</v>
      </c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</row>
    <row r="101" spans="1:42" ht="28.5" customHeight="1" thickBot="1" x14ac:dyDescent="0.25">
      <c r="A101" s="733" t="s">
        <v>15</v>
      </c>
      <c r="B101" s="735" t="s">
        <v>16</v>
      </c>
      <c r="C101" s="727" t="s">
        <v>15</v>
      </c>
      <c r="D101" s="1001" t="s">
        <v>48</v>
      </c>
      <c r="E101" s="965" t="s">
        <v>440</v>
      </c>
      <c r="F101" s="967" t="s">
        <v>215</v>
      </c>
      <c r="G101" s="1007" t="s">
        <v>441</v>
      </c>
      <c r="H101" s="977" t="s">
        <v>20</v>
      </c>
      <c r="I101" s="1005" t="s">
        <v>442</v>
      </c>
      <c r="J101" s="835" t="s">
        <v>445</v>
      </c>
      <c r="K101" s="706" t="s">
        <v>24</v>
      </c>
      <c r="L101" s="707">
        <f>M101+O101</f>
        <v>0</v>
      </c>
      <c r="M101" s="708">
        <v>0</v>
      </c>
      <c r="N101" s="708">
        <v>0</v>
      </c>
      <c r="O101" s="709">
        <v>0</v>
      </c>
      <c r="P101" s="707">
        <f>Q101+S101</f>
        <v>3.5</v>
      </c>
      <c r="Q101" s="708">
        <v>3.5</v>
      </c>
      <c r="R101" s="708">
        <v>0</v>
      </c>
      <c r="S101" s="709">
        <v>0</v>
      </c>
      <c r="T101" s="707">
        <f>U101+W101</f>
        <v>3.5</v>
      </c>
      <c r="U101" s="708">
        <v>3.5</v>
      </c>
      <c r="V101" s="708">
        <v>0</v>
      </c>
      <c r="W101" s="709">
        <v>0</v>
      </c>
      <c r="X101" s="707">
        <f>Y101+AA101</f>
        <v>3.5</v>
      </c>
      <c r="Y101" s="708">
        <v>3.5</v>
      </c>
      <c r="Z101" s="708">
        <v>0</v>
      </c>
      <c r="AA101" s="709">
        <v>0</v>
      </c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</row>
    <row r="102" spans="1:42" ht="45" customHeight="1" thickBot="1" x14ac:dyDescent="0.25">
      <c r="A102" s="734"/>
      <c r="B102" s="736"/>
      <c r="C102" s="728"/>
      <c r="D102" s="1002"/>
      <c r="E102" s="966"/>
      <c r="F102" s="968"/>
      <c r="G102" s="1008"/>
      <c r="H102" s="978"/>
      <c r="I102" s="1006"/>
      <c r="J102" s="836"/>
      <c r="K102" s="710" t="s">
        <v>11</v>
      </c>
      <c r="L102" s="711">
        <f t="shared" ref="L102:AA102" si="24">SUM(L101:L101)</f>
        <v>0</v>
      </c>
      <c r="M102" s="712">
        <f t="shared" si="24"/>
        <v>0</v>
      </c>
      <c r="N102" s="712">
        <f t="shared" si="24"/>
        <v>0</v>
      </c>
      <c r="O102" s="713">
        <f t="shared" si="24"/>
        <v>0</v>
      </c>
      <c r="P102" s="711">
        <f t="shared" si="24"/>
        <v>3.5</v>
      </c>
      <c r="Q102" s="712">
        <f t="shared" si="24"/>
        <v>3.5</v>
      </c>
      <c r="R102" s="712">
        <f t="shared" si="24"/>
        <v>0</v>
      </c>
      <c r="S102" s="713">
        <f t="shared" si="24"/>
        <v>0</v>
      </c>
      <c r="T102" s="711">
        <f t="shared" si="24"/>
        <v>3.5</v>
      </c>
      <c r="U102" s="712">
        <f t="shared" si="24"/>
        <v>3.5</v>
      </c>
      <c r="V102" s="712">
        <f t="shared" si="24"/>
        <v>0</v>
      </c>
      <c r="W102" s="713">
        <f t="shared" si="24"/>
        <v>0</v>
      </c>
      <c r="X102" s="711">
        <f t="shared" si="24"/>
        <v>3.5</v>
      </c>
      <c r="Y102" s="712">
        <f t="shared" si="24"/>
        <v>3.5</v>
      </c>
      <c r="Z102" s="712">
        <f t="shared" si="24"/>
        <v>0</v>
      </c>
      <c r="AA102" s="713">
        <f t="shared" si="24"/>
        <v>0</v>
      </c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</row>
    <row r="103" spans="1:42" ht="24" customHeight="1" thickBot="1" x14ac:dyDescent="0.25">
      <c r="A103" s="297" t="s">
        <v>15</v>
      </c>
      <c r="B103" s="170" t="s">
        <v>16</v>
      </c>
      <c r="C103" s="282" t="s">
        <v>15</v>
      </c>
      <c r="D103" s="963" t="s">
        <v>203</v>
      </c>
      <c r="E103" s="963"/>
      <c r="F103" s="963"/>
      <c r="G103" s="963"/>
      <c r="H103" s="963"/>
      <c r="I103" s="963"/>
      <c r="J103" s="964"/>
      <c r="K103" s="964"/>
      <c r="L103" s="8">
        <f>L77+L83+L102+L89+L80+L85+L91+L94+L97+L100</f>
        <v>333.1</v>
      </c>
      <c r="M103" s="9">
        <f t="shared" ref="M103:AA103" si="25">M77+M83+M102+M89+M80+M85+M91+M94+M97+M100</f>
        <v>333.1</v>
      </c>
      <c r="N103" s="9">
        <f t="shared" si="25"/>
        <v>7.5</v>
      </c>
      <c r="O103" s="10">
        <f t="shared" si="25"/>
        <v>0</v>
      </c>
      <c r="P103" s="8">
        <f t="shared" si="25"/>
        <v>586.6</v>
      </c>
      <c r="Q103" s="9">
        <f t="shared" si="25"/>
        <v>586.6</v>
      </c>
      <c r="R103" s="9">
        <f t="shared" si="25"/>
        <v>34.9</v>
      </c>
      <c r="S103" s="10">
        <f t="shared" si="25"/>
        <v>0</v>
      </c>
      <c r="T103" s="8">
        <f t="shared" si="25"/>
        <v>432.2</v>
      </c>
      <c r="U103" s="9">
        <f t="shared" si="25"/>
        <v>432.2</v>
      </c>
      <c r="V103" s="9">
        <f t="shared" si="25"/>
        <v>42.099999999999994</v>
      </c>
      <c r="W103" s="10">
        <f t="shared" si="25"/>
        <v>0</v>
      </c>
      <c r="X103" s="8">
        <f t="shared" si="25"/>
        <v>432.2</v>
      </c>
      <c r="Y103" s="9">
        <f t="shared" si="25"/>
        <v>432.2</v>
      </c>
      <c r="Z103" s="9">
        <f t="shared" si="25"/>
        <v>42.099999999999994</v>
      </c>
      <c r="AA103" s="10">
        <f t="shared" si="25"/>
        <v>0</v>
      </c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</row>
    <row r="104" spans="1:42" ht="21.75" customHeight="1" thickBot="1" x14ac:dyDescent="0.25">
      <c r="A104" s="28" t="s">
        <v>15</v>
      </c>
      <c r="B104" s="4" t="s">
        <v>16</v>
      </c>
      <c r="C104" s="5" t="s">
        <v>28</v>
      </c>
      <c r="D104" s="979" t="s">
        <v>44</v>
      </c>
      <c r="E104" s="980"/>
      <c r="F104" s="980"/>
      <c r="G104" s="980"/>
      <c r="H104" s="980"/>
      <c r="I104" s="980"/>
      <c r="J104" s="980"/>
      <c r="K104" s="980"/>
      <c r="L104" s="981"/>
      <c r="M104" s="981"/>
      <c r="N104" s="981"/>
      <c r="O104" s="981"/>
      <c r="P104" s="981"/>
      <c r="Q104" s="981"/>
      <c r="R104" s="981"/>
      <c r="S104" s="981"/>
      <c r="T104" s="981"/>
      <c r="U104" s="981"/>
      <c r="V104" s="981"/>
      <c r="W104" s="981"/>
      <c r="X104" s="981"/>
      <c r="Y104" s="981"/>
      <c r="Z104" s="981"/>
      <c r="AA104" s="982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</row>
    <row r="105" spans="1:42" ht="30.75" customHeight="1" thickBot="1" x14ac:dyDescent="0.25">
      <c r="A105" s="758" t="s">
        <v>15</v>
      </c>
      <c r="B105" s="760" t="s">
        <v>16</v>
      </c>
      <c r="C105" s="718" t="s">
        <v>28</v>
      </c>
      <c r="D105" s="724" t="s">
        <v>16</v>
      </c>
      <c r="E105" s="793" t="s">
        <v>107</v>
      </c>
      <c r="F105" s="722" t="s">
        <v>215</v>
      </c>
      <c r="G105" s="790" t="s">
        <v>45</v>
      </c>
      <c r="H105" s="777" t="s">
        <v>20</v>
      </c>
      <c r="I105" s="730" t="s">
        <v>37</v>
      </c>
      <c r="J105" s="730" t="s">
        <v>218</v>
      </c>
      <c r="K105" s="81" t="s">
        <v>43</v>
      </c>
      <c r="L105" s="378">
        <f>M105+O105</f>
        <v>7111.8</v>
      </c>
      <c r="M105" s="379">
        <v>7111.8</v>
      </c>
      <c r="N105" s="379">
        <v>0</v>
      </c>
      <c r="O105" s="380">
        <v>0</v>
      </c>
      <c r="P105" s="360">
        <f>SUM(Q105,S105)</f>
        <v>10268.299999999999</v>
      </c>
      <c r="Q105" s="381">
        <v>10268.299999999999</v>
      </c>
      <c r="R105" s="381">
        <v>0</v>
      </c>
      <c r="S105" s="382">
        <v>0</v>
      </c>
      <c r="T105" s="361">
        <f>U105+W105</f>
        <v>9781.5</v>
      </c>
      <c r="U105" s="381">
        <v>9781.5</v>
      </c>
      <c r="V105" s="381">
        <v>0</v>
      </c>
      <c r="W105" s="382">
        <v>0</v>
      </c>
      <c r="X105" s="359">
        <f>Y105+AA105</f>
        <v>9781.5</v>
      </c>
      <c r="Y105" s="379">
        <v>9781.5</v>
      </c>
      <c r="Z105" s="379">
        <v>0</v>
      </c>
      <c r="AA105" s="380">
        <v>0</v>
      </c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</row>
    <row r="106" spans="1:42" ht="34.5" customHeight="1" thickBot="1" x14ac:dyDescent="0.25">
      <c r="A106" s="759"/>
      <c r="B106" s="761"/>
      <c r="C106" s="721"/>
      <c r="D106" s="726"/>
      <c r="E106" s="795"/>
      <c r="F106" s="789"/>
      <c r="G106" s="791"/>
      <c r="H106" s="780"/>
      <c r="I106" s="732"/>
      <c r="J106" s="732"/>
      <c r="K106" s="47" t="s">
        <v>11</v>
      </c>
      <c r="L106" s="51">
        <f>SUM(L105)</f>
        <v>7111.8</v>
      </c>
      <c r="M106" s="49">
        <f>SUM(M105)</f>
        <v>7111.8</v>
      </c>
      <c r="N106" s="49">
        <f>SUM(N105)</f>
        <v>0</v>
      </c>
      <c r="O106" s="53">
        <f>SUM(O105)</f>
        <v>0</v>
      </c>
      <c r="P106" s="51">
        <f t="shared" ref="P106:AA106" si="26">SUM(P105)</f>
        <v>10268.299999999999</v>
      </c>
      <c r="Q106" s="49">
        <f t="shared" si="26"/>
        <v>10268.299999999999</v>
      </c>
      <c r="R106" s="49">
        <f t="shared" si="26"/>
        <v>0</v>
      </c>
      <c r="S106" s="53">
        <f t="shared" si="26"/>
        <v>0</v>
      </c>
      <c r="T106" s="51">
        <f t="shared" si="26"/>
        <v>9781.5</v>
      </c>
      <c r="U106" s="49">
        <f t="shared" si="26"/>
        <v>9781.5</v>
      </c>
      <c r="V106" s="49">
        <f t="shared" si="26"/>
        <v>0</v>
      </c>
      <c r="W106" s="53">
        <f t="shared" si="26"/>
        <v>0</v>
      </c>
      <c r="X106" s="51">
        <f t="shared" si="26"/>
        <v>9781.5</v>
      </c>
      <c r="Y106" s="49">
        <f t="shared" si="26"/>
        <v>9781.5</v>
      </c>
      <c r="Z106" s="49">
        <f t="shared" si="26"/>
        <v>0</v>
      </c>
      <c r="AA106" s="53">
        <f t="shared" si="26"/>
        <v>0</v>
      </c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</row>
    <row r="107" spans="1:42" ht="27.75" customHeight="1" thickBot="1" x14ac:dyDescent="0.25">
      <c r="A107" s="758" t="s">
        <v>15</v>
      </c>
      <c r="B107" s="760" t="s">
        <v>16</v>
      </c>
      <c r="C107" s="718" t="s">
        <v>28</v>
      </c>
      <c r="D107" s="724" t="s">
        <v>22</v>
      </c>
      <c r="E107" s="793" t="s">
        <v>108</v>
      </c>
      <c r="F107" s="722" t="s">
        <v>215</v>
      </c>
      <c r="G107" s="790" t="s">
        <v>45</v>
      </c>
      <c r="H107" s="777" t="s">
        <v>20</v>
      </c>
      <c r="I107" s="730" t="s">
        <v>37</v>
      </c>
      <c r="J107" s="730" t="s">
        <v>218</v>
      </c>
      <c r="K107" s="55" t="s">
        <v>43</v>
      </c>
      <c r="L107" s="82">
        <f>M107+O107</f>
        <v>65.8</v>
      </c>
      <c r="M107" s="83">
        <v>65.8</v>
      </c>
      <c r="N107" s="83">
        <v>55.5</v>
      </c>
      <c r="O107" s="84">
        <v>0</v>
      </c>
      <c r="P107" s="99">
        <f>SUM(Q107,S107)</f>
        <v>73.3</v>
      </c>
      <c r="Q107" s="88">
        <v>73.3</v>
      </c>
      <c r="R107" s="88">
        <v>66</v>
      </c>
      <c r="S107" s="232">
        <v>0</v>
      </c>
      <c r="T107" s="99">
        <f>U107+W107</f>
        <v>68.5</v>
      </c>
      <c r="U107" s="88">
        <v>68.5</v>
      </c>
      <c r="V107" s="88">
        <v>64</v>
      </c>
      <c r="W107" s="232">
        <v>0</v>
      </c>
      <c r="X107" s="82">
        <f>Y107+AA107</f>
        <v>68.5</v>
      </c>
      <c r="Y107" s="83">
        <v>68.5</v>
      </c>
      <c r="Z107" s="83">
        <v>64</v>
      </c>
      <c r="AA107" s="84">
        <v>0</v>
      </c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42"/>
    </row>
    <row r="108" spans="1:42" ht="35.25" customHeight="1" thickBot="1" x14ac:dyDescent="0.25">
      <c r="A108" s="759"/>
      <c r="B108" s="761"/>
      <c r="C108" s="721"/>
      <c r="D108" s="726"/>
      <c r="E108" s="795"/>
      <c r="F108" s="789"/>
      <c r="G108" s="791"/>
      <c r="H108" s="780"/>
      <c r="I108" s="732"/>
      <c r="J108" s="732"/>
      <c r="K108" s="47" t="s">
        <v>11</v>
      </c>
      <c r="L108" s="51">
        <f>SUM(L107)</f>
        <v>65.8</v>
      </c>
      <c r="M108" s="49">
        <f>SUM(M107)</f>
        <v>65.8</v>
      </c>
      <c r="N108" s="49">
        <f>SUM(N107)</f>
        <v>55.5</v>
      </c>
      <c r="O108" s="53">
        <f>SUM(O107)</f>
        <v>0</v>
      </c>
      <c r="P108" s="51">
        <f t="shared" ref="P108:AA108" si="27">SUM(P107)</f>
        <v>73.3</v>
      </c>
      <c r="Q108" s="49">
        <f t="shared" si="27"/>
        <v>73.3</v>
      </c>
      <c r="R108" s="49">
        <f t="shared" si="27"/>
        <v>66</v>
      </c>
      <c r="S108" s="53">
        <f t="shared" si="27"/>
        <v>0</v>
      </c>
      <c r="T108" s="51">
        <f t="shared" si="27"/>
        <v>68.5</v>
      </c>
      <c r="U108" s="49">
        <f t="shared" si="27"/>
        <v>68.5</v>
      </c>
      <c r="V108" s="49">
        <f t="shared" si="27"/>
        <v>64</v>
      </c>
      <c r="W108" s="53">
        <f t="shared" si="27"/>
        <v>0</v>
      </c>
      <c r="X108" s="51">
        <f t="shared" si="27"/>
        <v>68.5</v>
      </c>
      <c r="Y108" s="49">
        <f t="shared" si="27"/>
        <v>68.5</v>
      </c>
      <c r="Z108" s="49">
        <f t="shared" si="27"/>
        <v>64</v>
      </c>
      <c r="AA108" s="53">
        <f t="shared" si="27"/>
        <v>0</v>
      </c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</row>
    <row r="109" spans="1:42" ht="27.75" customHeight="1" thickBot="1" x14ac:dyDescent="0.25">
      <c r="A109" s="758" t="s">
        <v>15</v>
      </c>
      <c r="B109" s="760" t="s">
        <v>16</v>
      </c>
      <c r="C109" s="718" t="s">
        <v>28</v>
      </c>
      <c r="D109" s="724" t="s">
        <v>25</v>
      </c>
      <c r="E109" s="793" t="s">
        <v>301</v>
      </c>
      <c r="F109" s="722" t="s">
        <v>215</v>
      </c>
      <c r="G109" s="790" t="s">
        <v>134</v>
      </c>
      <c r="H109" s="777" t="s">
        <v>20</v>
      </c>
      <c r="I109" s="730" t="s">
        <v>37</v>
      </c>
      <c r="J109" s="730" t="s">
        <v>218</v>
      </c>
      <c r="K109" s="55" t="s">
        <v>43</v>
      </c>
      <c r="L109" s="552">
        <f>M109+O109</f>
        <v>5030.1000000000004</v>
      </c>
      <c r="M109" s="83">
        <v>5030.1000000000004</v>
      </c>
      <c r="N109" s="83">
        <v>0</v>
      </c>
      <c r="O109" s="84">
        <v>0</v>
      </c>
      <c r="P109" s="552">
        <f>SUM(Q109,S109)</f>
        <v>5820.9</v>
      </c>
      <c r="Q109" s="83">
        <v>5820.9</v>
      </c>
      <c r="R109" s="83">
        <v>0</v>
      </c>
      <c r="S109" s="84">
        <v>0</v>
      </c>
      <c r="T109" s="552">
        <f>U109+W109</f>
        <v>5739.7</v>
      </c>
      <c r="U109" s="83">
        <v>5739.7</v>
      </c>
      <c r="V109" s="83">
        <v>0</v>
      </c>
      <c r="W109" s="84">
        <v>0</v>
      </c>
      <c r="X109" s="552">
        <f>Y109+AA109</f>
        <v>5739.7</v>
      </c>
      <c r="Y109" s="83">
        <v>5739.7</v>
      </c>
      <c r="Z109" s="83">
        <v>0</v>
      </c>
      <c r="AA109" s="84">
        <v>0</v>
      </c>
    </row>
    <row r="110" spans="1:42" s="33" customFormat="1" ht="36" customHeight="1" thickBot="1" x14ac:dyDescent="0.25">
      <c r="A110" s="759"/>
      <c r="B110" s="761"/>
      <c r="C110" s="721"/>
      <c r="D110" s="726"/>
      <c r="E110" s="795"/>
      <c r="F110" s="789"/>
      <c r="G110" s="791"/>
      <c r="H110" s="780"/>
      <c r="I110" s="732"/>
      <c r="J110" s="732"/>
      <c r="K110" s="76" t="s">
        <v>11</v>
      </c>
      <c r="L110" s="553">
        <f>L109</f>
        <v>5030.1000000000004</v>
      </c>
      <c r="M110" s="554">
        <f>M109</f>
        <v>5030.1000000000004</v>
      </c>
      <c r="N110" s="554">
        <v>0</v>
      </c>
      <c r="O110" s="555">
        <v>0</v>
      </c>
      <c r="P110" s="550">
        <f>SUM(P109)</f>
        <v>5820.9</v>
      </c>
      <c r="Q110" s="78">
        <f>SUM(Q109)</f>
        <v>5820.9</v>
      </c>
      <c r="R110" s="78">
        <v>0</v>
      </c>
      <c r="S110" s="556">
        <v>0</v>
      </c>
      <c r="T110" s="557">
        <f>T109</f>
        <v>5739.7</v>
      </c>
      <c r="U110" s="554">
        <f t="shared" ref="U110:AA110" si="28">U109</f>
        <v>5739.7</v>
      </c>
      <c r="V110" s="554">
        <f t="shared" si="28"/>
        <v>0</v>
      </c>
      <c r="W110" s="558">
        <f t="shared" si="28"/>
        <v>0</v>
      </c>
      <c r="X110" s="557">
        <f t="shared" si="28"/>
        <v>5739.7</v>
      </c>
      <c r="Y110" s="554">
        <f t="shared" si="28"/>
        <v>5739.7</v>
      </c>
      <c r="Z110" s="554">
        <f t="shared" si="28"/>
        <v>0</v>
      </c>
      <c r="AA110" s="558">
        <f t="shared" si="28"/>
        <v>0</v>
      </c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</row>
    <row r="111" spans="1:42" s="33" customFormat="1" ht="33" customHeight="1" thickBot="1" x14ac:dyDescent="0.25">
      <c r="A111" s="758" t="s">
        <v>15</v>
      </c>
      <c r="B111" s="760" t="s">
        <v>16</v>
      </c>
      <c r="C111" s="718" t="s">
        <v>28</v>
      </c>
      <c r="D111" s="724" t="s">
        <v>15</v>
      </c>
      <c r="E111" s="793" t="s">
        <v>329</v>
      </c>
      <c r="F111" s="722" t="s">
        <v>215</v>
      </c>
      <c r="G111" s="790" t="s">
        <v>134</v>
      </c>
      <c r="H111" s="777" t="s">
        <v>20</v>
      </c>
      <c r="I111" s="730" t="s">
        <v>37</v>
      </c>
      <c r="J111" s="730" t="s">
        <v>218</v>
      </c>
      <c r="K111" s="55" t="s">
        <v>43</v>
      </c>
      <c r="L111" s="552">
        <f>M111+O111</f>
        <v>199.8</v>
      </c>
      <c r="M111" s="83">
        <v>199.8</v>
      </c>
      <c r="N111" s="83">
        <v>149</v>
      </c>
      <c r="O111" s="84">
        <v>0</v>
      </c>
      <c r="P111" s="552">
        <f>SUM(Q111,S111)</f>
        <v>291</v>
      </c>
      <c r="Q111" s="83">
        <v>288</v>
      </c>
      <c r="R111" s="83">
        <v>207</v>
      </c>
      <c r="S111" s="84">
        <v>3</v>
      </c>
      <c r="T111" s="552">
        <f>U111+W111</f>
        <v>229.6</v>
      </c>
      <c r="U111" s="83">
        <v>229.6</v>
      </c>
      <c r="V111" s="83">
        <v>169.6</v>
      </c>
      <c r="W111" s="84">
        <v>0</v>
      </c>
      <c r="X111" s="552">
        <f>Y111+AA111</f>
        <v>229.6</v>
      </c>
      <c r="Y111" s="83">
        <v>229.6</v>
      </c>
      <c r="Z111" s="83">
        <v>169.6</v>
      </c>
      <c r="AA111" s="84">
        <v>0</v>
      </c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</row>
    <row r="112" spans="1:42" s="33" customFormat="1" ht="32.25" customHeight="1" thickBot="1" x14ac:dyDescent="0.25">
      <c r="A112" s="759"/>
      <c r="B112" s="761"/>
      <c r="C112" s="721"/>
      <c r="D112" s="726"/>
      <c r="E112" s="795"/>
      <c r="F112" s="789"/>
      <c r="G112" s="791"/>
      <c r="H112" s="780"/>
      <c r="I112" s="732"/>
      <c r="J112" s="732"/>
      <c r="K112" s="340" t="s">
        <v>11</v>
      </c>
      <c r="L112" s="77">
        <f>L111</f>
        <v>199.8</v>
      </c>
      <c r="M112" s="78">
        <f t="shared" ref="M112:O112" si="29">M111</f>
        <v>199.8</v>
      </c>
      <c r="N112" s="78">
        <f t="shared" si="29"/>
        <v>149</v>
      </c>
      <c r="O112" s="79">
        <f t="shared" si="29"/>
        <v>0</v>
      </c>
      <c r="P112" s="556">
        <f>SUM(P111)</f>
        <v>291</v>
      </c>
      <c r="Q112" s="78">
        <f>SUM(Q111)</f>
        <v>288</v>
      </c>
      <c r="R112" s="78">
        <f>SUM(R111)</f>
        <v>207</v>
      </c>
      <c r="S112" s="89">
        <f>SUM(S111)</f>
        <v>3</v>
      </c>
      <c r="T112" s="550">
        <f>T111</f>
        <v>229.6</v>
      </c>
      <c r="U112" s="78">
        <f>U111</f>
        <v>229.6</v>
      </c>
      <c r="V112" s="78">
        <f>V111</f>
        <v>169.6</v>
      </c>
      <c r="W112" s="89">
        <v>0</v>
      </c>
      <c r="X112" s="550">
        <f t="shared" ref="X112:AA112" si="30">SUM(X111)</f>
        <v>229.6</v>
      </c>
      <c r="Y112" s="78">
        <f t="shared" si="30"/>
        <v>229.6</v>
      </c>
      <c r="Z112" s="78">
        <f t="shared" si="30"/>
        <v>169.6</v>
      </c>
      <c r="AA112" s="89">
        <f t="shared" si="30"/>
        <v>0</v>
      </c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</row>
    <row r="113" spans="1:41" s="33" customFormat="1" ht="32.25" customHeight="1" thickBot="1" x14ac:dyDescent="0.25">
      <c r="A113" s="758" t="s">
        <v>15</v>
      </c>
      <c r="B113" s="760" t="s">
        <v>16</v>
      </c>
      <c r="C113" s="718" t="s">
        <v>28</v>
      </c>
      <c r="D113" s="724" t="s">
        <v>28</v>
      </c>
      <c r="E113" s="793" t="s">
        <v>109</v>
      </c>
      <c r="F113" s="722" t="s">
        <v>215</v>
      </c>
      <c r="G113" s="790" t="s">
        <v>46</v>
      </c>
      <c r="H113" s="777" t="s">
        <v>20</v>
      </c>
      <c r="I113" s="730" t="s">
        <v>37</v>
      </c>
      <c r="J113" s="730" t="s">
        <v>218</v>
      </c>
      <c r="K113" s="55" t="s">
        <v>41</v>
      </c>
      <c r="L113" s="99">
        <f>M113+O113</f>
        <v>229</v>
      </c>
      <c r="M113" s="88">
        <v>229</v>
      </c>
      <c r="N113" s="88">
        <v>0</v>
      </c>
      <c r="O113" s="232">
        <v>0</v>
      </c>
      <c r="P113" s="99">
        <f>SUM(Q113,S113)</f>
        <v>330.8</v>
      </c>
      <c r="Q113" s="88">
        <v>330.8</v>
      </c>
      <c r="R113" s="88">
        <v>0</v>
      </c>
      <c r="S113" s="232">
        <v>0</v>
      </c>
      <c r="T113" s="99">
        <f>U113+W113</f>
        <v>330</v>
      </c>
      <c r="U113" s="88">
        <v>330</v>
      </c>
      <c r="V113" s="88">
        <v>0</v>
      </c>
      <c r="W113" s="232">
        <v>0</v>
      </c>
      <c r="X113" s="82">
        <f>Y113+AA113</f>
        <v>330</v>
      </c>
      <c r="Y113" s="83">
        <v>330</v>
      </c>
      <c r="Z113" s="83">
        <v>0</v>
      </c>
      <c r="AA113" s="84">
        <v>0</v>
      </c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</row>
    <row r="114" spans="1:41" s="33" customFormat="1" ht="29.25" customHeight="1" thickBot="1" x14ac:dyDescent="0.25">
      <c r="A114" s="759"/>
      <c r="B114" s="761"/>
      <c r="C114" s="721"/>
      <c r="D114" s="726"/>
      <c r="E114" s="795"/>
      <c r="F114" s="789"/>
      <c r="G114" s="791"/>
      <c r="H114" s="780"/>
      <c r="I114" s="732"/>
      <c r="J114" s="732"/>
      <c r="K114" s="47" t="s">
        <v>11</v>
      </c>
      <c r="L114" s="51">
        <f>L113</f>
        <v>229</v>
      </c>
      <c r="M114" s="49">
        <f>M113</f>
        <v>229</v>
      </c>
      <c r="N114" s="49">
        <v>0</v>
      </c>
      <c r="O114" s="53">
        <v>0</v>
      </c>
      <c r="P114" s="51">
        <f>SUM(P113)</f>
        <v>330.8</v>
      </c>
      <c r="Q114" s="49">
        <f>SUM(Q113)</f>
        <v>330.8</v>
      </c>
      <c r="R114" s="49">
        <f>SUM(R113)</f>
        <v>0</v>
      </c>
      <c r="S114" s="53">
        <f>SUM(S113)</f>
        <v>0</v>
      </c>
      <c r="T114" s="51">
        <f>T113</f>
        <v>330</v>
      </c>
      <c r="U114" s="49">
        <f>U113</f>
        <v>330</v>
      </c>
      <c r="V114" s="49">
        <v>0</v>
      </c>
      <c r="W114" s="53">
        <v>0</v>
      </c>
      <c r="X114" s="51">
        <f t="shared" ref="X114:AA114" si="31">SUM(X113)</f>
        <v>330</v>
      </c>
      <c r="Y114" s="49">
        <f t="shared" si="31"/>
        <v>330</v>
      </c>
      <c r="Z114" s="49">
        <f t="shared" si="31"/>
        <v>0</v>
      </c>
      <c r="AA114" s="53">
        <f t="shared" si="31"/>
        <v>0</v>
      </c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</row>
    <row r="115" spans="1:41" s="33" customFormat="1" ht="27.75" customHeight="1" thickBot="1" x14ac:dyDescent="0.25">
      <c r="A115" s="758" t="s">
        <v>15</v>
      </c>
      <c r="B115" s="760" t="s">
        <v>16</v>
      </c>
      <c r="C115" s="718" t="s">
        <v>28</v>
      </c>
      <c r="D115" s="724" t="s">
        <v>47</v>
      </c>
      <c r="E115" s="793" t="s">
        <v>110</v>
      </c>
      <c r="F115" s="722" t="s">
        <v>215</v>
      </c>
      <c r="G115" s="790" t="s">
        <v>45</v>
      </c>
      <c r="H115" s="777" t="s">
        <v>20</v>
      </c>
      <c r="I115" s="730" t="s">
        <v>37</v>
      </c>
      <c r="J115" s="730" t="s">
        <v>218</v>
      </c>
      <c r="K115" s="55" t="s">
        <v>41</v>
      </c>
      <c r="L115" s="82">
        <f>M115+O115</f>
        <v>702.3</v>
      </c>
      <c r="M115" s="83">
        <v>702.3</v>
      </c>
      <c r="N115" s="83">
        <v>22.9</v>
      </c>
      <c r="O115" s="84">
        <v>0</v>
      </c>
      <c r="P115" s="99">
        <f>SUM(Q115,S115)</f>
        <v>799.6</v>
      </c>
      <c r="Q115" s="88">
        <v>799.6</v>
      </c>
      <c r="R115" s="88">
        <v>0</v>
      </c>
      <c r="S115" s="232">
        <v>0</v>
      </c>
      <c r="T115" s="99">
        <f>U115+W115</f>
        <v>840</v>
      </c>
      <c r="U115" s="88">
        <v>840</v>
      </c>
      <c r="V115" s="88">
        <v>0</v>
      </c>
      <c r="W115" s="232">
        <v>0</v>
      </c>
      <c r="X115" s="82">
        <f>Y115+AA115</f>
        <v>840</v>
      </c>
      <c r="Y115" s="83">
        <v>840</v>
      </c>
      <c r="Z115" s="83">
        <v>0</v>
      </c>
      <c r="AA115" s="84">
        <v>0</v>
      </c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</row>
    <row r="116" spans="1:41" s="33" customFormat="1" ht="34.5" customHeight="1" thickBot="1" x14ac:dyDescent="0.25">
      <c r="A116" s="759"/>
      <c r="B116" s="761"/>
      <c r="C116" s="721"/>
      <c r="D116" s="726"/>
      <c r="E116" s="795"/>
      <c r="F116" s="789"/>
      <c r="G116" s="791"/>
      <c r="H116" s="780"/>
      <c r="I116" s="732"/>
      <c r="J116" s="732"/>
      <c r="K116" s="47" t="s">
        <v>11</v>
      </c>
      <c r="L116" s="51">
        <f>L115</f>
        <v>702.3</v>
      </c>
      <c r="M116" s="49">
        <f>M115</f>
        <v>702.3</v>
      </c>
      <c r="N116" s="49">
        <v>0</v>
      </c>
      <c r="O116" s="53">
        <v>0</v>
      </c>
      <c r="P116" s="51">
        <f>SUM(P115)</f>
        <v>799.6</v>
      </c>
      <c r="Q116" s="49">
        <f>SUM(Q115)</f>
        <v>799.6</v>
      </c>
      <c r="R116" s="49">
        <f>SUM(R115)</f>
        <v>0</v>
      </c>
      <c r="S116" s="53">
        <f>SUM(S115)</f>
        <v>0</v>
      </c>
      <c r="T116" s="51">
        <f>T115</f>
        <v>840</v>
      </c>
      <c r="U116" s="49">
        <f>U115</f>
        <v>840</v>
      </c>
      <c r="V116" s="49">
        <v>0</v>
      </c>
      <c r="W116" s="53">
        <v>0</v>
      </c>
      <c r="X116" s="51">
        <f t="shared" ref="X116:AA116" si="32">SUM(X115)</f>
        <v>840</v>
      </c>
      <c r="Y116" s="49">
        <f t="shared" si="32"/>
        <v>840</v>
      </c>
      <c r="Z116" s="49">
        <f t="shared" si="32"/>
        <v>0</v>
      </c>
      <c r="AA116" s="53">
        <f t="shared" si="32"/>
        <v>0</v>
      </c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</row>
    <row r="117" spans="1:41" s="33" customFormat="1" ht="27.75" customHeight="1" thickBot="1" x14ac:dyDescent="0.25">
      <c r="A117" s="758" t="s">
        <v>15</v>
      </c>
      <c r="B117" s="760" t="s">
        <v>16</v>
      </c>
      <c r="C117" s="718" t="s">
        <v>28</v>
      </c>
      <c r="D117" s="724" t="s">
        <v>32</v>
      </c>
      <c r="E117" s="793" t="s">
        <v>111</v>
      </c>
      <c r="F117" s="722" t="s">
        <v>215</v>
      </c>
      <c r="G117" s="790" t="s">
        <v>45</v>
      </c>
      <c r="H117" s="777" t="s">
        <v>20</v>
      </c>
      <c r="I117" s="730" t="s">
        <v>37</v>
      </c>
      <c r="J117" s="730" t="s">
        <v>218</v>
      </c>
      <c r="K117" s="61" t="s">
        <v>41</v>
      </c>
      <c r="L117" s="624">
        <f>M117+O117</f>
        <v>32.200000000000003</v>
      </c>
      <c r="M117" s="625">
        <v>32.200000000000003</v>
      </c>
      <c r="N117" s="625">
        <v>31.8</v>
      </c>
      <c r="O117" s="626">
        <v>0</v>
      </c>
      <c r="P117" s="627">
        <f>SUM(Q117,S117)</f>
        <v>38.1</v>
      </c>
      <c r="Q117" s="628">
        <v>38.1</v>
      </c>
      <c r="R117" s="628">
        <v>37.6</v>
      </c>
      <c r="S117" s="629">
        <v>0</v>
      </c>
      <c r="T117" s="627">
        <f>U117+W117</f>
        <v>40</v>
      </c>
      <c r="U117" s="628">
        <v>40</v>
      </c>
      <c r="V117" s="628">
        <v>39.4</v>
      </c>
      <c r="W117" s="629">
        <v>0</v>
      </c>
      <c r="X117" s="624">
        <f>Y117+AA117</f>
        <v>40</v>
      </c>
      <c r="Y117" s="625">
        <v>40</v>
      </c>
      <c r="Z117" s="625">
        <v>39.4</v>
      </c>
      <c r="AA117" s="626">
        <v>0</v>
      </c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</row>
    <row r="118" spans="1:41" s="33" customFormat="1" ht="33" customHeight="1" thickBot="1" x14ac:dyDescent="0.25">
      <c r="A118" s="759"/>
      <c r="B118" s="761"/>
      <c r="C118" s="721"/>
      <c r="D118" s="726"/>
      <c r="E118" s="795"/>
      <c r="F118" s="789"/>
      <c r="G118" s="791"/>
      <c r="H118" s="780"/>
      <c r="I118" s="732"/>
      <c r="J118" s="732"/>
      <c r="K118" s="47" t="s">
        <v>11</v>
      </c>
      <c r="L118" s="51">
        <f>L117</f>
        <v>32.200000000000003</v>
      </c>
      <c r="M118" s="49">
        <f>M117</f>
        <v>32.200000000000003</v>
      </c>
      <c r="N118" s="49">
        <f>SUM(N117)</f>
        <v>31.8</v>
      </c>
      <c r="O118" s="53">
        <v>0</v>
      </c>
      <c r="P118" s="51">
        <f>SUM(P117)</f>
        <v>38.1</v>
      </c>
      <c r="Q118" s="49">
        <f>SUM(Q117)</f>
        <v>38.1</v>
      </c>
      <c r="R118" s="49">
        <f>SUM(R117)</f>
        <v>37.6</v>
      </c>
      <c r="S118" s="53">
        <f>SUM(S117)</f>
        <v>0</v>
      </c>
      <c r="T118" s="51">
        <f>T117</f>
        <v>40</v>
      </c>
      <c r="U118" s="49">
        <f>U117</f>
        <v>40</v>
      </c>
      <c r="V118" s="49">
        <f>SUM(V117)</f>
        <v>39.4</v>
      </c>
      <c r="W118" s="53">
        <v>0</v>
      </c>
      <c r="X118" s="51">
        <f t="shared" ref="X118:AA118" si="33">SUM(X117)</f>
        <v>40</v>
      </c>
      <c r="Y118" s="49">
        <f t="shared" si="33"/>
        <v>40</v>
      </c>
      <c r="Z118" s="49">
        <f t="shared" si="33"/>
        <v>39.4</v>
      </c>
      <c r="AA118" s="53">
        <f t="shared" si="33"/>
        <v>0</v>
      </c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</row>
    <row r="119" spans="1:41" s="33" customFormat="1" ht="30.75" customHeight="1" thickBot="1" x14ac:dyDescent="0.25">
      <c r="A119" s="758" t="s">
        <v>15</v>
      </c>
      <c r="B119" s="760" t="s">
        <v>16</v>
      </c>
      <c r="C119" s="718" t="s">
        <v>28</v>
      </c>
      <c r="D119" s="724" t="s">
        <v>34</v>
      </c>
      <c r="E119" s="793" t="s">
        <v>112</v>
      </c>
      <c r="F119" s="722" t="s">
        <v>215</v>
      </c>
      <c r="G119" s="790" t="s">
        <v>45</v>
      </c>
      <c r="H119" s="777" t="s">
        <v>20</v>
      </c>
      <c r="I119" s="730" t="s">
        <v>37</v>
      </c>
      <c r="J119" s="730" t="s">
        <v>218</v>
      </c>
      <c r="K119" s="55" t="s">
        <v>41</v>
      </c>
      <c r="L119" s="82">
        <f>M119+O119</f>
        <v>97.9</v>
      </c>
      <c r="M119" s="83">
        <v>97.9</v>
      </c>
      <c r="N119" s="83">
        <v>0</v>
      </c>
      <c r="O119" s="84">
        <v>0</v>
      </c>
      <c r="P119" s="99">
        <f>SUM(Q119,S119)</f>
        <v>120</v>
      </c>
      <c r="Q119" s="88">
        <v>120</v>
      </c>
      <c r="R119" s="88">
        <v>0</v>
      </c>
      <c r="S119" s="232">
        <v>0</v>
      </c>
      <c r="T119" s="99">
        <f>U119+W119</f>
        <v>112</v>
      </c>
      <c r="U119" s="88">
        <v>112</v>
      </c>
      <c r="V119" s="88">
        <v>0</v>
      </c>
      <c r="W119" s="232">
        <v>0</v>
      </c>
      <c r="X119" s="82">
        <f>Y119+AA119</f>
        <v>112</v>
      </c>
      <c r="Y119" s="83">
        <v>112</v>
      </c>
      <c r="Z119" s="83">
        <v>0</v>
      </c>
      <c r="AA119" s="84">
        <v>0</v>
      </c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</row>
    <row r="120" spans="1:41" s="33" customFormat="1" ht="31.5" customHeight="1" thickBot="1" x14ac:dyDescent="0.25">
      <c r="A120" s="759"/>
      <c r="B120" s="761"/>
      <c r="C120" s="721"/>
      <c r="D120" s="726"/>
      <c r="E120" s="795"/>
      <c r="F120" s="789"/>
      <c r="G120" s="791"/>
      <c r="H120" s="780"/>
      <c r="I120" s="732"/>
      <c r="J120" s="732"/>
      <c r="K120" s="47" t="s">
        <v>11</v>
      </c>
      <c r="L120" s="51">
        <f>L119</f>
        <v>97.9</v>
      </c>
      <c r="M120" s="49">
        <f>M119</f>
        <v>97.9</v>
      </c>
      <c r="N120" s="49">
        <v>0</v>
      </c>
      <c r="O120" s="53">
        <v>0</v>
      </c>
      <c r="P120" s="51">
        <f>SUM(P119)</f>
        <v>120</v>
      </c>
      <c r="Q120" s="49">
        <f>SUM(Q119)</f>
        <v>120</v>
      </c>
      <c r="R120" s="49">
        <f>SUM(R119)</f>
        <v>0</v>
      </c>
      <c r="S120" s="53">
        <f>SUM(S119)</f>
        <v>0</v>
      </c>
      <c r="T120" s="51">
        <f>T119</f>
        <v>112</v>
      </c>
      <c r="U120" s="49">
        <f>U119</f>
        <v>112</v>
      </c>
      <c r="V120" s="49">
        <v>0</v>
      </c>
      <c r="W120" s="53">
        <v>0</v>
      </c>
      <c r="X120" s="51">
        <f t="shared" ref="X120:AA120" si="34">SUM(X119)</f>
        <v>112</v>
      </c>
      <c r="Y120" s="49">
        <f t="shared" si="34"/>
        <v>112</v>
      </c>
      <c r="Z120" s="49">
        <f t="shared" si="34"/>
        <v>0</v>
      </c>
      <c r="AA120" s="53">
        <f t="shared" si="34"/>
        <v>0</v>
      </c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</row>
    <row r="121" spans="1:41" s="33" customFormat="1" ht="31.5" customHeight="1" thickBot="1" x14ac:dyDescent="0.25">
      <c r="A121" s="758" t="s">
        <v>15</v>
      </c>
      <c r="B121" s="760" t="s">
        <v>16</v>
      </c>
      <c r="C121" s="718" t="s">
        <v>28</v>
      </c>
      <c r="D121" s="724" t="s">
        <v>35</v>
      </c>
      <c r="E121" s="793" t="s">
        <v>422</v>
      </c>
      <c r="F121" s="722" t="s">
        <v>215</v>
      </c>
      <c r="G121" s="790" t="s">
        <v>26</v>
      </c>
      <c r="H121" s="777" t="s">
        <v>20</v>
      </c>
      <c r="I121" s="730" t="s">
        <v>37</v>
      </c>
      <c r="J121" s="730" t="s">
        <v>218</v>
      </c>
      <c r="K121" s="61" t="s">
        <v>24</v>
      </c>
      <c r="L121" s="75">
        <f>M121+O121</f>
        <v>129</v>
      </c>
      <c r="M121" s="349">
        <v>129</v>
      </c>
      <c r="N121" s="349">
        <v>0</v>
      </c>
      <c r="O121" s="350">
        <v>0</v>
      </c>
      <c r="P121" s="171">
        <f>SUM(Q121,S121)</f>
        <v>170</v>
      </c>
      <c r="Q121" s="351">
        <v>170</v>
      </c>
      <c r="R121" s="355">
        <v>0</v>
      </c>
      <c r="S121" s="357">
        <v>0</v>
      </c>
      <c r="T121" s="75">
        <f>U121+W121</f>
        <v>170</v>
      </c>
      <c r="U121" s="349">
        <v>170</v>
      </c>
      <c r="V121" s="349">
        <v>0</v>
      </c>
      <c r="W121" s="350">
        <v>0</v>
      </c>
      <c r="X121" s="630">
        <f>Y121+AA121</f>
        <v>170</v>
      </c>
      <c r="Y121" s="631">
        <v>170</v>
      </c>
      <c r="Z121" s="349">
        <v>0</v>
      </c>
      <c r="AA121" s="350">
        <v>0</v>
      </c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</row>
    <row r="122" spans="1:41" s="33" customFormat="1" ht="39" customHeight="1" thickBot="1" x14ac:dyDescent="0.25">
      <c r="A122" s="759"/>
      <c r="B122" s="761"/>
      <c r="C122" s="721"/>
      <c r="D122" s="726"/>
      <c r="E122" s="795"/>
      <c r="F122" s="789"/>
      <c r="G122" s="791"/>
      <c r="H122" s="780"/>
      <c r="I122" s="732"/>
      <c r="J122" s="732"/>
      <c r="K122" s="76" t="s">
        <v>11</v>
      </c>
      <c r="L122" s="550">
        <f>L121</f>
        <v>129</v>
      </c>
      <c r="M122" s="78">
        <f>M121</f>
        <v>129</v>
      </c>
      <c r="N122" s="78">
        <v>0</v>
      </c>
      <c r="O122" s="89">
        <v>0</v>
      </c>
      <c r="P122" s="550">
        <f>SUM(P121)</f>
        <v>170</v>
      </c>
      <c r="Q122" s="78">
        <f>SUM(Q121)</f>
        <v>170</v>
      </c>
      <c r="R122" s="78">
        <f>SUM(R121)</f>
        <v>0</v>
      </c>
      <c r="S122" s="89">
        <f>SUM(S121)</f>
        <v>0</v>
      </c>
      <c r="T122" s="550">
        <f>T121</f>
        <v>170</v>
      </c>
      <c r="U122" s="78">
        <f>U121</f>
        <v>170</v>
      </c>
      <c r="V122" s="78">
        <v>0</v>
      </c>
      <c r="W122" s="89">
        <v>0</v>
      </c>
      <c r="X122" s="550">
        <f t="shared" ref="X122:AA122" si="35">SUM(X121)</f>
        <v>170</v>
      </c>
      <c r="Y122" s="78">
        <f t="shared" si="35"/>
        <v>170</v>
      </c>
      <c r="Z122" s="78">
        <f t="shared" si="35"/>
        <v>0</v>
      </c>
      <c r="AA122" s="89">
        <f t="shared" si="35"/>
        <v>0</v>
      </c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</row>
    <row r="123" spans="1:41" s="33" customFormat="1" ht="39" customHeight="1" thickBot="1" x14ac:dyDescent="0.25">
      <c r="A123" s="758" t="s">
        <v>15</v>
      </c>
      <c r="B123" s="760" t="s">
        <v>16</v>
      </c>
      <c r="C123" s="718" t="s">
        <v>28</v>
      </c>
      <c r="D123" s="724" t="s">
        <v>37</v>
      </c>
      <c r="E123" s="793" t="s">
        <v>423</v>
      </c>
      <c r="F123" s="722" t="s">
        <v>215</v>
      </c>
      <c r="G123" s="790" t="s">
        <v>45</v>
      </c>
      <c r="H123" s="777" t="s">
        <v>20</v>
      </c>
      <c r="I123" s="730" t="s">
        <v>37</v>
      </c>
      <c r="J123" s="730" t="s">
        <v>218</v>
      </c>
      <c r="K123" s="55" t="s">
        <v>24</v>
      </c>
      <c r="L123" s="552">
        <f>M123+O123</f>
        <v>0</v>
      </c>
      <c r="M123" s="83">
        <v>0</v>
      </c>
      <c r="N123" s="83">
        <v>0</v>
      </c>
      <c r="O123" s="84">
        <v>0</v>
      </c>
      <c r="P123" s="621">
        <f>SUM(Q123,S123)</f>
        <v>115</v>
      </c>
      <c r="Q123" s="88">
        <v>115</v>
      </c>
      <c r="R123" s="88">
        <v>0</v>
      </c>
      <c r="S123" s="232">
        <v>0</v>
      </c>
      <c r="T123" s="552">
        <f>U123+W123</f>
        <v>115</v>
      </c>
      <c r="U123" s="83">
        <v>115</v>
      </c>
      <c r="V123" s="83">
        <v>0</v>
      </c>
      <c r="W123" s="84">
        <v>0</v>
      </c>
      <c r="X123" s="552">
        <f>Y123+AA123</f>
        <v>115</v>
      </c>
      <c r="Y123" s="83">
        <v>115</v>
      </c>
      <c r="Z123" s="83">
        <v>0</v>
      </c>
      <c r="AA123" s="84">
        <v>0</v>
      </c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</row>
    <row r="124" spans="1:41" s="33" customFormat="1" ht="39" customHeight="1" thickBot="1" x14ac:dyDescent="0.25">
      <c r="A124" s="759"/>
      <c r="B124" s="761"/>
      <c r="C124" s="721"/>
      <c r="D124" s="726"/>
      <c r="E124" s="795"/>
      <c r="F124" s="789"/>
      <c r="G124" s="791"/>
      <c r="H124" s="780"/>
      <c r="I124" s="732"/>
      <c r="J124" s="732"/>
      <c r="K124" s="76" t="s">
        <v>11</v>
      </c>
      <c r="L124" s="550">
        <f>L123</f>
        <v>0</v>
      </c>
      <c r="M124" s="78">
        <f>M123</f>
        <v>0</v>
      </c>
      <c r="N124" s="78">
        <f>N123</f>
        <v>0</v>
      </c>
      <c r="O124" s="89">
        <v>0</v>
      </c>
      <c r="P124" s="550">
        <f>SUM(P123)</f>
        <v>115</v>
      </c>
      <c r="Q124" s="78">
        <f>SUM(Q123)</f>
        <v>115</v>
      </c>
      <c r="R124" s="78">
        <f>SUM(R123)</f>
        <v>0</v>
      </c>
      <c r="S124" s="89">
        <f>SUM(S123)</f>
        <v>0</v>
      </c>
      <c r="T124" s="550">
        <f>T123</f>
        <v>115</v>
      </c>
      <c r="U124" s="78">
        <f>U123</f>
        <v>115</v>
      </c>
      <c r="V124" s="78">
        <f>V123</f>
        <v>0</v>
      </c>
      <c r="W124" s="89">
        <v>0</v>
      </c>
      <c r="X124" s="550">
        <f t="shared" ref="X124:AA124" si="36">SUM(X123)</f>
        <v>115</v>
      </c>
      <c r="Y124" s="78">
        <f t="shared" si="36"/>
        <v>115</v>
      </c>
      <c r="Z124" s="78">
        <f t="shared" si="36"/>
        <v>0</v>
      </c>
      <c r="AA124" s="89">
        <f t="shared" si="36"/>
        <v>0</v>
      </c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</row>
    <row r="125" spans="1:41" s="33" customFormat="1" ht="30.75" customHeight="1" thickBot="1" x14ac:dyDescent="0.25">
      <c r="A125" s="758" t="s">
        <v>15</v>
      </c>
      <c r="B125" s="760" t="s">
        <v>16</v>
      </c>
      <c r="C125" s="718" t="s">
        <v>28</v>
      </c>
      <c r="D125" s="724" t="s">
        <v>48</v>
      </c>
      <c r="E125" s="793" t="s">
        <v>114</v>
      </c>
      <c r="F125" s="722" t="s">
        <v>215</v>
      </c>
      <c r="G125" s="790" t="s">
        <v>49</v>
      </c>
      <c r="H125" s="777" t="s">
        <v>20</v>
      </c>
      <c r="I125" s="730" t="s">
        <v>37</v>
      </c>
      <c r="J125" s="730" t="s">
        <v>218</v>
      </c>
      <c r="K125" s="55" t="s">
        <v>41</v>
      </c>
      <c r="L125" s="82">
        <f>M125+O125</f>
        <v>6.6</v>
      </c>
      <c r="M125" s="83">
        <v>6.6</v>
      </c>
      <c r="N125" s="83">
        <v>5.2</v>
      </c>
      <c r="O125" s="84">
        <v>0</v>
      </c>
      <c r="P125" s="99">
        <f>SUM(Q125,S125)</f>
        <v>9.9</v>
      </c>
      <c r="Q125" s="88">
        <v>9.9</v>
      </c>
      <c r="R125" s="88">
        <v>8.3000000000000007</v>
      </c>
      <c r="S125" s="232">
        <v>0</v>
      </c>
      <c r="T125" s="99">
        <f>U125+W125</f>
        <v>10</v>
      </c>
      <c r="U125" s="88">
        <v>10</v>
      </c>
      <c r="V125" s="88">
        <v>7.9</v>
      </c>
      <c r="W125" s="232">
        <v>0</v>
      </c>
      <c r="X125" s="82">
        <f>Y125+AA125</f>
        <v>10</v>
      </c>
      <c r="Y125" s="83">
        <v>10</v>
      </c>
      <c r="Z125" s="83">
        <v>7.9</v>
      </c>
      <c r="AA125" s="84">
        <v>0</v>
      </c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</row>
    <row r="126" spans="1:41" s="33" customFormat="1" ht="37.5" customHeight="1" thickBot="1" x14ac:dyDescent="0.25">
      <c r="A126" s="759"/>
      <c r="B126" s="761"/>
      <c r="C126" s="721"/>
      <c r="D126" s="726"/>
      <c r="E126" s="795"/>
      <c r="F126" s="789"/>
      <c r="G126" s="791"/>
      <c r="H126" s="780"/>
      <c r="I126" s="732"/>
      <c r="J126" s="732"/>
      <c r="K126" s="47" t="s">
        <v>11</v>
      </c>
      <c r="L126" s="51">
        <f>L125</f>
        <v>6.6</v>
      </c>
      <c r="M126" s="49">
        <f>M125</f>
        <v>6.6</v>
      </c>
      <c r="N126" s="49">
        <f>N125</f>
        <v>5.2</v>
      </c>
      <c r="O126" s="53">
        <v>0</v>
      </c>
      <c r="P126" s="51">
        <f>SUM(P125)</f>
        <v>9.9</v>
      </c>
      <c r="Q126" s="49">
        <f>SUM(Q125)</f>
        <v>9.9</v>
      </c>
      <c r="R126" s="49">
        <f>SUM(R125)</f>
        <v>8.3000000000000007</v>
      </c>
      <c r="S126" s="53">
        <f>SUM(S125)</f>
        <v>0</v>
      </c>
      <c r="T126" s="51">
        <f>T125</f>
        <v>10</v>
      </c>
      <c r="U126" s="49">
        <f>U125</f>
        <v>10</v>
      </c>
      <c r="V126" s="49">
        <f>V125</f>
        <v>7.9</v>
      </c>
      <c r="W126" s="53">
        <v>0</v>
      </c>
      <c r="X126" s="51">
        <f t="shared" ref="X126:AA126" si="37">SUM(X125)</f>
        <v>10</v>
      </c>
      <c r="Y126" s="49">
        <f t="shared" si="37"/>
        <v>10</v>
      </c>
      <c r="Z126" s="49">
        <f t="shared" si="37"/>
        <v>7.9</v>
      </c>
      <c r="AA126" s="53">
        <f t="shared" si="37"/>
        <v>0</v>
      </c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</row>
    <row r="127" spans="1:41" s="33" customFormat="1" ht="21" customHeight="1" thickBot="1" x14ac:dyDescent="0.25">
      <c r="A127" s="758" t="s">
        <v>15</v>
      </c>
      <c r="B127" s="760" t="s">
        <v>16</v>
      </c>
      <c r="C127" s="905" t="s">
        <v>28</v>
      </c>
      <c r="D127" s="724" t="s">
        <v>50</v>
      </c>
      <c r="E127" s="894" t="s">
        <v>167</v>
      </c>
      <c r="F127" s="722" t="s">
        <v>215</v>
      </c>
      <c r="G127" s="790" t="s">
        <v>26</v>
      </c>
      <c r="H127" s="777" t="s">
        <v>20</v>
      </c>
      <c r="I127" s="730" t="s">
        <v>37</v>
      </c>
      <c r="J127" s="730" t="s">
        <v>218</v>
      </c>
      <c r="K127" s="71" t="s">
        <v>24</v>
      </c>
      <c r="L127" s="632">
        <f>M127+O127</f>
        <v>1469.4</v>
      </c>
      <c r="M127" s="633">
        <v>1469.4</v>
      </c>
      <c r="N127" s="633">
        <v>0</v>
      </c>
      <c r="O127" s="634">
        <v>0</v>
      </c>
      <c r="P127" s="635">
        <f>SUM(Q127,S127)</f>
        <v>2000</v>
      </c>
      <c r="Q127" s="636">
        <v>2000</v>
      </c>
      <c r="R127" s="636">
        <v>0</v>
      </c>
      <c r="S127" s="637">
        <v>0</v>
      </c>
      <c r="T127" s="635">
        <f>U127+W127</f>
        <v>2000</v>
      </c>
      <c r="U127" s="636">
        <v>2000</v>
      </c>
      <c r="V127" s="636">
        <v>0</v>
      </c>
      <c r="W127" s="637">
        <v>0</v>
      </c>
      <c r="X127" s="632">
        <f>Y127+AA127</f>
        <v>2000</v>
      </c>
      <c r="Y127" s="633">
        <v>2000</v>
      </c>
      <c r="Z127" s="633">
        <v>0</v>
      </c>
      <c r="AA127" s="634">
        <v>0</v>
      </c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</row>
    <row r="128" spans="1:41" s="33" customFormat="1" ht="21.75" customHeight="1" thickBot="1" x14ac:dyDescent="0.25">
      <c r="A128" s="814"/>
      <c r="B128" s="736"/>
      <c r="C128" s="728"/>
      <c r="D128" s="725"/>
      <c r="E128" s="794"/>
      <c r="F128" s="723"/>
      <c r="G128" s="792"/>
      <c r="H128" s="824"/>
      <c r="I128" s="731"/>
      <c r="J128" s="731"/>
      <c r="K128" s="55" t="s">
        <v>41</v>
      </c>
      <c r="L128" s="82">
        <f>M128+O128</f>
        <v>118</v>
      </c>
      <c r="M128" s="83">
        <v>118</v>
      </c>
      <c r="N128" s="83">
        <v>0</v>
      </c>
      <c r="O128" s="84">
        <v>0</v>
      </c>
      <c r="P128" s="99">
        <f>Q128+S128</f>
        <v>0</v>
      </c>
      <c r="Q128" s="88">
        <v>0</v>
      </c>
      <c r="R128" s="88">
        <v>0</v>
      </c>
      <c r="S128" s="232">
        <v>0</v>
      </c>
      <c r="T128" s="99">
        <f>U128+W128</f>
        <v>0</v>
      </c>
      <c r="U128" s="88">
        <v>0</v>
      </c>
      <c r="V128" s="88">
        <v>0</v>
      </c>
      <c r="W128" s="232">
        <v>0</v>
      </c>
      <c r="X128" s="82">
        <f>Y1067+AA128</f>
        <v>0</v>
      </c>
      <c r="Y128" s="83">
        <v>0</v>
      </c>
      <c r="Z128" s="83">
        <v>0</v>
      </c>
      <c r="AA128" s="84">
        <v>0</v>
      </c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</row>
    <row r="129" spans="1:41" s="33" customFormat="1" ht="25.5" customHeight="1" thickBot="1" x14ac:dyDescent="0.25">
      <c r="A129" s="759"/>
      <c r="B129" s="761"/>
      <c r="C129" s="721"/>
      <c r="D129" s="726"/>
      <c r="E129" s="795"/>
      <c r="F129" s="789"/>
      <c r="G129" s="791"/>
      <c r="H129" s="780"/>
      <c r="I129" s="732"/>
      <c r="J129" s="732"/>
      <c r="K129" s="260" t="s">
        <v>11</v>
      </c>
      <c r="L129" s="48">
        <f>SUM(L127:L128)</f>
        <v>1587.4</v>
      </c>
      <c r="M129" s="49">
        <f t="shared" ref="M129:AA129" si="38">SUM(M127:M128)</f>
        <v>1587.4</v>
      </c>
      <c r="N129" s="49">
        <f t="shared" si="38"/>
        <v>0</v>
      </c>
      <c r="O129" s="50">
        <f t="shared" si="38"/>
        <v>0</v>
      </c>
      <c r="P129" s="48">
        <f t="shared" si="38"/>
        <v>2000</v>
      </c>
      <c r="Q129" s="49">
        <f t="shared" si="38"/>
        <v>2000</v>
      </c>
      <c r="R129" s="49">
        <f t="shared" si="38"/>
        <v>0</v>
      </c>
      <c r="S129" s="50">
        <f t="shared" si="38"/>
        <v>0</v>
      </c>
      <c r="T129" s="48">
        <f t="shared" si="38"/>
        <v>2000</v>
      </c>
      <c r="U129" s="49">
        <f t="shared" si="38"/>
        <v>2000</v>
      </c>
      <c r="V129" s="49">
        <f t="shared" si="38"/>
        <v>0</v>
      </c>
      <c r="W129" s="50">
        <f t="shared" si="38"/>
        <v>0</v>
      </c>
      <c r="X129" s="48">
        <f t="shared" si="38"/>
        <v>2000</v>
      </c>
      <c r="Y129" s="49">
        <f t="shared" si="38"/>
        <v>2000</v>
      </c>
      <c r="Z129" s="49">
        <f t="shared" si="38"/>
        <v>0</v>
      </c>
      <c r="AA129" s="50">
        <f t="shared" si="38"/>
        <v>0</v>
      </c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</row>
    <row r="130" spans="1:41" s="33" customFormat="1" ht="33" customHeight="1" thickBot="1" x14ac:dyDescent="0.25">
      <c r="A130" s="758" t="s">
        <v>15</v>
      </c>
      <c r="B130" s="895" t="s">
        <v>16</v>
      </c>
      <c r="C130" s="900" t="s">
        <v>28</v>
      </c>
      <c r="D130" s="903" t="s">
        <v>51</v>
      </c>
      <c r="E130" s="793" t="s">
        <v>145</v>
      </c>
      <c r="F130" s="722" t="s">
        <v>215</v>
      </c>
      <c r="G130" s="829" t="s">
        <v>52</v>
      </c>
      <c r="H130" s="1004" t="str">
        <f>H127</f>
        <v>188723322</v>
      </c>
      <c r="I130" s="730" t="s">
        <v>37</v>
      </c>
      <c r="J130" s="730" t="s">
        <v>218</v>
      </c>
      <c r="K130" s="61" t="str">
        <f>K127</f>
        <v>SB</v>
      </c>
      <c r="L130" s="99">
        <f>M130+O130</f>
        <v>12.5</v>
      </c>
      <c r="M130" s="88">
        <v>12.5</v>
      </c>
      <c r="N130" s="88">
        <f>N127</f>
        <v>0</v>
      </c>
      <c r="O130" s="232">
        <f>O127</f>
        <v>0</v>
      </c>
      <c r="P130" s="99">
        <f>SUM(Q130,S130)</f>
        <v>21</v>
      </c>
      <c r="Q130" s="233">
        <v>21</v>
      </c>
      <c r="R130" s="233">
        <f>R127</f>
        <v>0</v>
      </c>
      <c r="S130" s="234">
        <f>S127</f>
        <v>0</v>
      </c>
      <c r="T130" s="99">
        <f>U130+W130</f>
        <v>21</v>
      </c>
      <c r="U130" s="88">
        <v>21</v>
      </c>
      <c r="V130" s="88">
        <f t="shared" ref="V130:AA130" si="39">V127</f>
        <v>0</v>
      </c>
      <c r="W130" s="232">
        <f t="shared" si="39"/>
        <v>0</v>
      </c>
      <c r="X130" s="90">
        <f>Y130+AA130</f>
        <v>21</v>
      </c>
      <c r="Y130" s="83">
        <v>21</v>
      </c>
      <c r="Z130" s="83">
        <f t="shared" si="39"/>
        <v>0</v>
      </c>
      <c r="AA130" s="84">
        <f t="shared" si="39"/>
        <v>0</v>
      </c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</row>
    <row r="131" spans="1:41" s="33" customFormat="1" ht="37.5" customHeight="1" thickBot="1" x14ac:dyDescent="0.25">
      <c r="A131" s="759"/>
      <c r="B131" s="942"/>
      <c r="C131" s="901"/>
      <c r="D131" s="904"/>
      <c r="E131" s="795"/>
      <c r="F131" s="902"/>
      <c r="G131" s="791"/>
      <c r="H131" s="780"/>
      <c r="I131" s="732"/>
      <c r="J131" s="732"/>
      <c r="K131" s="47" t="str">
        <f>K129</f>
        <v>Iš viso</v>
      </c>
      <c r="L131" s="51">
        <f>SUM(L130)</f>
        <v>12.5</v>
      </c>
      <c r="M131" s="49">
        <f>SUM(M130)</f>
        <v>12.5</v>
      </c>
      <c r="N131" s="49">
        <f>SUM(N130)</f>
        <v>0</v>
      </c>
      <c r="O131" s="53">
        <f>SUM(O130)</f>
        <v>0</v>
      </c>
      <c r="P131" s="51">
        <f t="shared" ref="P131:AA131" si="40">SUM(P130)</f>
        <v>21</v>
      </c>
      <c r="Q131" s="49">
        <f t="shared" si="40"/>
        <v>21</v>
      </c>
      <c r="R131" s="49">
        <f t="shared" si="40"/>
        <v>0</v>
      </c>
      <c r="S131" s="53">
        <f t="shared" si="40"/>
        <v>0</v>
      </c>
      <c r="T131" s="51">
        <f t="shared" si="40"/>
        <v>21</v>
      </c>
      <c r="U131" s="49">
        <f t="shared" si="40"/>
        <v>21</v>
      </c>
      <c r="V131" s="49">
        <f t="shared" si="40"/>
        <v>0</v>
      </c>
      <c r="W131" s="53">
        <f t="shared" si="40"/>
        <v>0</v>
      </c>
      <c r="X131" s="51">
        <f t="shared" si="40"/>
        <v>21</v>
      </c>
      <c r="Y131" s="49">
        <f t="shared" si="40"/>
        <v>21</v>
      </c>
      <c r="Z131" s="49">
        <f t="shared" si="40"/>
        <v>0</v>
      </c>
      <c r="AA131" s="53">
        <f t="shared" si="40"/>
        <v>0</v>
      </c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</row>
    <row r="132" spans="1:41" s="33" customFormat="1" ht="20.25" customHeight="1" thickBot="1" x14ac:dyDescent="0.25">
      <c r="A132" s="758" t="s">
        <v>15</v>
      </c>
      <c r="B132" s="895" t="s">
        <v>16</v>
      </c>
      <c r="C132" s="900" t="s">
        <v>28</v>
      </c>
      <c r="D132" s="903" t="s">
        <v>53</v>
      </c>
      <c r="E132" s="793" t="s">
        <v>137</v>
      </c>
      <c r="F132" s="722" t="s">
        <v>215</v>
      </c>
      <c r="G132" s="790" t="s">
        <v>52</v>
      </c>
      <c r="H132" s="777" t="s">
        <v>20</v>
      </c>
      <c r="I132" s="730" t="s">
        <v>37</v>
      </c>
      <c r="J132" s="730" t="s">
        <v>218</v>
      </c>
      <c r="K132" s="71" t="s">
        <v>24</v>
      </c>
      <c r="L132" s="635">
        <f>M132+O132</f>
        <v>1978.8</v>
      </c>
      <c r="M132" s="636">
        <v>1978.8</v>
      </c>
      <c r="N132" s="636">
        <v>0</v>
      </c>
      <c r="O132" s="637">
        <v>0</v>
      </c>
      <c r="P132" s="635">
        <f>SUM(Q132,S132)</f>
        <v>1571</v>
      </c>
      <c r="Q132" s="230">
        <v>1571</v>
      </c>
      <c r="R132" s="230">
        <v>0</v>
      </c>
      <c r="S132" s="638">
        <v>0</v>
      </c>
      <c r="T132" s="635">
        <f>U132+W132</f>
        <v>1571</v>
      </c>
      <c r="U132" s="636">
        <v>1571</v>
      </c>
      <c r="V132" s="636">
        <v>0</v>
      </c>
      <c r="W132" s="637">
        <v>0</v>
      </c>
      <c r="X132" s="639">
        <f>Y132+AA132</f>
        <v>1571</v>
      </c>
      <c r="Y132" s="633">
        <v>1571</v>
      </c>
      <c r="Z132" s="633">
        <v>0</v>
      </c>
      <c r="AA132" s="634">
        <v>0</v>
      </c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  <c r="AO132" s="35"/>
    </row>
    <row r="133" spans="1:41" s="33" customFormat="1" ht="21.75" customHeight="1" thickBot="1" x14ac:dyDescent="0.25">
      <c r="A133" s="814"/>
      <c r="B133" s="943"/>
      <c r="C133" s="944"/>
      <c r="D133" s="907"/>
      <c r="E133" s="794"/>
      <c r="F133" s="723"/>
      <c r="G133" s="792"/>
      <c r="H133" s="824"/>
      <c r="I133" s="731"/>
      <c r="J133" s="731"/>
      <c r="K133" s="55" t="s">
        <v>41</v>
      </c>
      <c r="L133" s="99">
        <f>M133+O133</f>
        <v>0</v>
      </c>
      <c r="M133" s="88">
        <v>0</v>
      </c>
      <c r="N133" s="88">
        <v>0</v>
      </c>
      <c r="O133" s="232">
        <v>0</v>
      </c>
      <c r="P133" s="99">
        <f>Q133+S133</f>
        <v>0</v>
      </c>
      <c r="Q133" s="233">
        <v>0</v>
      </c>
      <c r="R133" s="233">
        <v>0</v>
      </c>
      <c r="S133" s="234">
        <v>0</v>
      </c>
      <c r="T133" s="99">
        <f>U133+W133</f>
        <v>0</v>
      </c>
      <c r="U133" s="88">
        <v>0</v>
      </c>
      <c r="V133" s="88">
        <v>0</v>
      </c>
      <c r="W133" s="232">
        <v>0</v>
      </c>
      <c r="X133" s="90">
        <f>Y133+AA133</f>
        <v>0</v>
      </c>
      <c r="Y133" s="83">
        <v>0</v>
      </c>
      <c r="Z133" s="83">
        <v>0</v>
      </c>
      <c r="AA133" s="84">
        <v>0</v>
      </c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  <c r="AO133" s="35"/>
    </row>
    <row r="134" spans="1:41" s="33" customFormat="1" ht="29.25" customHeight="1" thickBot="1" x14ac:dyDescent="0.25">
      <c r="A134" s="759"/>
      <c r="B134" s="942"/>
      <c r="C134" s="901"/>
      <c r="D134" s="904"/>
      <c r="E134" s="795"/>
      <c r="F134" s="789"/>
      <c r="G134" s="791"/>
      <c r="H134" s="780"/>
      <c r="I134" s="732"/>
      <c r="J134" s="732"/>
      <c r="K134" s="260" t="s">
        <v>11</v>
      </c>
      <c r="L134" s="48">
        <f>SUM(L132:L133)</f>
        <v>1978.8</v>
      </c>
      <c r="M134" s="49">
        <f t="shared" ref="M134:AA134" si="41">SUM(M132:M133)</f>
        <v>1978.8</v>
      </c>
      <c r="N134" s="49">
        <f t="shared" si="41"/>
        <v>0</v>
      </c>
      <c r="O134" s="50">
        <f t="shared" si="41"/>
        <v>0</v>
      </c>
      <c r="P134" s="48">
        <f t="shared" si="41"/>
        <v>1571</v>
      </c>
      <c r="Q134" s="49">
        <f t="shared" si="41"/>
        <v>1571</v>
      </c>
      <c r="R134" s="49">
        <f t="shared" si="41"/>
        <v>0</v>
      </c>
      <c r="S134" s="50">
        <f t="shared" si="41"/>
        <v>0</v>
      </c>
      <c r="T134" s="48">
        <f t="shared" si="41"/>
        <v>1571</v>
      </c>
      <c r="U134" s="49">
        <f t="shared" si="41"/>
        <v>1571</v>
      </c>
      <c r="V134" s="49">
        <f t="shared" si="41"/>
        <v>0</v>
      </c>
      <c r="W134" s="50">
        <f t="shared" si="41"/>
        <v>0</v>
      </c>
      <c r="X134" s="48">
        <f t="shared" si="41"/>
        <v>1571</v>
      </c>
      <c r="Y134" s="49">
        <f t="shared" si="41"/>
        <v>1571</v>
      </c>
      <c r="Z134" s="49">
        <f t="shared" si="41"/>
        <v>0</v>
      </c>
      <c r="AA134" s="50">
        <f t="shared" si="41"/>
        <v>0</v>
      </c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34"/>
      <c r="AN134" s="34"/>
      <c r="AO134" s="34"/>
    </row>
    <row r="135" spans="1:41" s="33" customFormat="1" ht="33.75" customHeight="1" thickBot="1" x14ac:dyDescent="0.25">
      <c r="A135" s="758" t="s">
        <v>15</v>
      </c>
      <c r="B135" s="895" t="s">
        <v>16</v>
      </c>
      <c r="C135" s="900" t="s">
        <v>28</v>
      </c>
      <c r="D135" s="908" t="s">
        <v>54</v>
      </c>
      <c r="E135" s="999" t="s">
        <v>146</v>
      </c>
      <c r="F135" s="906" t="s">
        <v>215</v>
      </c>
      <c r="G135" s="830" t="s">
        <v>52</v>
      </c>
      <c r="H135" s="777" t="s">
        <v>20</v>
      </c>
      <c r="I135" s="730" t="s">
        <v>37</v>
      </c>
      <c r="J135" s="730" t="s">
        <v>218</v>
      </c>
      <c r="K135" s="91" t="s">
        <v>24</v>
      </c>
      <c r="L135" s="82">
        <f>M135+O135</f>
        <v>22.4</v>
      </c>
      <c r="M135" s="83">
        <v>22.4</v>
      </c>
      <c r="N135" s="83">
        <v>0</v>
      </c>
      <c r="O135" s="84">
        <v>0</v>
      </c>
      <c r="P135" s="99">
        <f>SUM(Q135,S135)</f>
        <v>28</v>
      </c>
      <c r="Q135" s="233">
        <v>28</v>
      </c>
      <c r="R135" s="233">
        <v>0</v>
      </c>
      <c r="S135" s="234">
        <v>0</v>
      </c>
      <c r="T135" s="99">
        <f>U135+W135</f>
        <v>28</v>
      </c>
      <c r="U135" s="88">
        <v>28</v>
      </c>
      <c r="V135" s="88">
        <v>0</v>
      </c>
      <c r="W135" s="232">
        <v>0</v>
      </c>
      <c r="X135" s="90">
        <f>Y135+AA135</f>
        <v>28</v>
      </c>
      <c r="Y135" s="83">
        <v>28</v>
      </c>
      <c r="Z135" s="83">
        <v>0</v>
      </c>
      <c r="AA135" s="84">
        <v>0</v>
      </c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</row>
    <row r="136" spans="1:41" ht="34.5" customHeight="1" thickBot="1" x14ac:dyDescent="0.25">
      <c r="A136" s="759"/>
      <c r="B136" s="942"/>
      <c r="C136" s="901"/>
      <c r="D136" s="909"/>
      <c r="E136" s="1000"/>
      <c r="F136" s="902"/>
      <c r="G136" s="831"/>
      <c r="H136" s="780"/>
      <c r="I136" s="732"/>
      <c r="J136" s="732"/>
      <c r="K136" s="47" t="s">
        <v>11</v>
      </c>
      <c r="L136" s="51">
        <f>SUM(L135)</f>
        <v>22.4</v>
      </c>
      <c r="M136" s="49">
        <f>SUM(M135)</f>
        <v>22.4</v>
      </c>
      <c r="N136" s="49">
        <f>SUM(N135)</f>
        <v>0</v>
      </c>
      <c r="O136" s="53">
        <f>SUM(O135)</f>
        <v>0</v>
      </c>
      <c r="P136" s="51">
        <f t="shared" ref="P136:AA136" si="42">SUM(P135)</f>
        <v>28</v>
      </c>
      <c r="Q136" s="49">
        <f t="shared" si="42"/>
        <v>28</v>
      </c>
      <c r="R136" s="49">
        <f t="shared" si="42"/>
        <v>0</v>
      </c>
      <c r="S136" s="53">
        <f t="shared" si="42"/>
        <v>0</v>
      </c>
      <c r="T136" s="51">
        <f t="shared" si="42"/>
        <v>28</v>
      </c>
      <c r="U136" s="49">
        <f t="shared" si="42"/>
        <v>28</v>
      </c>
      <c r="V136" s="49">
        <f t="shared" si="42"/>
        <v>0</v>
      </c>
      <c r="W136" s="53">
        <f t="shared" si="42"/>
        <v>0</v>
      </c>
      <c r="X136" s="51">
        <f t="shared" si="42"/>
        <v>28</v>
      </c>
      <c r="Y136" s="49">
        <f t="shared" si="42"/>
        <v>28</v>
      </c>
      <c r="Z136" s="49">
        <f t="shared" si="42"/>
        <v>0</v>
      </c>
      <c r="AA136" s="53">
        <f t="shared" si="42"/>
        <v>0</v>
      </c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</row>
    <row r="137" spans="1:41" ht="30.75" customHeight="1" thickBot="1" x14ac:dyDescent="0.25">
      <c r="A137" s="758" t="s">
        <v>15</v>
      </c>
      <c r="B137" s="895" t="s">
        <v>16</v>
      </c>
      <c r="C137" s="900" t="s">
        <v>28</v>
      </c>
      <c r="D137" s="908" t="s">
        <v>55</v>
      </c>
      <c r="E137" s="938" t="s">
        <v>56</v>
      </c>
      <c r="F137" s="906" t="s">
        <v>215</v>
      </c>
      <c r="G137" s="830" t="s">
        <v>83</v>
      </c>
      <c r="H137" s="777" t="s">
        <v>20</v>
      </c>
      <c r="I137" s="730" t="s">
        <v>37</v>
      </c>
      <c r="J137" s="730" t="s">
        <v>218</v>
      </c>
      <c r="K137" s="55" t="s">
        <v>41</v>
      </c>
      <c r="L137" s="284">
        <f>M137+O137</f>
        <v>5.0999999999999996</v>
      </c>
      <c r="M137" s="349">
        <v>5.0999999999999996</v>
      </c>
      <c r="N137" s="631">
        <v>4.5999999999999996</v>
      </c>
      <c r="O137" s="350">
        <v>0</v>
      </c>
      <c r="P137" s="172">
        <f>SUM(Q137,S137)</f>
        <v>8.3000000000000007</v>
      </c>
      <c r="Q137" s="355">
        <v>8.3000000000000007</v>
      </c>
      <c r="R137" s="356">
        <v>7.7</v>
      </c>
      <c r="S137" s="357">
        <v>0</v>
      </c>
      <c r="T137" s="172">
        <f>U137+W137</f>
        <v>8.3000000000000007</v>
      </c>
      <c r="U137" s="352">
        <v>8.3000000000000007</v>
      </c>
      <c r="V137" s="354">
        <v>7.5</v>
      </c>
      <c r="W137" s="353">
        <v>0</v>
      </c>
      <c r="X137" s="630">
        <f>Y137+AA137</f>
        <v>8.3000000000000007</v>
      </c>
      <c r="Y137" s="631">
        <v>8.3000000000000007</v>
      </c>
      <c r="Z137" s="349">
        <v>7.5</v>
      </c>
      <c r="AA137" s="350">
        <v>0</v>
      </c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</row>
    <row r="138" spans="1:41" ht="30.75" customHeight="1" thickBot="1" x14ac:dyDescent="0.25">
      <c r="A138" s="759"/>
      <c r="B138" s="942"/>
      <c r="C138" s="901"/>
      <c r="D138" s="909"/>
      <c r="E138" s="939"/>
      <c r="F138" s="902"/>
      <c r="G138" s="831"/>
      <c r="H138" s="780"/>
      <c r="I138" s="732"/>
      <c r="J138" s="732"/>
      <c r="K138" s="47" t="s">
        <v>11</v>
      </c>
      <c r="L138" s="48">
        <f>L137</f>
        <v>5.0999999999999996</v>
      </c>
      <c r="M138" s="49">
        <f>M137</f>
        <v>5.0999999999999996</v>
      </c>
      <c r="N138" s="49">
        <f>SUM(N137)</f>
        <v>4.5999999999999996</v>
      </c>
      <c r="O138" s="50">
        <v>0</v>
      </c>
      <c r="P138" s="48">
        <f>SUM(P137)</f>
        <v>8.3000000000000007</v>
      </c>
      <c r="Q138" s="49">
        <f>SUM(Q137)</f>
        <v>8.3000000000000007</v>
      </c>
      <c r="R138" s="49">
        <f>SUM(R137)</f>
        <v>7.7</v>
      </c>
      <c r="S138" s="50">
        <f>SUM(S137)</f>
        <v>0</v>
      </c>
      <c r="T138" s="48">
        <f>T137</f>
        <v>8.3000000000000007</v>
      </c>
      <c r="U138" s="49">
        <f t="shared" ref="U138:W138" si="43">U137</f>
        <v>8.3000000000000007</v>
      </c>
      <c r="V138" s="49">
        <f t="shared" si="43"/>
        <v>7.5</v>
      </c>
      <c r="W138" s="50">
        <f t="shared" si="43"/>
        <v>0</v>
      </c>
      <c r="X138" s="48">
        <f t="shared" ref="X138:AA138" si="44">SUM(X137)</f>
        <v>8.3000000000000007</v>
      </c>
      <c r="Y138" s="49">
        <f t="shared" si="44"/>
        <v>8.3000000000000007</v>
      </c>
      <c r="Z138" s="49">
        <f t="shared" si="44"/>
        <v>7.5</v>
      </c>
      <c r="AA138" s="50">
        <f t="shared" si="44"/>
        <v>0</v>
      </c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</row>
    <row r="139" spans="1:41" ht="34.5" customHeight="1" thickBot="1" x14ac:dyDescent="0.25">
      <c r="A139" s="758" t="s">
        <v>15</v>
      </c>
      <c r="B139" s="895" t="s">
        <v>16</v>
      </c>
      <c r="C139" s="900" t="s">
        <v>28</v>
      </c>
      <c r="D139" s="908" t="s">
        <v>103</v>
      </c>
      <c r="E139" s="936" t="s">
        <v>104</v>
      </c>
      <c r="F139" s="906" t="s">
        <v>215</v>
      </c>
      <c r="G139" s="830" t="s">
        <v>45</v>
      </c>
      <c r="H139" s="777" t="s">
        <v>20</v>
      </c>
      <c r="I139" s="730" t="s">
        <v>37</v>
      </c>
      <c r="J139" s="730" t="s">
        <v>218</v>
      </c>
      <c r="K139" s="55" t="s">
        <v>41</v>
      </c>
      <c r="L139" s="284">
        <f>M139+O139</f>
        <v>29</v>
      </c>
      <c r="M139" s="349">
        <v>29</v>
      </c>
      <c r="N139" s="631">
        <v>0</v>
      </c>
      <c r="O139" s="350">
        <v>0</v>
      </c>
      <c r="P139" s="172">
        <f>SUM(Q139,S139)</f>
        <v>34</v>
      </c>
      <c r="Q139" s="355">
        <v>34</v>
      </c>
      <c r="R139" s="356">
        <v>0</v>
      </c>
      <c r="S139" s="357">
        <v>0</v>
      </c>
      <c r="T139" s="172">
        <f>U139+W139</f>
        <v>60</v>
      </c>
      <c r="U139" s="352">
        <v>60</v>
      </c>
      <c r="V139" s="354">
        <v>0</v>
      </c>
      <c r="W139" s="353">
        <v>0</v>
      </c>
      <c r="X139" s="630">
        <f>Y139+AA139</f>
        <v>60</v>
      </c>
      <c r="Y139" s="631">
        <v>60</v>
      </c>
      <c r="Z139" s="349">
        <v>0</v>
      </c>
      <c r="AA139" s="350">
        <v>0</v>
      </c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</row>
    <row r="140" spans="1:41" ht="34.5" customHeight="1" thickBot="1" x14ac:dyDescent="0.25">
      <c r="A140" s="932"/>
      <c r="B140" s="896"/>
      <c r="C140" s="933"/>
      <c r="D140" s="1135"/>
      <c r="E140" s="937"/>
      <c r="F140" s="1017"/>
      <c r="G140" s="1136"/>
      <c r="H140" s="780"/>
      <c r="I140" s="732"/>
      <c r="J140" s="732"/>
      <c r="K140" s="47" t="s">
        <v>11</v>
      </c>
      <c r="L140" s="48">
        <f>L139</f>
        <v>29</v>
      </c>
      <c r="M140" s="49">
        <f>M139</f>
        <v>29</v>
      </c>
      <c r="N140" s="49">
        <v>0</v>
      </c>
      <c r="O140" s="50">
        <v>0</v>
      </c>
      <c r="P140" s="48">
        <f>SUM(P139)</f>
        <v>34</v>
      </c>
      <c r="Q140" s="49">
        <f>SUM(Q139)</f>
        <v>34</v>
      </c>
      <c r="R140" s="49">
        <f>SUM(R139)</f>
        <v>0</v>
      </c>
      <c r="S140" s="50">
        <f>SUM(S139)</f>
        <v>0</v>
      </c>
      <c r="T140" s="48">
        <f>T139</f>
        <v>60</v>
      </c>
      <c r="U140" s="49">
        <f>U139</f>
        <v>60</v>
      </c>
      <c r="V140" s="49">
        <v>0</v>
      </c>
      <c r="W140" s="50">
        <v>0</v>
      </c>
      <c r="X140" s="48">
        <f t="shared" ref="X140:AA140" si="45">SUM(X139)</f>
        <v>60</v>
      </c>
      <c r="Y140" s="49">
        <f t="shared" si="45"/>
        <v>60</v>
      </c>
      <c r="Z140" s="49">
        <f t="shared" si="45"/>
        <v>0</v>
      </c>
      <c r="AA140" s="50">
        <f t="shared" si="45"/>
        <v>0</v>
      </c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</row>
    <row r="141" spans="1:41" ht="26.25" customHeight="1" thickBot="1" x14ac:dyDescent="0.25">
      <c r="A141" s="758" t="s">
        <v>15</v>
      </c>
      <c r="B141" s="895" t="s">
        <v>16</v>
      </c>
      <c r="C141" s="900" t="s">
        <v>28</v>
      </c>
      <c r="D141" s="908" t="s">
        <v>150</v>
      </c>
      <c r="E141" s="936" t="s">
        <v>151</v>
      </c>
      <c r="F141" s="906" t="s">
        <v>215</v>
      </c>
      <c r="G141" s="830" t="s">
        <v>52</v>
      </c>
      <c r="H141" s="777" t="s">
        <v>20</v>
      </c>
      <c r="I141" s="730" t="s">
        <v>37</v>
      </c>
      <c r="J141" s="730" t="s">
        <v>218</v>
      </c>
      <c r="K141" s="55" t="s">
        <v>24</v>
      </c>
      <c r="L141" s="284">
        <f>M141+O141</f>
        <v>229</v>
      </c>
      <c r="M141" s="349">
        <v>229</v>
      </c>
      <c r="N141" s="631">
        <v>0</v>
      </c>
      <c r="O141" s="350">
        <v>0</v>
      </c>
      <c r="P141" s="172">
        <f>SUM(Q141,S141)</f>
        <v>290</v>
      </c>
      <c r="Q141" s="355">
        <v>290</v>
      </c>
      <c r="R141" s="356">
        <v>0</v>
      </c>
      <c r="S141" s="357">
        <v>0</v>
      </c>
      <c r="T141" s="172">
        <f>U141+W141</f>
        <v>290</v>
      </c>
      <c r="U141" s="352">
        <v>290</v>
      </c>
      <c r="V141" s="354">
        <v>0</v>
      </c>
      <c r="W141" s="353">
        <v>0</v>
      </c>
      <c r="X141" s="630">
        <f>Y141+AA141</f>
        <v>290</v>
      </c>
      <c r="Y141" s="631">
        <v>290</v>
      </c>
      <c r="Z141" s="349">
        <v>0</v>
      </c>
      <c r="AA141" s="350">
        <v>0</v>
      </c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</row>
    <row r="142" spans="1:41" ht="34.5" customHeight="1" thickBot="1" x14ac:dyDescent="0.25">
      <c r="A142" s="932"/>
      <c r="B142" s="896"/>
      <c r="C142" s="933"/>
      <c r="D142" s="1135"/>
      <c r="E142" s="937"/>
      <c r="F142" s="1017"/>
      <c r="G142" s="1136"/>
      <c r="H142" s="780"/>
      <c r="I142" s="732"/>
      <c r="J142" s="732"/>
      <c r="K142" s="47" t="s">
        <v>11</v>
      </c>
      <c r="L142" s="48">
        <f>L141</f>
        <v>229</v>
      </c>
      <c r="M142" s="49">
        <f>M141</f>
        <v>229</v>
      </c>
      <c r="N142" s="49">
        <v>0</v>
      </c>
      <c r="O142" s="50">
        <v>0</v>
      </c>
      <c r="P142" s="48">
        <f>SUM(P141)</f>
        <v>290</v>
      </c>
      <c r="Q142" s="49">
        <f>SUM(Q141)</f>
        <v>290</v>
      </c>
      <c r="R142" s="49">
        <f>SUM(R141)</f>
        <v>0</v>
      </c>
      <c r="S142" s="50">
        <f>SUM(S141)</f>
        <v>0</v>
      </c>
      <c r="T142" s="48">
        <f>T141</f>
        <v>290</v>
      </c>
      <c r="U142" s="49">
        <f>U141</f>
        <v>290</v>
      </c>
      <c r="V142" s="49">
        <v>0</v>
      </c>
      <c r="W142" s="50">
        <v>0</v>
      </c>
      <c r="X142" s="48">
        <f t="shared" ref="X142:AA142" si="46">SUM(X141)</f>
        <v>290</v>
      </c>
      <c r="Y142" s="49">
        <f t="shared" si="46"/>
        <v>290</v>
      </c>
      <c r="Z142" s="49">
        <f t="shared" si="46"/>
        <v>0</v>
      </c>
      <c r="AA142" s="50">
        <f t="shared" si="46"/>
        <v>0</v>
      </c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</row>
    <row r="143" spans="1:41" ht="55.5" customHeight="1" thickBot="1" x14ac:dyDescent="0.25">
      <c r="A143" s="758" t="s">
        <v>15</v>
      </c>
      <c r="B143" s="895" t="s">
        <v>16</v>
      </c>
      <c r="C143" s="900" t="s">
        <v>28</v>
      </c>
      <c r="D143" s="934" t="s">
        <v>168</v>
      </c>
      <c r="E143" s="940" t="s">
        <v>173</v>
      </c>
      <c r="F143" s="746" t="s">
        <v>215</v>
      </c>
      <c r="G143" s="997" t="s">
        <v>132</v>
      </c>
      <c r="H143" s="774" t="s">
        <v>20</v>
      </c>
      <c r="I143" s="770" t="s">
        <v>37</v>
      </c>
      <c r="J143" s="770" t="s">
        <v>218</v>
      </c>
      <c r="K143" s="179" t="s">
        <v>41</v>
      </c>
      <c r="L143" s="172">
        <f>M143+O143</f>
        <v>216.7</v>
      </c>
      <c r="M143" s="352">
        <v>216.7</v>
      </c>
      <c r="N143" s="354">
        <v>4.2</v>
      </c>
      <c r="O143" s="353">
        <v>0</v>
      </c>
      <c r="P143" s="172">
        <f>SUM(Q143,S143)</f>
        <v>24.6</v>
      </c>
      <c r="Q143" s="355">
        <v>24.6</v>
      </c>
      <c r="R143" s="356">
        <v>0.5</v>
      </c>
      <c r="S143" s="357">
        <v>0</v>
      </c>
      <c r="T143" s="172">
        <f>U143+W143</f>
        <v>0</v>
      </c>
      <c r="U143" s="352">
        <v>0</v>
      </c>
      <c r="V143" s="354">
        <v>0</v>
      </c>
      <c r="W143" s="353">
        <v>0</v>
      </c>
      <c r="X143" s="358">
        <v>0</v>
      </c>
      <c r="Y143" s="354">
        <v>0</v>
      </c>
      <c r="Z143" s="352">
        <v>0</v>
      </c>
      <c r="AA143" s="353">
        <v>0</v>
      </c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</row>
    <row r="144" spans="1:41" ht="57.75" customHeight="1" thickBot="1" x14ac:dyDescent="0.25">
      <c r="A144" s="932"/>
      <c r="B144" s="896"/>
      <c r="C144" s="933"/>
      <c r="D144" s="935"/>
      <c r="E144" s="941"/>
      <c r="F144" s="1003"/>
      <c r="G144" s="998"/>
      <c r="H144" s="873"/>
      <c r="I144" s="772"/>
      <c r="J144" s="772"/>
      <c r="K144" s="260" t="s">
        <v>11</v>
      </c>
      <c r="L144" s="48">
        <f>L143</f>
        <v>216.7</v>
      </c>
      <c r="M144" s="49">
        <f t="shared" ref="M144:AA144" si="47">M143</f>
        <v>216.7</v>
      </c>
      <c r="N144" s="49">
        <f t="shared" si="47"/>
        <v>4.2</v>
      </c>
      <c r="O144" s="50">
        <f t="shared" si="47"/>
        <v>0</v>
      </c>
      <c r="P144" s="48">
        <f t="shared" si="47"/>
        <v>24.6</v>
      </c>
      <c r="Q144" s="49">
        <f t="shared" si="47"/>
        <v>24.6</v>
      </c>
      <c r="R144" s="49">
        <f t="shared" si="47"/>
        <v>0.5</v>
      </c>
      <c r="S144" s="50">
        <f t="shared" si="47"/>
        <v>0</v>
      </c>
      <c r="T144" s="48">
        <f t="shared" si="47"/>
        <v>0</v>
      </c>
      <c r="U144" s="49">
        <f t="shared" si="47"/>
        <v>0</v>
      </c>
      <c r="V144" s="49">
        <f t="shared" si="47"/>
        <v>0</v>
      </c>
      <c r="W144" s="50">
        <f t="shared" si="47"/>
        <v>0</v>
      </c>
      <c r="X144" s="48">
        <f t="shared" si="47"/>
        <v>0</v>
      </c>
      <c r="Y144" s="49">
        <f t="shared" si="47"/>
        <v>0</v>
      </c>
      <c r="Z144" s="49">
        <f t="shared" si="47"/>
        <v>0</v>
      </c>
      <c r="AA144" s="50">
        <f t="shared" si="47"/>
        <v>0</v>
      </c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</row>
    <row r="145" spans="1:41" ht="34.5" customHeight="1" thickBot="1" x14ac:dyDescent="0.25">
      <c r="A145" s="758" t="s">
        <v>15</v>
      </c>
      <c r="B145" s="895" t="s">
        <v>16</v>
      </c>
      <c r="C145" s="900" t="s">
        <v>28</v>
      </c>
      <c r="D145" s="934" t="s">
        <v>169</v>
      </c>
      <c r="E145" s="940" t="s">
        <v>170</v>
      </c>
      <c r="F145" s="746" t="s">
        <v>215</v>
      </c>
      <c r="G145" s="997" t="s">
        <v>26</v>
      </c>
      <c r="H145" s="774" t="s">
        <v>20</v>
      </c>
      <c r="I145" s="770" t="s">
        <v>37</v>
      </c>
      <c r="J145" s="770" t="s">
        <v>218</v>
      </c>
      <c r="K145" s="179" t="s">
        <v>41</v>
      </c>
      <c r="L145" s="172">
        <f>M145+O145</f>
        <v>0</v>
      </c>
      <c r="M145" s="352">
        <v>0</v>
      </c>
      <c r="N145" s="354">
        <v>0</v>
      </c>
      <c r="O145" s="353">
        <v>0</v>
      </c>
      <c r="P145" s="172">
        <f>SUM(Q145,S145)</f>
        <v>2.5</v>
      </c>
      <c r="Q145" s="355">
        <v>2.5</v>
      </c>
      <c r="R145" s="356">
        <v>0</v>
      </c>
      <c r="S145" s="357">
        <v>0</v>
      </c>
      <c r="T145" s="172">
        <f>U145+W145</f>
        <v>0</v>
      </c>
      <c r="U145" s="352">
        <v>0</v>
      </c>
      <c r="V145" s="354">
        <v>0</v>
      </c>
      <c r="W145" s="353">
        <v>0</v>
      </c>
      <c r="X145" s="358">
        <v>0</v>
      </c>
      <c r="Y145" s="354">
        <v>0</v>
      </c>
      <c r="Z145" s="352">
        <v>0</v>
      </c>
      <c r="AA145" s="353">
        <v>0</v>
      </c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</row>
    <row r="146" spans="1:41" ht="34.5" customHeight="1" thickBot="1" x14ac:dyDescent="0.25">
      <c r="A146" s="932"/>
      <c r="B146" s="896"/>
      <c r="C146" s="933"/>
      <c r="D146" s="935"/>
      <c r="E146" s="941"/>
      <c r="F146" s="1003"/>
      <c r="G146" s="998"/>
      <c r="H146" s="873"/>
      <c r="I146" s="772"/>
      <c r="J146" s="772"/>
      <c r="K146" s="47" t="s">
        <v>11</v>
      </c>
      <c r="L146" s="48">
        <f>L145</f>
        <v>0</v>
      </c>
      <c r="M146" s="49">
        <f>M145</f>
        <v>0</v>
      </c>
      <c r="N146" s="49">
        <v>0</v>
      </c>
      <c r="O146" s="50">
        <v>0</v>
      </c>
      <c r="P146" s="48">
        <f>SUM(P145)</f>
        <v>2.5</v>
      </c>
      <c r="Q146" s="49">
        <f>SUM(Q145)</f>
        <v>2.5</v>
      </c>
      <c r="R146" s="49">
        <f>SUM(R145)</f>
        <v>0</v>
      </c>
      <c r="S146" s="50">
        <f>SUM(S145)</f>
        <v>0</v>
      </c>
      <c r="T146" s="48">
        <f>T145</f>
        <v>0</v>
      </c>
      <c r="U146" s="49">
        <f>U145</f>
        <v>0</v>
      </c>
      <c r="V146" s="49">
        <v>0</v>
      </c>
      <c r="W146" s="50">
        <v>0</v>
      </c>
      <c r="X146" s="48">
        <f t="shared" ref="X146:AA146" si="48">SUM(X145)</f>
        <v>0</v>
      </c>
      <c r="Y146" s="49">
        <f t="shared" si="48"/>
        <v>0</v>
      </c>
      <c r="Z146" s="49">
        <f t="shared" si="48"/>
        <v>0</v>
      </c>
      <c r="AA146" s="50">
        <f t="shared" si="48"/>
        <v>0</v>
      </c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</row>
    <row r="147" spans="1:41" ht="29.25" customHeight="1" thickBot="1" x14ac:dyDescent="0.25">
      <c r="A147" s="758" t="s">
        <v>15</v>
      </c>
      <c r="B147" s="895" t="s">
        <v>16</v>
      </c>
      <c r="C147" s="900" t="s">
        <v>28</v>
      </c>
      <c r="D147" s="934" t="s">
        <v>171</v>
      </c>
      <c r="E147" s="940" t="s">
        <v>172</v>
      </c>
      <c r="F147" s="746" t="s">
        <v>215</v>
      </c>
      <c r="G147" s="997" t="s">
        <v>26</v>
      </c>
      <c r="H147" s="774" t="s">
        <v>20</v>
      </c>
      <c r="I147" s="770" t="s">
        <v>37</v>
      </c>
      <c r="J147" s="770" t="s">
        <v>218</v>
      </c>
      <c r="K147" s="179" t="s">
        <v>41</v>
      </c>
      <c r="L147" s="172">
        <f>M147+O147</f>
        <v>1.8</v>
      </c>
      <c r="M147" s="352">
        <v>1.8</v>
      </c>
      <c r="N147" s="354">
        <v>0</v>
      </c>
      <c r="O147" s="353">
        <v>0</v>
      </c>
      <c r="P147" s="172">
        <f>SUM(Q147,S147)</f>
        <v>0</v>
      </c>
      <c r="Q147" s="355">
        <v>0</v>
      </c>
      <c r="R147" s="356">
        <v>0</v>
      </c>
      <c r="S147" s="357">
        <v>0</v>
      </c>
      <c r="T147" s="172">
        <f>U147+W147</f>
        <v>0</v>
      </c>
      <c r="U147" s="352">
        <v>0</v>
      </c>
      <c r="V147" s="354">
        <v>0</v>
      </c>
      <c r="W147" s="353">
        <v>0</v>
      </c>
      <c r="X147" s="358">
        <v>0</v>
      </c>
      <c r="Y147" s="354">
        <v>0</v>
      </c>
      <c r="Z147" s="352">
        <v>0</v>
      </c>
      <c r="AA147" s="353">
        <v>0</v>
      </c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</row>
    <row r="148" spans="1:41" ht="39.75" customHeight="1" thickBot="1" x14ac:dyDescent="0.25">
      <c r="A148" s="932"/>
      <c r="B148" s="896"/>
      <c r="C148" s="933"/>
      <c r="D148" s="935"/>
      <c r="E148" s="941"/>
      <c r="F148" s="1003"/>
      <c r="G148" s="998"/>
      <c r="H148" s="873"/>
      <c r="I148" s="772"/>
      <c r="J148" s="772"/>
      <c r="K148" s="47" t="s">
        <v>11</v>
      </c>
      <c r="L148" s="239">
        <f>L147</f>
        <v>1.8</v>
      </c>
      <c r="M148" s="240">
        <f>M147</f>
        <v>1.8</v>
      </c>
      <c r="N148" s="240">
        <v>0</v>
      </c>
      <c r="O148" s="241">
        <v>0</v>
      </c>
      <c r="P148" s="239">
        <f>SUM(P147)</f>
        <v>0</v>
      </c>
      <c r="Q148" s="240">
        <f>SUM(Q147)</f>
        <v>0</v>
      </c>
      <c r="R148" s="240">
        <f>SUM(R147)</f>
        <v>0</v>
      </c>
      <c r="S148" s="241">
        <f>SUM(S147)</f>
        <v>0</v>
      </c>
      <c r="T148" s="239">
        <f>T147</f>
        <v>0</v>
      </c>
      <c r="U148" s="240">
        <f>U147</f>
        <v>0</v>
      </c>
      <c r="V148" s="240">
        <v>0</v>
      </c>
      <c r="W148" s="241">
        <v>0</v>
      </c>
      <c r="X148" s="239">
        <f t="shared" ref="X148:AA148" si="49">SUM(X147)</f>
        <v>0</v>
      </c>
      <c r="Y148" s="240">
        <f t="shared" si="49"/>
        <v>0</v>
      </c>
      <c r="Z148" s="240">
        <f t="shared" si="49"/>
        <v>0</v>
      </c>
      <c r="AA148" s="241">
        <f t="shared" si="49"/>
        <v>0</v>
      </c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</row>
    <row r="149" spans="1:41" ht="19.5" customHeight="1" thickBot="1" x14ac:dyDescent="0.25">
      <c r="A149" s="297" t="s">
        <v>15</v>
      </c>
      <c r="B149" s="170" t="s">
        <v>16</v>
      </c>
      <c r="C149" s="282" t="s">
        <v>28</v>
      </c>
      <c r="D149" s="963" t="s">
        <v>203</v>
      </c>
      <c r="E149" s="963"/>
      <c r="F149" s="963"/>
      <c r="G149" s="963"/>
      <c r="H149" s="963"/>
      <c r="I149" s="963"/>
      <c r="J149" s="964"/>
      <c r="K149" s="964"/>
      <c r="L149" s="8">
        <f>L106+L108+L110+L112+L114+L116+L118+L120+L122+L126+L129+L131+L134+L136+L138+L148+L140+L146+L144+L142+L124</f>
        <v>17687.2</v>
      </c>
      <c r="M149" s="9">
        <f t="shared" ref="M149:AA149" si="50">M106+M108+M110+M112+M114+M116+M118+M120+M122+M126+M129+M131+M134+M136+M138+M148+M140+M146+M144+M142+M124</f>
        <v>17687.2</v>
      </c>
      <c r="N149" s="9">
        <f t="shared" si="50"/>
        <v>250.29999999999998</v>
      </c>
      <c r="O149" s="10">
        <f t="shared" si="50"/>
        <v>0</v>
      </c>
      <c r="P149" s="8">
        <f t="shared" si="50"/>
        <v>22016.299999999996</v>
      </c>
      <c r="Q149" s="9">
        <f t="shared" si="50"/>
        <v>22013.299999999996</v>
      </c>
      <c r="R149" s="9">
        <f t="shared" si="50"/>
        <v>327.10000000000002</v>
      </c>
      <c r="S149" s="10">
        <f t="shared" si="50"/>
        <v>3</v>
      </c>
      <c r="T149" s="8">
        <f t="shared" si="50"/>
        <v>21414.600000000002</v>
      </c>
      <c r="U149" s="9">
        <f t="shared" si="50"/>
        <v>21414.600000000002</v>
      </c>
      <c r="V149" s="9">
        <f t="shared" si="50"/>
        <v>288.39999999999998</v>
      </c>
      <c r="W149" s="10">
        <f t="shared" si="50"/>
        <v>0</v>
      </c>
      <c r="X149" s="8">
        <f t="shared" si="50"/>
        <v>21414.600000000002</v>
      </c>
      <c r="Y149" s="9">
        <f t="shared" si="50"/>
        <v>21414.600000000002</v>
      </c>
      <c r="Z149" s="9">
        <f t="shared" si="50"/>
        <v>288.39999999999998</v>
      </c>
      <c r="AA149" s="10">
        <f t="shared" si="50"/>
        <v>0</v>
      </c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</row>
    <row r="150" spans="1:41" ht="19.5" customHeight="1" thickBot="1" x14ac:dyDescent="0.25">
      <c r="A150" s="28" t="s">
        <v>15</v>
      </c>
      <c r="B150" s="4" t="s">
        <v>16</v>
      </c>
      <c r="C150" s="5" t="s">
        <v>47</v>
      </c>
      <c r="D150" s="851" t="s">
        <v>181</v>
      </c>
      <c r="E150" s="852"/>
      <c r="F150" s="852"/>
      <c r="G150" s="852"/>
      <c r="H150" s="852"/>
      <c r="I150" s="852"/>
      <c r="J150" s="852"/>
      <c r="K150" s="852"/>
      <c r="L150" s="886"/>
      <c r="M150" s="886"/>
      <c r="N150" s="886"/>
      <c r="O150" s="886"/>
      <c r="P150" s="886"/>
      <c r="Q150" s="886"/>
      <c r="R150" s="886"/>
      <c r="S150" s="886"/>
      <c r="T150" s="886"/>
      <c r="U150" s="886"/>
      <c r="V150" s="886"/>
      <c r="W150" s="886"/>
      <c r="X150" s="886"/>
      <c r="Y150" s="886"/>
      <c r="Z150" s="886"/>
      <c r="AA150" s="887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</row>
    <row r="151" spans="1:41" ht="19.5" customHeight="1" x14ac:dyDescent="0.2">
      <c r="A151" s="1229" t="s">
        <v>15</v>
      </c>
      <c r="B151" s="1225" t="s">
        <v>16</v>
      </c>
      <c r="C151" s="900" t="s">
        <v>47</v>
      </c>
      <c r="D151" s="908" t="s">
        <v>16</v>
      </c>
      <c r="E151" s="936" t="s">
        <v>131</v>
      </c>
      <c r="F151" s="906" t="s">
        <v>215</v>
      </c>
      <c r="G151" s="830" t="s">
        <v>49</v>
      </c>
      <c r="H151" s="777" t="s">
        <v>127</v>
      </c>
      <c r="I151" s="1072" t="s">
        <v>256</v>
      </c>
      <c r="J151" s="730" t="s">
        <v>218</v>
      </c>
      <c r="K151" s="61" t="s">
        <v>24</v>
      </c>
      <c r="L151" s="359">
        <f>M151+O151</f>
        <v>180.2</v>
      </c>
      <c r="M151" s="379">
        <v>180.2</v>
      </c>
      <c r="N151" s="640">
        <v>166.3</v>
      </c>
      <c r="O151" s="380">
        <v>0</v>
      </c>
      <c r="P151" s="359">
        <f>SUM(Q151,S151)</f>
        <v>198.2</v>
      </c>
      <c r="Q151" s="560">
        <v>198.2</v>
      </c>
      <c r="R151" s="641">
        <v>182.9</v>
      </c>
      <c r="S151" s="562">
        <v>0</v>
      </c>
      <c r="T151" s="642">
        <f>U151+W151</f>
        <v>226.9</v>
      </c>
      <c r="U151" s="381">
        <v>226.9</v>
      </c>
      <c r="V151" s="643">
        <v>209.4</v>
      </c>
      <c r="W151" s="644">
        <v>0</v>
      </c>
      <c r="X151" s="645">
        <f>Y151+AA151</f>
        <v>249.6</v>
      </c>
      <c r="Y151" s="640">
        <v>249.6</v>
      </c>
      <c r="Z151" s="379">
        <v>230.3</v>
      </c>
      <c r="AA151" s="380">
        <v>0</v>
      </c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</row>
    <row r="152" spans="1:41" ht="19.5" customHeight="1" thickBot="1" x14ac:dyDescent="0.25">
      <c r="A152" s="1230"/>
      <c r="B152" s="1226"/>
      <c r="C152" s="944"/>
      <c r="D152" s="1228"/>
      <c r="E152" s="1223"/>
      <c r="F152" s="723"/>
      <c r="G152" s="1147"/>
      <c r="H152" s="824"/>
      <c r="I152" s="1073"/>
      <c r="J152" s="731"/>
      <c r="K152" s="216" t="s">
        <v>41</v>
      </c>
      <c r="L152" s="311">
        <f>M152+O152</f>
        <v>0</v>
      </c>
      <c r="M152" s="328">
        <v>0</v>
      </c>
      <c r="N152" s="328">
        <v>0</v>
      </c>
      <c r="O152" s="329">
        <v>0</v>
      </c>
      <c r="P152" s="311">
        <f>Q152+S152</f>
        <v>0</v>
      </c>
      <c r="Q152" s="316">
        <v>0</v>
      </c>
      <c r="R152" s="331">
        <v>0</v>
      </c>
      <c r="S152" s="317">
        <v>0</v>
      </c>
      <c r="T152" s="314">
        <f>U152+W152</f>
        <v>0</v>
      </c>
      <c r="U152" s="330">
        <v>0</v>
      </c>
      <c r="V152" s="330">
        <v>0</v>
      </c>
      <c r="W152" s="336">
        <v>0</v>
      </c>
      <c r="X152" s="337">
        <f>Y152+AA152</f>
        <v>0</v>
      </c>
      <c r="Y152" s="328">
        <v>0</v>
      </c>
      <c r="Z152" s="328">
        <v>0</v>
      </c>
      <c r="AA152" s="329">
        <v>0</v>
      </c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</row>
    <row r="153" spans="1:41" ht="25.5" customHeight="1" thickBot="1" x14ac:dyDescent="0.25">
      <c r="A153" s="1231"/>
      <c r="B153" s="1227"/>
      <c r="C153" s="901"/>
      <c r="D153" s="909"/>
      <c r="E153" s="1224"/>
      <c r="F153" s="902"/>
      <c r="G153" s="831"/>
      <c r="H153" s="780"/>
      <c r="I153" s="732"/>
      <c r="J153" s="732"/>
      <c r="K153" s="217" t="s">
        <v>11</v>
      </c>
      <c r="L153" s="48">
        <f>SUM(L151:L152)</f>
        <v>180.2</v>
      </c>
      <c r="M153" s="49">
        <f t="shared" ref="M153:AA153" si="51">SUM(M151:M152)</f>
        <v>180.2</v>
      </c>
      <c r="N153" s="49">
        <f t="shared" si="51"/>
        <v>166.3</v>
      </c>
      <c r="O153" s="50">
        <f t="shared" si="51"/>
        <v>0</v>
      </c>
      <c r="P153" s="48">
        <f t="shared" si="51"/>
        <v>198.2</v>
      </c>
      <c r="Q153" s="49">
        <f t="shared" si="51"/>
        <v>198.2</v>
      </c>
      <c r="R153" s="49">
        <f t="shared" si="51"/>
        <v>182.9</v>
      </c>
      <c r="S153" s="50">
        <f t="shared" si="51"/>
        <v>0</v>
      </c>
      <c r="T153" s="48">
        <f t="shared" si="51"/>
        <v>226.9</v>
      </c>
      <c r="U153" s="49">
        <f t="shared" si="51"/>
        <v>226.9</v>
      </c>
      <c r="V153" s="49">
        <f t="shared" si="51"/>
        <v>209.4</v>
      </c>
      <c r="W153" s="50">
        <f t="shared" si="51"/>
        <v>0</v>
      </c>
      <c r="X153" s="48">
        <f t="shared" si="51"/>
        <v>249.6</v>
      </c>
      <c r="Y153" s="49">
        <f t="shared" si="51"/>
        <v>249.6</v>
      </c>
      <c r="Z153" s="49">
        <f t="shared" si="51"/>
        <v>230.3</v>
      </c>
      <c r="AA153" s="50">
        <f t="shared" si="51"/>
        <v>0</v>
      </c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</row>
    <row r="154" spans="1:41" ht="19.5" customHeight="1" x14ac:dyDescent="0.2">
      <c r="A154" s="733" t="s">
        <v>15</v>
      </c>
      <c r="B154" s="735" t="s">
        <v>16</v>
      </c>
      <c r="C154" s="727" t="s">
        <v>47</v>
      </c>
      <c r="D154" s="724" t="s">
        <v>22</v>
      </c>
      <c r="E154" s="737" t="s">
        <v>138</v>
      </c>
      <c r="F154" s="722" t="s">
        <v>215</v>
      </c>
      <c r="G154" s="739" t="s">
        <v>23</v>
      </c>
      <c r="H154" s="741" t="s">
        <v>127</v>
      </c>
      <c r="I154" s="744" t="s">
        <v>256</v>
      </c>
      <c r="J154" s="730" t="s">
        <v>216</v>
      </c>
      <c r="K154" s="71" t="s">
        <v>24</v>
      </c>
      <c r="L154" s="646">
        <f>M154+O154</f>
        <v>73.900000000000006</v>
      </c>
      <c r="M154" s="647">
        <v>73.900000000000006</v>
      </c>
      <c r="N154" s="647">
        <v>56.8</v>
      </c>
      <c r="O154" s="648">
        <v>0</v>
      </c>
      <c r="P154" s="646">
        <f>Q154+S154</f>
        <v>88.5</v>
      </c>
      <c r="Q154" s="647">
        <v>88.5</v>
      </c>
      <c r="R154" s="647">
        <v>71.2</v>
      </c>
      <c r="S154" s="648">
        <v>0</v>
      </c>
      <c r="T154" s="266">
        <f>U154+W154</f>
        <v>103.7</v>
      </c>
      <c r="U154" s="267">
        <v>103.7</v>
      </c>
      <c r="V154" s="267">
        <v>84.2</v>
      </c>
      <c r="W154" s="268">
        <v>0</v>
      </c>
      <c r="X154" s="646">
        <f>Y154+AA154</f>
        <v>113.9</v>
      </c>
      <c r="Y154" s="647">
        <v>113.9</v>
      </c>
      <c r="Z154" s="647">
        <v>92.6</v>
      </c>
      <c r="AA154" s="648">
        <v>0</v>
      </c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</row>
    <row r="155" spans="1:41" ht="19.5" customHeight="1" thickBot="1" x14ac:dyDescent="0.25">
      <c r="A155" s="734"/>
      <c r="B155" s="736"/>
      <c r="C155" s="728"/>
      <c r="D155" s="725"/>
      <c r="E155" s="738"/>
      <c r="F155" s="723"/>
      <c r="G155" s="740"/>
      <c r="H155" s="742"/>
      <c r="I155" s="773"/>
      <c r="J155" s="731"/>
      <c r="K155" s="55" t="s">
        <v>41</v>
      </c>
      <c r="L155" s="75">
        <f>M155+O155</f>
        <v>0</v>
      </c>
      <c r="M155" s="349">
        <v>0</v>
      </c>
      <c r="N155" s="349">
        <v>0</v>
      </c>
      <c r="O155" s="350">
        <v>0</v>
      </c>
      <c r="P155" s="171">
        <f>Q155+S155</f>
        <v>0</v>
      </c>
      <c r="Q155" s="351">
        <v>0</v>
      </c>
      <c r="R155" s="352">
        <v>0</v>
      </c>
      <c r="S155" s="353">
        <v>0</v>
      </c>
      <c r="T155" s="171">
        <f>U155+W155</f>
        <v>0</v>
      </c>
      <c r="U155" s="352">
        <v>0</v>
      </c>
      <c r="V155" s="352">
        <v>0</v>
      </c>
      <c r="W155" s="353">
        <v>0</v>
      </c>
      <c r="X155" s="75">
        <v>0</v>
      </c>
      <c r="Y155" s="349">
        <v>0</v>
      </c>
      <c r="Z155" s="349">
        <v>0</v>
      </c>
      <c r="AA155" s="350">
        <v>0</v>
      </c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</row>
    <row r="156" spans="1:41" ht="24" customHeight="1" thickBot="1" x14ac:dyDescent="0.25">
      <c r="A156" s="948"/>
      <c r="B156" s="949"/>
      <c r="C156" s="950"/>
      <c r="D156" s="726"/>
      <c r="E156" s="958"/>
      <c r="F156" s="789"/>
      <c r="G156" s="959"/>
      <c r="H156" s="743"/>
      <c r="I156" s="745"/>
      <c r="J156" s="732"/>
      <c r="K156" s="76" t="s">
        <v>11</v>
      </c>
      <c r="L156" s="77">
        <f>SUM(L155+L154)</f>
        <v>73.900000000000006</v>
      </c>
      <c r="M156" s="78">
        <f t="shared" ref="M156:AA156" si="52">SUM(M155+M154)</f>
        <v>73.900000000000006</v>
      </c>
      <c r="N156" s="78">
        <f t="shared" si="52"/>
        <v>56.8</v>
      </c>
      <c r="O156" s="79">
        <f t="shared" si="52"/>
        <v>0</v>
      </c>
      <c r="P156" s="77">
        <f t="shared" si="52"/>
        <v>88.5</v>
      </c>
      <c r="Q156" s="78">
        <f t="shared" si="52"/>
        <v>88.5</v>
      </c>
      <c r="R156" s="78">
        <f t="shared" si="52"/>
        <v>71.2</v>
      </c>
      <c r="S156" s="79">
        <f t="shared" si="52"/>
        <v>0</v>
      </c>
      <c r="T156" s="77">
        <f t="shared" si="52"/>
        <v>103.7</v>
      </c>
      <c r="U156" s="78">
        <f t="shared" si="52"/>
        <v>103.7</v>
      </c>
      <c r="V156" s="78">
        <f t="shared" si="52"/>
        <v>84.2</v>
      </c>
      <c r="W156" s="79">
        <f t="shared" si="52"/>
        <v>0</v>
      </c>
      <c r="X156" s="77">
        <f t="shared" si="52"/>
        <v>113.9</v>
      </c>
      <c r="Y156" s="78">
        <f t="shared" si="52"/>
        <v>113.9</v>
      </c>
      <c r="Z156" s="78">
        <f t="shared" si="52"/>
        <v>92.6</v>
      </c>
      <c r="AA156" s="79">
        <f t="shared" si="52"/>
        <v>0</v>
      </c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</row>
    <row r="157" spans="1:41" ht="19.5" customHeight="1" x14ac:dyDescent="0.2">
      <c r="A157" s="750" t="s">
        <v>15</v>
      </c>
      <c r="B157" s="754" t="s">
        <v>16</v>
      </c>
      <c r="C157" s="718" t="s">
        <v>47</v>
      </c>
      <c r="D157" s="783" t="s">
        <v>25</v>
      </c>
      <c r="E157" s="793" t="s">
        <v>128</v>
      </c>
      <c r="F157" s="863" t="s">
        <v>215</v>
      </c>
      <c r="G157" s="790" t="s">
        <v>23</v>
      </c>
      <c r="H157" s="866" t="s">
        <v>127</v>
      </c>
      <c r="I157" s="883" t="s">
        <v>256</v>
      </c>
      <c r="J157" s="832" t="s">
        <v>222</v>
      </c>
      <c r="K157" s="68" t="s">
        <v>24</v>
      </c>
      <c r="L157" s="649">
        <f>M157+O157</f>
        <v>165</v>
      </c>
      <c r="M157" s="650">
        <v>165</v>
      </c>
      <c r="N157" s="650">
        <v>79.3</v>
      </c>
      <c r="O157" s="651">
        <v>0</v>
      </c>
      <c r="P157" s="119">
        <f>SUM(Q157,S157)</f>
        <v>214.7</v>
      </c>
      <c r="Q157" s="650">
        <v>214.7</v>
      </c>
      <c r="R157" s="590">
        <v>99.6</v>
      </c>
      <c r="S157" s="597">
        <v>0</v>
      </c>
      <c r="T157" s="151">
        <f>U157+W157</f>
        <v>227</v>
      </c>
      <c r="U157" s="149">
        <v>227</v>
      </c>
      <c r="V157" s="149">
        <v>110.4</v>
      </c>
      <c r="W157" s="150">
        <v>0</v>
      </c>
      <c r="X157" s="119">
        <f>Y157+AA157</f>
        <v>240.8</v>
      </c>
      <c r="Y157" s="590">
        <v>240.8</v>
      </c>
      <c r="Z157" s="590">
        <v>123.6</v>
      </c>
      <c r="AA157" s="591">
        <v>0</v>
      </c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</row>
    <row r="158" spans="1:41" ht="19.5" customHeight="1" x14ac:dyDescent="0.2">
      <c r="A158" s="752"/>
      <c r="B158" s="756"/>
      <c r="C158" s="720"/>
      <c r="D158" s="784"/>
      <c r="E158" s="1058"/>
      <c r="F158" s="1054"/>
      <c r="G158" s="1053"/>
      <c r="H158" s="1057"/>
      <c r="I158" s="884"/>
      <c r="J158" s="833"/>
      <c r="K158" s="321" t="s">
        <v>30</v>
      </c>
      <c r="L158" s="371">
        <f>M158+O158</f>
        <v>60.9</v>
      </c>
      <c r="M158" s="372">
        <v>60.9</v>
      </c>
      <c r="N158" s="372">
        <v>59.2</v>
      </c>
      <c r="O158" s="373">
        <v>0</v>
      </c>
      <c r="P158" s="367">
        <f>Q158+S158</f>
        <v>63.6</v>
      </c>
      <c r="Q158" s="374">
        <v>63.6</v>
      </c>
      <c r="R158" s="375">
        <v>62.7</v>
      </c>
      <c r="S158" s="376">
        <v>0</v>
      </c>
      <c r="T158" s="151">
        <f>U158+W158</f>
        <v>0</v>
      </c>
      <c r="U158" s="374">
        <v>0</v>
      </c>
      <c r="V158" s="374">
        <v>0</v>
      </c>
      <c r="W158" s="377">
        <v>0</v>
      </c>
      <c r="X158" s="318">
        <v>0</v>
      </c>
      <c r="Y158" s="319">
        <v>0</v>
      </c>
      <c r="Z158" s="319">
        <v>0</v>
      </c>
      <c r="AA158" s="320">
        <v>0</v>
      </c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</row>
    <row r="159" spans="1:41" ht="19.5" customHeight="1" thickBot="1" x14ac:dyDescent="0.25">
      <c r="A159" s="752"/>
      <c r="B159" s="756"/>
      <c r="C159" s="720"/>
      <c r="D159" s="784"/>
      <c r="E159" s="1058"/>
      <c r="F159" s="1054"/>
      <c r="G159" s="1053"/>
      <c r="H159" s="1057"/>
      <c r="I159" s="884"/>
      <c r="J159" s="833"/>
      <c r="K159" s="62" t="s">
        <v>43</v>
      </c>
      <c r="L159" s="166">
        <f>M159+O159</f>
        <v>0</v>
      </c>
      <c r="M159" s="70">
        <v>0</v>
      </c>
      <c r="N159" s="70">
        <v>0</v>
      </c>
      <c r="O159" s="169">
        <v>0</v>
      </c>
      <c r="P159" s="109">
        <f>SUM(Q159,S159)</f>
        <v>0</v>
      </c>
      <c r="Q159" s="70">
        <v>0</v>
      </c>
      <c r="R159" s="45">
        <v>0</v>
      </c>
      <c r="S159" s="167">
        <v>0</v>
      </c>
      <c r="T159" s="171">
        <f>U159+W159</f>
        <v>0</v>
      </c>
      <c r="U159" s="181">
        <v>0</v>
      </c>
      <c r="V159" s="181">
        <v>0</v>
      </c>
      <c r="W159" s="182">
        <v>0</v>
      </c>
      <c r="X159" s="109">
        <v>0</v>
      </c>
      <c r="Y159" s="45">
        <v>0</v>
      </c>
      <c r="Z159" s="45">
        <v>0</v>
      </c>
      <c r="AA159" s="168">
        <v>0</v>
      </c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</row>
    <row r="160" spans="1:41" ht="19.5" customHeight="1" thickBot="1" x14ac:dyDescent="0.25">
      <c r="A160" s="753"/>
      <c r="B160" s="757"/>
      <c r="C160" s="721"/>
      <c r="D160" s="1068"/>
      <c r="E160" s="795"/>
      <c r="F160" s="1062"/>
      <c r="G160" s="791"/>
      <c r="H160" s="867"/>
      <c r="I160" s="885"/>
      <c r="J160" s="834"/>
      <c r="K160" s="47" t="s">
        <v>11</v>
      </c>
      <c r="L160" s="67">
        <f>SUM(L157:L159)</f>
        <v>225.9</v>
      </c>
      <c r="M160" s="142">
        <f>SUM(M157:M159)</f>
        <v>225.9</v>
      </c>
      <c r="N160" s="142">
        <f>SUM(N157:N159)</f>
        <v>138.5</v>
      </c>
      <c r="O160" s="143">
        <f>SUM(O157:O159)</f>
        <v>0</v>
      </c>
      <c r="P160" s="63">
        <f t="shared" ref="P160:AA160" si="53">SUM(P157:P159)</f>
        <v>278.3</v>
      </c>
      <c r="Q160" s="64">
        <f t="shared" si="53"/>
        <v>278.3</v>
      </c>
      <c r="R160" s="64">
        <f t="shared" si="53"/>
        <v>162.30000000000001</v>
      </c>
      <c r="S160" s="65">
        <f t="shared" si="53"/>
        <v>0</v>
      </c>
      <c r="T160" s="48">
        <f t="shared" si="53"/>
        <v>227</v>
      </c>
      <c r="U160" s="49">
        <f t="shared" si="53"/>
        <v>227</v>
      </c>
      <c r="V160" s="49">
        <f t="shared" si="53"/>
        <v>110.4</v>
      </c>
      <c r="W160" s="50">
        <f t="shared" si="53"/>
        <v>0</v>
      </c>
      <c r="X160" s="48">
        <f t="shared" si="53"/>
        <v>240.8</v>
      </c>
      <c r="Y160" s="49">
        <f t="shared" si="53"/>
        <v>240.8</v>
      </c>
      <c r="Z160" s="49">
        <f t="shared" si="53"/>
        <v>123.6</v>
      </c>
      <c r="AA160" s="50">
        <f t="shared" si="53"/>
        <v>0</v>
      </c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</row>
    <row r="161" spans="1:41" ht="19.5" customHeight="1" x14ac:dyDescent="0.2">
      <c r="A161" s="750" t="s">
        <v>15</v>
      </c>
      <c r="B161" s="754" t="s">
        <v>16</v>
      </c>
      <c r="C161" s="1010" t="s">
        <v>47</v>
      </c>
      <c r="D161" s="1069" t="s">
        <v>15</v>
      </c>
      <c r="E161" s="969" t="s">
        <v>129</v>
      </c>
      <c r="F161" s="897" t="s">
        <v>215</v>
      </c>
      <c r="G161" s="973" t="s">
        <v>209</v>
      </c>
      <c r="H161" s="774" t="s">
        <v>213</v>
      </c>
      <c r="I161" s="880" t="s">
        <v>256</v>
      </c>
      <c r="J161" s="880" t="s">
        <v>217</v>
      </c>
      <c r="K161" s="338" t="s">
        <v>41</v>
      </c>
      <c r="L161" s="92">
        <f>SUM(M161,O161)</f>
        <v>35.200000000000003</v>
      </c>
      <c r="M161" s="93">
        <v>35.200000000000003</v>
      </c>
      <c r="N161" s="93">
        <v>0</v>
      </c>
      <c r="O161" s="94">
        <v>0</v>
      </c>
      <c r="P161" s="95">
        <f>Q161+S161</f>
        <v>35</v>
      </c>
      <c r="Q161" s="96">
        <v>35</v>
      </c>
      <c r="R161" s="96">
        <v>0</v>
      </c>
      <c r="S161" s="97">
        <v>0</v>
      </c>
      <c r="T161" s="151">
        <f>U161+W161</f>
        <v>50</v>
      </c>
      <c r="U161" s="152">
        <v>50</v>
      </c>
      <c r="V161" s="152">
        <v>0</v>
      </c>
      <c r="W161" s="154">
        <v>0</v>
      </c>
      <c r="X161" s="151">
        <f>Y161+AA161</f>
        <v>50</v>
      </c>
      <c r="Y161" s="152">
        <v>50</v>
      </c>
      <c r="Z161" s="152">
        <v>0</v>
      </c>
      <c r="AA161" s="154">
        <v>0</v>
      </c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</row>
    <row r="162" spans="1:41" ht="19.5" customHeight="1" x14ac:dyDescent="0.2">
      <c r="A162" s="752"/>
      <c r="B162" s="756"/>
      <c r="C162" s="1011"/>
      <c r="D162" s="1070"/>
      <c r="E162" s="971"/>
      <c r="F162" s="898"/>
      <c r="G162" s="975"/>
      <c r="H162" s="1146"/>
      <c r="I162" s="881"/>
      <c r="J162" s="881"/>
      <c r="K162" s="176" t="s">
        <v>24</v>
      </c>
      <c r="L162" s="147">
        <f>M162+O162</f>
        <v>458.4</v>
      </c>
      <c r="M162" s="148">
        <v>458.4</v>
      </c>
      <c r="N162" s="149">
        <v>417</v>
      </c>
      <c r="O162" s="150">
        <v>0</v>
      </c>
      <c r="P162" s="151">
        <f>Q162+S162</f>
        <v>478.1</v>
      </c>
      <c r="Q162" s="152">
        <v>478.1</v>
      </c>
      <c r="R162" s="152">
        <v>435</v>
      </c>
      <c r="S162" s="153">
        <v>0</v>
      </c>
      <c r="T162" s="151">
        <f>U162+W162</f>
        <v>573.29999999999995</v>
      </c>
      <c r="U162" s="152">
        <v>573.29999999999995</v>
      </c>
      <c r="V162" s="152">
        <v>530.9</v>
      </c>
      <c r="W162" s="154">
        <v>0</v>
      </c>
      <c r="X162" s="151">
        <f>Y162+AA162</f>
        <v>630.5</v>
      </c>
      <c r="Y162" s="152">
        <v>630.5</v>
      </c>
      <c r="Z162" s="152">
        <v>584</v>
      </c>
      <c r="AA162" s="154">
        <v>0</v>
      </c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</row>
    <row r="163" spans="1:41" ht="19.5" customHeight="1" thickBot="1" x14ac:dyDescent="0.25">
      <c r="A163" s="752"/>
      <c r="B163" s="756"/>
      <c r="C163" s="1011"/>
      <c r="D163" s="1070"/>
      <c r="E163" s="971"/>
      <c r="F163" s="898"/>
      <c r="G163" s="975"/>
      <c r="H163" s="1146"/>
      <c r="I163" s="881"/>
      <c r="J163" s="881"/>
      <c r="K163" s="179" t="s">
        <v>43</v>
      </c>
      <c r="L163" s="147">
        <f>M163+O163</f>
        <v>15.5</v>
      </c>
      <c r="M163" s="148">
        <v>15.5</v>
      </c>
      <c r="N163" s="149">
        <v>15.3</v>
      </c>
      <c r="O163" s="150">
        <v>0</v>
      </c>
      <c r="P163" s="151">
        <f>Q163+S163</f>
        <v>32</v>
      </c>
      <c r="Q163" s="152">
        <v>32</v>
      </c>
      <c r="R163" s="152">
        <v>31.5</v>
      </c>
      <c r="S163" s="153">
        <v>0</v>
      </c>
      <c r="T163" s="151">
        <f>U163+W163</f>
        <v>0</v>
      </c>
      <c r="U163" s="152">
        <v>0</v>
      </c>
      <c r="V163" s="152">
        <v>0</v>
      </c>
      <c r="W163" s="154">
        <v>0</v>
      </c>
      <c r="X163" s="151">
        <f>Y163+AA163</f>
        <v>0</v>
      </c>
      <c r="Y163" s="152">
        <v>0</v>
      </c>
      <c r="Z163" s="152">
        <v>0</v>
      </c>
      <c r="AA163" s="154">
        <v>0</v>
      </c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</row>
    <row r="164" spans="1:41" ht="19.5" customHeight="1" thickBot="1" x14ac:dyDescent="0.25">
      <c r="A164" s="860"/>
      <c r="B164" s="861"/>
      <c r="C164" s="1012"/>
      <c r="D164" s="1071"/>
      <c r="E164" s="1009"/>
      <c r="F164" s="899"/>
      <c r="G164" s="1145"/>
      <c r="H164" s="873"/>
      <c r="I164" s="882"/>
      <c r="J164" s="882"/>
      <c r="K164" s="118" t="s">
        <v>11</v>
      </c>
      <c r="L164" s="101">
        <f t="shared" ref="L164:AA164" si="54">SUM(L161:L163)</f>
        <v>509.09999999999997</v>
      </c>
      <c r="M164" s="102">
        <f t="shared" si="54"/>
        <v>509.09999999999997</v>
      </c>
      <c r="N164" s="102">
        <f t="shared" si="54"/>
        <v>432.3</v>
      </c>
      <c r="O164" s="103">
        <f t="shared" si="54"/>
        <v>0</v>
      </c>
      <c r="P164" s="1">
        <f t="shared" si="54"/>
        <v>545.1</v>
      </c>
      <c r="Q164" s="2">
        <f t="shared" si="54"/>
        <v>545.1</v>
      </c>
      <c r="R164" s="2">
        <f t="shared" si="54"/>
        <v>466.5</v>
      </c>
      <c r="S164" s="3">
        <f t="shared" si="54"/>
        <v>0</v>
      </c>
      <c r="T164" s="101">
        <f t="shared" si="54"/>
        <v>623.29999999999995</v>
      </c>
      <c r="U164" s="102">
        <f t="shared" si="54"/>
        <v>623.29999999999995</v>
      </c>
      <c r="V164" s="102">
        <f t="shared" si="54"/>
        <v>530.9</v>
      </c>
      <c r="W164" s="103">
        <f t="shared" si="54"/>
        <v>0</v>
      </c>
      <c r="X164" s="101">
        <f t="shared" si="54"/>
        <v>680.5</v>
      </c>
      <c r="Y164" s="102">
        <f t="shared" si="54"/>
        <v>680.5</v>
      </c>
      <c r="Z164" s="102">
        <f t="shared" si="54"/>
        <v>584</v>
      </c>
      <c r="AA164" s="103">
        <f t="shared" si="54"/>
        <v>0</v>
      </c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</row>
    <row r="165" spans="1:41" ht="19.5" customHeight="1" x14ac:dyDescent="0.2">
      <c r="A165" s="750" t="s">
        <v>15</v>
      </c>
      <c r="B165" s="754" t="s">
        <v>16</v>
      </c>
      <c r="C165" s="1010" t="s">
        <v>47</v>
      </c>
      <c r="D165" s="1069" t="s">
        <v>28</v>
      </c>
      <c r="E165" s="969" t="s">
        <v>182</v>
      </c>
      <c r="F165" s="897" t="s">
        <v>215</v>
      </c>
      <c r="G165" s="874" t="s">
        <v>23</v>
      </c>
      <c r="H165" s="877" t="s">
        <v>127</v>
      </c>
      <c r="I165" s="880" t="s">
        <v>256</v>
      </c>
      <c r="J165" s="880" t="s">
        <v>216</v>
      </c>
      <c r="K165" s="338" t="s">
        <v>41</v>
      </c>
      <c r="L165" s="92">
        <f>SUM(M165,O165)</f>
        <v>21</v>
      </c>
      <c r="M165" s="93">
        <v>21</v>
      </c>
      <c r="N165" s="93">
        <v>18.5</v>
      </c>
      <c r="O165" s="94">
        <v>0</v>
      </c>
      <c r="P165" s="95">
        <f>Q165+S165</f>
        <v>25</v>
      </c>
      <c r="Q165" s="96">
        <v>25</v>
      </c>
      <c r="R165" s="96">
        <v>21.7</v>
      </c>
      <c r="S165" s="97">
        <v>0</v>
      </c>
      <c r="T165" s="95">
        <f>U165+W165</f>
        <v>24.2</v>
      </c>
      <c r="U165" s="96">
        <v>24.2</v>
      </c>
      <c r="V165" s="96">
        <v>21</v>
      </c>
      <c r="W165" s="98">
        <v>0</v>
      </c>
      <c r="X165" s="95">
        <f>Y165+AA165</f>
        <v>26.7</v>
      </c>
      <c r="Y165" s="96">
        <v>26.7</v>
      </c>
      <c r="Z165" s="96">
        <v>23.2</v>
      </c>
      <c r="AA165" s="98">
        <v>0</v>
      </c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</row>
    <row r="166" spans="1:41" ht="19.5" customHeight="1" thickBot="1" x14ac:dyDescent="0.25">
      <c r="A166" s="752"/>
      <c r="B166" s="756"/>
      <c r="C166" s="1011"/>
      <c r="D166" s="1070"/>
      <c r="E166" s="971"/>
      <c r="F166" s="898"/>
      <c r="G166" s="875"/>
      <c r="H166" s="878"/>
      <c r="I166" s="881"/>
      <c r="J166" s="881"/>
      <c r="K166" s="179" t="s">
        <v>30</v>
      </c>
      <c r="L166" s="147">
        <f>M166+O166</f>
        <v>26.5</v>
      </c>
      <c r="M166" s="148">
        <v>26.5</v>
      </c>
      <c r="N166" s="149">
        <v>17.8</v>
      </c>
      <c r="O166" s="150">
        <v>0</v>
      </c>
      <c r="P166" s="151">
        <f>Q166+S166</f>
        <v>96.3</v>
      </c>
      <c r="Q166" s="152">
        <v>96.3</v>
      </c>
      <c r="R166" s="152">
        <v>36.299999999999997</v>
      </c>
      <c r="S166" s="153">
        <v>0</v>
      </c>
      <c r="T166" s="151">
        <f>U166+W166</f>
        <v>0</v>
      </c>
      <c r="U166" s="152">
        <v>0</v>
      </c>
      <c r="V166" s="152">
        <v>0</v>
      </c>
      <c r="W166" s="154">
        <v>0</v>
      </c>
      <c r="X166" s="151">
        <f>Y166+AA166</f>
        <v>0</v>
      </c>
      <c r="Y166" s="152">
        <v>0</v>
      </c>
      <c r="Z166" s="152">
        <v>0</v>
      </c>
      <c r="AA166" s="154">
        <v>0</v>
      </c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</row>
    <row r="167" spans="1:41" ht="29.25" customHeight="1" thickBot="1" x14ac:dyDescent="0.25">
      <c r="A167" s="860"/>
      <c r="B167" s="861"/>
      <c r="C167" s="1012"/>
      <c r="D167" s="1071"/>
      <c r="E167" s="1009"/>
      <c r="F167" s="899"/>
      <c r="G167" s="876"/>
      <c r="H167" s="879"/>
      <c r="I167" s="882"/>
      <c r="J167" s="882"/>
      <c r="K167" s="118" t="s">
        <v>11</v>
      </c>
      <c r="L167" s="101">
        <f t="shared" ref="L167:AA167" si="55">SUM(L165:L166)</f>
        <v>47.5</v>
      </c>
      <c r="M167" s="102">
        <f t="shared" si="55"/>
        <v>47.5</v>
      </c>
      <c r="N167" s="102">
        <f t="shared" si="55"/>
        <v>36.299999999999997</v>
      </c>
      <c r="O167" s="103">
        <f t="shared" si="55"/>
        <v>0</v>
      </c>
      <c r="P167" s="101">
        <f t="shared" si="55"/>
        <v>121.3</v>
      </c>
      <c r="Q167" s="102">
        <f t="shared" si="55"/>
        <v>121.3</v>
      </c>
      <c r="R167" s="102">
        <f t="shared" si="55"/>
        <v>58</v>
      </c>
      <c r="S167" s="103">
        <f t="shared" si="55"/>
        <v>0</v>
      </c>
      <c r="T167" s="101">
        <f t="shared" si="55"/>
        <v>24.2</v>
      </c>
      <c r="U167" s="102">
        <f t="shared" si="55"/>
        <v>24.2</v>
      </c>
      <c r="V167" s="102">
        <f t="shared" si="55"/>
        <v>21</v>
      </c>
      <c r="W167" s="103">
        <f t="shared" si="55"/>
        <v>0</v>
      </c>
      <c r="X167" s="101">
        <f t="shared" si="55"/>
        <v>26.7</v>
      </c>
      <c r="Y167" s="102">
        <f t="shared" si="55"/>
        <v>26.7</v>
      </c>
      <c r="Z167" s="102">
        <f t="shared" si="55"/>
        <v>23.2</v>
      </c>
      <c r="AA167" s="103">
        <f t="shared" si="55"/>
        <v>0</v>
      </c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</row>
    <row r="168" spans="1:41" ht="19.5" customHeight="1" thickBot="1" x14ac:dyDescent="0.25">
      <c r="A168" s="162" t="s">
        <v>15</v>
      </c>
      <c r="B168" s="173" t="s">
        <v>16</v>
      </c>
      <c r="C168" s="174" t="s">
        <v>47</v>
      </c>
      <c r="D168" s="1140" t="s">
        <v>203</v>
      </c>
      <c r="E168" s="1141"/>
      <c r="F168" s="1141"/>
      <c r="G168" s="1141"/>
      <c r="H168" s="1141"/>
      <c r="I168" s="1141"/>
      <c r="J168" s="1141"/>
      <c r="K168" s="1141"/>
      <c r="L168" s="306">
        <f>L153+L156+L160+L167+L164</f>
        <v>1036.5999999999999</v>
      </c>
      <c r="M168" s="307">
        <f t="shared" ref="M168:AA168" si="56">M153+M156+M160+M167+M164</f>
        <v>1036.5999999999999</v>
      </c>
      <c r="N168" s="307">
        <f t="shared" si="56"/>
        <v>830.2</v>
      </c>
      <c r="O168" s="308">
        <f t="shared" si="56"/>
        <v>0</v>
      </c>
      <c r="P168" s="306">
        <f t="shared" si="56"/>
        <v>1231.4000000000001</v>
      </c>
      <c r="Q168" s="307">
        <f t="shared" si="56"/>
        <v>1231.4000000000001</v>
      </c>
      <c r="R168" s="307">
        <f t="shared" si="56"/>
        <v>940.90000000000009</v>
      </c>
      <c r="S168" s="308">
        <f t="shared" si="56"/>
        <v>0</v>
      </c>
      <c r="T168" s="306">
        <f t="shared" si="56"/>
        <v>1205.0999999999999</v>
      </c>
      <c r="U168" s="307">
        <f t="shared" si="56"/>
        <v>1205.0999999999999</v>
      </c>
      <c r="V168" s="307">
        <f t="shared" si="56"/>
        <v>955.9</v>
      </c>
      <c r="W168" s="308">
        <f t="shared" si="56"/>
        <v>0</v>
      </c>
      <c r="X168" s="306">
        <f t="shared" si="56"/>
        <v>1311.5</v>
      </c>
      <c r="Y168" s="307">
        <f t="shared" si="56"/>
        <v>1311.5</v>
      </c>
      <c r="Z168" s="307">
        <f t="shared" si="56"/>
        <v>1053.7</v>
      </c>
      <c r="AA168" s="308">
        <f t="shared" si="56"/>
        <v>0</v>
      </c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</row>
    <row r="169" spans="1:41" ht="20.25" customHeight="1" thickBot="1" x14ac:dyDescent="0.25">
      <c r="A169" s="297" t="s">
        <v>15</v>
      </c>
      <c r="B169" s="170" t="s">
        <v>16</v>
      </c>
      <c r="C169" s="1143" t="s">
        <v>204</v>
      </c>
      <c r="D169" s="1021"/>
      <c r="E169" s="1021"/>
      <c r="F169" s="1021"/>
      <c r="G169" s="1021"/>
      <c r="H169" s="1021"/>
      <c r="I169" s="1021"/>
      <c r="J169" s="1021"/>
      <c r="K169" s="1021"/>
      <c r="L169" s="247">
        <f t="shared" ref="L169:AA169" si="57">L29+L59+L72+L103+L149+L168</f>
        <v>24986.199999999997</v>
      </c>
      <c r="M169" s="248">
        <f t="shared" si="57"/>
        <v>24970.3</v>
      </c>
      <c r="N169" s="248">
        <f t="shared" si="57"/>
        <v>4020.4000000000005</v>
      </c>
      <c r="O169" s="249">
        <f t="shared" si="57"/>
        <v>15.899999999999999</v>
      </c>
      <c r="P169" s="247">
        <f t="shared" si="57"/>
        <v>30186.699999999997</v>
      </c>
      <c r="Q169" s="248">
        <f t="shared" si="57"/>
        <v>30183.699999999997</v>
      </c>
      <c r="R169" s="248">
        <f t="shared" si="57"/>
        <v>4659.7999999999993</v>
      </c>
      <c r="S169" s="249">
        <f t="shared" si="57"/>
        <v>3</v>
      </c>
      <c r="T169" s="247">
        <f t="shared" si="57"/>
        <v>30147</v>
      </c>
      <c r="U169" s="248">
        <f t="shared" si="57"/>
        <v>30147</v>
      </c>
      <c r="V169" s="248">
        <f t="shared" si="57"/>
        <v>4908.5999999999995</v>
      </c>
      <c r="W169" s="249">
        <f t="shared" si="57"/>
        <v>0</v>
      </c>
      <c r="X169" s="247">
        <f t="shared" si="57"/>
        <v>30560</v>
      </c>
      <c r="Y169" s="248">
        <f t="shared" si="57"/>
        <v>30560</v>
      </c>
      <c r="Z169" s="248">
        <f t="shared" si="57"/>
        <v>5280.74</v>
      </c>
      <c r="AA169" s="249">
        <f t="shared" si="57"/>
        <v>0</v>
      </c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</row>
    <row r="170" spans="1:41" ht="21" customHeight="1" thickBot="1" x14ac:dyDescent="0.25">
      <c r="A170" s="28" t="s">
        <v>15</v>
      </c>
      <c r="B170" s="175" t="s">
        <v>25</v>
      </c>
      <c r="C170" s="1144" t="s">
        <v>57</v>
      </c>
      <c r="D170" s="922"/>
      <c r="E170" s="922"/>
      <c r="F170" s="922"/>
      <c r="G170" s="922"/>
      <c r="H170" s="922"/>
      <c r="I170" s="922"/>
      <c r="J170" s="922"/>
      <c r="K170" s="922"/>
      <c r="L170" s="923"/>
      <c r="M170" s="923"/>
      <c r="N170" s="923"/>
      <c r="O170" s="923"/>
      <c r="P170" s="923"/>
      <c r="Q170" s="923"/>
      <c r="R170" s="923"/>
      <c r="S170" s="923"/>
      <c r="T170" s="923"/>
      <c r="U170" s="923"/>
      <c r="V170" s="923"/>
      <c r="W170" s="923"/>
      <c r="X170" s="923"/>
      <c r="Y170" s="923"/>
      <c r="Z170" s="923"/>
      <c r="AA170" s="924"/>
      <c r="AB170" s="37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</row>
    <row r="171" spans="1:41" ht="20.25" customHeight="1" thickBot="1" x14ac:dyDescent="0.25">
      <c r="A171" s="28" t="s">
        <v>15</v>
      </c>
      <c r="B171" s="4" t="s">
        <v>25</v>
      </c>
      <c r="C171" s="5" t="s">
        <v>16</v>
      </c>
      <c r="D171" s="851" t="s">
        <v>58</v>
      </c>
      <c r="E171" s="852"/>
      <c r="F171" s="852"/>
      <c r="G171" s="852"/>
      <c r="H171" s="852"/>
      <c r="I171" s="852"/>
      <c r="J171" s="852"/>
      <c r="K171" s="852"/>
      <c r="L171" s="852"/>
      <c r="M171" s="852"/>
      <c r="N171" s="852"/>
      <c r="O171" s="852"/>
      <c r="P171" s="852"/>
      <c r="Q171" s="852"/>
      <c r="R171" s="852"/>
      <c r="S171" s="852"/>
      <c r="T171" s="852"/>
      <c r="U171" s="852"/>
      <c r="V171" s="852"/>
      <c r="W171" s="852"/>
      <c r="X171" s="852"/>
      <c r="Y171" s="852"/>
      <c r="Z171" s="852"/>
      <c r="AA171" s="853"/>
      <c r="AB171" s="1137"/>
    </row>
    <row r="172" spans="1:41" ht="22.5" customHeight="1" x14ac:dyDescent="0.2">
      <c r="A172" s="750" t="s">
        <v>15</v>
      </c>
      <c r="B172" s="754" t="s">
        <v>25</v>
      </c>
      <c r="C172" s="1010" t="s">
        <v>16</v>
      </c>
      <c r="D172" s="1069" t="s">
        <v>16</v>
      </c>
      <c r="E172" s="969" t="s">
        <v>59</v>
      </c>
      <c r="F172" s="897" t="s">
        <v>215</v>
      </c>
      <c r="G172" s="874" t="s">
        <v>119</v>
      </c>
      <c r="H172" s="877" t="s">
        <v>20</v>
      </c>
      <c r="I172" s="832" t="s">
        <v>150</v>
      </c>
      <c r="J172" s="832" t="s">
        <v>218</v>
      </c>
      <c r="K172" s="178" t="s">
        <v>24</v>
      </c>
      <c r="L172" s="92">
        <f>SUM(M172,O172)</f>
        <v>0</v>
      </c>
      <c r="M172" s="93">
        <v>0</v>
      </c>
      <c r="N172" s="93">
        <v>0</v>
      </c>
      <c r="O172" s="94">
        <v>0</v>
      </c>
      <c r="P172" s="95">
        <v>0</v>
      </c>
      <c r="Q172" s="96">
        <v>0</v>
      </c>
      <c r="R172" s="96">
        <v>0</v>
      </c>
      <c r="S172" s="97">
        <v>0</v>
      </c>
      <c r="T172" s="95">
        <f>U172+W172</f>
        <v>0</v>
      </c>
      <c r="U172" s="96">
        <v>0</v>
      </c>
      <c r="V172" s="96">
        <v>0</v>
      </c>
      <c r="W172" s="98">
        <v>0</v>
      </c>
      <c r="X172" s="95">
        <v>0</v>
      </c>
      <c r="Y172" s="96">
        <v>0</v>
      </c>
      <c r="Z172" s="96">
        <v>0</v>
      </c>
      <c r="AA172" s="98">
        <v>0</v>
      </c>
      <c r="AB172" s="1137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</row>
    <row r="173" spans="1:41" ht="23.25" customHeight="1" thickBot="1" x14ac:dyDescent="0.25">
      <c r="A173" s="752"/>
      <c r="B173" s="756"/>
      <c r="C173" s="1011"/>
      <c r="D173" s="1070"/>
      <c r="E173" s="971"/>
      <c r="F173" s="898"/>
      <c r="G173" s="875"/>
      <c r="H173" s="878"/>
      <c r="I173" s="833"/>
      <c r="J173" s="833"/>
      <c r="K173" s="179" t="s">
        <v>61</v>
      </c>
      <c r="L173" s="180">
        <f>SUM(M173,O173)</f>
        <v>69</v>
      </c>
      <c r="M173" s="652">
        <v>69</v>
      </c>
      <c r="N173" s="181">
        <v>0</v>
      </c>
      <c r="O173" s="182">
        <v>0</v>
      </c>
      <c r="P173" s="653">
        <f>SUM(Q173+S173)</f>
        <v>55.8</v>
      </c>
      <c r="Q173" s="654">
        <v>55.8</v>
      </c>
      <c r="R173" s="654">
        <v>0</v>
      </c>
      <c r="S173" s="363">
        <v>0</v>
      </c>
      <c r="T173" s="653">
        <f>U173+W173</f>
        <v>43</v>
      </c>
      <c r="U173" s="654">
        <v>43</v>
      </c>
      <c r="V173" s="654">
        <v>0</v>
      </c>
      <c r="W173" s="601">
        <v>0</v>
      </c>
      <c r="X173" s="653">
        <f>SUM(Y173+AA173)</f>
        <v>45</v>
      </c>
      <c r="Y173" s="654">
        <v>45</v>
      </c>
      <c r="Z173" s="654">
        <v>0</v>
      </c>
      <c r="AA173" s="601">
        <v>0</v>
      </c>
      <c r="AB173" s="38"/>
    </row>
    <row r="174" spans="1:41" ht="22.5" customHeight="1" thickBot="1" x14ac:dyDescent="0.25">
      <c r="A174" s="860"/>
      <c r="B174" s="861"/>
      <c r="C174" s="1012"/>
      <c r="D174" s="1071"/>
      <c r="E174" s="1009"/>
      <c r="F174" s="899"/>
      <c r="G174" s="876"/>
      <c r="H174" s="1016"/>
      <c r="I174" s="833"/>
      <c r="J174" s="834"/>
      <c r="K174" s="118" t="s">
        <v>11</v>
      </c>
      <c r="L174" s="104">
        <f t="shared" ref="L174:AA174" si="58">SUM(L173+L172)</f>
        <v>69</v>
      </c>
      <c r="M174" s="105">
        <f t="shared" si="58"/>
        <v>69</v>
      </c>
      <c r="N174" s="105">
        <f t="shared" si="58"/>
        <v>0</v>
      </c>
      <c r="O174" s="108">
        <f t="shared" si="58"/>
        <v>0</v>
      </c>
      <c r="P174" s="104">
        <f t="shared" si="58"/>
        <v>55.8</v>
      </c>
      <c r="Q174" s="105">
        <f t="shared" si="58"/>
        <v>55.8</v>
      </c>
      <c r="R174" s="105">
        <f t="shared" si="58"/>
        <v>0</v>
      </c>
      <c r="S174" s="108">
        <f t="shared" si="58"/>
        <v>0</v>
      </c>
      <c r="T174" s="104">
        <f t="shared" si="58"/>
        <v>43</v>
      </c>
      <c r="U174" s="105">
        <f t="shared" si="58"/>
        <v>43</v>
      </c>
      <c r="V174" s="105">
        <f t="shared" si="58"/>
        <v>0</v>
      </c>
      <c r="W174" s="108">
        <f t="shared" si="58"/>
        <v>0</v>
      </c>
      <c r="X174" s="104">
        <f t="shared" si="58"/>
        <v>45</v>
      </c>
      <c r="Y174" s="105">
        <f t="shared" si="58"/>
        <v>45</v>
      </c>
      <c r="Z174" s="105">
        <f t="shared" si="58"/>
        <v>0</v>
      </c>
      <c r="AA174" s="108">
        <f t="shared" si="58"/>
        <v>0</v>
      </c>
      <c r="AB174" s="261"/>
    </row>
    <row r="175" spans="1:41" ht="23.25" customHeight="1" thickBot="1" x14ac:dyDescent="0.25">
      <c r="A175" s="162" t="s">
        <v>15</v>
      </c>
      <c r="B175" s="173" t="s">
        <v>25</v>
      </c>
      <c r="C175" s="174" t="s">
        <v>16</v>
      </c>
      <c r="D175" s="1140" t="s">
        <v>203</v>
      </c>
      <c r="E175" s="1141"/>
      <c r="F175" s="1141"/>
      <c r="G175" s="1141"/>
      <c r="H175" s="1141"/>
      <c r="I175" s="1141"/>
      <c r="J175" s="1141"/>
      <c r="K175" s="1142"/>
      <c r="L175" s="14">
        <f t="shared" ref="L175:AA175" si="59">SUM(L174)</f>
        <v>69</v>
      </c>
      <c r="M175" s="15">
        <f t="shared" si="59"/>
        <v>69</v>
      </c>
      <c r="N175" s="15">
        <f t="shared" si="59"/>
        <v>0</v>
      </c>
      <c r="O175" s="16">
        <f t="shared" si="59"/>
        <v>0</v>
      </c>
      <c r="P175" s="17">
        <f t="shared" si="59"/>
        <v>55.8</v>
      </c>
      <c r="Q175" s="15">
        <f t="shared" si="59"/>
        <v>55.8</v>
      </c>
      <c r="R175" s="15">
        <f t="shared" si="59"/>
        <v>0</v>
      </c>
      <c r="S175" s="18">
        <f t="shared" si="59"/>
        <v>0</v>
      </c>
      <c r="T175" s="14">
        <f t="shared" si="59"/>
        <v>43</v>
      </c>
      <c r="U175" s="19">
        <f t="shared" si="59"/>
        <v>43</v>
      </c>
      <c r="V175" s="20">
        <f t="shared" si="59"/>
        <v>0</v>
      </c>
      <c r="W175" s="16">
        <f t="shared" si="59"/>
        <v>0</v>
      </c>
      <c r="X175" s="17">
        <f t="shared" si="59"/>
        <v>45</v>
      </c>
      <c r="Y175" s="15">
        <f t="shared" si="59"/>
        <v>45</v>
      </c>
      <c r="Z175" s="20">
        <f t="shared" si="59"/>
        <v>0</v>
      </c>
      <c r="AA175" s="16">
        <f t="shared" si="59"/>
        <v>0</v>
      </c>
      <c r="AB175" s="261"/>
    </row>
    <row r="176" spans="1:41" ht="19.5" customHeight="1" thickBot="1" x14ac:dyDescent="0.25">
      <c r="A176" s="28" t="s">
        <v>15</v>
      </c>
      <c r="B176" s="4" t="s">
        <v>25</v>
      </c>
      <c r="C176" s="177" t="s">
        <v>22</v>
      </c>
      <c r="D176" s="983" t="s">
        <v>62</v>
      </c>
      <c r="E176" s="983"/>
      <c r="F176" s="983"/>
      <c r="G176" s="983"/>
      <c r="H176" s="983"/>
      <c r="I176" s="983"/>
      <c r="J176" s="983"/>
      <c r="K176" s="983"/>
      <c r="L176" s="983"/>
      <c r="M176" s="983"/>
      <c r="N176" s="983"/>
      <c r="O176" s="983"/>
      <c r="P176" s="983"/>
      <c r="Q176" s="983"/>
      <c r="R176" s="983"/>
      <c r="S176" s="983"/>
      <c r="T176" s="983"/>
      <c r="U176" s="983"/>
      <c r="V176" s="983"/>
      <c r="W176" s="983"/>
      <c r="X176" s="983"/>
      <c r="Y176" s="983"/>
      <c r="Z176" s="983"/>
      <c r="AA176" s="984"/>
      <c r="AB176" s="261"/>
    </row>
    <row r="177" spans="1:28" ht="29.25" customHeight="1" x14ac:dyDescent="0.2">
      <c r="A177" s="1183" t="s">
        <v>15</v>
      </c>
      <c r="B177" s="735" t="s">
        <v>25</v>
      </c>
      <c r="C177" s="927" t="s">
        <v>22</v>
      </c>
      <c r="D177" s="928" t="s">
        <v>22</v>
      </c>
      <c r="E177" s="891" t="s">
        <v>179</v>
      </c>
      <c r="F177" s="1138" t="s">
        <v>215</v>
      </c>
      <c r="G177" s="888" t="s">
        <v>183</v>
      </c>
      <c r="H177" s="870" t="s">
        <v>63</v>
      </c>
      <c r="I177" s="930" t="s">
        <v>257</v>
      </c>
      <c r="J177" s="1035" t="s">
        <v>223</v>
      </c>
      <c r="K177" s="296" t="s">
        <v>41</v>
      </c>
      <c r="L177" s="655">
        <f>SUM(M177,O177)</f>
        <v>365.4</v>
      </c>
      <c r="M177" s="656">
        <v>361</v>
      </c>
      <c r="N177" s="656">
        <v>301.10000000000002</v>
      </c>
      <c r="O177" s="657">
        <v>4.4000000000000004</v>
      </c>
      <c r="P177" s="655">
        <f>SUM(Q177,S177)</f>
        <v>362.7</v>
      </c>
      <c r="Q177" s="656">
        <v>362.7</v>
      </c>
      <c r="R177" s="656">
        <v>290.8</v>
      </c>
      <c r="S177" s="657">
        <v>0</v>
      </c>
      <c r="T177" s="655">
        <f>SUM(U177,W177)</f>
        <v>473.8</v>
      </c>
      <c r="U177" s="656">
        <v>473.8</v>
      </c>
      <c r="V177" s="656">
        <v>407.9</v>
      </c>
      <c r="W177" s="657">
        <v>0</v>
      </c>
      <c r="X177" s="655">
        <f>Y177+AA177</f>
        <v>516.70000000000005</v>
      </c>
      <c r="Y177" s="656">
        <v>516.70000000000005</v>
      </c>
      <c r="Z177" s="656">
        <v>448.7</v>
      </c>
      <c r="AA177" s="657">
        <v>0</v>
      </c>
      <c r="AB177" s="261"/>
    </row>
    <row r="178" spans="1:28" ht="28.5" customHeight="1" thickBot="1" x14ac:dyDescent="0.25">
      <c r="A178" s="860"/>
      <c r="B178" s="869"/>
      <c r="C178" s="915"/>
      <c r="D178" s="929"/>
      <c r="E178" s="892"/>
      <c r="F178" s="1139"/>
      <c r="G178" s="889"/>
      <c r="H178" s="871"/>
      <c r="I178" s="1018"/>
      <c r="J178" s="1036"/>
      <c r="K178" s="137" t="s">
        <v>24</v>
      </c>
      <c r="L178" s="279">
        <f>M178+O178</f>
        <v>96.8</v>
      </c>
      <c r="M178" s="281">
        <v>96.8</v>
      </c>
      <c r="N178" s="281">
        <v>93.6</v>
      </c>
      <c r="O178" s="280">
        <v>0</v>
      </c>
      <c r="P178" s="279">
        <f>Q178+S178</f>
        <v>194</v>
      </c>
      <c r="Q178" s="281">
        <v>194</v>
      </c>
      <c r="R178" s="281">
        <v>190.3</v>
      </c>
      <c r="S178" s="280">
        <v>0</v>
      </c>
      <c r="T178" s="279">
        <f>U178+W178</f>
        <v>190</v>
      </c>
      <c r="U178" s="281">
        <v>190</v>
      </c>
      <c r="V178" s="281">
        <v>186.4</v>
      </c>
      <c r="W178" s="280">
        <v>0</v>
      </c>
      <c r="X178" s="279">
        <f>Y178+AA178</f>
        <v>209</v>
      </c>
      <c r="Y178" s="281">
        <v>209</v>
      </c>
      <c r="Z178" s="281">
        <v>205</v>
      </c>
      <c r="AA178" s="280">
        <v>0</v>
      </c>
      <c r="AB178" s="261"/>
    </row>
    <row r="179" spans="1:28" ht="30.75" customHeight="1" thickBot="1" x14ac:dyDescent="0.25">
      <c r="A179" s="753"/>
      <c r="B179" s="761"/>
      <c r="C179" s="763"/>
      <c r="D179" s="765"/>
      <c r="E179" s="893"/>
      <c r="F179" s="1033"/>
      <c r="G179" s="890"/>
      <c r="H179" s="872"/>
      <c r="I179" s="992"/>
      <c r="J179" s="1037"/>
      <c r="K179" s="118" t="s">
        <v>11</v>
      </c>
      <c r="L179" s="1">
        <f t="shared" ref="L179:AA179" si="60">SUM(L177:L178)</f>
        <v>462.2</v>
      </c>
      <c r="M179" s="2">
        <f t="shared" si="60"/>
        <v>457.8</v>
      </c>
      <c r="N179" s="2">
        <f t="shared" si="60"/>
        <v>394.70000000000005</v>
      </c>
      <c r="O179" s="3">
        <f t="shared" si="60"/>
        <v>4.4000000000000004</v>
      </c>
      <c r="P179" s="1">
        <f t="shared" si="60"/>
        <v>556.70000000000005</v>
      </c>
      <c r="Q179" s="2">
        <f t="shared" si="60"/>
        <v>556.70000000000005</v>
      </c>
      <c r="R179" s="2">
        <f t="shared" si="60"/>
        <v>481.1</v>
      </c>
      <c r="S179" s="3">
        <f t="shared" si="60"/>
        <v>0</v>
      </c>
      <c r="T179" s="1">
        <f t="shared" si="60"/>
        <v>663.8</v>
      </c>
      <c r="U179" s="2">
        <f t="shared" si="60"/>
        <v>663.8</v>
      </c>
      <c r="V179" s="2">
        <f t="shared" si="60"/>
        <v>594.29999999999995</v>
      </c>
      <c r="W179" s="3">
        <f t="shared" si="60"/>
        <v>0</v>
      </c>
      <c r="X179" s="1">
        <f t="shared" si="60"/>
        <v>725.7</v>
      </c>
      <c r="Y179" s="2">
        <f t="shared" si="60"/>
        <v>725.7</v>
      </c>
      <c r="Z179" s="2">
        <f t="shared" si="60"/>
        <v>653.70000000000005</v>
      </c>
      <c r="AA179" s="3">
        <f t="shared" si="60"/>
        <v>0</v>
      </c>
      <c r="AB179" s="261"/>
    </row>
    <row r="180" spans="1:28" ht="33" customHeight="1" thickBot="1" x14ac:dyDescent="0.25">
      <c r="A180" s="758" t="s">
        <v>15</v>
      </c>
      <c r="B180" s="760" t="s">
        <v>25</v>
      </c>
      <c r="C180" s="762" t="s">
        <v>22</v>
      </c>
      <c r="D180" s="764" t="s">
        <v>28</v>
      </c>
      <c r="E180" s="1030" t="s">
        <v>64</v>
      </c>
      <c r="F180" s="1032" t="s">
        <v>215</v>
      </c>
      <c r="G180" s="1034" t="s">
        <v>183</v>
      </c>
      <c r="H180" s="921" t="s">
        <v>63</v>
      </c>
      <c r="I180" s="991" t="s">
        <v>257</v>
      </c>
      <c r="J180" s="930" t="s">
        <v>218</v>
      </c>
      <c r="K180" s="295" t="s">
        <v>115</v>
      </c>
      <c r="L180" s="605">
        <f>SUM(M180,O180)</f>
        <v>8.5</v>
      </c>
      <c r="M180" s="658">
        <v>8.5</v>
      </c>
      <c r="N180" s="658">
        <v>0</v>
      </c>
      <c r="O180" s="659">
        <v>0</v>
      </c>
      <c r="P180" s="605">
        <f>SUM(Q180,S180)</f>
        <v>7</v>
      </c>
      <c r="Q180" s="658">
        <v>7</v>
      </c>
      <c r="R180" s="658">
        <v>0</v>
      </c>
      <c r="S180" s="659">
        <v>0</v>
      </c>
      <c r="T180" s="605">
        <f>SUM(U180,W180)</f>
        <v>8.1999999999999993</v>
      </c>
      <c r="U180" s="658">
        <v>8.1999999999999993</v>
      </c>
      <c r="V180" s="658">
        <v>0</v>
      </c>
      <c r="W180" s="659">
        <v>0</v>
      </c>
      <c r="X180" s="605">
        <f>Y180+AA180</f>
        <v>8.4</v>
      </c>
      <c r="Y180" s="658">
        <v>8.4</v>
      </c>
      <c r="Z180" s="658">
        <v>0</v>
      </c>
      <c r="AA180" s="659">
        <v>0</v>
      </c>
      <c r="AB180" s="1137"/>
    </row>
    <row r="181" spans="1:28" ht="36" customHeight="1" thickBot="1" x14ac:dyDescent="0.25">
      <c r="A181" s="759"/>
      <c r="B181" s="761"/>
      <c r="C181" s="763"/>
      <c r="D181" s="765"/>
      <c r="E181" s="1031"/>
      <c r="F181" s="1033"/>
      <c r="G181" s="890"/>
      <c r="H181" s="872"/>
      <c r="I181" s="992"/>
      <c r="J181" s="931"/>
      <c r="K181" s="118" t="s">
        <v>11</v>
      </c>
      <c r="L181" s="1">
        <f>SUM(L180)</f>
        <v>8.5</v>
      </c>
      <c r="M181" s="2">
        <f>SUM(M180)</f>
        <v>8.5</v>
      </c>
      <c r="N181" s="2">
        <f>SUM(N180)</f>
        <v>0</v>
      </c>
      <c r="O181" s="3">
        <f>SUM(O180)</f>
        <v>0</v>
      </c>
      <c r="P181" s="1">
        <f t="shared" ref="P181:AA181" si="61">SUM(P180)</f>
        <v>7</v>
      </c>
      <c r="Q181" s="2">
        <f t="shared" si="61"/>
        <v>7</v>
      </c>
      <c r="R181" s="2">
        <f t="shared" si="61"/>
        <v>0</v>
      </c>
      <c r="S181" s="3">
        <f t="shared" si="61"/>
        <v>0</v>
      </c>
      <c r="T181" s="1">
        <f t="shared" si="61"/>
        <v>8.1999999999999993</v>
      </c>
      <c r="U181" s="2">
        <f t="shared" si="61"/>
        <v>8.1999999999999993</v>
      </c>
      <c r="V181" s="2">
        <f t="shared" si="61"/>
        <v>0</v>
      </c>
      <c r="W181" s="3">
        <f t="shared" si="61"/>
        <v>0</v>
      </c>
      <c r="X181" s="1">
        <f t="shared" si="61"/>
        <v>8.4</v>
      </c>
      <c r="Y181" s="2">
        <f t="shared" si="61"/>
        <v>8.4</v>
      </c>
      <c r="Z181" s="2">
        <f t="shared" si="61"/>
        <v>0</v>
      </c>
      <c r="AA181" s="3">
        <f t="shared" si="61"/>
        <v>0</v>
      </c>
      <c r="AB181" s="1137"/>
    </row>
    <row r="182" spans="1:28" ht="36" customHeight="1" thickBot="1" x14ac:dyDescent="0.25">
      <c r="A182" s="758" t="s">
        <v>15</v>
      </c>
      <c r="B182" s="760" t="s">
        <v>25</v>
      </c>
      <c r="C182" s="762" t="s">
        <v>22</v>
      </c>
      <c r="D182" s="764" t="s">
        <v>47</v>
      </c>
      <c r="E182" s="1030" t="s">
        <v>180</v>
      </c>
      <c r="F182" s="1032" t="s">
        <v>215</v>
      </c>
      <c r="G182" s="1034" t="s">
        <v>183</v>
      </c>
      <c r="H182" s="921" t="s">
        <v>63</v>
      </c>
      <c r="I182" s="991" t="s">
        <v>257</v>
      </c>
      <c r="J182" s="930" t="s">
        <v>218</v>
      </c>
      <c r="K182" s="294" t="s">
        <v>41</v>
      </c>
      <c r="L182" s="660">
        <f>SUM(M182,O182)</f>
        <v>74.2</v>
      </c>
      <c r="M182" s="661">
        <v>74.2</v>
      </c>
      <c r="N182" s="661">
        <v>25.1</v>
      </c>
      <c r="O182" s="662">
        <v>0</v>
      </c>
      <c r="P182" s="660">
        <f>SUM(Q182,S182)</f>
        <v>106.8</v>
      </c>
      <c r="Q182" s="661">
        <v>106.8</v>
      </c>
      <c r="R182" s="661">
        <v>59.9</v>
      </c>
      <c r="S182" s="662">
        <v>0</v>
      </c>
      <c r="T182" s="660">
        <f>SUM(U182,W182)</f>
        <v>89.2</v>
      </c>
      <c r="U182" s="661">
        <v>89.2</v>
      </c>
      <c r="V182" s="661">
        <v>38.299999999999997</v>
      </c>
      <c r="W182" s="662">
        <v>0</v>
      </c>
      <c r="X182" s="660">
        <f>Y182+AA182</f>
        <v>93.5</v>
      </c>
      <c r="Y182" s="661">
        <v>93.5</v>
      </c>
      <c r="Z182" s="661">
        <v>42.1</v>
      </c>
      <c r="AA182" s="662">
        <v>0</v>
      </c>
      <c r="AB182" s="1150"/>
    </row>
    <row r="183" spans="1:28" ht="36" customHeight="1" thickBot="1" x14ac:dyDescent="0.25">
      <c r="A183" s="759"/>
      <c r="B183" s="761"/>
      <c r="C183" s="763"/>
      <c r="D183" s="765"/>
      <c r="E183" s="1031"/>
      <c r="F183" s="1033"/>
      <c r="G183" s="890"/>
      <c r="H183" s="872"/>
      <c r="I183" s="992"/>
      <c r="J183" s="931"/>
      <c r="K183" s="118" t="s">
        <v>11</v>
      </c>
      <c r="L183" s="101">
        <f t="shared" ref="L183:AA183" si="62">SUM(L182)</f>
        <v>74.2</v>
      </c>
      <c r="M183" s="102">
        <f t="shared" si="62"/>
        <v>74.2</v>
      </c>
      <c r="N183" s="102">
        <f t="shared" si="62"/>
        <v>25.1</v>
      </c>
      <c r="O183" s="103">
        <f t="shared" si="62"/>
        <v>0</v>
      </c>
      <c r="P183" s="101">
        <f t="shared" si="62"/>
        <v>106.8</v>
      </c>
      <c r="Q183" s="102">
        <f t="shared" si="62"/>
        <v>106.8</v>
      </c>
      <c r="R183" s="102">
        <f t="shared" si="62"/>
        <v>59.9</v>
      </c>
      <c r="S183" s="103">
        <f t="shared" si="62"/>
        <v>0</v>
      </c>
      <c r="T183" s="101">
        <f t="shared" si="62"/>
        <v>89.2</v>
      </c>
      <c r="U183" s="102">
        <f t="shared" si="62"/>
        <v>89.2</v>
      </c>
      <c r="V183" s="102">
        <f t="shared" si="62"/>
        <v>38.299999999999997</v>
      </c>
      <c r="W183" s="103">
        <f t="shared" si="62"/>
        <v>0</v>
      </c>
      <c r="X183" s="101">
        <f t="shared" si="62"/>
        <v>93.5</v>
      </c>
      <c r="Y183" s="102">
        <f t="shared" si="62"/>
        <v>93.5</v>
      </c>
      <c r="Z183" s="102">
        <f t="shared" si="62"/>
        <v>42.1</v>
      </c>
      <c r="AA183" s="103">
        <f t="shared" si="62"/>
        <v>0</v>
      </c>
      <c r="AB183" s="1150"/>
    </row>
    <row r="184" spans="1:28" ht="25.5" customHeight="1" x14ac:dyDescent="0.2">
      <c r="A184" s="758" t="s">
        <v>15</v>
      </c>
      <c r="B184" s="760" t="s">
        <v>25</v>
      </c>
      <c r="C184" s="762" t="s">
        <v>22</v>
      </c>
      <c r="D184" s="816" t="s">
        <v>35</v>
      </c>
      <c r="E184" s="819" t="s">
        <v>365</v>
      </c>
      <c r="F184" s="821" t="s">
        <v>367</v>
      </c>
      <c r="G184" s="790" t="s">
        <v>183</v>
      </c>
      <c r="H184" s="777" t="s">
        <v>63</v>
      </c>
      <c r="I184" s="744" t="s">
        <v>257</v>
      </c>
      <c r="J184" s="832" t="s">
        <v>364</v>
      </c>
      <c r="K184" s="71" t="s">
        <v>24</v>
      </c>
      <c r="L184" s="72">
        <f>SUM(M184,O184)</f>
        <v>0</v>
      </c>
      <c r="M184" s="73">
        <v>0</v>
      </c>
      <c r="N184" s="73">
        <v>0</v>
      </c>
      <c r="O184" s="74">
        <v>0</v>
      </c>
      <c r="P184" s="72">
        <f>SUM(Q184,S184)</f>
        <v>12.1</v>
      </c>
      <c r="Q184" s="73">
        <v>12.1</v>
      </c>
      <c r="R184" s="73">
        <v>7.5</v>
      </c>
      <c r="S184" s="74">
        <v>0</v>
      </c>
      <c r="T184" s="72">
        <f>SUM(U184,W184)</f>
        <v>24.3</v>
      </c>
      <c r="U184" s="73">
        <v>24.3</v>
      </c>
      <c r="V184" s="73">
        <v>14.5</v>
      </c>
      <c r="W184" s="74">
        <v>0</v>
      </c>
      <c r="X184" s="72">
        <f>Y184+AA184</f>
        <v>12.1</v>
      </c>
      <c r="Y184" s="73">
        <v>12.1</v>
      </c>
      <c r="Z184" s="73">
        <v>7.5</v>
      </c>
      <c r="AA184" s="74">
        <v>0</v>
      </c>
      <c r="AB184" s="1150"/>
    </row>
    <row r="185" spans="1:28" ht="26.25" customHeight="1" thickBot="1" x14ac:dyDescent="0.25">
      <c r="A185" s="814"/>
      <c r="B185" s="736"/>
      <c r="C185" s="815"/>
      <c r="D185" s="817"/>
      <c r="E185" s="738"/>
      <c r="F185" s="822"/>
      <c r="G185" s="792"/>
      <c r="H185" s="824"/>
      <c r="I185" s="731"/>
      <c r="J185" s="731"/>
      <c r="K185" s="55" t="s">
        <v>30</v>
      </c>
      <c r="L185" s="145">
        <f>M185+O185</f>
        <v>0</v>
      </c>
      <c r="M185" s="69">
        <v>0</v>
      </c>
      <c r="N185" s="69">
        <v>0</v>
      </c>
      <c r="O185" s="146">
        <v>0</v>
      </c>
      <c r="P185" s="145">
        <f>Q185+S185</f>
        <v>68.8</v>
      </c>
      <c r="Q185" s="69">
        <v>68.8</v>
      </c>
      <c r="R185" s="69">
        <v>70</v>
      </c>
      <c r="S185" s="146">
        <v>0</v>
      </c>
      <c r="T185" s="145">
        <f>U185+W185</f>
        <v>137.5</v>
      </c>
      <c r="U185" s="69">
        <v>137.5</v>
      </c>
      <c r="V185" s="69">
        <v>105</v>
      </c>
      <c r="W185" s="146">
        <v>0</v>
      </c>
      <c r="X185" s="145">
        <f>Y185+AA185</f>
        <v>68.7</v>
      </c>
      <c r="Y185" s="69">
        <v>68.7</v>
      </c>
      <c r="Z185" s="69">
        <v>70</v>
      </c>
      <c r="AA185" s="146">
        <v>0</v>
      </c>
      <c r="AB185" s="1150"/>
    </row>
    <row r="186" spans="1:28" ht="28.5" customHeight="1" thickBot="1" x14ac:dyDescent="0.25">
      <c r="A186" s="759"/>
      <c r="B186" s="761"/>
      <c r="C186" s="763"/>
      <c r="D186" s="818"/>
      <c r="E186" s="820"/>
      <c r="F186" s="823"/>
      <c r="G186" s="791"/>
      <c r="H186" s="780"/>
      <c r="I186" s="745"/>
      <c r="J186" s="732"/>
      <c r="K186" s="340" t="s">
        <v>11</v>
      </c>
      <c r="L186" s="77">
        <f>SUM(L184:L185)</f>
        <v>0</v>
      </c>
      <c r="M186" s="78">
        <f t="shared" ref="M186" si="63">SUM(M184:M185)</f>
        <v>0</v>
      </c>
      <c r="N186" s="78">
        <f t="shared" ref="N186" si="64">SUM(N184:N185)</f>
        <v>0</v>
      </c>
      <c r="O186" s="79">
        <f t="shared" ref="O186" si="65">SUM(O184:O185)</f>
        <v>0</v>
      </c>
      <c r="P186" s="77">
        <f t="shared" ref="P186" si="66">SUM(P184:P185)</f>
        <v>80.899999999999991</v>
      </c>
      <c r="Q186" s="78">
        <f t="shared" ref="Q186" si="67">SUM(Q184:Q185)</f>
        <v>80.899999999999991</v>
      </c>
      <c r="R186" s="78">
        <f t="shared" ref="R186" si="68">SUM(R184:R185)</f>
        <v>77.5</v>
      </c>
      <c r="S186" s="79">
        <f t="shared" ref="S186" si="69">SUM(S184:S185)</f>
        <v>0</v>
      </c>
      <c r="T186" s="77">
        <f t="shared" ref="T186" si="70">SUM(T184:T185)</f>
        <v>161.80000000000001</v>
      </c>
      <c r="U186" s="78">
        <f t="shared" ref="U186" si="71">SUM(U184:U185)</f>
        <v>161.80000000000001</v>
      </c>
      <c r="V186" s="78">
        <f t="shared" ref="V186" si="72">SUM(V184:V185)</f>
        <v>119.5</v>
      </c>
      <c r="W186" s="79">
        <f t="shared" ref="W186" si="73">SUM(W184:W185)</f>
        <v>0</v>
      </c>
      <c r="X186" s="77">
        <f t="shared" ref="X186" si="74">SUM(X184:X185)</f>
        <v>80.8</v>
      </c>
      <c r="Y186" s="78">
        <f t="shared" ref="Y186" si="75">SUM(Y184:Y185)</f>
        <v>80.8</v>
      </c>
      <c r="Z186" s="78">
        <f t="shared" ref="Z186" si="76">SUM(Z184:Z185)</f>
        <v>77.5</v>
      </c>
      <c r="AA186" s="79">
        <f t="shared" ref="AA186" si="77">SUM(AA184:AA185)</f>
        <v>0</v>
      </c>
      <c r="AB186" s="1150"/>
    </row>
    <row r="187" spans="1:28" ht="33.75" customHeight="1" x14ac:dyDescent="0.2">
      <c r="A187" s="758" t="s">
        <v>15</v>
      </c>
      <c r="B187" s="760" t="s">
        <v>25</v>
      </c>
      <c r="C187" s="762" t="s">
        <v>22</v>
      </c>
      <c r="D187" s="816" t="s">
        <v>37</v>
      </c>
      <c r="E187" s="819" t="s">
        <v>366</v>
      </c>
      <c r="F187" s="821" t="s">
        <v>367</v>
      </c>
      <c r="G187" s="790" t="s">
        <v>183</v>
      </c>
      <c r="H187" s="777" t="s">
        <v>63</v>
      </c>
      <c r="I187" s="744" t="s">
        <v>257</v>
      </c>
      <c r="J187" s="832" t="s">
        <v>364</v>
      </c>
      <c r="K187" s="71" t="s">
        <v>24</v>
      </c>
      <c r="L187" s="72">
        <f>SUM(M187,O187)</f>
        <v>0</v>
      </c>
      <c r="M187" s="73">
        <v>0</v>
      </c>
      <c r="N187" s="73">
        <v>0</v>
      </c>
      <c r="O187" s="74">
        <v>0</v>
      </c>
      <c r="P187" s="72">
        <f>SUM(Q187,S187)</f>
        <v>5.5</v>
      </c>
      <c r="Q187" s="73">
        <v>5.5</v>
      </c>
      <c r="R187" s="73">
        <v>3</v>
      </c>
      <c r="S187" s="74">
        <v>0</v>
      </c>
      <c r="T187" s="72">
        <f>SUM(U187,W187)</f>
        <v>11.1</v>
      </c>
      <c r="U187" s="73">
        <v>11.1</v>
      </c>
      <c r="V187" s="73">
        <v>6.2</v>
      </c>
      <c r="W187" s="74">
        <v>0</v>
      </c>
      <c r="X187" s="72">
        <f>Y187+AA187</f>
        <v>5.5</v>
      </c>
      <c r="Y187" s="73">
        <v>5.5</v>
      </c>
      <c r="Z187" s="73">
        <v>3</v>
      </c>
      <c r="AA187" s="74">
        <v>0</v>
      </c>
      <c r="AB187" s="1137"/>
    </row>
    <row r="188" spans="1:28" ht="32.25" customHeight="1" thickBot="1" x14ac:dyDescent="0.25">
      <c r="A188" s="814"/>
      <c r="B188" s="736"/>
      <c r="C188" s="815"/>
      <c r="D188" s="817"/>
      <c r="E188" s="738"/>
      <c r="F188" s="822"/>
      <c r="G188" s="792"/>
      <c r="H188" s="824"/>
      <c r="I188" s="731"/>
      <c r="J188" s="731"/>
      <c r="K188" s="55" t="s">
        <v>30</v>
      </c>
      <c r="L188" s="145">
        <f>M188+O188</f>
        <v>0</v>
      </c>
      <c r="M188" s="69">
        <v>0</v>
      </c>
      <c r="N188" s="69">
        <v>0</v>
      </c>
      <c r="O188" s="146">
        <v>0</v>
      </c>
      <c r="P188" s="145">
        <f>Q188+S188</f>
        <v>31.2</v>
      </c>
      <c r="Q188" s="69">
        <v>31.2</v>
      </c>
      <c r="R188" s="69">
        <v>24.3</v>
      </c>
      <c r="S188" s="146">
        <v>0</v>
      </c>
      <c r="T188" s="145">
        <f>U188+W188</f>
        <v>62.5</v>
      </c>
      <c r="U188" s="69">
        <v>62.5</v>
      </c>
      <c r="V188" s="69">
        <v>51.6</v>
      </c>
      <c r="W188" s="146">
        <v>0</v>
      </c>
      <c r="X188" s="145">
        <f>Y188+AA188</f>
        <v>31.3</v>
      </c>
      <c r="Y188" s="69">
        <v>31.3</v>
      </c>
      <c r="Z188" s="69">
        <v>24.3</v>
      </c>
      <c r="AA188" s="146">
        <v>0</v>
      </c>
      <c r="AB188" s="1150"/>
    </row>
    <row r="189" spans="1:28" ht="34.5" customHeight="1" thickBot="1" x14ac:dyDescent="0.25">
      <c r="A189" s="759"/>
      <c r="B189" s="761"/>
      <c r="C189" s="763"/>
      <c r="D189" s="818"/>
      <c r="E189" s="820"/>
      <c r="F189" s="823"/>
      <c r="G189" s="791"/>
      <c r="H189" s="780"/>
      <c r="I189" s="745"/>
      <c r="J189" s="732"/>
      <c r="K189" s="340" t="s">
        <v>11</v>
      </c>
      <c r="L189" s="85">
        <f>SUM(L187:L188)</f>
        <v>0</v>
      </c>
      <c r="M189" s="86">
        <f t="shared" ref="M189:AA189" si="78">SUM(M187:M188)</f>
        <v>0</v>
      </c>
      <c r="N189" s="86">
        <f t="shared" si="78"/>
        <v>0</v>
      </c>
      <c r="O189" s="87">
        <f t="shared" si="78"/>
        <v>0</v>
      </c>
      <c r="P189" s="85">
        <f t="shared" si="78"/>
        <v>36.700000000000003</v>
      </c>
      <c r="Q189" s="86">
        <f t="shared" si="78"/>
        <v>36.700000000000003</v>
      </c>
      <c r="R189" s="86">
        <f t="shared" si="78"/>
        <v>27.3</v>
      </c>
      <c r="S189" s="87">
        <f t="shared" si="78"/>
        <v>0</v>
      </c>
      <c r="T189" s="85">
        <f t="shared" si="78"/>
        <v>73.599999999999994</v>
      </c>
      <c r="U189" s="86">
        <f t="shared" si="78"/>
        <v>73.599999999999994</v>
      </c>
      <c r="V189" s="86">
        <f t="shared" si="78"/>
        <v>57.800000000000004</v>
      </c>
      <c r="W189" s="87">
        <f t="shared" si="78"/>
        <v>0</v>
      </c>
      <c r="X189" s="85">
        <f t="shared" si="78"/>
        <v>36.799999999999997</v>
      </c>
      <c r="Y189" s="86">
        <f t="shared" si="78"/>
        <v>36.799999999999997</v>
      </c>
      <c r="Z189" s="86">
        <f t="shared" si="78"/>
        <v>27.3</v>
      </c>
      <c r="AA189" s="87">
        <f t="shared" si="78"/>
        <v>0</v>
      </c>
      <c r="AB189" s="1137"/>
    </row>
    <row r="190" spans="1:28" ht="21" customHeight="1" thickBot="1" x14ac:dyDescent="0.25">
      <c r="A190" s="28" t="s">
        <v>15</v>
      </c>
      <c r="B190" s="4" t="s">
        <v>25</v>
      </c>
      <c r="C190" s="184" t="s">
        <v>22</v>
      </c>
      <c r="D190" s="1023" t="s">
        <v>203</v>
      </c>
      <c r="E190" s="1024"/>
      <c r="F190" s="1024"/>
      <c r="G190" s="1024"/>
      <c r="H190" s="1024"/>
      <c r="I190" s="1024"/>
      <c r="J190" s="1024"/>
      <c r="K190" s="1024"/>
      <c r="L190" s="469">
        <f>L179+L181+L189+L183+L186</f>
        <v>544.9</v>
      </c>
      <c r="M190" s="470">
        <f t="shared" ref="M190:AA190" si="79">M179+M181+M189+M183+M186</f>
        <v>540.5</v>
      </c>
      <c r="N190" s="470">
        <f t="shared" si="79"/>
        <v>419.80000000000007</v>
      </c>
      <c r="O190" s="471">
        <f t="shared" si="79"/>
        <v>4.4000000000000004</v>
      </c>
      <c r="P190" s="469">
        <f t="shared" si="79"/>
        <v>788.1</v>
      </c>
      <c r="Q190" s="470">
        <f t="shared" si="79"/>
        <v>788.1</v>
      </c>
      <c r="R190" s="470">
        <f t="shared" si="79"/>
        <v>645.80000000000007</v>
      </c>
      <c r="S190" s="471">
        <f t="shared" si="79"/>
        <v>0</v>
      </c>
      <c r="T190" s="469">
        <f t="shared" si="79"/>
        <v>996.60000000000014</v>
      </c>
      <c r="U190" s="470">
        <f t="shared" si="79"/>
        <v>996.60000000000014</v>
      </c>
      <c r="V190" s="470">
        <f t="shared" si="79"/>
        <v>809.89999999999986</v>
      </c>
      <c r="W190" s="471">
        <f t="shared" si="79"/>
        <v>0</v>
      </c>
      <c r="X190" s="469">
        <f t="shared" si="79"/>
        <v>945.19999999999993</v>
      </c>
      <c r="Y190" s="470">
        <f t="shared" si="79"/>
        <v>945.19999999999993</v>
      </c>
      <c r="Z190" s="470">
        <f t="shared" si="79"/>
        <v>800.6</v>
      </c>
      <c r="AA190" s="471">
        <f t="shared" si="79"/>
        <v>0</v>
      </c>
      <c r="AB190" s="261"/>
    </row>
    <row r="191" spans="1:28" ht="20.25" customHeight="1" thickBot="1" x14ac:dyDescent="0.25">
      <c r="A191" s="297" t="s">
        <v>15</v>
      </c>
      <c r="B191" s="183" t="s">
        <v>25</v>
      </c>
      <c r="C191" s="925" t="s">
        <v>204</v>
      </c>
      <c r="D191" s="926"/>
      <c r="E191" s="926"/>
      <c r="F191" s="926"/>
      <c r="G191" s="926"/>
      <c r="H191" s="926"/>
      <c r="I191" s="926"/>
      <c r="J191" s="926"/>
      <c r="K191" s="926"/>
      <c r="L191" s="466">
        <f>L175+L190</f>
        <v>613.9</v>
      </c>
      <c r="M191" s="467">
        <f t="shared" ref="M191:AA191" si="80">M175+M190</f>
        <v>609.5</v>
      </c>
      <c r="N191" s="467">
        <f t="shared" si="80"/>
        <v>419.80000000000007</v>
      </c>
      <c r="O191" s="468">
        <f t="shared" si="80"/>
        <v>4.4000000000000004</v>
      </c>
      <c r="P191" s="466">
        <f t="shared" si="80"/>
        <v>843.9</v>
      </c>
      <c r="Q191" s="467">
        <f t="shared" si="80"/>
        <v>843.9</v>
      </c>
      <c r="R191" s="467">
        <f t="shared" si="80"/>
        <v>645.80000000000007</v>
      </c>
      <c r="S191" s="468">
        <f t="shared" si="80"/>
        <v>0</v>
      </c>
      <c r="T191" s="466">
        <f t="shared" si="80"/>
        <v>1039.6000000000001</v>
      </c>
      <c r="U191" s="467">
        <f t="shared" si="80"/>
        <v>1039.6000000000001</v>
      </c>
      <c r="V191" s="467">
        <f t="shared" si="80"/>
        <v>809.89999999999986</v>
      </c>
      <c r="W191" s="468">
        <f t="shared" si="80"/>
        <v>0</v>
      </c>
      <c r="X191" s="466">
        <f t="shared" si="80"/>
        <v>990.19999999999993</v>
      </c>
      <c r="Y191" s="467">
        <f t="shared" si="80"/>
        <v>990.19999999999993</v>
      </c>
      <c r="Z191" s="467">
        <f t="shared" si="80"/>
        <v>800.6</v>
      </c>
      <c r="AA191" s="468">
        <f t="shared" si="80"/>
        <v>0</v>
      </c>
      <c r="AB191" s="1150"/>
    </row>
    <row r="192" spans="1:28" ht="24.75" customHeight="1" thickBot="1" x14ac:dyDescent="0.25">
      <c r="A192" s="28" t="s">
        <v>15</v>
      </c>
      <c r="B192" s="256" t="s">
        <v>15</v>
      </c>
      <c r="C192" s="922" t="s">
        <v>65</v>
      </c>
      <c r="D192" s="922"/>
      <c r="E192" s="922"/>
      <c r="F192" s="922"/>
      <c r="G192" s="922"/>
      <c r="H192" s="922"/>
      <c r="I192" s="922"/>
      <c r="J192" s="922"/>
      <c r="K192" s="922"/>
      <c r="L192" s="923"/>
      <c r="M192" s="923"/>
      <c r="N192" s="923"/>
      <c r="O192" s="923"/>
      <c r="P192" s="923"/>
      <c r="Q192" s="923"/>
      <c r="R192" s="923"/>
      <c r="S192" s="923"/>
      <c r="T192" s="923"/>
      <c r="U192" s="923"/>
      <c r="V192" s="923"/>
      <c r="W192" s="923"/>
      <c r="X192" s="923"/>
      <c r="Y192" s="923"/>
      <c r="Z192" s="923"/>
      <c r="AA192" s="924"/>
      <c r="AB192" s="1137"/>
    </row>
    <row r="193" spans="1:28" ht="24" customHeight="1" thickBot="1" x14ac:dyDescent="0.25">
      <c r="A193" s="28" t="s">
        <v>15</v>
      </c>
      <c r="B193" s="4" t="s">
        <v>15</v>
      </c>
      <c r="C193" s="185" t="s">
        <v>16</v>
      </c>
      <c r="D193" s="1157" t="s">
        <v>66</v>
      </c>
      <c r="E193" s="1158"/>
      <c r="F193" s="1158"/>
      <c r="G193" s="1158"/>
      <c r="H193" s="1158"/>
      <c r="I193" s="1158"/>
      <c r="J193" s="1158"/>
      <c r="K193" s="1158"/>
      <c r="L193" s="1158"/>
      <c r="M193" s="1158"/>
      <c r="N193" s="1158"/>
      <c r="O193" s="1158"/>
      <c r="P193" s="1158"/>
      <c r="Q193" s="1158"/>
      <c r="R193" s="1158"/>
      <c r="S193" s="1158"/>
      <c r="T193" s="1158"/>
      <c r="U193" s="1158"/>
      <c r="V193" s="1158"/>
      <c r="W193" s="1158"/>
      <c r="X193" s="1158"/>
      <c r="Y193" s="1158"/>
      <c r="Z193" s="1158"/>
      <c r="AA193" s="1159"/>
      <c r="AB193" s="1137"/>
    </row>
    <row r="194" spans="1:28" ht="21" customHeight="1" x14ac:dyDescent="0.2">
      <c r="A194" s="750" t="s">
        <v>15</v>
      </c>
      <c r="B194" s="754" t="s">
        <v>15</v>
      </c>
      <c r="C194" s="762" t="s">
        <v>16</v>
      </c>
      <c r="D194" s="796" t="s">
        <v>16</v>
      </c>
      <c r="E194" s="799" t="s">
        <v>67</v>
      </c>
      <c r="F194" s="1027" t="s">
        <v>215</v>
      </c>
      <c r="G194" s="805" t="s">
        <v>184</v>
      </c>
      <c r="H194" s="808" t="s">
        <v>20</v>
      </c>
      <c r="I194" s="986" t="s">
        <v>135</v>
      </c>
      <c r="J194" s="1038" t="s">
        <v>224</v>
      </c>
      <c r="K194" s="221" t="s">
        <v>24</v>
      </c>
      <c r="L194" s="663">
        <f>M194+O194</f>
        <v>127.5</v>
      </c>
      <c r="M194" s="664">
        <v>127.5</v>
      </c>
      <c r="N194" s="664">
        <v>0</v>
      </c>
      <c r="O194" s="665">
        <v>0</v>
      </c>
      <c r="P194" s="570">
        <f>Q194+S194</f>
        <v>130</v>
      </c>
      <c r="Q194" s="666">
        <v>130</v>
      </c>
      <c r="R194" s="666">
        <v>0</v>
      </c>
      <c r="S194" s="667">
        <v>0</v>
      </c>
      <c r="T194" s="663">
        <f>U194+W194</f>
        <v>139.69999999999999</v>
      </c>
      <c r="U194" s="664">
        <v>139.69999999999999</v>
      </c>
      <c r="V194" s="664">
        <v>0</v>
      </c>
      <c r="W194" s="665">
        <v>0</v>
      </c>
      <c r="X194" s="663">
        <f>Y194+AA194</f>
        <v>153.69999999999999</v>
      </c>
      <c r="Y194" s="664">
        <v>153.69999999999999</v>
      </c>
      <c r="Z194" s="664">
        <v>0</v>
      </c>
      <c r="AA194" s="665">
        <v>0</v>
      </c>
      <c r="AB194" s="1137"/>
    </row>
    <row r="195" spans="1:28" ht="25.5" customHeight="1" thickBot="1" x14ac:dyDescent="0.25">
      <c r="A195" s="860"/>
      <c r="B195" s="861"/>
      <c r="C195" s="915"/>
      <c r="D195" s="1015"/>
      <c r="E195" s="1154"/>
      <c r="F195" s="1028"/>
      <c r="G195" s="985"/>
      <c r="H195" s="1025"/>
      <c r="I195" s="1026"/>
      <c r="J195" s="1039"/>
      <c r="K195" s="236" t="s">
        <v>41</v>
      </c>
      <c r="L195" s="284">
        <f>M195+O195</f>
        <v>0</v>
      </c>
      <c r="M195" s="237">
        <v>0</v>
      </c>
      <c r="N195" s="237">
        <v>0</v>
      </c>
      <c r="O195" s="277">
        <v>0</v>
      </c>
      <c r="P195" s="284">
        <f>Q195+S195</f>
        <v>0</v>
      </c>
      <c r="Q195" s="237">
        <v>0</v>
      </c>
      <c r="R195" s="237">
        <v>0</v>
      </c>
      <c r="S195" s="277">
        <v>0</v>
      </c>
      <c r="T195" s="284">
        <f>U195+W195</f>
        <v>0</v>
      </c>
      <c r="U195" s="237">
        <v>0</v>
      </c>
      <c r="V195" s="237">
        <v>0</v>
      </c>
      <c r="W195" s="277">
        <v>0</v>
      </c>
      <c r="X195" s="284">
        <f>Y195+AA195</f>
        <v>0</v>
      </c>
      <c r="Y195" s="237">
        <v>0</v>
      </c>
      <c r="Z195" s="237">
        <v>0</v>
      </c>
      <c r="AA195" s="238">
        <v>0</v>
      </c>
      <c r="AB195" s="1137"/>
    </row>
    <row r="196" spans="1:28" ht="24" customHeight="1" thickBot="1" x14ac:dyDescent="0.25">
      <c r="A196" s="753"/>
      <c r="B196" s="757"/>
      <c r="C196" s="763"/>
      <c r="D196" s="798"/>
      <c r="E196" s="801"/>
      <c r="F196" s="1029"/>
      <c r="G196" s="807"/>
      <c r="H196" s="810"/>
      <c r="I196" s="987"/>
      <c r="J196" s="1040"/>
      <c r="K196" s="118" t="s">
        <v>11</v>
      </c>
      <c r="L196" s="1">
        <f t="shared" ref="L196:AA196" si="81">L194+L195</f>
        <v>127.5</v>
      </c>
      <c r="M196" s="2">
        <f t="shared" si="81"/>
        <v>127.5</v>
      </c>
      <c r="N196" s="2">
        <f t="shared" si="81"/>
        <v>0</v>
      </c>
      <c r="O196" s="3">
        <f t="shared" si="81"/>
        <v>0</v>
      </c>
      <c r="P196" s="1">
        <f t="shared" si="81"/>
        <v>130</v>
      </c>
      <c r="Q196" s="2">
        <f t="shared" si="81"/>
        <v>130</v>
      </c>
      <c r="R196" s="2">
        <f t="shared" si="81"/>
        <v>0</v>
      </c>
      <c r="S196" s="3">
        <f t="shared" si="81"/>
        <v>0</v>
      </c>
      <c r="T196" s="1">
        <f t="shared" si="81"/>
        <v>139.69999999999999</v>
      </c>
      <c r="U196" s="2">
        <f t="shared" si="81"/>
        <v>139.69999999999999</v>
      </c>
      <c r="V196" s="2">
        <f t="shared" si="81"/>
        <v>0</v>
      </c>
      <c r="W196" s="3">
        <f t="shared" si="81"/>
        <v>0</v>
      </c>
      <c r="X196" s="1">
        <f t="shared" si="81"/>
        <v>153.69999999999999</v>
      </c>
      <c r="Y196" s="2">
        <f t="shared" si="81"/>
        <v>153.69999999999999</v>
      </c>
      <c r="Z196" s="2">
        <f t="shared" si="81"/>
        <v>0</v>
      </c>
      <c r="AA196" s="3">
        <f t="shared" si="81"/>
        <v>0</v>
      </c>
      <c r="AB196" s="1137"/>
    </row>
    <row r="197" spans="1:28" ht="31.5" customHeight="1" thickBot="1" x14ac:dyDescent="0.25">
      <c r="A197" s="750" t="s">
        <v>15</v>
      </c>
      <c r="B197" s="754" t="s">
        <v>15</v>
      </c>
      <c r="C197" s="762" t="s">
        <v>16</v>
      </c>
      <c r="D197" s="796" t="s">
        <v>22</v>
      </c>
      <c r="E197" s="799" t="s">
        <v>136</v>
      </c>
      <c r="F197" s="1027" t="s">
        <v>219</v>
      </c>
      <c r="G197" s="805" t="s">
        <v>185</v>
      </c>
      <c r="H197" s="808" t="s">
        <v>214</v>
      </c>
      <c r="I197" s="986" t="s">
        <v>135</v>
      </c>
      <c r="J197" s="1038" t="s">
        <v>225</v>
      </c>
      <c r="K197" s="287" t="s">
        <v>24</v>
      </c>
      <c r="L197" s="284">
        <f>M197+O197</f>
        <v>120.4</v>
      </c>
      <c r="M197" s="237">
        <v>120.4</v>
      </c>
      <c r="N197" s="237">
        <v>98.7</v>
      </c>
      <c r="O197" s="277">
        <v>0</v>
      </c>
      <c r="P197" s="172">
        <f>Q197+S197</f>
        <v>170.8</v>
      </c>
      <c r="Q197" s="668">
        <v>170.8</v>
      </c>
      <c r="R197" s="668">
        <v>154.69999999999999</v>
      </c>
      <c r="S197" s="599">
        <v>0</v>
      </c>
      <c r="T197" s="172">
        <f>U197+W197</f>
        <v>160</v>
      </c>
      <c r="U197" s="668">
        <v>160</v>
      </c>
      <c r="V197" s="668">
        <v>128.30000000000001</v>
      </c>
      <c r="W197" s="599">
        <v>0</v>
      </c>
      <c r="X197" s="284">
        <f>Y197+AA197</f>
        <v>175.9</v>
      </c>
      <c r="Y197" s="237">
        <v>175.9</v>
      </c>
      <c r="Z197" s="237">
        <v>141.1</v>
      </c>
      <c r="AA197" s="238">
        <v>0</v>
      </c>
      <c r="AB197" s="1150"/>
    </row>
    <row r="198" spans="1:28" ht="32.25" customHeight="1" thickBot="1" x14ac:dyDescent="0.25">
      <c r="A198" s="860"/>
      <c r="B198" s="861"/>
      <c r="C198" s="915"/>
      <c r="D198" s="1015"/>
      <c r="E198" s="1154"/>
      <c r="F198" s="1028"/>
      <c r="G198" s="985"/>
      <c r="H198" s="810"/>
      <c r="I198" s="987"/>
      <c r="J198" s="1040"/>
      <c r="K198" s="118" t="s">
        <v>11</v>
      </c>
      <c r="L198" s="104">
        <f t="shared" ref="L198:AA198" si="82">L197</f>
        <v>120.4</v>
      </c>
      <c r="M198" s="105">
        <f t="shared" si="82"/>
        <v>120.4</v>
      </c>
      <c r="N198" s="105">
        <f t="shared" si="82"/>
        <v>98.7</v>
      </c>
      <c r="O198" s="111">
        <f t="shared" si="82"/>
        <v>0</v>
      </c>
      <c r="P198" s="104">
        <f t="shared" si="82"/>
        <v>170.8</v>
      </c>
      <c r="Q198" s="105">
        <f t="shared" si="82"/>
        <v>170.8</v>
      </c>
      <c r="R198" s="105">
        <f t="shared" si="82"/>
        <v>154.69999999999999</v>
      </c>
      <c r="S198" s="111">
        <f t="shared" si="82"/>
        <v>0</v>
      </c>
      <c r="T198" s="104">
        <f t="shared" si="82"/>
        <v>160</v>
      </c>
      <c r="U198" s="105">
        <f t="shared" si="82"/>
        <v>160</v>
      </c>
      <c r="V198" s="105">
        <f t="shared" si="82"/>
        <v>128.30000000000001</v>
      </c>
      <c r="W198" s="111">
        <f t="shared" si="82"/>
        <v>0</v>
      </c>
      <c r="X198" s="104">
        <f t="shared" si="82"/>
        <v>175.9</v>
      </c>
      <c r="Y198" s="105">
        <f t="shared" si="82"/>
        <v>175.9</v>
      </c>
      <c r="Z198" s="105">
        <f t="shared" si="82"/>
        <v>141.1</v>
      </c>
      <c r="AA198" s="108">
        <f t="shared" si="82"/>
        <v>0</v>
      </c>
      <c r="AB198" s="1150"/>
    </row>
    <row r="199" spans="1:28" ht="30.75" customHeight="1" thickBot="1" x14ac:dyDescent="0.25">
      <c r="A199" s="750" t="s">
        <v>15</v>
      </c>
      <c r="B199" s="754" t="s">
        <v>15</v>
      </c>
      <c r="C199" s="762" t="s">
        <v>16</v>
      </c>
      <c r="D199" s="766" t="s">
        <v>25</v>
      </c>
      <c r="E199" s="793" t="s">
        <v>174</v>
      </c>
      <c r="F199" s="863" t="s">
        <v>215</v>
      </c>
      <c r="G199" s="790" t="s">
        <v>185</v>
      </c>
      <c r="H199" s="866" t="s">
        <v>20</v>
      </c>
      <c r="I199" s="744" t="s">
        <v>135</v>
      </c>
      <c r="J199" s="730" t="s">
        <v>218</v>
      </c>
      <c r="K199" s="55" t="s">
        <v>43</v>
      </c>
      <c r="L199" s="75">
        <f>M199+O199</f>
        <v>0</v>
      </c>
      <c r="M199" s="56">
        <v>0</v>
      </c>
      <c r="N199" s="56">
        <v>0</v>
      </c>
      <c r="O199" s="58">
        <v>0</v>
      </c>
      <c r="P199" s="75">
        <f>Q199+S199</f>
        <v>0</v>
      </c>
      <c r="Q199" s="56">
        <v>0</v>
      </c>
      <c r="R199" s="56">
        <v>0</v>
      </c>
      <c r="S199" s="58">
        <v>0</v>
      </c>
      <c r="T199" s="75">
        <f>U199+W199</f>
        <v>0</v>
      </c>
      <c r="U199" s="56">
        <v>0</v>
      </c>
      <c r="V199" s="56">
        <v>0</v>
      </c>
      <c r="W199" s="58">
        <v>0</v>
      </c>
      <c r="X199" s="75">
        <v>0</v>
      </c>
      <c r="Y199" s="56">
        <v>0</v>
      </c>
      <c r="Z199" s="56">
        <v>0</v>
      </c>
      <c r="AA199" s="242">
        <v>0</v>
      </c>
      <c r="AB199" s="1137"/>
    </row>
    <row r="200" spans="1:28" ht="33.75" customHeight="1" thickBot="1" x14ac:dyDescent="0.25">
      <c r="A200" s="860"/>
      <c r="B200" s="861"/>
      <c r="C200" s="915"/>
      <c r="D200" s="1067"/>
      <c r="E200" s="854"/>
      <c r="F200" s="864"/>
      <c r="G200" s="865"/>
      <c r="H200" s="867"/>
      <c r="I200" s="745"/>
      <c r="J200" s="732"/>
      <c r="K200" s="76" t="s">
        <v>11</v>
      </c>
      <c r="L200" s="243">
        <f t="shared" ref="L200:AA200" si="83">L199</f>
        <v>0</v>
      </c>
      <c r="M200" s="244">
        <f t="shared" si="83"/>
        <v>0</v>
      </c>
      <c r="N200" s="244">
        <f t="shared" si="83"/>
        <v>0</v>
      </c>
      <c r="O200" s="245">
        <f t="shared" si="83"/>
        <v>0</v>
      </c>
      <c r="P200" s="243">
        <f t="shared" si="83"/>
        <v>0</v>
      </c>
      <c r="Q200" s="244">
        <f t="shared" si="83"/>
        <v>0</v>
      </c>
      <c r="R200" s="244">
        <f t="shared" si="83"/>
        <v>0</v>
      </c>
      <c r="S200" s="245">
        <f t="shared" si="83"/>
        <v>0</v>
      </c>
      <c r="T200" s="243">
        <f t="shared" si="83"/>
        <v>0</v>
      </c>
      <c r="U200" s="244">
        <f t="shared" si="83"/>
        <v>0</v>
      </c>
      <c r="V200" s="244">
        <f t="shared" si="83"/>
        <v>0</v>
      </c>
      <c r="W200" s="245">
        <f t="shared" si="83"/>
        <v>0</v>
      </c>
      <c r="X200" s="243">
        <f t="shared" si="83"/>
        <v>0</v>
      </c>
      <c r="Y200" s="244">
        <f t="shared" si="83"/>
        <v>0</v>
      </c>
      <c r="Z200" s="244">
        <f t="shared" si="83"/>
        <v>0</v>
      </c>
      <c r="AA200" s="246">
        <f t="shared" si="83"/>
        <v>0</v>
      </c>
      <c r="AB200" s="38"/>
    </row>
    <row r="201" spans="1:28" ht="22.5" customHeight="1" thickBot="1" x14ac:dyDescent="0.25">
      <c r="A201" s="28" t="s">
        <v>15</v>
      </c>
      <c r="B201" s="4" t="s">
        <v>15</v>
      </c>
      <c r="C201" s="5" t="s">
        <v>16</v>
      </c>
      <c r="D201" s="1013" t="s">
        <v>203</v>
      </c>
      <c r="E201" s="1014"/>
      <c r="F201" s="1014"/>
      <c r="G201" s="1014"/>
      <c r="H201" s="1014"/>
      <c r="I201" s="1014"/>
      <c r="J201" s="1014"/>
      <c r="K201" s="1014"/>
      <c r="L201" s="157">
        <f>L196+L200+L198</f>
        <v>247.9</v>
      </c>
      <c r="M201" s="158">
        <f t="shared" ref="M201:AA201" si="84">M196+M200+M198</f>
        <v>247.9</v>
      </c>
      <c r="N201" s="158">
        <f t="shared" si="84"/>
        <v>98.7</v>
      </c>
      <c r="O201" s="159">
        <f t="shared" si="84"/>
        <v>0</v>
      </c>
      <c r="P201" s="157">
        <f t="shared" si="84"/>
        <v>300.8</v>
      </c>
      <c r="Q201" s="158">
        <f t="shared" si="84"/>
        <v>300.8</v>
      </c>
      <c r="R201" s="158">
        <f t="shared" si="84"/>
        <v>154.69999999999999</v>
      </c>
      <c r="S201" s="159">
        <f t="shared" si="84"/>
        <v>0</v>
      </c>
      <c r="T201" s="157">
        <f t="shared" si="84"/>
        <v>299.7</v>
      </c>
      <c r="U201" s="158">
        <f t="shared" si="84"/>
        <v>299.7</v>
      </c>
      <c r="V201" s="158">
        <f t="shared" si="84"/>
        <v>128.30000000000001</v>
      </c>
      <c r="W201" s="159">
        <f t="shared" si="84"/>
        <v>0</v>
      </c>
      <c r="X201" s="157">
        <f t="shared" si="84"/>
        <v>329.6</v>
      </c>
      <c r="Y201" s="158">
        <f t="shared" si="84"/>
        <v>329.6</v>
      </c>
      <c r="Z201" s="158">
        <f t="shared" si="84"/>
        <v>141.1</v>
      </c>
      <c r="AA201" s="159">
        <f t="shared" si="84"/>
        <v>0</v>
      </c>
      <c r="AB201" s="261"/>
    </row>
    <row r="202" spans="1:28" ht="21.75" customHeight="1" thickBot="1" x14ac:dyDescent="0.25">
      <c r="A202" s="297" t="s">
        <v>15</v>
      </c>
      <c r="B202" s="170" t="s">
        <v>15</v>
      </c>
      <c r="C202" s="1206" t="s">
        <v>204</v>
      </c>
      <c r="D202" s="1207"/>
      <c r="E202" s="1207"/>
      <c r="F202" s="1207"/>
      <c r="G202" s="1207"/>
      <c r="H202" s="1207"/>
      <c r="I202" s="1207"/>
      <c r="J202" s="1207"/>
      <c r="K202" s="1208"/>
      <c r="L202" s="155">
        <f t="shared" ref="L202:AA202" si="85">L201</f>
        <v>247.9</v>
      </c>
      <c r="M202" s="156">
        <f t="shared" si="85"/>
        <v>247.9</v>
      </c>
      <c r="N202" s="156">
        <f t="shared" si="85"/>
        <v>98.7</v>
      </c>
      <c r="O202" s="186">
        <f t="shared" si="85"/>
        <v>0</v>
      </c>
      <c r="P202" s="155">
        <f t="shared" si="85"/>
        <v>300.8</v>
      </c>
      <c r="Q202" s="156">
        <f t="shared" si="85"/>
        <v>300.8</v>
      </c>
      <c r="R202" s="156">
        <f t="shared" si="85"/>
        <v>154.69999999999999</v>
      </c>
      <c r="S202" s="186">
        <f t="shared" si="85"/>
        <v>0</v>
      </c>
      <c r="T202" s="155">
        <f t="shared" si="85"/>
        <v>299.7</v>
      </c>
      <c r="U202" s="156">
        <f t="shared" si="85"/>
        <v>299.7</v>
      </c>
      <c r="V202" s="156">
        <f t="shared" si="85"/>
        <v>128.30000000000001</v>
      </c>
      <c r="W202" s="186">
        <f t="shared" si="85"/>
        <v>0</v>
      </c>
      <c r="X202" s="155">
        <f t="shared" si="85"/>
        <v>329.6</v>
      </c>
      <c r="Y202" s="156">
        <f t="shared" si="85"/>
        <v>329.6</v>
      </c>
      <c r="Z202" s="156">
        <f t="shared" si="85"/>
        <v>141.1</v>
      </c>
      <c r="AA202" s="187">
        <f t="shared" si="85"/>
        <v>0</v>
      </c>
      <c r="AB202" s="1137"/>
    </row>
    <row r="203" spans="1:28" ht="23.25" customHeight="1" thickBot="1" x14ac:dyDescent="0.25">
      <c r="A203" s="28" t="s">
        <v>15</v>
      </c>
      <c r="B203" s="257" t="s">
        <v>186</v>
      </c>
      <c r="C203" s="916" t="s">
        <v>187</v>
      </c>
      <c r="D203" s="916"/>
      <c r="E203" s="916"/>
      <c r="F203" s="916"/>
      <c r="G203" s="916"/>
      <c r="H203" s="916"/>
      <c r="I203" s="916"/>
      <c r="J203" s="916"/>
      <c r="K203" s="916"/>
      <c r="L203" s="916"/>
      <c r="M203" s="916"/>
      <c r="N203" s="916"/>
      <c r="O203" s="916"/>
      <c r="P203" s="916"/>
      <c r="Q203" s="916"/>
      <c r="R203" s="916"/>
      <c r="S203" s="916"/>
      <c r="T203" s="916"/>
      <c r="U203" s="916"/>
      <c r="V203" s="916"/>
      <c r="W203" s="916"/>
      <c r="X203" s="916"/>
      <c r="Y203" s="916"/>
      <c r="Z203" s="916"/>
      <c r="AA203" s="917"/>
      <c r="AB203" s="1137"/>
    </row>
    <row r="204" spans="1:28" ht="24.75" customHeight="1" thickBot="1" x14ac:dyDescent="0.25">
      <c r="A204" s="28" t="s">
        <v>15</v>
      </c>
      <c r="B204" s="4" t="s">
        <v>28</v>
      </c>
      <c r="C204" s="5" t="s">
        <v>16</v>
      </c>
      <c r="D204" s="851" t="s">
        <v>68</v>
      </c>
      <c r="E204" s="852"/>
      <c r="F204" s="852"/>
      <c r="G204" s="852"/>
      <c r="H204" s="852"/>
      <c r="I204" s="852"/>
      <c r="J204" s="1210"/>
      <c r="K204" s="1210"/>
      <c r="L204" s="1210"/>
      <c r="M204" s="1210"/>
      <c r="N204" s="1210"/>
      <c r="O204" s="1210"/>
      <c r="P204" s="1210"/>
      <c r="Q204" s="1210"/>
      <c r="R204" s="1210"/>
      <c r="S204" s="1210"/>
      <c r="T204" s="1210"/>
      <c r="U204" s="1210"/>
      <c r="V204" s="1210"/>
      <c r="W204" s="1210"/>
      <c r="X204" s="1210"/>
      <c r="Y204" s="1210"/>
      <c r="Z204" s="1210"/>
      <c r="AA204" s="1211"/>
      <c r="AB204" s="1137"/>
    </row>
    <row r="205" spans="1:28" ht="23.25" customHeight="1" x14ac:dyDescent="0.2">
      <c r="A205" s="750" t="s">
        <v>15</v>
      </c>
      <c r="B205" s="754" t="s">
        <v>28</v>
      </c>
      <c r="C205" s="912" t="s">
        <v>16</v>
      </c>
      <c r="D205" s="796" t="s">
        <v>16</v>
      </c>
      <c r="E205" s="799" t="s">
        <v>69</v>
      </c>
      <c r="F205" s="1027" t="s">
        <v>215</v>
      </c>
      <c r="G205" s="805" t="s">
        <v>70</v>
      </c>
      <c r="H205" s="808" t="s">
        <v>71</v>
      </c>
      <c r="I205" s="1209" t="s">
        <v>103</v>
      </c>
      <c r="J205" s="918" t="s">
        <v>218</v>
      </c>
      <c r="K205" s="221" t="s">
        <v>41</v>
      </c>
      <c r="L205" s="669">
        <f>SUM(M205+O205)</f>
        <v>688.9</v>
      </c>
      <c r="M205" s="670">
        <v>688.9</v>
      </c>
      <c r="N205" s="670">
        <v>671.9</v>
      </c>
      <c r="O205" s="671">
        <v>0</v>
      </c>
      <c r="P205" s="669">
        <f>Q205+S205</f>
        <v>792.6</v>
      </c>
      <c r="Q205" s="670">
        <v>792.6</v>
      </c>
      <c r="R205" s="670">
        <v>773.2</v>
      </c>
      <c r="S205" s="671">
        <v>0</v>
      </c>
      <c r="T205" s="229">
        <f>U205+W205</f>
        <v>880.5</v>
      </c>
      <c r="U205" s="230">
        <v>880.5</v>
      </c>
      <c r="V205" s="230">
        <v>867.3</v>
      </c>
      <c r="W205" s="672">
        <v>0</v>
      </c>
      <c r="X205" s="669">
        <f>Y205+AA205</f>
        <v>968.5</v>
      </c>
      <c r="Y205" s="673">
        <v>968.5</v>
      </c>
      <c r="Z205" s="673">
        <v>954</v>
      </c>
      <c r="AA205" s="671">
        <v>0</v>
      </c>
      <c r="AB205" s="1137"/>
    </row>
    <row r="206" spans="1:28" ht="24.75" customHeight="1" thickBot="1" x14ac:dyDescent="0.25">
      <c r="A206" s="910"/>
      <c r="B206" s="911"/>
      <c r="C206" s="913"/>
      <c r="D206" s="1019"/>
      <c r="E206" s="1203"/>
      <c r="F206" s="1212"/>
      <c r="G206" s="993"/>
      <c r="H206" s="995"/>
      <c r="I206" s="1173"/>
      <c r="J206" s="919"/>
      <c r="K206" s="222" t="s">
        <v>24</v>
      </c>
      <c r="L206" s="311">
        <f>M206+O206</f>
        <v>30</v>
      </c>
      <c r="M206" s="674">
        <v>30</v>
      </c>
      <c r="N206" s="674">
        <v>24.6</v>
      </c>
      <c r="O206" s="313">
        <v>0</v>
      </c>
      <c r="P206" s="311">
        <f>Q206+S206</f>
        <v>0</v>
      </c>
      <c r="Q206" s="674">
        <v>0</v>
      </c>
      <c r="R206" s="674">
        <v>0</v>
      </c>
      <c r="S206" s="313">
        <v>0</v>
      </c>
      <c r="T206" s="333">
        <f>U206+W206</f>
        <v>0</v>
      </c>
      <c r="U206" s="331">
        <v>0</v>
      </c>
      <c r="V206" s="331">
        <v>0</v>
      </c>
      <c r="W206" s="280">
        <v>0</v>
      </c>
      <c r="X206" s="311">
        <f>Y206+AA206</f>
        <v>0</v>
      </c>
      <c r="Y206" s="312">
        <v>0</v>
      </c>
      <c r="Z206" s="312">
        <v>0</v>
      </c>
      <c r="AA206" s="313">
        <v>0</v>
      </c>
      <c r="AB206" s="38"/>
    </row>
    <row r="207" spans="1:28" ht="24" customHeight="1" thickBot="1" x14ac:dyDescent="0.25">
      <c r="A207" s="753"/>
      <c r="B207" s="757"/>
      <c r="C207" s="914"/>
      <c r="D207" s="1020"/>
      <c r="E207" s="1204"/>
      <c r="F207" s="1213"/>
      <c r="G207" s="994"/>
      <c r="H207" s="996"/>
      <c r="I207" s="920"/>
      <c r="J207" s="920"/>
      <c r="K207" s="223" t="s">
        <v>11</v>
      </c>
      <c r="L207" s="1">
        <f>SUM(L205:L206)</f>
        <v>718.9</v>
      </c>
      <c r="M207" s="2">
        <f t="shared" ref="M207:AA207" si="86">SUM(M205:M206)</f>
        <v>718.9</v>
      </c>
      <c r="N207" s="2">
        <f t="shared" si="86"/>
        <v>696.5</v>
      </c>
      <c r="O207" s="3">
        <f t="shared" si="86"/>
        <v>0</v>
      </c>
      <c r="P207" s="1">
        <f t="shared" si="86"/>
        <v>792.6</v>
      </c>
      <c r="Q207" s="2">
        <f t="shared" si="86"/>
        <v>792.6</v>
      </c>
      <c r="R207" s="2">
        <f t="shared" si="86"/>
        <v>773.2</v>
      </c>
      <c r="S207" s="3">
        <f t="shared" si="86"/>
        <v>0</v>
      </c>
      <c r="T207" s="1">
        <f t="shared" si="86"/>
        <v>880.5</v>
      </c>
      <c r="U207" s="2">
        <f t="shared" si="86"/>
        <v>880.5</v>
      </c>
      <c r="V207" s="2">
        <f t="shared" si="86"/>
        <v>867.3</v>
      </c>
      <c r="W207" s="3">
        <f t="shared" si="86"/>
        <v>0</v>
      </c>
      <c r="X207" s="1">
        <f t="shared" si="86"/>
        <v>968.5</v>
      </c>
      <c r="Y207" s="2">
        <f t="shared" si="86"/>
        <v>968.5</v>
      </c>
      <c r="Z207" s="2">
        <f t="shared" si="86"/>
        <v>954</v>
      </c>
      <c r="AA207" s="3">
        <f t="shared" si="86"/>
        <v>0</v>
      </c>
      <c r="AB207" s="38"/>
    </row>
    <row r="208" spans="1:28" ht="21.75" customHeight="1" x14ac:dyDescent="0.2">
      <c r="A208" s="750" t="s">
        <v>15</v>
      </c>
      <c r="B208" s="754" t="s">
        <v>28</v>
      </c>
      <c r="C208" s="912" t="s">
        <v>16</v>
      </c>
      <c r="D208" s="796" t="s">
        <v>22</v>
      </c>
      <c r="E208" s="936" t="s">
        <v>72</v>
      </c>
      <c r="F208" s="1027" t="s">
        <v>215</v>
      </c>
      <c r="G208" s="805" t="s">
        <v>70</v>
      </c>
      <c r="H208" s="808" t="s">
        <v>71</v>
      </c>
      <c r="I208" s="986" t="s">
        <v>103</v>
      </c>
      <c r="J208" s="918" t="s">
        <v>218</v>
      </c>
      <c r="K208" s="191" t="s">
        <v>41</v>
      </c>
      <c r="L208" s="669">
        <f>SUM(M208+O208)</f>
        <v>65.2</v>
      </c>
      <c r="M208" s="670">
        <v>64.2</v>
      </c>
      <c r="N208" s="670">
        <v>0</v>
      </c>
      <c r="O208" s="671">
        <v>1</v>
      </c>
      <c r="P208" s="669">
        <f>SUM(Q208+S208)</f>
        <v>31.6</v>
      </c>
      <c r="Q208" s="670">
        <v>31.6</v>
      </c>
      <c r="R208" s="670">
        <v>0</v>
      </c>
      <c r="S208" s="671">
        <v>0</v>
      </c>
      <c r="T208" s="229">
        <f>U208+W208</f>
        <v>37.5</v>
      </c>
      <c r="U208" s="230">
        <v>37.5</v>
      </c>
      <c r="V208" s="230">
        <v>0</v>
      </c>
      <c r="W208" s="672">
        <v>0</v>
      </c>
      <c r="X208" s="669">
        <f>Y208+AA208</f>
        <v>40.9</v>
      </c>
      <c r="Y208" s="673">
        <v>40.9</v>
      </c>
      <c r="Z208" s="673">
        <v>0</v>
      </c>
      <c r="AA208" s="671">
        <v>0</v>
      </c>
      <c r="AB208" s="261"/>
    </row>
    <row r="209" spans="1:28" ht="21" customHeight="1" thickBot="1" x14ac:dyDescent="0.25">
      <c r="A209" s="910"/>
      <c r="B209" s="911"/>
      <c r="C209" s="913"/>
      <c r="D209" s="1019"/>
      <c r="E209" s="1223"/>
      <c r="F209" s="1212"/>
      <c r="G209" s="993"/>
      <c r="H209" s="995"/>
      <c r="I209" s="919"/>
      <c r="J209" s="919"/>
      <c r="K209" s="236" t="s">
        <v>24</v>
      </c>
      <c r="L209" s="675">
        <f>M209+O209</f>
        <v>0</v>
      </c>
      <c r="M209" s="676">
        <v>0</v>
      </c>
      <c r="N209" s="676">
        <v>0</v>
      </c>
      <c r="O209" s="677">
        <v>0</v>
      </c>
      <c r="P209" s="675">
        <f>Q209+S209</f>
        <v>0</v>
      </c>
      <c r="Q209" s="676">
        <v>0</v>
      </c>
      <c r="R209" s="676">
        <v>0</v>
      </c>
      <c r="S209" s="677">
        <v>0</v>
      </c>
      <c r="T209" s="678">
        <f>U209+W209</f>
        <v>0</v>
      </c>
      <c r="U209" s="679">
        <v>0</v>
      </c>
      <c r="V209" s="679">
        <v>0</v>
      </c>
      <c r="W209" s="680">
        <v>0</v>
      </c>
      <c r="X209" s="675">
        <f>Y209+AA209</f>
        <v>0</v>
      </c>
      <c r="Y209" s="681">
        <v>0</v>
      </c>
      <c r="Z209" s="681">
        <v>0</v>
      </c>
      <c r="AA209" s="677">
        <v>0</v>
      </c>
      <c r="AB209" s="261"/>
    </row>
    <row r="210" spans="1:28" ht="28.5" customHeight="1" thickBot="1" x14ac:dyDescent="0.25">
      <c r="A210" s="753"/>
      <c r="B210" s="757"/>
      <c r="C210" s="914"/>
      <c r="D210" s="1020"/>
      <c r="E210" s="1224"/>
      <c r="F210" s="1213"/>
      <c r="G210" s="994"/>
      <c r="H210" s="996"/>
      <c r="I210" s="920"/>
      <c r="J210" s="920"/>
      <c r="K210" s="223" t="s">
        <v>11</v>
      </c>
      <c r="L210" s="1">
        <f>SUM(L208:L209)</f>
        <v>65.2</v>
      </c>
      <c r="M210" s="2">
        <f t="shared" ref="M210:AA210" si="87">SUM(M208:M209)</f>
        <v>64.2</v>
      </c>
      <c r="N210" s="2">
        <f t="shared" si="87"/>
        <v>0</v>
      </c>
      <c r="O210" s="3">
        <f t="shared" si="87"/>
        <v>1</v>
      </c>
      <c r="P210" s="1">
        <f t="shared" si="87"/>
        <v>31.6</v>
      </c>
      <c r="Q210" s="2">
        <f t="shared" si="87"/>
        <v>31.6</v>
      </c>
      <c r="R210" s="2">
        <f t="shared" si="87"/>
        <v>0</v>
      </c>
      <c r="S210" s="3">
        <f t="shared" si="87"/>
        <v>0</v>
      </c>
      <c r="T210" s="1">
        <f t="shared" si="87"/>
        <v>37.5</v>
      </c>
      <c r="U210" s="2">
        <f t="shared" si="87"/>
        <v>37.5</v>
      </c>
      <c r="V210" s="2">
        <f t="shared" si="87"/>
        <v>0</v>
      </c>
      <c r="W210" s="3">
        <f t="shared" si="87"/>
        <v>0</v>
      </c>
      <c r="X210" s="1">
        <f t="shared" si="87"/>
        <v>40.9</v>
      </c>
      <c r="Y210" s="2">
        <f t="shared" si="87"/>
        <v>40.9</v>
      </c>
      <c r="Z210" s="2">
        <f t="shared" si="87"/>
        <v>0</v>
      </c>
      <c r="AA210" s="3">
        <f t="shared" si="87"/>
        <v>0</v>
      </c>
      <c r="AB210" s="1137"/>
    </row>
    <row r="211" spans="1:28" ht="24.75" customHeight="1" thickBot="1" x14ac:dyDescent="0.25">
      <c r="A211" s="28" t="s">
        <v>15</v>
      </c>
      <c r="B211" s="4" t="s">
        <v>28</v>
      </c>
      <c r="C211" s="5" t="s">
        <v>16</v>
      </c>
      <c r="D211" s="787" t="s">
        <v>205</v>
      </c>
      <c r="E211" s="1051"/>
      <c r="F211" s="1051"/>
      <c r="G211" s="1051"/>
      <c r="H211" s="1051"/>
      <c r="I211" s="1051"/>
      <c r="J211" s="1051"/>
      <c r="K211" s="1186"/>
      <c r="L211" s="27">
        <f t="shared" ref="L211:AA211" si="88">L207+L210</f>
        <v>784.1</v>
      </c>
      <c r="M211" s="224">
        <f t="shared" si="88"/>
        <v>783.1</v>
      </c>
      <c r="N211" s="224">
        <f t="shared" si="88"/>
        <v>696.5</v>
      </c>
      <c r="O211" s="225">
        <f t="shared" si="88"/>
        <v>1</v>
      </c>
      <c r="P211" s="27">
        <f t="shared" si="88"/>
        <v>824.2</v>
      </c>
      <c r="Q211" s="224">
        <f t="shared" si="88"/>
        <v>824.2</v>
      </c>
      <c r="R211" s="224">
        <f t="shared" si="88"/>
        <v>773.2</v>
      </c>
      <c r="S211" s="225">
        <f t="shared" si="88"/>
        <v>0</v>
      </c>
      <c r="T211" s="27">
        <f t="shared" si="88"/>
        <v>918</v>
      </c>
      <c r="U211" s="224">
        <f t="shared" si="88"/>
        <v>918</v>
      </c>
      <c r="V211" s="224">
        <f t="shared" si="88"/>
        <v>867.3</v>
      </c>
      <c r="W211" s="225">
        <f t="shared" si="88"/>
        <v>0</v>
      </c>
      <c r="X211" s="27">
        <f t="shared" si="88"/>
        <v>1009.4</v>
      </c>
      <c r="Y211" s="224">
        <f t="shared" si="88"/>
        <v>1009.4</v>
      </c>
      <c r="Z211" s="224">
        <f t="shared" si="88"/>
        <v>954</v>
      </c>
      <c r="AA211" s="225">
        <f t="shared" si="88"/>
        <v>0</v>
      </c>
      <c r="AB211" s="1137"/>
    </row>
    <row r="212" spans="1:28" ht="25.5" customHeight="1" thickBot="1" x14ac:dyDescent="0.25">
      <c r="A212" s="297" t="s">
        <v>15</v>
      </c>
      <c r="B212" s="258" t="s">
        <v>28</v>
      </c>
      <c r="C212" s="1021" t="s">
        <v>204</v>
      </c>
      <c r="D212" s="1021"/>
      <c r="E212" s="1021"/>
      <c r="F212" s="1021"/>
      <c r="G212" s="1021"/>
      <c r="H212" s="1021"/>
      <c r="I212" s="1021"/>
      <c r="J212" s="1021"/>
      <c r="K212" s="1022"/>
      <c r="L212" s="24">
        <f t="shared" ref="L212:AA212" si="89">L211</f>
        <v>784.1</v>
      </c>
      <c r="M212" s="23">
        <f t="shared" si="89"/>
        <v>783.1</v>
      </c>
      <c r="N212" s="23">
        <f t="shared" si="89"/>
        <v>696.5</v>
      </c>
      <c r="O212" s="25">
        <f t="shared" si="89"/>
        <v>1</v>
      </c>
      <c r="P212" s="24">
        <f t="shared" si="89"/>
        <v>824.2</v>
      </c>
      <c r="Q212" s="23">
        <f t="shared" si="89"/>
        <v>824.2</v>
      </c>
      <c r="R212" s="23">
        <f t="shared" si="89"/>
        <v>773.2</v>
      </c>
      <c r="S212" s="25">
        <f t="shared" si="89"/>
        <v>0</v>
      </c>
      <c r="T212" s="24">
        <f t="shared" si="89"/>
        <v>918</v>
      </c>
      <c r="U212" s="23">
        <f t="shared" si="89"/>
        <v>918</v>
      </c>
      <c r="V212" s="23">
        <f t="shared" si="89"/>
        <v>867.3</v>
      </c>
      <c r="W212" s="25">
        <f t="shared" si="89"/>
        <v>0</v>
      </c>
      <c r="X212" s="24">
        <f t="shared" si="89"/>
        <v>1009.4</v>
      </c>
      <c r="Y212" s="23">
        <f t="shared" si="89"/>
        <v>1009.4</v>
      </c>
      <c r="Z212" s="23">
        <f t="shared" si="89"/>
        <v>954</v>
      </c>
      <c r="AA212" s="25">
        <f t="shared" si="89"/>
        <v>0</v>
      </c>
      <c r="AB212" s="38"/>
    </row>
    <row r="213" spans="1:28" ht="25.5" customHeight="1" thickBot="1" x14ac:dyDescent="0.25">
      <c r="A213" s="28" t="s">
        <v>15</v>
      </c>
      <c r="B213" s="4" t="s">
        <v>47</v>
      </c>
      <c r="C213" s="1179" t="s">
        <v>73</v>
      </c>
      <c r="D213" s="1180"/>
      <c r="E213" s="1180"/>
      <c r="F213" s="1180"/>
      <c r="G213" s="1180"/>
      <c r="H213" s="1180"/>
      <c r="I213" s="1180"/>
      <c r="J213" s="1180"/>
      <c r="K213" s="1180"/>
      <c r="L213" s="1180"/>
      <c r="M213" s="1180"/>
      <c r="N213" s="1180"/>
      <c r="O213" s="1180"/>
      <c r="P213" s="1180"/>
      <c r="Q213" s="1180"/>
      <c r="R213" s="1180"/>
      <c r="S213" s="1180"/>
      <c r="T213" s="1180"/>
      <c r="U213" s="1180"/>
      <c r="V213" s="1180"/>
      <c r="W213" s="1180"/>
      <c r="X213" s="1180"/>
      <c r="Y213" s="1180"/>
      <c r="Z213" s="1180"/>
      <c r="AA213" s="1205"/>
      <c r="AB213" s="261"/>
    </row>
    <row r="214" spans="1:28" ht="25.5" customHeight="1" thickBot="1" x14ac:dyDescent="0.25">
      <c r="A214" s="28" t="s">
        <v>15</v>
      </c>
      <c r="B214" s="4" t="s">
        <v>47</v>
      </c>
      <c r="C214" s="189" t="s">
        <v>16</v>
      </c>
      <c r="D214" s="988" t="s">
        <v>74</v>
      </c>
      <c r="E214" s="989"/>
      <c r="F214" s="989"/>
      <c r="G214" s="989"/>
      <c r="H214" s="989"/>
      <c r="I214" s="989"/>
      <c r="J214" s="989"/>
      <c r="K214" s="989"/>
      <c r="L214" s="989"/>
      <c r="M214" s="989"/>
      <c r="N214" s="989"/>
      <c r="O214" s="989"/>
      <c r="P214" s="989"/>
      <c r="Q214" s="989"/>
      <c r="R214" s="989"/>
      <c r="S214" s="989"/>
      <c r="T214" s="989"/>
      <c r="U214" s="989"/>
      <c r="V214" s="989"/>
      <c r="W214" s="989"/>
      <c r="X214" s="989"/>
      <c r="Y214" s="989"/>
      <c r="Z214" s="989"/>
      <c r="AA214" s="990"/>
      <c r="AB214" s="1137"/>
    </row>
    <row r="215" spans="1:28" ht="24.75" customHeight="1" x14ac:dyDescent="0.2">
      <c r="A215" s="750" t="s">
        <v>15</v>
      </c>
      <c r="B215" s="754" t="s">
        <v>47</v>
      </c>
      <c r="C215" s="718" t="s">
        <v>16</v>
      </c>
      <c r="D215" s="1045" t="s">
        <v>16</v>
      </c>
      <c r="E215" s="799" t="s">
        <v>75</v>
      </c>
      <c r="F215" s="1027" t="s">
        <v>215</v>
      </c>
      <c r="G215" s="805" t="s">
        <v>76</v>
      </c>
      <c r="H215" s="808" t="s">
        <v>20</v>
      </c>
      <c r="I215" s="811" t="s">
        <v>103</v>
      </c>
      <c r="J215" s="1038" t="s">
        <v>218</v>
      </c>
      <c r="K215" s="191" t="s">
        <v>41</v>
      </c>
      <c r="L215" s="669">
        <f>SUM(M215+O215)</f>
        <v>31.6</v>
      </c>
      <c r="M215" s="673">
        <v>31.6</v>
      </c>
      <c r="N215" s="673">
        <v>25.7</v>
      </c>
      <c r="O215" s="671">
        <v>0</v>
      </c>
      <c r="P215" s="682">
        <f>SUM(Q215+S215)</f>
        <v>2.5</v>
      </c>
      <c r="Q215" s="683">
        <v>2.5</v>
      </c>
      <c r="R215" s="683">
        <v>0</v>
      </c>
      <c r="S215" s="672">
        <v>0</v>
      </c>
      <c r="T215" s="669">
        <f>U215+W215</f>
        <v>36.299999999999997</v>
      </c>
      <c r="U215" s="673">
        <v>36.299999999999997</v>
      </c>
      <c r="V215" s="673">
        <v>29.4</v>
      </c>
      <c r="W215" s="671">
        <v>0</v>
      </c>
      <c r="X215" s="669">
        <f>Y215+AA215</f>
        <v>36.299999999999997</v>
      </c>
      <c r="Y215" s="673">
        <v>36.299999999999997</v>
      </c>
      <c r="Z215" s="673">
        <v>29.4</v>
      </c>
      <c r="AA215" s="684">
        <v>0</v>
      </c>
      <c r="AB215" s="1137"/>
    </row>
    <row r="216" spans="1:28" ht="23.25" customHeight="1" thickBot="1" x14ac:dyDescent="0.25">
      <c r="A216" s="752"/>
      <c r="B216" s="756"/>
      <c r="C216" s="720"/>
      <c r="D216" s="1046"/>
      <c r="E216" s="800"/>
      <c r="F216" s="1156"/>
      <c r="G216" s="806"/>
      <c r="H216" s="809"/>
      <c r="I216" s="812"/>
      <c r="J216" s="1039"/>
      <c r="K216" s="192" t="s">
        <v>33</v>
      </c>
      <c r="L216" s="311">
        <v>0</v>
      </c>
      <c r="M216" s="312">
        <v>0</v>
      </c>
      <c r="N216" s="312">
        <v>0</v>
      </c>
      <c r="O216" s="313">
        <v>0</v>
      </c>
      <c r="P216" s="311">
        <v>0</v>
      </c>
      <c r="Q216" s="312">
        <v>0</v>
      </c>
      <c r="R216" s="312">
        <v>0</v>
      </c>
      <c r="S216" s="313">
        <v>0</v>
      </c>
      <c r="T216" s="311">
        <v>0</v>
      </c>
      <c r="U216" s="312">
        <v>0</v>
      </c>
      <c r="V216" s="312">
        <v>0</v>
      </c>
      <c r="W216" s="313">
        <v>0</v>
      </c>
      <c r="X216" s="311">
        <v>0</v>
      </c>
      <c r="Y216" s="312">
        <v>0</v>
      </c>
      <c r="Z216" s="312">
        <v>0</v>
      </c>
      <c r="AA216" s="107">
        <v>0</v>
      </c>
      <c r="AB216" s="1137"/>
    </row>
    <row r="217" spans="1:28" ht="24.75" customHeight="1" thickBot="1" x14ac:dyDescent="0.25">
      <c r="A217" s="860"/>
      <c r="B217" s="861"/>
      <c r="C217" s="862"/>
      <c r="D217" s="1155"/>
      <c r="E217" s="1154"/>
      <c r="F217" s="1028"/>
      <c r="G217" s="985"/>
      <c r="H217" s="810"/>
      <c r="I217" s="813"/>
      <c r="J217" s="1040"/>
      <c r="K217" s="118" t="s">
        <v>11</v>
      </c>
      <c r="L217" s="1">
        <f t="shared" ref="L217:S217" si="90">SUM(L215:L216)</f>
        <v>31.6</v>
      </c>
      <c r="M217" s="2">
        <f t="shared" si="90"/>
        <v>31.6</v>
      </c>
      <c r="N217" s="2">
        <f t="shared" si="90"/>
        <v>25.7</v>
      </c>
      <c r="O217" s="3">
        <f t="shared" si="90"/>
        <v>0</v>
      </c>
      <c r="P217" s="1">
        <f t="shared" si="90"/>
        <v>2.5</v>
      </c>
      <c r="Q217" s="2">
        <f t="shared" si="90"/>
        <v>2.5</v>
      </c>
      <c r="R217" s="2">
        <f t="shared" si="90"/>
        <v>0</v>
      </c>
      <c r="S217" s="3">
        <f t="shared" si="90"/>
        <v>0</v>
      </c>
      <c r="T217" s="1">
        <f>SUM(T215+T216)</f>
        <v>36.299999999999997</v>
      </c>
      <c r="U217" s="2">
        <f>SUM(U215+U216)</f>
        <v>36.299999999999997</v>
      </c>
      <c r="V217" s="2">
        <f>SUM(V215+V216)</f>
        <v>29.4</v>
      </c>
      <c r="W217" s="3">
        <f>SUM(W215+W216)</f>
        <v>0</v>
      </c>
      <c r="X217" s="1">
        <f>SUM(X215:X216)</f>
        <v>36.299999999999997</v>
      </c>
      <c r="Y217" s="2">
        <f>SUM(Y215:Y216)</f>
        <v>36.299999999999997</v>
      </c>
      <c r="Z217" s="2">
        <f>SUM(Z215+Z216)</f>
        <v>29.4</v>
      </c>
      <c r="AA217" s="108">
        <f>SUM(AA215+AA216)</f>
        <v>0</v>
      </c>
      <c r="AB217" s="1137"/>
    </row>
    <row r="218" spans="1:28" ht="25.5" customHeight="1" thickBot="1" x14ac:dyDescent="0.25">
      <c r="A218" s="28" t="s">
        <v>15</v>
      </c>
      <c r="B218" s="4" t="s">
        <v>47</v>
      </c>
      <c r="C218" s="5" t="s">
        <v>16</v>
      </c>
      <c r="D218" s="787" t="s">
        <v>203</v>
      </c>
      <c r="E218" s="1051"/>
      <c r="F218" s="1051"/>
      <c r="G218" s="1051"/>
      <c r="H218" s="1051"/>
      <c r="I218" s="1051"/>
      <c r="J218" s="1051"/>
      <c r="K218" s="1186"/>
      <c r="L218" s="8">
        <f>L217</f>
        <v>31.6</v>
      </c>
      <c r="M218" s="9">
        <f t="shared" ref="M218:AA218" si="91">M217</f>
        <v>31.6</v>
      </c>
      <c r="N218" s="9">
        <f t="shared" si="91"/>
        <v>25.7</v>
      </c>
      <c r="O218" s="10">
        <f t="shared" si="91"/>
        <v>0</v>
      </c>
      <c r="P218" s="8">
        <f t="shared" si="91"/>
        <v>2.5</v>
      </c>
      <c r="Q218" s="9">
        <f t="shared" si="91"/>
        <v>2.5</v>
      </c>
      <c r="R218" s="9">
        <f t="shared" si="91"/>
        <v>0</v>
      </c>
      <c r="S218" s="10">
        <f t="shared" si="91"/>
        <v>0</v>
      </c>
      <c r="T218" s="8">
        <f t="shared" si="91"/>
        <v>36.299999999999997</v>
      </c>
      <c r="U218" s="9">
        <f t="shared" si="91"/>
        <v>36.299999999999997</v>
      </c>
      <c r="V218" s="9">
        <f t="shared" si="91"/>
        <v>29.4</v>
      </c>
      <c r="W218" s="10">
        <f t="shared" si="91"/>
        <v>0</v>
      </c>
      <c r="X218" s="8">
        <f t="shared" si="91"/>
        <v>36.299999999999997</v>
      </c>
      <c r="Y218" s="9">
        <f t="shared" si="91"/>
        <v>36.299999999999997</v>
      </c>
      <c r="Z218" s="9">
        <f t="shared" si="91"/>
        <v>29.4</v>
      </c>
      <c r="AA218" s="22">
        <f t="shared" si="91"/>
        <v>0</v>
      </c>
      <c r="AB218" s="38"/>
    </row>
    <row r="219" spans="1:28" ht="22.5" customHeight="1" thickBot="1" x14ac:dyDescent="0.25">
      <c r="A219" s="297" t="s">
        <v>15</v>
      </c>
      <c r="B219" s="170" t="s">
        <v>47</v>
      </c>
      <c r="C219" s="1200" t="s">
        <v>204</v>
      </c>
      <c r="D219" s="1201"/>
      <c r="E219" s="1201"/>
      <c r="F219" s="1201"/>
      <c r="G219" s="1201"/>
      <c r="H219" s="1201"/>
      <c r="I219" s="1201"/>
      <c r="J219" s="1201"/>
      <c r="K219" s="1202"/>
      <c r="L219" s="11">
        <f t="shared" ref="L219:AA219" si="92">L218</f>
        <v>31.6</v>
      </c>
      <c r="M219" s="12">
        <f t="shared" si="92"/>
        <v>31.6</v>
      </c>
      <c r="N219" s="12">
        <f t="shared" si="92"/>
        <v>25.7</v>
      </c>
      <c r="O219" s="13">
        <f t="shared" si="92"/>
        <v>0</v>
      </c>
      <c r="P219" s="11">
        <f t="shared" si="92"/>
        <v>2.5</v>
      </c>
      <c r="Q219" s="12">
        <f t="shared" si="92"/>
        <v>2.5</v>
      </c>
      <c r="R219" s="12">
        <f t="shared" si="92"/>
        <v>0</v>
      </c>
      <c r="S219" s="13">
        <f t="shared" si="92"/>
        <v>0</v>
      </c>
      <c r="T219" s="11">
        <f t="shared" si="92"/>
        <v>36.299999999999997</v>
      </c>
      <c r="U219" s="12">
        <f t="shared" si="92"/>
        <v>36.299999999999997</v>
      </c>
      <c r="V219" s="12">
        <f t="shared" si="92"/>
        <v>29.4</v>
      </c>
      <c r="W219" s="13">
        <f t="shared" si="92"/>
        <v>0</v>
      </c>
      <c r="X219" s="11">
        <f t="shared" si="92"/>
        <v>36.299999999999997</v>
      </c>
      <c r="Y219" s="12">
        <f t="shared" si="92"/>
        <v>36.299999999999997</v>
      </c>
      <c r="Z219" s="12">
        <f t="shared" si="92"/>
        <v>29.4</v>
      </c>
      <c r="AA219" s="26">
        <f t="shared" si="92"/>
        <v>0</v>
      </c>
      <c r="AB219" s="261"/>
    </row>
    <row r="220" spans="1:28" ht="23.25" customHeight="1" thickBot="1" x14ac:dyDescent="0.25">
      <c r="A220" s="28" t="s">
        <v>15</v>
      </c>
      <c r="B220" s="4" t="s">
        <v>32</v>
      </c>
      <c r="C220" s="1179" t="s">
        <v>17</v>
      </c>
      <c r="D220" s="1180"/>
      <c r="E220" s="1180"/>
      <c r="F220" s="1180"/>
      <c r="G220" s="1180"/>
      <c r="H220" s="1180"/>
      <c r="I220" s="1180"/>
      <c r="J220" s="1180"/>
      <c r="K220" s="1180"/>
      <c r="L220" s="1180"/>
      <c r="M220" s="1180"/>
      <c r="N220" s="1180"/>
      <c r="O220" s="1180"/>
      <c r="P220" s="1180"/>
      <c r="Q220" s="1180"/>
      <c r="R220" s="1180"/>
      <c r="S220" s="1180"/>
      <c r="T220" s="1180"/>
      <c r="U220" s="1180"/>
      <c r="V220" s="1180"/>
      <c r="W220" s="1180"/>
      <c r="X220" s="1180"/>
      <c r="Y220" s="1180"/>
      <c r="Z220" s="1180"/>
      <c r="AA220" s="1205"/>
      <c r="AB220" s="261"/>
    </row>
    <row r="221" spans="1:28" ht="23.25" customHeight="1" thickBot="1" x14ac:dyDescent="0.25">
      <c r="A221" s="28" t="s">
        <v>15</v>
      </c>
      <c r="B221" s="4" t="s">
        <v>32</v>
      </c>
      <c r="C221" s="189" t="s">
        <v>16</v>
      </c>
      <c r="D221" s="988" t="s">
        <v>177</v>
      </c>
      <c r="E221" s="989"/>
      <c r="F221" s="989"/>
      <c r="G221" s="989"/>
      <c r="H221" s="989"/>
      <c r="I221" s="989"/>
      <c r="J221" s="989"/>
      <c r="K221" s="989"/>
      <c r="L221" s="989"/>
      <c r="M221" s="989"/>
      <c r="N221" s="989"/>
      <c r="O221" s="989"/>
      <c r="P221" s="989"/>
      <c r="Q221" s="989"/>
      <c r="R221" s="989"/>
      <c r="S221" s="989"/>
      <c r="T221" s="989"/>
      <c r="U221" s="989"/>
      <c r="V221" s="989"/>
      <c r="W221" s="989"/>
      <c r="X221" s="989"/>
      <c r="Y221" s="989"/>
      <c r="Z221" s="989"/>
      <c r="AA221" s="990"/>
      <c r="AB221" s="262"/>
    </row>
    <row r="222" spans="1:28" ht="23.25" customHeight="1" x14ac:dyDescent="0.2">
      <c r="A222" s="750" t="s">
        <v>15</v>
      </c>
      <c r="B222" s="754" t="s">
        <v>32</v>
      </c>
      <c r="C222" s="718" t="s">
        <v>16</v>
      </c>
      <c r="D222" s="796" t="s">
        <v>16</v>
      </c>
      <c r="E222" s="799" t="s">
        <v>178</v>
      </c>
      <c r="F222" s="802" t="s">
        <v>215</v>
      </c>
      <c r="G222" s="805" t="s">
        <v>60</v>
      </c>
      <c r="H222" s="808" t="s">
        <v>20</v>
      </c>
      <c r="I222" s="811" t="s">
        <v>55</v>
      </c>
      <c r="J222" s="1038" t="s">
        <v>226</v>
      </c>
      <c r="K222" s="191" t="s">
        <v>61</v>
      </c>
      <c r="L222" s="119">
        <f>SUM(M222+O222)</f>
        <v>0</v>
      </c>
      <c r="M222" s="59">
        <v>0</v>
      </c>
      <c r="N222" s="60">
        <v>0</v>
      </c>
      <c r="O222" s="120">
        <v>0</v>
      </c>
      <c r="P222" s="190">
        <f>SUM(Q222+S222)</f>
        <v>0</v>
      </c>
      <c r="Q222" s="188">
        <v>0</v>
      </c>
      <c r="R222" s="59">
        <v>0</v>
      </c>
      <c r="S222" s="120">
        <v>0</v>
      </c>
      <c r="T222" s="147">
        <f>SUM(U222+W222)</f>
        <v>0</v>
      </c>
      <c r="U222" s="227">
        <v>0</v>
      </c>
      <c r="V222" s="227">
        <v>0</v>
      </c>
      <c r="W222" s="228">
        <v>0</v>
      </c>
      <c r="X222" s="119">
        <v>0</v>
      </c>
      <c r="Y222" s="60">
        <v>0</v>
      </c>
      <c r="Z222" s="60">
        <v>0</v>
      </c>
      <c r="AA222" s="120">
        <v>0</v>
      </c>
      <c r="AB222" s="262"/>
    </row>
    <row r="223" spans="1:28" ht="23.25" customHeight="1" thickBot="1" x14ac:dyDescent="0.25">
      <c r="A223" s="752"/>
      <c r="B223" s="756"/>
      <c r="C223" s="720"/>
      <c r="D223" s="797"/>
      <c r="E223" s="800"/>
      <c r="F223" s="803"/>
      <c r="G223" s="806"/>
      <c r="H223" s="809"/>
      <c r="I223" s="812"/>
      <c r="J223" s="1039"/>
      <c r="K223" s="192" t="s">
        <v>33</v>
      </c>
      <c r="L223" s="109">
        <v>0</v>
      </c>
      <c r="M223" s="161">
        <v>0</v>
      </c>
      <c r="N223" s="161">
        <v>0</v>
      </c>
      <c r="O223" s="110">
        <v>0</v>
      </c>
      <c r="P223" s="109">
        <v>0</v>
      </c>
      <c r="Q223" s="289">
        <v>0</v>
      </c>
      <c r="R223" s="161">
        <v>0</v>
      </c>
      <c r="S223" s="110">
        <v>0</v>
      </c>
      <c r="T223" s="112">
        <v>0</v>
      </c>
      <c r="U223" s="161">
        <v>0</v>
      </c>
      <c r="V223" s="161">
        <v>0</v>
      </c>
      <c r="W223" s="110">
        <v>0</v>
      </c>
      <c r="X223" s="109">
        <v>0</v>
      </c>
      <c r="Y223" s="161">
        <v>0</v>
      </c>
      <c r="Z223" s="161">
        <v>0</v>
      </c>
      <c r="AA223" s="110">
        <v>0</v>
      </c>
      <c r="AB223" s="262"/>
    </row>
    <row r="224" spans="1:28" ht="23.25" customHeight="1" thickBot="1" x14ac:dyDescent="0.25">
      <c r="A224" s="753"/>
      <c r="B224" s="757"/>
      <c r="C224" s="721"/>
      <c r="D224" s="798"/>
      <c r="E224" s="801"/>
      <c r="F224" s="804"/>
      <c r="G224" s="807"/>
      <c r="H224" s="810"/>
      <c r="I224" s="813"/>
      <c r="J224" s="1040"/>
      <c r="K224" s="118" t="s">
        <v>11</v>
      </c>
      <c r="L224" s="113">
        <f t="shared" ref="L224:S224" si="93">SUM(L222:L223)</f>
        <v>0</v>
      </c>
      <c r="M224" s="114">
        <f t="shared" si="93"/>
        <v>0</v>
      </c>
      <c r="N224" s="114">
        <f t="shared" si="93"/>
        <v>0</v>
      </c>
      <c r="O224" s="115">
        <f t="shared" si="93"/>
        <v>0</v>
      </c>
      <c r="P224" s="113">
        <f t="shared" si="93"/>
        <v>0</v>
      </c>
      <c r="Q224" s="114">
        <f t="shared" si="93"/>
        <v>0</v>
      </c>
      <c r="R224" s="114">
        <f t="shared" si="93"/>
        <v>0</v>
      </c>
      <c r="S224" s="115">
        <f t="shared" si="93"/>
        <v>0</v>
      </c>
      <c r="T224" s="113">
        <f t="shared" ref="T224:AA224" si="94">SUM(T222+T223)</f>
        <v>0</v>
      </c>
      <c r="U224" s="114">
        <f t="shared" si="94"/>
        <v>0</v>
      </c>
      <c r="V224" s="116">
        <f t="shared" si="94"/>
        <v>0</v>
      </c>
      <c r="W224" s="117">
        <f t="shared" si="94"/>
        <v>0</v>
      </c>
      <c r="X224" s="113">
        <f t="shared" si="94"/>
        <v>0</v>
      </c>
      <c r="Y224" s="116">
        <f t="shared" si="94"/>
        <v>0</v>
      </c>
      <c r="Z224" s="116">
        <f t="shared" si="94"/>
        <v>0</v>
      </c>
      <c r="AA224" s="117">
        <f t="shared" si="94"/>
        <v>0</v>
      </c>
      <c r="AB224" s="262"/>
    </row>
    <row r="225" spans="1:28" ht="23.25" customHeight="1" thickBot="1" x14ac:dyDescent="0.25">
      <c r="A225" s="28" t="s">
        <v>15</v>
      </c>
      <c r="B225" s="4" t="s">
        <v>32</v>
      </c>
      <c r="C225" s="5" t="s">
        <v>16</v>
      </c>
      <c r="D225" s="787" t="s">
        <v>203</v>
      </c>
      <c r="E225" s="1051"/>
      <c r="F225" s="1051"/>
      <c r="G225" s="1051"/>
      <c r="H225" s="1051"/>
      <c r="I225" s="1051"/>
      <c r="J225" s="1051"/>
      <c r="K225" s="1051"/>
      <c r="L225" s="8">
        <f>L224</f>
        <v>0</v>
      </c>
      <c r="M225" s="9">
        <f t="shared" ref="M225:AA225" si="95">M224</f>
        <v>0</v>
      </c>
      <c r="N225" s="9">
        <f t="shared" si="95"/>
        <v>0</v>
      </c>
      <c r="O225" s="10">
        <f t="shared" si="95"/>
        <v>0</v>
      </c>
      <c r="P225" s="8">
        <f t="shared" si="95"/>
        <v>0</v>
      </c>
      <c r="Q225" s="9">
        <f t="shared" si="95"/>
        <v>0</v>
      </c>
      <c r="R225" s="9">
        <f t="shared" si="95"/>
        <v>0</v>
      </c>
      <c r="S225" s="10">
        <f t="shared" si="95"/>
        <v>0</v>
      </c>
      <c r="T225" s="8">
        <f t="shared" si="95"/>
        <v>0</v>
      </c>
      <c r="U225" s="9">
        <f t="shared" si="95"/>
        <v>0</v>
      </c>
      <c r="V225" s="9">
        <f t="shared" si="95"/>
        <v>0</v>
      </c>
      <c r="W225" s="10">
        <f t="shared" si="95"/>
        <v>0</v>
      </c>
      <c r="X225" s="8">
        <f t="shared" si="95"/>
        <v>0</v>
      </c>
      <c r="Y225" s="9">
        <f t="shared" si="95"/>
        <v>0</v>
      </c>
      <c r="Z225" s="9">
        <f t="shared" si="95"/>
        <v>0</v>
      </c>
      <c r="AA225" s="10">
        <f t="shared" si="95"/>
        <v>0</v>
      </c>
      <c r="AB225" s="262"/>
    </row>
    <row r="226" spans="1:28" ht="23.25" customHeight="1" thickBot="1" x14ac:dyDescent="0.25">
      <c r="A226" s="28" t="s">
        <v>15</v>
      </c>
      <c r="B226" s="4" t="s">
        <v>32</v>
      </c>
      <c r="C226" s="189" t="s">
        <v>22</v>
      </c>
      <c r="D226" s="988" t="s">
        <v>192</v>
      </c>
      <c r="E226" s="989"/>
      <c r="F226" s="989"/>
      <c r="G226" s="989"/>
      <c r="H226" s="989"/>
      <c r="I226" s="989"/>
      <c r="J226" s="989"/>
      <c r="K226" s="989"/>
      <c r="L226" s="989"/>
      <c r="M226" s="989"/>
      <c r="N226" s="989"/>
      <c r="O226" s="989"/>
      <c r="P226" s="989"/>
      <c r="Q226" s="989"/>
      <c r="R226" s="989"/>
      <c r="S226" s="989"/>
      <c r="T226" s="989"/>
      <c r="U226" s="989"/>
      <c r="V226" s="989"/>
      <c r="W226" s="989"/>
      <c r="X226" s="989"/>
      <c r="Y226" s="989"/>
      <c r="Z226" s="989"/>
      <c r="AA226" s="990"/>
      <c r="AB226" s="262"/>
    </row>
    <row r="227" spans="1:28" ht="24.75" customHeight="1" x14ac:dyDescent="0.2">
      <c r="A227" s="750" t="s">
        <v>15</v>
      </c>
      <c r="B227" s="754" t="s">
        <v>32</v>
      </c>
      <c r="C227" s="718" t="s">
        <v>22</v>
      </c>
      <c r="D227" s="796" t="s">
        <v>16</v>
      </c>
      <c r="E227" s="891" t="s">
        <v>193</v>
      </c>
      <c r="F227" s="1214" t="s">
        <v>215</v>
      </c>
      <c r="G227" s="1217" t="s">
        <v>420</v>
      </c>
      <c r="H227" s="1220" t="s">
        <v>20</v>
      </c>
      <c r="I227" s="1151" t="s">
        <v>194</v>
      </c>
      <c r="J227" s="1035" t="s">
        <v>218</v>
      </c>
      <c r="K227" s="532" t="s">
        <v>24</v>
      </c>
      <c r="L227" s="147">
        <f>SUM(M227+O227)</f>
        <v>18</v>
      </c>
      <c r="M227" s="583">
        <v>18</v>
      </c>
      <c r="N227" s="227">
        <v>0</v>
      </c>
      <c r="O227" s="228">
        <v>0</v>
      </c>
      <c r="P227" s="685">
        <f>SUM(Q227+S227)</f>
        <v>270</v>
      </c>
      <c r="Q227" s="656">
        <v>270</v>
      </c>
      <c r="R227" s="583">
        <v>0</v>
      </c>
      <c r="S227" s="228">
        <v>0</v>
      </c>
      <c r="T227" s="147">
        <f>SUM(U227+W227)</f>
        <v>270</v>
      </c>
      <c r="U227" s="227">
        <v>270</v>
      </c>
      <c r="V227" s="227">
        <v>0</v>
      </c>
      <c r="W227" s="228">
        <v>0</v>
      </c>
      <c r="X227" s="147">
        <f>Y227+AA227</f>
        <v>270</v>
      </c>
      <c r="Y227" s="227">
        <v>270</v>
      </c>
      <c r="Z227" s="227">
        <v>0</v>
      </c>
      <c r="AA227" s="228">
        <v>0</v>
      </c>
      <c r="AB227" s="262"/>
    </row>
    <row r="228" spans="1:28" ht="23.25" customHeight="1" thickBot="1" x14ac:dyDescent="0.25">
      <c r="A228" s="752"/>
      <c r="B228" s="756"/>
      <c r="C228" s="720"/>
      <c r="D228" s="797"/>
      <c r="E228" s="892"/>
      <c r="F228" s="1215"/>
      <c r="G228" s="1218"/>
      <c r="H228" s="1221"/>
      <c r="I228" s="1152"/>
      <c r="J228" s="1036"/>
      <c r="K228" s="533" t="s">
        <v>33</v>
      </c>
      <c r="L228" s="180">
        <v>0</v>
      </c>
      <c r="M228" s="214">
        <v>0</v>
      </c>
      <c r="N228" s="214">
        <v>0</v>
      </c>
      <c r="O228" s="215">
        <v>0</v>
      </c>
      <c r="P228" s="180">
        <v>0</v>
      </c>
      <c r="Q228" s="364">
        <v>0</v>
      </c>
      <c r="R228" s="214">
        <v>0</v>
      </c>
      <c r="S228" s="215">
        <v>0</v>
      </c>
      <c r="T228" s="534">
        <v>0</v>
      </c>
      <c r="U228" s="214">
        <v>0</v>
      </c>
      <c r="V228" s="214">
        <v>0</v>
      </c>
      <c r="W228" s="215">
        <v>0</v>
      </c>
      <c r="X228" s="180">
        <v>0</v>
      </c>
      <c r="Y228" s="214">
        <v>0</v>
      </c>
      <c r="Z228" s="214">
        <v>0</v>
      </c>
      <c r="AA228" s="215">
        <v>0</v>
      </c>
      <c r="AB228" s="262"/>
    </row>
    <row r="229" spans="1:28" ht="23.25" customHeight="1" thickBot="1" x14ac:dyDescent="0.25">
      <c r="A229" s="753"/>
      <c r="B229" s="757"/>
      <c r="C229" s="721"/>
      <c r="D229" s="798"/>
      <c r="E229" s="893"/>
      <c r="F229" s="1216"/>
      <c r="G229" s="1219"/>
      <c r="H229" s="1222"/>
      <c r="I229" s="1153"/>
      <c r="J229" s="1037"/>
      <c r="K229" s="118" t="s">
        <v>11</v>
      </c>
      <c r="L229" s="113">
        <f t="shared" ref="L229:S229" si="96">SUM(L227:L228)</f>
        <v>18</v>
      </c>
      <c r="M229" s="114">
        <f t="shared" si="96"/>
        <v>18</v>
      </c>
      <c r="N229" s="114">
        <f t="shared" si="96"/>
        <v>0</v>
      </c>
      <c r="O229" s="115">
        <f t="shared" si="96"/>
        <v>0</v>
      </c>
      <c r="P229" s="113">
        <f t="shared" si="96"/>
        <v>270</v>
      </c>
      <c r="Q229" s="114">
        <f t="shared" si="96"/>
        <v>270</v>
      </c>
      <c r="R229" s="114">
        <f t="shared" si="96"/>
        <v>0</v>
      </c>
      <c r="S229" s="115">
        <f t="shared" si="96"/>
        <v>0</v>
      </c>
      <c r="T229" s="113">
        <f t="shared" ref="T229:AA229" si="97">SUM(T227+T228)</f>
        <v>270</v>
      </c>
      <c r="U229" s="114">
        <f t="shared" si="97"/>
        <v>270</v>
      </c>
      <c r="V229" s="116">
        <f t="shared" si="97"/>
        <v>0</v>
      </c>
      <c r="W229" s="117">
        <f t="shared" si="97"/>
        <v>0</v>
      </c>
      <c r="X229" s="113">
        <f t="shared" si="97"/>
        <v>270</v>
      </c>
      <c r="Y229" s="116">
        <f t="shared" si="97"/>
        <v>270</v>
      </c>
      <c r="Z229" s="116">
        <f t="shared" si="97"/>
        <v>0</v>
      </c>
      <c r="AA229" s="117">
        <f t="shared" si="97"/>
        <v>0</v>
      </c>
      <c r="AB229" s="262"/>
    </row>
    <row r="230" spans="1:28" ht="23.25" customHeight="1" thickBot="1" x14ac:dyDescent="0.25">
      <c r="A230" s="28" t="s">
        <v>15</v>
      </c>
      <c r="B230" s="4" t="s">
        <v>32</v>
      </c>
      <c r="C230" s="5" t="s">
        <v>16</v>
      </c>
      <c r="D230" s="787" t="s">
        <v>203</v>
      </c>
      <c r="E230" s="1051"/>
      <c r="F230" s="1051"/>
      <c r="G230" s="1051"/>
      <c r="H230" s="1051"/>
      <c r="I230" s="1051"/>
      <c r="J230" s="1051"/>
      <c r="K230" s="1051"/>
      <c r="L230" s="8">
        <f>L229</f>
        <v>18</v>
      </c>
      <c r="M230" s="9">
        <f t="shared" ref="M230:AA230" si="98">M229</f>
        <v>18</v>
      </c>
      <c r="N230" s="9">
        <f t="shared" si="98"/>
        <v>0</v>
      </c>
      <c r="O230" s="10">
        <f t="shared" si="98"/>
        <v>0</v>
      </c>
      <c r="P230" s="8">
        <f t="shared" si="98"/>
        <v>270</v>
      </c>
      <c r="Q230" s="9">
        <f t="shared" si="98"/>
        <v>270</v>
      </c>
      <c r="R230" s="9">
        <f t="shared" si="98"/>
        <v>0</v>
      </c>
      <c r="S230" s="10">
        <f t="shared" si="98"/>
        <v>0</v>
      </c>
      <c r="T230" s="8">
        <f t="shared" si="98"/>
        <v>270</v>
      </c>
      <c r="U230" s="9">
        <f t="shared" si="98"/>
        <v>270</v>
      </c>
      <c r="V230" s="9">
        <f t="shared" si="98"/>
        <v>0</v>
      </c>
      <c r="W230" s="10">
        <f t="shared" si="98"/>
        <v>0</v>
      </c>
      <c r="X230" s="8">
        <f t="shared" si="98"/>
        <v>270</v>
      </c>
      <c r="Y230" s="9">
        <f t="shared" si="98"/>
        <v>270</v>
      </c>
      <c r="Z230" s="9">
        <f t="shared" si="98"/>
        <v>0</v>
      </c>
      <c r="AA230" s="10">
        <f t="shared" si="98"/>
        <v>0</v>
      </c>
      <c r="AB230" s="262"/>
    </row>
    <row r="231" spans="1:28" ht="25.5" customHeight="1" thickBot="1" x14ac:dyDescent="0.25">
      <c r="A231" s="28" t="s">
        <v>15</v>
      </c>
      <c r="B231" s="4" t="s">
        <v>32</v>
      </c>
      <c r="C231" s="189" t="s">
        <v>25</v>
      </c>
      <c r="D231" s="988" t="s">
        <v>117</v>
      </c>
      <c r="E231" s="989"/>
      <c r="F231" s="989"/>
      <c r="G231" s="989"/>
      <c r="H231" s="989"/>
      <c r="I231" s="989"/>
      <c r="J231" s="989"/>
      <c r="K231" s="989"/>
      <c r="L231" s="1148"/>
      <c r="M231" s="1148"/>
      <c r="N231" s="1148"/>
      <c r="O231" s="1148"/>
      <c r="P231" s="1148"/>
      <c r="Q231" s="1148"/>
      <c r="R231" s="1148"/>
      <c r="S231" s="1148"/>
      <c r="T231" s="1148"/>
      <c r="U231" s="1148"/>
      <c r="V231" s="1148"/>
      <c r="W231" s="1148"/>
      <c r="X231" s="1148"/>
      <c r="Y231" s="1148"/>
      <c r="Z231" s="1148"/>
      <c r="AA231" s="1149"/>
      <c r="AB231" s="1137"/>
    </row>
    <row r="232" spans="1:28" ht="22.5" customHeight="1" x14ac:dyDescent="0.2">
      <c r="A232" s="750" t="s">
        <v>15</v>
      </c>
      <c r="B232" s="754" t="s">
        <v>32</v>
      </c>
      <c r="C232" s="718" t="s">
        <v>25</v>
      </c>
      <c r="D232" s="796" t="s">
        <v>16</v>
      </c>
      <c r="E232" s="799" t="s">
        <v>118</v>
      </c>
      <c r="F232" s="802" t="s">
        <v>215</v>
      </c>
      <c r="G232" s="805" t="s">
        <v>60</v>
      </c>
      <c r="H232" s="808" t="s">
        <v>20</v>
      </c>
      <c r="I232" s="811" t="s">
        <v>55</v>
      </c>
      <c r="J232" s="1038" t="s">
        <v>227</v>
      </c>
      <c r="K232" s="191" t="s">
        <v>61</v>
      </c>
      <c r="L232" s="119">
        <f>SUM(M232+O232)</f>
        <v>44.7</v>
      </c>
      <c r="M232" s="59">
        <v>44.7</v>
      </c>
      <c r="N232" s="60">
        <v>0</v>
      </c>
      <c r="O232" s="120">
        <v>0</v>
      </c>
      <c r="P232" s="190">
        <f>SUM(Q232+S232)</f>
        <v>44.2</v>
      </c>
      <c r="Q232" s="188">
        <v>44.2</v>
      </c>
      <c r="R232" s="59">
        <v>0</v>
      </c>
      <c r="S232" s="120">
        <v>0</v>
      </c>
      <c r="T232" s="147">
        <f>SUM(U232+W232)</f>
        <v>40</v>
      </c>
      <c r="U232" s="227">
        <v>40</v>
      </c>
      <c r="V232" s="227">
        <v>0</v>
      </c>
      <c r="W232" s="228">
        <v>0</v>
      </c>
      <c r="X232" s="119">
        <f>Y232+AA232</f>
        <v>40</v>
      </c>
      <c r="Y232" s="60">
        <v>40</v>
      </c>
      <c r="Z232" s="60">
        <v>0</v>
      </c>
      <c r="AA232" s="120">
        <v>0</v>
      </c>
      <c r="AB232" s="1137"/>
    </row>
    <row r="233" spans="1:28" ht="23.25" customHeight="1" thickBot="1" x14ac:dyDescent="0.25">
      <c r="A233" s="752"/>
      <c r="B233" s="756"/>
      <c r="C233" s="720"/>
      <c r="D233" s="797"/>
      <c r="E233" s="800"/>
      <c r="F233" s="803"/>
      <c r="G233" s="806"/>
      <c r="H233" s="809"/>
      <c r="I233" s="812"/>
      <c r="J233" s="1039"/>
      <c r="K233" s="192" t="s">
        <v>33</v>
      </c>
      <c r="L233" s="109">
        <v>0</v>
      </c>
      <c r="M233" s="161">
        <v>0</v>
      </c>
      <c r="N233" s="161">
        <v>0</v>
      </c>
      <c r="O233" s="110">
        <v>0</v>
      </c>
      <c r="P233" s="109">
        <v>0</v>
      </c>
      <c r="Q233" s="289">
        <v>0</v>
      </c>
      <c r="R233" s="161">
        <v>0</v>
      </c>
      <c r="S233" s="110">
        <v>0</v>
      </c>
      <c r="T233" s="112">
        <v>0</v>
      </c>
      <c r="U233" s="161">
        <v>0</v>
      </c>
      <c r="V233" s="161">
        <v>0</v>
      </c>
      <c r="W233" s="110">
        <v>0</v>
      </c>
      <c r="X233" s="109">
        <v>0</v>
      </c>
      <c r="Y233" s="161">
        <v>0</v>
      </c>
      <c r="Z233" s="161">
        <v>0</v>
      </c>
      <c r="AA233" s="110">
        <v>0</v>
      </c>
      <c r="AB233" s="1137"/>
    </row>
    <row r="234" spans="1:28" ht="25.5" customHeight="1" thickBot="1" x14ac:dyDescent="0.25">
      <c r="A234" s="753"/>
      <c r="B234" s="757"/>
      <c r="C234" s="721"/>
      <c r="D234" s="798"/>
      <c r="E234" s="801"/>
      <c r="F234" s="804"/>
      <c r="G234" s="807"/>
      <c r="H234" s="810"/>
      <c r="I234" s="813"/>
      <c r="J234" s="1040"/>
      <c r="K234" s="118" t="s">
        <v>11</v>
      </c>
      <c r="L234" s="113">
        <f t="shared" ref="L234:S234" si="99">SUM(L232:L233)</f>
        <v>44.7</v>
      </c>
      <c r="M234" s="114">
        <f t="shared" si="99"/>
        <v>44.7</v>
      </c>
      <c r="N234" s="114">
        <f t="shared" si="99"/>
        <v>0</v>
      </c>
      <c r="O234" s="115">
        <f t="shared" si="99"/>
        <v>0</v>
      </c>
      <c r="P234" s="113">
        <f t="shared" si="99"/>
        <v>44.2</v>
      </c>
      <c r="Q234" s="114">
        <f t="shared" si="99"/>
        <v>44.2</v>
      </c>
      <c r="R234" s="114">
        <f t="shared" si="99"/>
        <v>0</v>
      </c>
      <c r="S234" s="115">
        <f t="shared" si="99"/>
        <v>0</v>
      </c>
      <c r="T234" s="113">
        <f t="shared" ref="T234:AA234" si="100">SUM(T232+T233)</f>
        <v>40</v>
      </c>
      <c r="U234" s="114">
        <f t="shared" si="100"/>
        <v>40</v>
      </c>
      <c r="V234" s="116">
        <f t="shared" si="100"/>
        <v>0</v>
      </c>
      <c r="W234" s="117">
        <f t="shared" si="100"/>
        <v>0</v>
      </c>
      <c r="X234" s="113">
        <f t="shared" si="100"/>
        <v>40</v>
      </c>
      <c r="Y234" s="116">
        <f t="shared" si="100"/>
        <v>40</v>
      </c>
      <c r="Z234" s="116">
        <f t="shared" si="100"/>
        <v>0</v>
      </c>
      <c r="AA234" s="117">
        <f t="shared" si="100"/>
        <v>0</v>
      </c>
      <c r="AB234" s="1137"/>
    </row>
    <row r="235" spans="1:28" ht="27.75" customHeight="1" thickBot="1" x14ac:dyDescent="0.25">
      <c r="A235" s="1160" t="s">
        <v>15</v>
      </c>
      <c r="B235" s="735" t="s">
        <v>32</v>
      </c>
      <c r="C235" s="1161" t="s">
        <v>25</v>
      </c>
      <c r="D235" s="1163" t="s">
        <v>35</v>
      </c>
      <c r="E235" s="1165" t="s">
        <v>120</v>
      </c>
      <c r="F235" s="1167" t="s">
        <v>215</v>
      </c>
      <c r="G235" s="1169" t="s">
        <v>119</v>
      </c>
      <c r="H235" s="1052" t="s">
        <v>20</v>
      </c>
      <c r="I235" s="918" t="s">
        <v>55</v>
      </c>
      <c r="J235" s="918" t="s">
        <v>228</v>
      </c>
      <c r="K235" s="293" t="s">
        <v>61</v>
      </c>
      <c r="L235" s="686">
        <f>M235+O235</f>
        <v>81.2</v>
      </c>
      <c r="M235" s="292">
        <v>81.2</v>
      </c>
      <c r="N235" s="292">
        <v>0</v>
      </c>
      <c r="O235" s="290">
        <v>0</v>
      </c>
      <c r="P235" s="291">
        <f>Q235+S235</f>
        <v>116.5</v>
      </c>
      <c r="Q235" s="292">
        <v>116.5</v>
      </c>
      <c r="R235" s="292">
        <v>0</v>
      </c>
      <c r="S235" s="290">
        <v>0</v>
      </c>
      <c r="T235" s="291">
        <f>U235+W235</f>
        <v>80</v>
      </c>
      <c r="U235" s="292">
        <v>80</v>
      </c>
      <c r="V235" s="292">
        <v>0</v>
      </c>
      <c r="W235" s="290">
        <v>0</v>
      </c>
      <c r="X235" s="291">
        <f>Y235+AA235</f>
        <v>90</v>
      </c>
      <c r="Y235" s="292">
        <v>90</v>
      </c>
      <c r="Z235" s="292">
        <v>0</v>
      </c>
      <c r="AA235" s="290">
        <v>0</v>
      </c>
      <c r="AB235" s="1137"/>
    </row>
    <row r="236" spans="1:28" ht="39" customHeight="1" thickBot="1" x14ac:dyDescent="0.25">
      <c r="A236" s="1044"/>
      <c r="B236" s="949"/>
      <c r="C236" s="1162"/>
      <c r="D236" s="1164"/>
      <c r="E236" s="1166"/>
      <c r="F236" s="1168"/>
      <c r="G236" s="1170"/>
      <c r="H236" s="996"/>
      <c r="I236" s="920"/>
      <c r="J236" s="920"/>
      <c r="K236" s="118" t="s">
        <v>11</v>
      </c>
      <c r="L236" s="100">
        <f t="shared" ref="L236:AA236" si="101">SUM(L235)</f>
        <v>81.2</v>
      </c>
      <c r="M236" s="2">
        <f t="shared" si="101"/>
        <v>81.2</v>
      </c>
      <c r="N236" s="2">
        <f t="shared" si="101"/>
        <v>0</v>
      </c>
      <c r="O236" s="3">
        <f t="shared" si="101"/>
        <v>0</v>
      </c>
      <c r="P236" s="1">
        <f t="shared" si="101"/>
        <v>116.5</v>
      </c>
      <c r="Q236" s="2">
        <f t="shared" si="101"/>
        <v>116.5</v>
      </c>
      <c r="R236" s="2">
        <f t="shared" si="101"/>
        <v>0</v>
      </c>
      <c r="S236" s="3">
        <f t="shared" si="101"/>
        <v>0</v>
      </c>
      <c r="T236" s="1">
        <f t="shared" si="101"/>
        <v>80</v>
      </c>
      <c r="U236" s="2">
        <f t="shared" si="101"/>
        <v>80</v>
      </c>
      <c r="V236" s="2">
        <f t="shared" si="101"/>
        <v>0</v>
      </c>
      <c r="W236" s="3">
        <f t="shared" si="101"/>
        <v>0</v>
      </c>
      <c r="X236" s="1">
        <f t="shared" si="101"/>
        <v>90</v>
      </c>
      <c r="Y236" s="2">
        <f t="shared" si="101"/>
        <v>90</v>
      </c>
      <c r="Z236" s="2">
        <f t="shared" si="101"/>
        <v>0</v>
      </c>
      <c r="AA236" s="3">
        <f t="shared" si="101"/>
        <v>0</v>
      </c>
      <c r="AB236" s="1137"/>
    </row>
    <row r="237" spans="1:28" ht="22.5" customHeight="1" x14ac:dyDescent="0.2">
      <c r="A237" s="1160" t="s">
        <v>15</v>
      </c>
      <c r="B237" s="735" t="s">
        <v>32</v>
      </c>
      <c r="C237" s="1161" t="s">
        <v>25</v>
      </c>
      <c r="D237" s="1163" t="s">
        <v>37</v>
      </c>
      <c r="E237" s="1165" t="s">
        <v>160</v>
      </c>
      <c r="F237" s="1167" t="s">
        <v>215</v>
      </c>
      <c r="G237" s="1169" t="s">
        <v>101</v>
      </c>
      <c r="H237" s="1052" t="s">
        <v>20</v>
      </c>
      <c r="I237" s="1172" t="s">
        <v>55</v>
      </c>
      <c r="J237" s="918" t="s">
        <v>218</v>
      </c>
      <c r="K237" s="293" t="s">
        <v>41</v>
      </c>
      <c r="L237" s="291">
        <f>M237+O237</f>
        <v>0</v>
      </c>
      <c r="M237" s="292">
        <v>0</v>
      </c>
      <c r="N237" s="292">
        <v>0</v>
      </c>
      <c r="O237" s="290">
        <v>0</v>
      </c>
      <c r="P237" s="291">
        <f>Q237+S237</f>
        <v>0</v>
      </c>
      <c r="Q237" s="292">
        <v>0</v>
      </c>
      <c r="R237" s="292">
        <v>0</v>
      </c>
      <c r="S237" s="290">
        <v>0</v>
      </c>
      <c r="T237" s="291">
        <f>U237+W237</f>
        <v>0</v>
      </c>
      <c r="U237" s="292">
        <v>0</v>
      </c>
      <c r="V237" s="292">
        <v>0</v>
      </c>
      <c r="W237" s="290">
        <v>0</v>
      </c>
      <c r="X237" s="291">
        <f>Y237+AA237</f>
        <v>0</v>
      </c>
      <c r="Y237" s="292">
        <v>0</v>
      </c>
      <c r="Z237" s="292">
        <v>0</v>
      </c>
      <c r="AA237" s="290">
        <v>0</v>
      </c>
      <c r="AB237" s="1137"/>
    </row>
    <row r="238" spans="1:28" ht="21.75" customHeight="1" thickBot="1" x14ac:dyDescent="0.25">
      <c r="A238" s="814"/>
      <c r="B238" s="736"/>
      <c r="C238" s="913"/>
      <c r="D238" s="1174"/>
      <c r="E238" s="1176"/>
      <c r="F238" s="1175"/>
      <c r="G238" s="1171"/>
      <c r="H238" s="995"/>
      <c r="I238" s="1173"/>
      <c r="J238" s="919"/>
      <c r="K238" s="288" t="s">
        <v>24</v>
      </c>
      <c r="L238" s="286">
        <f>M238+O238</f>
        <v>0</v>
      </c>
      <c r="M238" s="278">
        <v>0</v>
      </c>
      <c r="N238" s="278">
        <v>0</v>
      </c>
      <c r="O238" s="285">
        <v>0</v>
      </c>
      <c r="P238" s="286">
        <f>Q238+S238</f>
        <v>0</v>
      </c>
      <c r="Q238" s="278">
        <v>0</v>
      </c>
      <c r="R238" s="278">
        <v>0</v>
      </c>
      <c r="S238" s="285">
        <v>0</v>
      </c>
      <c r="T238" s="286">
        <f>U238+W238</f>
        <v>0</v>
      </c>
      <c r="U238" s="278">
        <v>0</v>
      </c>
      <c r="V238" s="278">
        <v>0</v>
      </c>
      <c r="W238" s="285">
        <v>0</v>
      </c>
      <c r="X238" s="286">
        <f>Y238+AA238</f>
        <v>0</v>
      </c>
      <c r="Y238" s="278">
        <v>0</v>
      </c>
      <c r="Z238" s="278">
        <v>0</v>
      </c>
      <c r="AA238" s="285">
        <v>0</v>
      </c>
      <c r="AB238" s="1137"/>
    </row>
    <row r="239" spans="1:28" ht="27.75" customHeight="1" thickBot="1" x14ac:dyDescent="0.25">
      <c r="A239" s="1044"/>
      <c r="B239" s="949"/>
      <c r="C239" s="1162"/>
      <c r="D239" s="1164"/>
      <c r="E239" s="1166"/>
      <c r="F239" s="1168"/>
      <c r="G239" s="1170"/>
      <c r="H239" s="996"/>
      <c r="I239" s="920"/>
      <c r="J239" s="920"/>
      <c r="K239" s="118" t="s">
        <v>11</v>
      </c>
      <c r="L239" s="1">
        <f t="shared" ref="L239:AA239" si="102">SUM(L237:L238)</f>
        <v>0</v>
      </c>
      <c r="M239" s="100">
        <f t="shared" si="102"/>
        <v>0</v>
      </c>
      <c r="N239" s="100">
        <f t="shared" si="102"/>
        <v>0</v>
      </c>
      <c r="O239" s="108">
        <f t="shared" si="102"/>
        <v>0</v>
      </c>
      <c r="P239" s="1">
        <f t="shared" si="102"/>
        <v>0</v>
      </c>
      <c r="Q239" s="100">
        <f t="shared" si="102"/>
        <v>0</v>
      </c>
      <c r="R239" s="100">
        <f t="shared" si="102"/>
        <v>0</v>
      </c>
      <c r="S239" s="108">
        <f t="shared" si="102"/>
        <v>0</v>
      </c>
      <c r="T239" s="1">
        <f t="shared" si="102"/>
        <v>0</v>
      </c>
      <c r="U239" s="100">
        <f t="shared" si="102"/>
        <v>0</v>
      </c>
      <c r="V239" s="100">
        <f t="shared" si="102"/>
        <v>0</v>
      </c>
      <c r="W239" s="108">
        <f t="shared" si="102"/>
        <v>0</v>
      </c>
      <c r="X239" s="1">
        <f t="shared" si="102"/>
        <v>0</v>
      </c>
      <c r="Y239" s="100">
        <f t="shared" si="102"/>
        <v>0</v>
      </c>
      <c r="Z239" s="100">
        <f t="shared" si="102"/>
        <v>0</v>
      </c>
      <c r="AA239" s="108">
        <f t="shared" si="102"/>
        <v>0</v>
      </c>
      <c r="AB239" s="1137"/>
    </row>
    <row r="240" spans="1:28" ht="24.75" customHeight="1" thickBot="1" x14ac:dyDescent="0.25">
      <c r="A240" s="28" t="s">
        <v>15</v>
      </c>
      <c r="B240" s="4" t="s">
        <v>32</v>
      </c>
      <c r="C240" s="5" t="s">
        <v>25</v>
      </c>
      <c r="D240" s="787" t="s">
        <v>203</v>
      </c>
      <c r="E240" s="1051"/>
      <c r="F240" s="1051"/>
      <c r="G240" s="1051"/>
      <c r="H240" s="1051"/>
      <c r="I240" s="1051"/>
      <c r="J240" s="1051"/>
      <c r="K240" s="1051"/>
      <c r="L240" s="253">
        <f t="shared" ref="L240:AA240" si="103">L234+L236+L239</f>
        <v>125.9</v>
      </c>
      <c r="M240" s="254">
        <f t="shared" si="103"/>
        <v>125.9</v>
      </c>
      <c r="N240" s="254">
        <f t="shared" si="103"/>
        <v>0</v>
      </c>
      <c r="O240" s="255">
        <f t="shared" si="103"/>
        <v>0</v>
      </c>
      <c r="P240" s="253">
        <f t="shared" si="103"/>
        <v>160.69999999999999</v>
      </c>
      <c r="Q240" s="254">
        <f t="shared" si="103"/>
        <v>160.69999999999999</v>
      </c>
      <c r="R240" s="254">
        <f t="shared" si="103"/>
        <v>0</v>
      </c>
      <c r="S240" s="255">
        <f t="shared" si="103"/>
        <v>0</v>
      </c>
      <c r="T240" s="253">
        <f t="shared" si="103"/>
        <v>120</v>
      </c>
      <c r="U240" s="254">
        <f t="shared" si="103"/>
        <v>120</v>
      </c>
      <c r="V240" s="254">
        <f t="shared" si="103"/>
        <v>0</v>
      </c>
      <c r="W240" s="255">
        <f t="shared" si="103"/>
        <v>0</v>
      </c>
      <c r="X240" s="253">
        <f t="shared" si="103"/>
        <v>130</v>
      </c>
      <c r="Y240" s="254">
        <f t="shared" si="103"/>
        <v>130</v>
      </c>
      <c r="Z240" s="254">
        <f t="shared" si="103"/>
        <v>0</v>
      </c>
      <c r="AA240" s="255">
        <f t="shared" si="103"/>
        <v>0</v>
      </c>
      <c r="AB240" s="1137"/>
    </row>
    <row r="241" spans="1:41" ht="23.25" customHeight="1" thickBot="1" x14ac:dyDescent="0.25">
      <c r="A241" s="297" t="s">
        <v>15</v>
      </c>
      <c r="B241" s="170" t="s">
        <v>32</v>
      </c>
      <c r="C241" s="1177" t="s">
        <v>204</v>
      </c>
      <c r="D241" s="1178"/>
      <c r="E241" s="1178"/>
      <c r="F241" s="1178"/>
      <c r="G241" s="1178"/>
      <c r="H241" s="1178"/>
      <c r="I241" s="1178"/>
      <c r="J241" s="1178"/>
      <c r="K241" s="1178"/>
      <c r="L241" s="247">
        <f>L240+L230+L225</f>
        <v>143.9</v>
      </c>
      <c r="M241" s="248">
        <f t="shared" ref="M241:AA241" si="104">M240+M230+M225</f>
        <v>143.9</v>
      </c>
      <c r="N241" s="248">
        <f t="shared" si="104"/>
        <v>0</v>
      </c>
      <c r="O241" s="249">
        <f t="shared" si="104"/>
        <v>0</v>
      </c>
      <c r="P241" s="247">
        <f t="shared" si="104"/>
        <v>430.7</v>
      </c>
      <c r="Q241" s="248">
        <f t="shared" si="104"/>
        <v>430.7</v>
      </c>
      <c r="R241" s="248">
        <f t="shared" si="104"/>
        <v>0</v>
      </c>
      <c r="S241" s="249">
        <f t="shared" si="104"/>
        <v>0</v>
      </c>
      <c r="T241" s="247">
        <f t="shared" si="104"/>
        <v>390</v>
      </c>
      <c r="U241" s="248">
        <f t="shared" si="104"/>
        <v>390</v>
      </c>
      <c r="V241" s="248">
        <f t="shared" si="104"/>
        <v>0</v>
      </c>
      <c r="W241" s="249">
        <f t="shared" si="104"/>
        <v>0</v>
      </c>
      <c r="X241" s="247">
        <f t="shared" si="104"/>
        <v>400</v>
      </c>
      <c r="Y241" s="248">
        <f t="shared" si="104"/>
        <v>400</v>
      </c>
      <c r="Z241" s="248">
        <f t="shared" si="104"/>
        <v>0</v>
      </c>
      <c r="AA241" s="249">
        <f t="shared" si="104"/>
        <v>0</v>
      </c>
      <c r="AB241" s="1137"/>
    </row>
    <row r="242" spans="1:41" ht="24.75" customHeight="1" thickBot="1" x14ac:dyDescent="0.25">
      <c r="A242" s="28" t="s">
        <v>15</v>
      </c>
      <c r="B242" s="4" t="s">
        <v>34</v>
      </c>
      <c r="C242" s="1179" t="s">
        <v>77</v>
      </c>
      <c r="D242" s="1180"/>
      <c r="E242" s="1180"/>
      <c r="F242" s="1180"/>
      <c r="G242" s="1180"/>
      <c r="H242" s="1180"/>
      <c r="I242" s="1180"/>
      <c r="J242" s="1180"/>
      <c r="K242" s="1180"/>
      <c r="L242" s="1181"/>
      <c r="M242" s="1181"/>
      <c r="N242" s="1181"/>
      <c r="O242" s="1181"/>
      <c r="P242" s="1181"/>
      <c r="Q242" s="1181"/>
      <c r="R242" s="1181"/>
      <c r="S242" s="1181"/>
      <c r="T242" s="1181"/>
      <c r="U242" s="1181"/>
      <c r="V242" s="1181"/>
      <c r="W242" s="1181"/>
      <c r="X242" s="1181"/>
      <c r="Y242" s="1181"/>
      <c r="Z242" s="1181"/>
      <c r="AA242" s="1182"/>
      <c r="AB242" s="1137"/>
    </row>
    <row r="243" spans="1:41" ht="24" customHeight="1" thickBot="1" x14ac:dyDescent="0.25">
      <c r="A243" s="28" t="s">
        <v>15</v>
      </c>
      <c r="B243" s="4" t="s">
        <v>34</v>
      </c>
      <c r="C243" s="5" t="s">
        <v>16</v>
      </c>
      <c r="D243" s="988" t="s">
        <v>78</v>
      </c>
      <c r="E243" s="989"/>
      <c r="F243" s="989"/>
      <c r="G243" s="989"/>
      <c r="H243" s="989"/>
      <c r="I243" s="989"/>
      <c r="J243" s="989"/>
      <c r="K243" s="989"/>
      <c r="L243" s="989"/>
      <c r="M243" s="989"/>
      <c r="N243" s="989"/>
      <c r="O243" s="989"/>
      <c r="P243" s="989"/>
      <c r="Q243" s="989"/>
      <c r="R243" s="989"/>
      <c r="S243" s="989"/>
      <c r="T243" s="989"/>
      <c r="U243" s="989"/>
      <c r="V243" s="989"/>
      <c r="W243" s="989"/>
      <c r="X243" s="989"/>
      <c r="Y243" s="989"/>
      <c r="Z243" s="989"/>
      <c r="AA243" s="990"/>
      <c r="AB243" s="38"/>
    </row>
    <row r="244" spans="1:41" ht="22.5" customHeight="1" x14ac:dyDescent="0.2">
      <c r="A244" s="750" t="s">
        <v>15</v>
      </c>
      <c r="B244" s="754" t="s">
        <v>34</v>
      </c>
      <c r="C244" s="718" t="s">
        <v>16</v>
      </c>
      <c r="D244" s="1045" t="s">
        <v>16</v>
      </c>
      <c r="E244" s="799" t="s">
        <v>102</v>
      </c>
      <c r="F244" s="1027" t="s">
        <v>215</v>
      </c>
      <c r="G244" s="805" t="s">
        <v>60</v>
      </c>
      <c r="H244" s="808" t="s">
        <v>20</v>
      </c>
      <c r="I244" s="811" t="s">
        <v>55</v>
      </c>
      <c r="J244" s="1038" t="s">
        <v>218</v>
      </c>
      <c r="K244" s="191" t="s">
        <v>61</v>
      </c>
      <c r="L244" s="119">
        <f>SUM(M244+O244)</f>
        <v>11</v>
      </c>
      <c r="M244" s="60">
        <v>11</v>
      </c>
      <c r="N244" s="60">
        <v>0</v>
      </c>
      <c r="O244" s="120">
        <v>0</v>
      </c>
      <c r="P244" s="119">
        <f>SUM(Q244+S244)</f>
        <v>21</v>
      </c>
      <c r="Q244" s="60">
        <v>21</v>
      </c>
      <c r="R244" s="60">
        <v>0</v>
      </c>
      <c r="S244" s="120">
        <v>0</v>
      </c>
      <c r="T244" s="119">
        <f>SUM(U244+W244)</f>
        <v>20</v>
      </c>
      <c r="U244" s="60">
        <v>20</v>
      </c>
      <c r="V244" s="60">
        <v>0</v>
      </c>
      <c r="W244" s="120">
        <v>0</v>
      </c>
      <c r="X244" s="119">
        <f>Y244+AA244</f>
        <v>20</v>
      </c>
      <c r="Y244" s="60">
        <v>20</v>
      </c>
      <c r="Z244" s="60">
        <v>0</v>
      </c>
      <c r="AA244" s="120">
        <v>0</v>
      </c>
      <c r="AB244" s="39"/>
    </row>
    <row r="245" spans="1:41" ht="24.75" customHeight="1" thickBot="1" x14ac:dyDescent="0.25">
      <c r="A245" s="752"/>
      <c r="B245" s="756"/>
      <c r="C245" s="720"/>
      <c r="D245" s="1046"/>
      <c r="E245" s="800"/>
      <c r="F245" s="1156"/>
      <c r="G245" s="806"/>
      <c r="H245" s="809"/>
      <c r="I245" s="812"/>
      <c r="J245" s="1039"/>
      <c r="K245" s="192" t="s">
        <v>33</v>
      </c>
      <c r="L245" s="109">
        <v>0</v>
      </c>
      <c r="M245" s="46">
        <v>0</v>
      </c>
      <c r="N245" s="46">
        <v>0</v>
      </c>
      <c r="O245" s="110">
        <v>0</v>
      </c>
      <c r="P245" s="109">
        <v>0</v>
      </c>
      <c r="Q245" s="46">
        <v>0</v>
      </c>
      <c r="R245" s="46">
        <v>0</v>
      </c>
      <c r="S245" s="110">
        <v>0</v>
      </c>
      <c r="T245" s="109">
        <v>0</v>
      </c>
      <c r="U245" s="46">
        <v>0</v>
      </c>
      <c r="V245" s="46">
        <v>0</v>
      </c>
      <c r="W245" s="110">
        <v>0</v>
      </c>
      <c r="X245" s="109">
        <v>0</v>
      </c>
      <c r="Y245" s="46">
        <v>0</v>
      </c>
      <c r="Z245" s="46">
        <v>0</v>
      </c>
      <c r="AA245" s="110">
        <v>0</v>
      </c>
      <c r="AB245" s="39"/>
    </row>
    <row r="246" spans="1:41" ht="27" customHeight="1" thickBot="1" x14ac:dyDescent="0.25">
      <c r="A246" s="753"/>
      <c r="B246" s="757"/>
      <c r="C246" s="721"/>
      <c r="D246" s="1047"/>
      <c r="E246" s="801"/>
      <c r="F246" s="1029"/>
      <c r="G246" s="807"/>
      <c r="H246" s="810"/>
      <c r="I246" s="813"/>
      <c r="J246" s="1040"/>
      <c r="K246" s="118" t="s">
        <v>11</v>
      </c>
      <c r="L246" s="104">
        <f>SUM(L244:L245)</f>
        <v>11</v>
      </c>
      <c r="M246" s="106">
        <f t="shared" ref="M246:S246" si="105">SUM(M244)</f>
        <v>11</v>
      </c>
      <c r="N246" s="106">
        <f t="shared" si="105"/>
        <v>0</v>
      </c>
      <c r="O246" s="111">
        <f t="shared" si="105"/>
        <v>0</v>
      </c>
      <c r="P246" s="104">
        <f t="shared" si="105"/>
        <v>21</v>
      </c>
      <c r="Q246" s="106">
        <f t="shared" si="105"/>
        <v>21</v>
      </c>
      <c r="R246" s="106">
        <f t="shared" si="105"/>
        <v>0</v>
      </c>
      <c r="S246" s="111">
        <f t="shared" si="105"/>
        <v>0</v>
      </c>
      <c r="T246" s="104">
        <f>SUM(T244:T245)</f>
        <v>20</v>
      </c>
      <c r="U246" s="106">
        <f>SUM(U244:U245)</f>
        <v>20</v>
      </c>
      <c r="V246" s="106">
        <f t="shared" ref="V246:AA246" si="106">SUM(V244)</f>
        <v>0</v>
      </c>
      <c r="W246" s="111">
        <f t="shared" si="106"/>
        <v>0</v>
      </c>
      <c r="X246" s="104">
        <f t="shared" si="106"/>
        <v>20</v>
      </c>
      <c r="Y246" s="106">
        <f t="shared" si="106"/>
        <v>20</v>
      </c>
      <c r="Z246" s="106">
        <f t="shared" si="106"/>
        <v>0</v>
      </c>
      <c r="AA246" s="111">
        <f t="shared" si="106"/>
        <v>0</v>
      </c>
      <c r="AB246" s="39"/>
    </row>
    <row r="247" spans="1:41" ht="36.75" customHeight="1" thickBot="1" x14ac:dyDescent="0.25">
      <c r="A247" s="750" t="s">
        <v>15</v>
      </c>
      <c r="B247" s="754" t="s">
        <v>34</v>
      </c>
      <c r="C247" s="718" t="s">
        <v>16</v>
      </c>
      <c r="D247" s="1045" t="s">
        <v>22</v>
      </c>
      <c r="E247" s="799" t="s">
        <v>105</v>
      </c>
      <c r="F247" s="1027" t="s">
        <v>215</v>
      </c>
      <c r="G247" s="805" t="s">
        <v>60</v>
      </c>
      <c r="H247" s="808" t="s">
        <v>20</v>
      </c>
      <c r="I247" s="811" t="s">
        <v>55</v>
      </c>
      <c r="J247" s="1038" t="s">
        <v>218</v>
      </c>
      <c r="K247" s="342" t="s">
        <v>61</v>
      </c>
      <c r="L247" s="574">
        <f>SUM(M247+O247)</f>
        <v>27.7</v>
      </c>
      <c r="M247" s="579">
        <v>27.7</v>
      </c>
      <c r="N247" s="579">
        <v>0</v>
      </c>
      <c r="O247" s="580">
        <v>0</v>
      </c>
      <c r="P247" s="574">
        <f>SUM(Q247+S247)</f>
        <v>195</v>
      </c>
      <c r="Q247" s="579">
        <v>195</v>
      </c>
      <c r="R247" s="579">
        <v>0</v>
      </c>
      <c r="S247" s="580">
        <v>0</v>
      </c>
      <c r="T247" s="92">
        <f>SUM(U247+W247)</f>
        <v>30</v>
      </c>
      <c r="U247" s="581">
        <v>30</v>
      </c>
      <c r="V247" s="581">
        <v>0</v>
      </c>
      <c r="W247" s="582">
        <v>0</v>
      </c>
      <c r="X247" s="574">
        <f>Y247+AA247</f>
        <v>30</v>
      </c>
      <c r="Y247" s="579">
        <v>30</v>
      </c>
      <c r="Z247" s="579">
        <v>0</v>
      </c>
      <c r="AA247" s="580">
        <v>0</v>
      </c>
      <c r="AB247" s="39"/>
    </row>
    <row r="248" spans="1:41" ht="32.25" customHeight="1" thickBot="1" x14ac:dyDescent="0.25">
      <c r="A248" s="753"/>
      <c r="B248" s="757"/>
      <c r="C248" s="721"/>
      <c r="D248" s="1047"/>
      <c r="E248" s="801"/>
      <c r="F248" s="1029"/>
      <c r="G248" s="807"/>
      <c r="H248" s="810"/>
      <c r="I248" s="813"/>
      <c r="J248" s="1040"/>
      <c r="K248" s="118" t="s">
        <v>11</v>
      </c>
      <c r="L248" s="104">
        <f>SUM(L247:L247)</f>
        <v>27.7</v>
      </c>
      <c r="M248" s="106">
        <f t="shared" ref="M248:S248" si="107">SUM(M247)</f>
        <v>27.7</v>
      </c>
      <c r="N248" s="106">
        <f t="shared" si="107"/>
        <v>0</v>
      </c>
      <c r="O248" s="111">
        <f t="shared" si="107"/>
        <v>0</v>
      </c>
      <c r="P248" s="104">
        <f t="shared" si="107"/>
        <v>195</v>
      </c>
      <c r="Q248" s="106">
        <f t="shared" si="107"/>
        <v>195</v>
      </c>
      <c r="R248" s="106">
        <f t="shared" si="107"/>
        <v>0</v>
      </c>
      <c r="S248" s="111">
        <f t="shared" si="107"/>
        <v>0</v>
      </c>
      <c r="T248" s="104">
        <f>SUM(T247:T247)</f>
        <v>30</v>
      </c>
      <c r="U248" s="106">
        <f>SUM(U247:U247)</f>
        <v>30</v>
      </c>
      <c r="V248" s="106">
        <f t="shared" ref="V248:AA248" si="108">SUM(V247)</f>
        <v>0</v>
      </c>
      <c r="W248" s="111">
        <f t="shared" si="108"/>
        <v>0</v>
      </c>
      <c r="X248" s="104">
        <f t="shared" si="108"/>
        <v>30</v>
      </c>
      <c r="Y248" s="106">
        <f t="shared" si="108"/>
        <v>30</v>
      </c>
      <c r="Z248" s="106">
        <f t="shared" si="108"/>
        <v>0</v>
      </c>
      <c r="AA248" s="111">
        <f t="shared" si="108"/>
        <v>0</v>
      </c>
      <c r="AB248" s="39"/>
    </row>
    <row r="249" spans="1:41" ht="31.5" customHeight="1" thickBot="1" x14ac:dyDescent="0.25">
      <c r="A249" s="750" t="s">
        <v>15</v>
      </c>
      <c r="B249" s="754" t="s">
        <v>34</v>
      </c>
      <c r="C249" s="718" t="s">
        <v>16</v>
      </c>
      <c r="D249" s="1045" t="s">
        <v>25</v>
      </c>
      <c r="E249" s="799" t="s">
        <v>79</v>
      </c>
      <c r="F249" s="1027" t="s">
        <v>215</v>
      </c>
      <c r="G249" s="805" t="s">
        <v>116</v>
      </c>
      <c r="H249" s="808" t="s">
        <v>20</v>
      </c>
      <c r="I249" s="811" t="s">
        <v>55</v>
      </c>
      <c r="J249" s="1038" t="s">
        <v>218</v>
      </c>
      <c r="K249" s="342" t="s">
        <v>61</v>
      </c>
      <c r="L249" s="574">
        <f>SUM(M249+O249)</f>
        <v>35.299999999999997</v>
      </c>
      <c r="M249" s="579">
        <v>35.299999999999997</v>
      </c>
      <c r="N249" s="579">
        <v>0</v>
      </c>
      <c r="O249" s="580">
        <v>0</v>
      </c>
      <c r="P249" s="574">
        <f>SUM(Q249+S249)</f>
        <v>48.5</v>
      </c>
      <c r="Q249" s="579">
        <v>48.5</v>
      </c>
      <c r="R249" s="579">
        <v>0</v>
      </c>
      <c r="S249" s="580">
        <v>0</v>
      </c>
      <c r="T249" s="92">
        <f>SUM(U249+W249)</f>
        <v>43</v>
      </c>
      <c r="U249" s="581">
        <v>43</v>
      </c>
      <c r="V249" s="581">
        <v>0</v>
      </c>
      <c r="W249" s="582">
        <v>0</v>
      </c>
      <c r="X249" s="574">
        <f>Y249+AA249</f>
        <v>43</v>
      </c>
      <c r="Y249" s="579">
        <v>43</v>
      </c>
      <c r="Z249" s="579">
        <v>0</v>
      </c>
      <c r="AA249" s="580">
        <v>0</v>
      </c>
      <c r="AB249" s="39"/>
    </row>
    <row r="250" spans="1:41" ht="34.5" customHeight="1" thickBot="1" x14ac:dyDescent="0.25">
      <c r="A250" s="753"/>
      <c r="B250" s="757"/>
      <c r="C250" s="721"/>
      <c r="D250" s="1047"/>
      <c r="E250" s="801"/>
      <c r="F250" s="1029"/>
      <c r="G250" s="807"/>
      <c r="H250" s="810"/>
      <c r="I250" s="813"/>
      <c r="J250" s="1040"/>
      <c r="K250" s="118" t="s">
        <v>11</v>
      </c>
      <c r="L250" s="113">
        <f>SUM(L249:L249)</f>
        <v>35.299999999999997</v>
      </c>
      <c r="M250" s="116">
        <f t="shared" ref="M250:S250" si="109">SUM(M249)</f>
        <v>35.299999999999997</v>
      </c>
      <c r="N250" s="116">
        <f t="shared" si="109"/>
        <v>0</v>
      </c>
      <c r="O250" s="117">
        <f t="shared" si="109"/>
        <v>0</v>
      </c>
      <c r="P250" s="113">
        <f t="shared" si="109"/>
        <v>48.5</v>
      </c>
      <c r="Q250" s="116">
        <f t="shared" si="109"/>
        <v>48.5</v>
      </c>
      <c r="R250" s="116">
        <f t="shared" si="109"/>
        <v>0</v>
      </c>
      <c r="S250" s="117">
        <f t="shared" si="109"/>
        <v>0</v>
      </c>
      <c r="T250" s="113">
        <f>SUM(T249:T249)</f>
        <v>43</v>
      </c>
      <c r="U250" s="116">
        <f>SUM(U249:U249)</f>
        <v>43</v>
      </c>
      <c r="V250" s="116">
        <f t="shared" ref="V250:AA250" si="110">SUM(V249)</f>
        <v>0</v>
      </c>
      <c r="W250" s="117">
        <f t="shared" si="110"/>
        <v>0</v>
      </c>
      <c r="X250" s="113">
        <f t="shared" si="110"/>
        <v>43</v>
      </c>
      <c r="Y250" s="116">
        <f t="shared" si="110"/>
        <v>43</v>
      </c>
      <c r="Z250" s="116">
        <f t="shared" si="110"/>
        <v>0</v>
      </c>
      <c r="AA250" s="117">
        <f t="shared" si="110"/>
        <v>0</v>
      </c>
      <c r="AB250" s="39"/>
    </row>
    <row r="251" spans="1:41" ht="21.75" customHeight="1" thickBot="1" x14ac:dyDescent="0.25">
      <c r="A251" s="28" t="s">
        <v>15</v>
      </c>
      <c r="B251" s="4" t="s">
        <v>34</v>
      </c>
      <c r="C251" s="195" t="s">
        <v>16</v>
      </c>
      <c r="D251" s="787" t="s">
        <v>203</v>
      </c>
      <c r="E251" s="1051"/>
      <c r="F251" s="1051"/>
      <c r="G251" s="1051"/>
      <c r="H251" s="1051"/>
      <c r="I251" s="1051"/>
      <c r="J251" s="1051"/>
      <c r="K251" s="1051"/>
      <c r="L251" s="8">
        <f>L246+L248+L250</f>
        <v>74</v>
      </c>
      <c r="M251" s="9">
        <f t="shared" ref="M251:AA251" si="111">M246+M248+M250</f>
        <v>74</v>
      </c>
      <c r="N251" s="9">
        <f t="shared" si="111"/>
        <v>0</v>
      </c>
      <c r="O251" s="10">
        <f t="shared" si="111"/>
        <v>0</v>
      </c>
      <c r="P251" s="8">
        <f t="shared" si="111"/>
        <v>264.5</v>
      </c>
      <c r="Q251" s="9">
        <f t="shared" si="111"/>
        <v>264.5</v>
      </c>
      <c r="R251" s="9">
        <f t="shared" si="111"/>
        <v>0</v>
      </c>
      <c r="S251" s="10">
        <f t="shared" si="111"/>
        <v>0</v>
      </c>
      <c r="T251" s="8">
        <f t="shared" si="111"/>
        <v>93</v>
      </c>
      <c r="U251" s="9">
        <f t="shared" si="111"/>
        <v>93</v>
      </c>
      <c r="V251" s="9">
        <f t="shared" si="111"/>
        <v>0</v>
      </c>
      <c r="W251" s="10">
        <f t="shared" si="111"/>
        <v>0</v>
      </c>
      <c r="X251" s="8">
        <f t="shared" si="111"/>
        <v>93</v>
      </c>
      <c r="Y251" s="9">
        <f t="shared" si="111"/>
        <v>93</v>
      </c>
      <c r="Z251" s="9">
        <f t="shared" si="111"/>
        <v>0</v>
      </c>
      <c r="AA251" s="10">
        <f t="shared" si="111"/>
        <v>0</v>
      </c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</row>
    <row r="252" spans="1:41" ht="23.25" customHeight="1" thickBot="1" x14ac:dyDescent="0.25">
      <c r="A252" s="297" t="s">
        <v>15</v>
      </c>
      <c r="B252" s="269" t="s">
        <v>34</v>
      </c>
      <c r="C252" s="1193" t="s">
        <v>204</v>
      </c>
      <c r="D252" s="1194"/>
      <c r="E252" s="1194"/>
      <c r="F252" s="1194"/>
      <c r="G252" s="1194"/>
      <c r="H252" s="1194"/>
      <c r="I252" s="1194"/>
      <c r="J252" s="1194"/>
      <c r="K252" s="1195"/>
      <c r="L252" s="196">
        <f t="shared" ref="L252:AA252" si="112">SUM(+L251)</f>
        <v>74</v>
      </c>
      <c r="M252" s="197">
        <f t="shared" si="112"/>
        <v>74</v>
      </c>
      <c r="N252" s="197">
        <f t="shared" si="112"/>
        <v>0</v>
      </c>
      <c r="O252" s="198">
        <f t="shared" si="112"/>
        <v>0</v>
      </c>
      <c r="P252" s="196">
        <f t="shared" si="112"/>
        <v>264.5</v>
      </c>
      <c r="Q252" s="197">
        <f t="shared" si="112"/>
        <v>264.5</v>
      </c>
      <c r="R252" s="197">
        <f t="shared" si="112"/>
        <v>0</v>
      </c>
      <c r="S252" s="198">
        <f t="shared" si="112"/>
        <v>0</v>
      </c>
      <c r="T252" s="196">
        <f t="shared" si="112"/>
        <v>93</v>
      </c>
      <c r="U252" s="197">
        <f t="shared" si="112"/>
        <v>93</v>
      </c>
      <c r="V252" s="197">
        <f t="shared" si="112"/>
        <v>0</v>
      </c>
      <c r="W252" s="198">
        <f t="shared" si="112"/>
        <v>0</v>
      </c>
      <c r="X252" s="196">
        <f t="shared" si="112"/>
        <v>93</v>
      </c>
      <c r="Y252" s="197">
        <f t="shared" si="112"/>
        <v>93</v>
      </c>
      <c r="Z252" s="197">
        <f t="shared" si="112"/>
        <v>0</v>
      </c>
      <c r="AA252" s="198">
        <f t="shared" si="112"/>
        <v>0</v>
      </c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</row>
    <row r="253" spans="1:41" ht="21" customHeight="1" thickBot="1" x14ac:dyDescent="0.25">
      <c r="A253" s="162" t="s">
        <v>15</v>
      </c>
      <c r="B253" s="259" t="s">
        <v>35</v>
      </c>
      <c r="C253" s="1196" t="s">
        <v>80</v>
      </c>
      <c r="D253" s="1197"/>
      <c r="E253" s="1197"/>
      <c r="F253" s="1197"/>
      <c r="G253" s="1197"/>
      <c r="H253" s="1197"/>
      <c r="I253" s="1197"/>
      <c r="J253" s="1197"/>
      <c r="K253" s="1197"/>
      <c r="L253" s="1197"/>
      <c r="M253" s="1197"/>
      <c r="N253" s="1197"/>
      <c r="O253" s="1197"/>
      <c r="P253" s="1197"/>
      <c r="Q253" s="1197"/>
      <c r="R253" s="1197"/>
      <c r="S253" s="1197"/>
      <c r="T253" s="1197"/>
      <c r="U253" s="1197"/>
      <c r="V253" s="1197"/>
      <c r="W253" s="1197"/>
      <c r="X253" s="1197"/>
      <c r="Y253" s="1197"/>
      <c r="Z253" s="1197"/>
      <c r="AA253" s="1198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</row>
    <row r="254" spans="1:41" ht="24" customHeight="1" thickBot="1" x14ac:dyDescent="0.25">
      <c r="A254" s="283" t="s">
        <v>15</v>
      </c>
      <c r="B254" s="275" t="s">
        <v>35</v>
      </c>
      <c r="C254" s="276" t="s">
        <v>16</v>
      </c>
      <c r="D254" s="1190" t="s">
        <v>81</v>
      </c>
      <c r="E254" s="1191"/>
      <c r="F254" s="1191"/>
      <c r="G254" s="1191"/>
      <c r="H254" s="1191"/>
      <c r="I254" s="1191"/>
      <c r="J254" s="1191"/>
      <c r="K254" s="1191"/>
      <c r="L254" s="1191"/>
      <c r="M254" s="1191"/>
      <c r="N254" s="1191"/>
      <c r="O254" s="1191"/>
      <c r="P254" s="1191"/>
      <c r="Q254" s="1191"/>
      <c r="R254" s="1191"/>
      <c r="S254" s="1191"/>
      <c r="T254" s="1191"/>
      <c r="U254" s="1191"/>
      <c r="V254" s="1191"/>
      <c r="W254" s="1191"/>
      <c r="X254" s="1191"/>
      <c r="Y254" s="1191"/>
      <c r="Z254" s="1191"/>
      <c r="AA254" s="1192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</row>
    <row r="255" spans="1:41" ht="27.75" customHeight="1" thickBot="1" x14ac:dyDescent="0.25">
      <c r="A255" s="758" t="s">
        <v>15</v>
      </c>
      <c r="B255" s="895" t="s">
        <v>35</v>
      </c>
      <c r="C255" s="900" t="s">
        <v>16</v>
      </c>
      <c r="D255" s="908" t="s">
        <v>16</v>
      </c>
      <c r="E255" s="999" t="s">
        <v>82</v>
      </c>
      <c r="F255" s="1188" t="s">
        <v>215</v>
      </c>
      <c r="G255" s="830" t="s">
        <v>212</v>
      </c>
      <c r="H255" s="777" t="s">
        <v>20</v>
      </c>
      <c r="I255" s="744" t="s">
        <v>257</v>
      </c>
      <c r="J255" s="730" t="s">
        <v>218</v>
      </c>
      <c r="K255" s="81" t="s">
        <v>24</v>
      </c>
      <c r="L255" s="359">
        <f>SUM(M255,O255)</f>
        <v>306</v>
      </c>
      <c r="M255" s="560">
        <v>306</v>
      </c>
      <c r="N255" s="561">
        <v>0</v>
      </c>
      <c r="O255" s="562">
        <v>0</v>
      </c>
      <c r="P255" s="360">
        <f>SUM(Q255,S255)</f>
        <v>350</v>
      </c>
      <c r="Q255" s="565">
        <v>350</v>
      </c>
      <c r="R255" s="563">
        <v>0</v>
      </c>
      <c r="S255" s="564">
        <v>0</v>
      </c>
      <c r="T255" s="687">
        <f>SUM(U255+W255)</f>
        <v>350</v>
      </c>
      <c r="U255" s="688">
        <v>350</v>
      </c>
      <c r="V255" s="689">
        <v>0</v>
      </c>
      <c r="W255" s="690">
        <v>0</v>
      </c>
      <c r="X255" s="645">
        <f>Y255+AA255</f>
        <v>350</v>
      </c>
      <c r="Y255" s="640">
        <v>350</v>
      </c>
      <c r="Z255" s="379">
        <v>0</v>
      </c>
      <c r="AA255" s="380">
        <v>0</v>
      </c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</row>
    <row r="256" spans="1:41" ht="41.25" customHeight="1" thickBot="1" x14ac:dyDescent="0.25">
      <c r="A256" s="1044"/>
      <c r="B256" s="1185"/>
      <c r="C256" s="901"/>
      <c r="D256" s="1187"/>
      <c r="E256" s="1184"/>
      <c r="F256" s="1189"/>
      <c r="G256" s="1199"/>
      <c r="H256" s="1043"/>
      <c r="I256" s="732"/>
      <c r="J256" s="732"/>
      <c r="K256" s="47" t="s">
        <v>11</v>
      </c>
      <c r="L256" s="52">
        <f t="shared" ref="L256:U257" si="113">SUM(L255)</f>
        <v>306</v>
      </c>
      <c r="M256" s="41">
        <f t="shared" si="113"/>
        <v>306</v>
      </c>
      <c r="N256" s="41">
        <f t="shared" si="113"/>
        <v>0</v>
      </c>
      <c r="O256" s="54">
        <f t="shared" si="113"/>
        <v>0</v>
      </c>
      <c r="P256" s="52">
        <f t="shared" si="113"/>
        <v>350</v>
      </c>
      <c r="Q256" s="41">
        <f t="shared" si="113"/>
        <v>350</v>
      </c>
      <c r="R256" s="41">
        <f t="shared" si="113"/>
        <v>0</v>
      </c>
      <c r="S256" s="54">
        <f t="shared" si="113"/>
        <v>0</v>
      </c>
      <c r="T256" s="52">
        <f t="shared" si="113"/>
        <v>350</v>
      </c>
      <c r="U256" s="41">
        <f t="shared" si="113"/>
        <v>350</v>
      </c>
      <c r="V256" s="41">
        <f t="shared" ref="V256:AA257" si="114">SUM(V255)</f>
        <v>0</v>
      </c>
      <c r="W256" s="54">
        <f t="shared" si="114"/>
        <v>0</v>
      </c>
      <c r="X256" s="52">
        <f t="shared" si="114"/>
        <v>350</v>
      </c>
      <c r="Y256" s="41">
        <f t="shared" si="114"/>
        <v>350</v>
      </c>
      <c r="Z256" s="41">
        <f t="shared" si="114"/>
        <v>0</v>
      </c>
      <c r="AA256" s="54">
        <f t="shared" si="114"/>
        <v>0</v>
      </c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</row>
    <row r="257" spans="1:41" ht="23.25" customHeight="1" thickBot="1" x14ac:dyDescent="0.25">
      <c r="A257" s="28" t="s">
        <v>15</v>
      </c>
      <c r="B257" s="4" t="s">
        <v>35</v>
      </c>
      <c r="C257" s="5" t="s">
        <v>16</v>
      </c>
      <c r="D257" s="787" t="s">
        <v>203</v>
      </c>
      <c r="E257" s="1051"/>
      <c r="F257" s="1051"/>
      <c r="G257" s="1051"/>
      <c r="H257" s="1051"/>
      <c r="I257" s="1051"/>
      <c r="J257" s="1051"/>
      <c r="K257" s="1186"/>
      <c r="L257" s="6">
        <f t="shared" si="113"/>
        <v>306</v>
      </c>
      <c r="M257" s="9">
        <f t="shared" si="113"/>
        <v>306</v>
      </c>
      <c r="N257" s="9">
        <f t="shared" si="113"/>
        <v>0</v>
      </c>
      <c r="O257" s="10">
        <f t="shared" si="113"/>
        <v>0</v>
      </c>
      <c r="P257" s="8">
        <f t="shared" si="113"/>
        <v>350</v>
      </c>
      <c r="Q257" s="9">
        <f t="shared" si="113"/>
        <v>350</v>
      </c>
      <c r="R257" s="9">
        <f t="shared" si="113"/>
        <v>0</v>
      </c>
      <c r="S257" s="10">
        <f t="shared" si="113"/>
        <v>0</v>
      </c>
      <c r="T257" s="8">
        <f t="shared" si="113"/>
        <v>350</v>
      </c>
      <c r="U257" s="9">
        <f t="shared" si="113"/>
        <v>350</v>
      </c>
      <c r="V257" s="9">
        <f t="shared" si="114"/>
        <v>0</v>
      </c>
      <c r="W257" s="10">
        <f t="shared" si="114"/>
        <v>0</v>
      </c>
      <c r="X257" s="8">
        <f t="shared" si="114"/>
        <v>350</v>
      </c>
      <c r="Y257" s="9">
        <f t="shared" si="114"/>
        <v>350</v>
      </c>
      <c r="Z257" s="9">
        <f t="shared" si="114"/>
        <v>0</v>
      </c>
      <c r="AA257" s="10">
        <f t="shared" si="114"/>
        <v>0</v>
      </c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</row>
    <row r="258" spans="1:41" ht="21.75" customHeight="1" thickBot="1" x14ac:dyDescent="0.25">
      <c r="A258" s="28" t="s">
        <v>15</v>
      </c>
      <c r="B258" s="270" t="s">
        <v>35</v>
      </c>
      <c r="C258" s="1048" t="s">
        <v>204</v>
      </c>
      <c r="D258" s="1049"/>
      <c r="E258" s="1049"/>
      <c r="F258" s="1049"/>
      <c r="G258" s="1049"/>
      <c r="H258" s="1049"/>
      <c r="I258" s="1049"/>
      <c r="J258" s="1049"/>
      <c r="K258" s="1050"/>
      <c r="L258" s="121">
        <f t="shared" ref="L258:AA258" si="115">SUM(+L257)</f>
        <v>306</v>
      </c>
      <c r="M258" s="122">
        <f t="shared" si="115"/>
        <v>306</v>
      </c>
      <c r="N258" s="122">
        <f t="shared" si="115"/>
        <v>0</v>
      </c>
      <c r="O258" s="123">
        <f t="shared" si="115"/>
        <v>0</v>
      </c>
      <c r="P258" s="121">
        <f t="shared" si="115"/>
        <v>350</v>
      </c>
      <c r="Q258" s="122">
        <f t="shared" si="115"/>
        <v>350</v>
      </c>
      <c r="R258" s="122">
        <f t="shared" si="115"/>
        <v>0</v>
      </c>
      <c r="S258" s="123">
        <f t="shared" si="115"/>
        <v>0</v>
      </c>
      <c r="T258" s="121">
        <f t="shared" si="115"/>
        <v>350</v>
      </c>
      <c r="U258" s="122">
        <f t="shared" si="115"/>
        <v>350</v>
      </c>
      <c r="V258" s="122">
        <f t="shared" si="115"/>
        <v>0</v>
      </c>
      <c r="W258" s="123">
        <f t="shared" si="115"/>
        <v>0</v>
      </c>
      <c r="X258" s="121">
        <f t="shared" si="115"/>
        <v>350</v>
      </c>
      <c r="Y258" s="122">
        <f t="shared" si="115"/>
        <v>350</v>
      </c>
      <c r="Z258" s="122">
        <f t="shared" si="115"/>
        <v>0</v>
      </c>
      <c r="AA258" s="123">
        <f t="shared" si="115"/>
        <v>0</v>
      </c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</row>
    <row r="259" spans="1:41" ht="24" customHeight="1" thickBot="1" x14ac:dyDescent="0.25">
      <c r="A259" s="1041" t="s">
        <v>206</v>
      </c>
      <c r="B259" s="1042"/>
      <c r="C259" s="1042"/>
      <c r="D259" s="1042"/>
      <c r="E259" s="1042"/>
      <c r="F259" s="1042"/>
      <c r="G259" s="1042"/>
      <c r="H259" s="1042"/>
      <c r="I259" s="1042"/>
      <c r="J259" s="1042"/>
      <c r="K259" s="1042"/>
      <c r="L259" s="124">
        <f t="shared" ref="L259:AA259" si="116">L258+L252+L241+L219+L212+L202+L191+L169</f>
        <v>27187.599999999999</v>
      </c>
      <c r="M259" s="125">
        <f t="shared" si="116"/>
        <v>27166.3</v>
      </c>
      <c r="N259" s="125">
        <f t="shared" si="116"/>
        <v>5261.1</v>
      </c>
      <c r="O259" s="126">
        <f t="shared" si="116"/>
        <v>21.299999999999997</v>
      </c>
      <c r="P259" s="124">
        <f t="shared" si="116"/>
        <v>33203.299999999996</v>
      </c>
      <c r="Q259" s="125">
        <f t="shared" si="116"/>
        <v>33200.299999999996</v>
      </c>
      <c r="R259" s="125">
        <f t="shared" si="116"/>
        <v>6233.5</v>
      </c>
      <c r="S259" s="126">
        <f t="shared" si="116"/>
        <v>3</v>
      </c>
      <c r="T259" s="124">
        <f t="shared" si="116"/>
        <v>33273.599999999999</v>
      </c>
      <c r="U259" s="125">
        <f t="shared" si="116"/>
        <v>33273.599999999999</v>
      </c>
      <c r="V259" s="125">
        <f t="shared" si="116"/>
        <v>6743.4999999999991</v>
      </c>
      <c r="W259" s="126">
        <f t="shared" si="116"/>
        <v>0</v>
      </c>
      <c r="X259" s="124">
        <f t="shared" si="116"/>
        <v>33768.5</v>
      </c>
      <c r="Y259" s="125">
        <f t="shared" si="116"/>
        <v>33768.5</v>
      </c>
      <c r="Z259" s="125">
        <f t="shared" si="116"/>
        <v>7205.84</v>
      </c>
      <c r="AA259" s="126">
        <f t="shared" si="116"/>
        <v>0</v>
      </c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</row>
    <row r="260" spans="1:41" ht="18" customHeight="1" x14ac:dyDescent="0.2">
      <c r="A260" s="1232" t="s">
        <v>220</v>
      </c>
      <c r="B260" s="1232"/>
      <c r="C260" s="1232"/>
      <c r="D260" s="1232"/>
      <c r="E260" s="1232"/>
      <c r="F260" s="1232"/>
      <c r="G260" s="1232"/>
      <c r="H260" s="1232"/>
      <c r="I260" s="1232"/>
      <c r="J260" s="1232"/>
      <c r="K260" s="1232"/>
      <c r="L260" s="1232"/>
      <c r="M260" s="1232"/>
      <c r="N260" s="1232"/>
      <c r="O260" s="1232"/>
      <c r="P260" s="1232"/>
      <c r="Q260" s="1232"/>
      <c r="R260" s="1232"/>
      <c r="S260" s="1232"/>
      <c r="T260" s="1232"/>
      <c r="U260" s="1232"/>
      <c r="V260" s="1232"/>
      <c r="W260" s="1232"/>
      <c r="X260" s="1232"/>
      <c r="Y260" s="1232"/>
      <c r="Z260" s="1232"/>
      <c r="AA260" s="1232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</row>
    <row r="261" spans="1:41" ht="15.75" customHeight="1" x14ac:dyDescent="0.2">
      <c r="I261" s="29"/>
      <c r="J261" s="29"/>
      <c r="K261" s="36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</row>
    <row r="262" spans="1:41" ht="16.5" customHeight="1" x14ac:dyDescent="0.2">
      <c r="I262" s="29"/>
      <c r="J262" s="29"/>
      <c r="K262" s="43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</row>
    <row r="263" spans="1:41" ht="15.75" customHeight="1" x14ac:dyDescent="0.2">
      <c r="I263" s="29"/>
      <c r="J263" s="29"/>
      <c r="K263" s="43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</row>
    <row r="264" spans="1:41" ht="15.75" customHeight="1" x14ac:dyDescent="0.2">
      <c r="I264" s="29"/>
      <c r="J264" s="29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</row>
    <row r="265" spans="1:41" ht="17.25" customHeight="1" x14ac:dyDescent="0.2">
      <c r="E265" s="29"/>
      <c r="I265" s="29"/>
      <c r="J265" s="29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</row>
    <row r="266" spans="1:41" ht="15.75" customHeight="1" x14ac:dyDescent="0.2">
      <c r="E266" s="29"/>
      <c r="I266" s="29"/>
      <c r="J266" s="29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</row>
    <row r="267" spans="1:41" ht="18.75" customHeight="1" x14ac:dyDescent="0.2">
      <c r="I267" s="29"/>
      <c r="J267" s="29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  <c r="AN267" s="29"/>
      <c r="AO267" s="29"/>
    </row>
    <row r="268" spans="1:41" ht="23.25" customHeight="1" x14ac:dyDescent="0.2">
      <c r="K268" s="43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</row>
    <row r="269" spans="1:41" ht="30" customHeight="1" x14ac:dyDescent="0.2">
      <c r="H269" s="29"/>
      <c r="I269" s="29"/>
      <c r="J269" s="29"/>
      <c r="K269" s="44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</row>
    <row r="270" spans="1:41" ht="25.5" customHeight="1" x14ac:dyDescent="0.2"/>
    <row r="271" spans="1:41" ht="16.5" customHeight="1" x14ac:dyDescent="0.2"/>
    <row r="272" spans="1:41" ht="18" customHeight="1" x14ac:dyDescent="0.2"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</row>
    <row r="273" spans="12:27" ht="18" customHeight="1" x14ac:dyDescent="0.2"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</row>
    <row r="274" spans="12:27" ht="15.75" customHeight="1" x14ac:dyDescent="0.2"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</row>
    <row r="275" spans="12:27" ht="17.25" customHeight="1" x14ac:dyDescent="0.2"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</row>
    <row r="276" spans="12:27" ht="18" customHeight="1" x14ac:dyDescent="0.2"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</row>
    <row r="277" spans="12:27" ht="14.25" customHeight="1" x14ac:dyDescent="0.2"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</row>
    <row r="278" spans="12:27" ht="18" customHeight="1" x14ac:dyDescent="0.2"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</row>
    <row r="279" spans="12:27" ht="16.5" customHeight="1" x14ac:dyDescent="0.2"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</row>
    <row r="280" spans="12:27" ht="16.5" customHeight="1" x14ac:dyDescent="0.2"/>
    <row r="281" spans="12:27" ht="17.25" customHeight="1" x14ac:dyDescent="0.2"/>
    <row r="282" spans="12:27" ht="18" customHeight="1" x14ac:dyDescent="0.2"/>
    <row r="283" spans="12:27" ht="19.5" customHeight="1" x14ac:dyDescent="0.2"/>
    <row r="284" spans="12:27" ht="16.5" customHeight="1" x14ac:dyDescent="0.2"/>
    <row r="285" spans="12:27" ht="17.25" customHeight="1" x14ac:dyDescent="0.2"/>
    <row r="286" spans="12:27" ht="15.75" customHeight="1" x14ac:dyDescent="0.2"/>
    <row r="287" spans="12:27" ht="18.75" customHeight="1" x14ac:dyDescent="0.2"/>
    <row r="288" spans="12:27" ht="22.5" customHeight="1" x14ac:dyDescent="0.2"/>
    <row r="289" ht="15.75" customHeight="1" x14ac:dyDescent="0.2"/>
    <row r="290" ht="14.25" customHeight="1" x14ac:dyDescent="0.2"/>
    <row r="291" ht="21.75" customHeight="1" x14ac:dyDescent="0.2"/>
    <row r="292" ht="17.25" customHeight="1" x14ac:dyDescent="0.2"/>
    <row r="293" ht="17.25" customHeight="1" x14ac:dyDescent="0.2"/>
    <row r="294" ht="21.75" customHeight="1" x14ac:dyDescent="0.2"/>
    <row r="295" ht="18.75" customHeight="1" x14ac:dyDescent="0.2"/>
    <row r="296" ht="15" customHeight="1" x14ac:dyDescent="0.2"/>
    <row r="297" ht="16.5" customHeight="1" x14ac:dyDescent="0.2"/>
    <row r="298" ht="15.75" customHeight="1" x14ac:dyDescent="0.2"/>
    <row r="299" ht="24.75" customHeight="1" x14ac:dyDescent="0.2"/>
    <row r="300" ht="22.5" customHeight="1" x14ac:dyDescent="0.2"/>
    <row r="301" ht="14.25" customHeight="1" x14ac:dyDescent="0.2"/>
    <row r="302" ht="18.75" customHeight="1" x14ac:dyDescent="0.2"/>
    <row r="303" ht="21" customHeight="1" x14ac:dyDescent="0.2"/>
    <row r="304" ht="15" customHeight="1" x14ac:dyDescent="0.2"/>
    <row r="305" ht="21.75" customHeight="1" x14ac:dyDescent="0.2"/>
    <row r="306" ht="21.75" customHeight="1" x14ac:dyDescent="0.2"/>
    <row r="307" ht="3.75" customHeight="1" x14ac:dyDescent="0.2"/>
    <row r="308" ht="34.5" customHeight="1" x14ac:dyDescent="0.2"/>
    <row r="309" ht="15" customHeight="1" x14ac:dyDescent="0.2"/>
    <row r="310" ht="15" customHeight="1" x14ac:dyDescent="0.2"/>
    <row r="311" ht="12.75" customHeight="1" x14ac:dyDescent="0.2"/>
    <row r="312" ht="15" customHeight="1" x14ac:dyDescent="0.2"/>
    <row r="313" ht="18.75" customHeight="1" x14ac:dyDescent="0.2"/>
    <row r="314" ht="18.75" customHeight="1" x14ac:dyDescent="0.2"/>
    <row r="315" ht="18.75" customHeight="1" x14ac:dyDescent="0.2"/>
    <row r="316" ht="16.5" customHeight="1" x14ac:dyDescent="0.2"/>
    <row r="317" ht="17.25" customHeight="1" x14ac:dyDescent="0.2"/>
    <row r="318" ht="21" customHeight="1" x14ac:dyDescent="0.2"/>
    <row r="319" ht="19.5" customHeight="1" x14ac:dyDescent="0.2"/>
    <row r="320" ht="15.75" customHeight="1" x14ac:dyDescent="0.2"/>
    <row r="321" ht="22.5" customHeight="1" x14ac:dyDescent="0.2"/>
    <row r="322" ht="20.25" customHeight="1" x14ac:dyDescent="0.2"/>
    <row r="323" ht="18" customHeight="1" x14ac:dyDescent="0.2"/>
    <row r="324" ht="15.75" customHeight="1" x14ac:dyDescent="0.2"/>
    <row r="325" ht="19.5" customHeight="1" x14ac:dyDescent="0.2"/>
    <row r="326" ht="17.25" customHeight="1" x14ac:dyDescent="0.2"/>
    <row r="327" ht="22.5" customHeight="1" x14ac:dyDescent="0.2"/>
    <row r="328" ht="15.75" customHeight="1" x14ac:dyDescent="0.2"/>
    <row r="329" ht="18.75" customHeight="1" x14ac:dyDescent="0.2"/>
    <row r="330" ht="23.25" customHeight="1" x14ac:dyDescent="0.2"/>
    <row r="331" ht="17.25" customHeight="1" x14ac:dyDescent="0.2"/>
    <row r="332" ht="15" customHeight="1" x14ac:dyDescent="0.2"/>
    <row r="333" ht="39.75" customHeight="1" x14ac:dyDescent="0.2"/>
    <row r="334" ht="0.75" customHeight="1" x14ac:dyDescent="0.2"/>
    <row r="335" ht="33" customHeight="1" x14ac:dyDescent="0.2"/>
    <row r="336" ht="16.5" customHeight="1" x14ac:dyDescent="0.2"/>
    <row r="337" ht="16.5" customHeight="1" x14ac:dyDescent="0.2"/>
    <row r="338" ht="16.5" customHeight="1" x14ac:dyDescent="0.2"/>
    <row r="339" ht="17.25" customHeight="1" x14ac:dyDescent="0.2"/>
    <row r="340" ht="21" customHeight="1" x14ac:dyDescent="0.2"/>
    <row r="341" ht="37.5" customHeight="1" x14ac:dyDescent="0.2"/>
    <row r="342" ht="15.75" customHeight="1" x14ac:dyDescent="0.2"/>
    <row r="343" ht="16.5" customHeight="1" x14ac:dyDescent="0.2"/>
    <row r="344" ht="19.5" customHeight="1" x14ac:dyDescent="0.2"/>
    <row r="345" ht="22.5" customHeight="1" x14ac:dyDescent="0.2"/>
    <row r="346" ht="40.5" customHeight="1" x14ac:dyDescent="0.2"/>
    <row r="347" ht="33.75" customHeight="1" x14ac:dyDescent="0.2"/>
    <row r="348" ht="34.5" customHeight="1" x14ac:dyDescent="0.2"/>
    <row r="349" ht="36" customHeight="1" x14ac:dyDescent="0.2"/>
    <row r="350" ht="28.5" customHeight="1" x14ac:dyDescent="0.2"/>
    <row r="351" ht="22.5" customHeight="1" x14ac:dyDescent="0.2"/>
    <row r="352" ht="23.25" customHeight="1" x14ac:dyDescent="0.2"/>
    <row r="353" ht="21" customHeight="1" x14ac:dyDescent="0.2"/>
    <row r="354" ht="32.25" customHeight="1" x14ac:dyDescent="0.2"/>
    <row r="355" ht="37.5" customHeight="1" x14ac:dyDescent="0.2"/>
    <row r="356" ht="14.25" customHeight="1" x14ac:dyDescent="0.2"/>
    <row r="357" ht="13.5" customHeight="1" x14ac:dyDescent="0.2"/>
    <row r="358" ht="13.5" customHeight="1" x14ac:dyDescent="0.2"/>
    <row r="359" ht="21" customHeight="1" x14ac:dyDescent="0.2"/>
    <row r="360" ht="14.25" customHeight="1" x14ac:dyDescent="0.2"/>
    <row r="361" ht="12" customHeight="1" x14ac:dyDescent="0.2"/>
    <row r="362" ht="20.25" customHeight="1" x14ac:dyDescent="0.2"/>
    <row r="363" ht="18" customHeight="1" x14ac:dyDescent="0.2"/>
    <row r="364" ht="18.75" customHeight="1" x14ac:dyDescent="0.2"/>
    <row r="365" ht="15" customHeight="1" x14ac:dyDescent="0.2"/>
    <row r="366" ht="15.75" customHeight="1" x14ac:dyDescent="0.2"/>
    <row r="367" ht="18" customHeight="1" x14ac:dyDescent="0.2"/>
    <row r="368" ht="18" customHeight="1" x14ac:dyDescent="0.2"/>
    <row r="369" ht="18" customHeight="1" x14ac:dyDescent="0.2"/>
    <row r="370" ht="15.75" customHeight="1" x14ac:dyDescent="0.2"/>
    <row r="371" ht="19.5" customHeight="1" x14ac:dyDescent="0.2"/>
    <row r="372" ht="21" customHeight="1" x14ac:dyDescent="0.2"/>
    <row r="373" ht="15.75" customHeight="1" x14ac:dyDescent="0.2"/>
    <row r="374" ht="15.75" customHeight="1" x14ac:dyDescent="0.2"/>
    <row r="375" ht="21" customHeight="1" x14ac:dyDescent="0.2"/>
    <row r="376" ht="18.75" customHeight="1" x14ac:dyDescent="0.2"/>
    <row r="377" ht="21.75" customHeight="1" x14ac:dyDescent="0.2"/>
    <row r="378" ht="19.5" customHeight="1" x14ac:dyDescent="0.2"/>
    <row r="379" ht="15" customHeight="1" x14ac:dyDescent="0.2"/>
    <row r="380" ht="22.5" customHeight="1" x14ac:dyDescent="0.2"/>
    <row r="381" ht="19.5" customHeight="1" x14ac:dyDescent="0.2"/>
    <row r="382" ht="19.5" customHeight="1" x14ac:dyDescent="0.2"/>
    <row r="383" ht="30.75" customHeight="1" x14ac:dyDescent="0.2"/>
    <row r="384" ht="12.75" customHeight="1" x14ac:dyDescent="0.2"/>
    <row r="385" ht="15" customHeight="1" x14ac:dyDescent="0.2"/>
    <row r="387" ht="15" customHeight="1" x14ac:dyDescent="0.2"/>
  </sheetData>
  <sheetProtection selectLockedCells="1" selectUnlockedCells="1"/>
  <mergeCells count="801">
    <mergeCell ref="I50:I52"/>
    <mergeCell ref="I43:I45"/>
    <mergeCell ref="F43:F45"/>
    <mergeCell ref="B53:B55"/>
    <mergeCell ref="C53:C55"/>
    <mergeCell ref="D53:D55"/>
    <mergeCell ref="E53:E55"/>
    <mergeCell ref="F53:F55"/>
    <mergeCell ref="G53:G55"/>
    <mergeCell ref="H53:H55"/>
    <mergeCell ref="I53:I55"/>
    <mergeCell ref="J53:J55"/>
    <mergeCell ref="A98:A100"/>
    <mergeCell ref="B98:B100"/>
    <mergeCell ref="C98:C100"/>
    <mergeCell ref="D98:D100"/>
    <mergeCell ref="E98:E100"/>
    <mergeCell ref="F98:F100"/>
    <mergeCell ref="G98:G100"/>
    <mergeCell ref="H98:H100"/>
    <mergeCell ref="I98:I100"/>
    <mergeCell ref="A260:AA260"/>
    <mergeCell ref="A165:A167"/>
    <mergeCell ref="B165:B167"/>
    <mergeCell ref="C165:C167"/>
    <mergeCell ref="D165:D167"/>
    <mergeCell ref="E165:E167"/>
    <mergeCell ref="J172:J174"/>
    <mergeCell ref="A154:A156"/>
    <mergeCell ref="B154:B156"/>
    <mergeCell ref="C154:C156"/>
    <mergeCell ref="D154:D156"/>
    <mergeCell ref="E154:E156"/>
    <mergeCell ref="F154:F156"/>
    <mergeCell ref="G154:G156"/>
    <mergeCell ref="H154:H156"/>
    <mergeCell ref="I154:I156"/>
    <mergeCell ref="A157:A160"/>
    <mergeCell ref="B157:B160"/>
    <mergeCell ref="C157:C160"/>
    <mergeCell ref="D157:D160"/>
    <mergeCell ref="E157:E160"/>
    <mergeCell ref="F157:F160"/>
    <mergeCell ref="G157:G160"/>
    <mergeCell ref="H157:H160"/>
    <mergeCell ref="A161:A164"/>
    <mergeCell ref="B161:B164"/>
    <mergeCell ref="C161:C164"/>
    <mergeCell ref="D161:D164"/>
    <mergeCell ref="E161:E164"/>
    <mergeCell ref="B151:B153"/>
    <mergeCell ref="C151:C153"/>
    <mergeCell ref="D151:D153"/>
    <mergeCell ref="E151:E153"/>
    <mergeCell ref="A151:A153"/>
    <mergeCell ref="A244:A246"/>
    <mergeCell ref="B244:B246"/>
    <mergeCell ref="C244:C246"/>
    <mergeCell ref="A199:A200"/>
    <mergeCell ref="C202:K202"/>
    <mergeCell ref="G199:G200"/>
    <mergeCell ref="C199:C200"/>
    <mergeCell ref="D199:D200"/>
    <mergeCell ref="E199:E200"/>
    <mergeCell ref="I205:I207"/>
    <mergeCell ref="D204:AA204"/>
    <mergeCell ref="F205:F207"/>
    <mergeCell ref="E227:E229"/>
    <mergeCell ref="F227:F229"/>
    <mergeCell ref="G227:G229"/>
    <mergeCell ref="H227:H229"/>
    <mergeCell ref="J227:J229"/>
    <mergeCell ref="I235:I236"/>
    <mergeCell ref="J215:J217"/>
    <mergeCell ref="D211:K211"/>
    <mergeCell ref="E208:E210"/>
    <mergeCell ref="F208:F210"/>
    <mergeCell ref="B215:B217"/>
    <mergeCell ref="C232:C234"/>
    <mergeCell ref="A187:A189"/>
    <mergeCell ref="H187:H189"/>
    <mergeCell ref="D187:D189"/>
    <mergeCell ref="B180:B181"/>
    <mergeCell ref="C194:C196"/>
    <mergeCell ref="I249:I250"/>
    <mergeCell ref="A180:A181"/>
    <mergeCell ref="C213:AA213"/>
    <mergeCell ref="B249:B250"/>
    <mergeCell ref="C249:C250"/>
    <mergeCell ref="D249:D250"/>
    <mergeCell ref="E249:E250"/>
    <mergeCell ref="F249:F250"/>
    <mergeCell ref="F244:F246"/>
    <mergeCell ref="G244:G246"/>
    <mergeCell ref="H244:H246"/>
    <mergeCell ref="I244:I246"/>
    <mergeCell ref="I247:I248"/>
    <mergeCell ref="C220:AA220"/>
    <mergeCell ref="B197:B198"/>
    <mergeCell ref="A227:A229"/>
    <mergeCell ref="D227:D229"/>
    <mergeCell ref="H249:H250"/>
    <mergeCell ref="D230:K230"/>
    <mergeCell ref="A177:A179"/>
    <mergeCell ref="B177:B179"/>
    <mergeCell ref="B199:B200"/>
    <mergeCell ref="F199:F200"/>
    <mergeCell ref="E255:E256"/>
    <mergeCell ref="B255:B256"/>
    <mergeCell ref="D257:K257"/>
    <mergeCell ref="C255:C256"/>
    <mergeCell ref="D255:D256"/>
    <mergeCell ref="F255:F256"/>
    <mergeCell ref="D254:AA254"/>
    <mergeCell ref="C252:K252"/>
    <mergeCell ref="C253:AA253"/>
    <mergeCell ref="G255:G256"/>
    <mergeCell ref="C219:K219"/>
    <mergeCell ref="D218:K218"/>
    <mergeCell ref="F232:F234"/>
    <mergeCell ref="J235:J236"/>
    <mergeCell ref="E180:E181"/>
    <mergeCell ref="F180:F181"/>
    <mergeCell ref="C180:C181"/>
    <mergeCell ref="D180:D181"/>
    <mergeCell ref="D205:D207"/>
    <mergeCell ref="E205:E207"/>
    <mergeCell ref="AB241:AB242"/>
    <mergeCell ref="D243:AA243"/>
    <mergeCell ref="D240:K240"/>
    <mergeCell ref="AB235:AB240"/>
    <mergeCell ref="A237:A239"/>
    <mergeCell ref="B237:B239"/>
    <mergeCell ref="C237:C239"/>
    <mergeCell ref="A235:A236"/>
    <mergeCell ref="B235:B236"/>
    <mergeCell ref="C235:C236"/>
    <mergeCell ref="D235:D236"/>
    <mergeCell ref="E235:E236"/>
    <mergeCell ref="F235:F236"/>
    <mergeCell ref="G235:G236"/>
    <mergeCell ref="G237:G239"/>
    <mergeCell ref="H237:H239"/>
    <mergeCell ref="I237:I239"/>
    <mergeCell ref="D237:D239"/>
    <mergeCell ref="F237:F239"/>
    <mergeCell ref="E237:E239"/>
    <mergeCell ref="C241:K241"/>
    <mergeCell ref="C242:AA242"/>
    <mergeCell ref="AB180:AB189"/>
    <mergeCell ref="AB193:AB199"/>
    <mergeCell ref="AB202:AB203"/>
    <mergeCell ref="AB204:AB205"/>
    <mergeCell ref="G215:G217"/>
    <mergeCell ref="H215:H217"/>
    <mergeCell ref="I215:I217"/>
    <mergeCell ref="AB214:AB215"/>
    <mergeCell ref="AB216:AB217"/>
    <mergeCell ref="D214:AA214"/>
    <mergeCell ref="D215:D217"/>
    <mergeCell ref="E215:E217"/>
    <mergeCell ref="F215:F217"/>
    <mergeCell ref="AB210:AB211"/>
    <mergeCell ref="E194:E196"/>
    <mergeCell ref="D193:AA193"/>
    <mergeCell ref="AB231:AB232"/>
    <mergeCell ref="AB233:AB234"/>
    <mergeCell ref="D231:AA231"/>
    <mergeCell ref="G232:G234"/>
    <mergeCell ref="H232:H234"/>
    <mergeCell ref="I232:I234"/>
    <mergeCell ref="D232:D234"/>
    <mergeCell ref="E232:E234"/>
    <mergeCell ref="AB191:AB192"/>
    <mergeCell ref="G205:G207"/>
    <mergeCell ref="H205:H207"/>
    <mergeCell ref="D197:D198"/>
    <mergeCell ref="J208:J210"/>
    <mergeCell ref="I199:I200"/>
    <mergeCell ref="D225:K225"/>
    <mergeCell ref="D221:AA221"/>
    <mergeCell ref="J222:J224"/>
    <mergeCell ref="I227:I229"/>
    <mergeCell ref="E197:E198"/>
    <mergeCell ref="F197:F198"/>
    <mergeCell ref="J232:J234"/>
    <mergeCell ref="AB171:AB172"/>
    <mergeCell ref="F177:F179"/>
    <mergeCell ref="D172:D174"/>
    <mergeCell ref="D175:K175"/>
    <mergeCell ref="C169:K169"/>
    <mergeCell ref="H125:H126"/>
    <mergeCell ref="I115:I116"/>
    <mergeCell ref="I117:I118"/>
    <mergeCell ref="F127:F129"/>
    <mergeCell ref="I119:I120"/>
    <mergeCell ref="H127:H129"/>
    <mergeCell ref="D127:D129"/>
    <mergeCell ref="D117:D118"/>
    <mergeCell ref="D171:AA171"/>
    <mergeCell ref="C170:AA170"/>
    <mergeCell ref="F161:F164"/>
    <mergeCell ref="G161:G164"/>
    <mergeCell ref="H161:H164"/>
    <mergeCell ref="I161:I164"/>
    <mergeCell ref="G151:G153"/>
    <mergeCell ref="H151:H153"/>
    <mergeCell ref="I151:I153"/>
    <mergeCell ref="D168:K168"/>
    <mergeCell ref="F165:F167"/>
    <mergeCell ref="I141:I142"/>
    <mergeCell ref="I139:I140"/>
    <mergeCell ref="F141:F142"/>
    <mergeCell ref="I143:I144"/>
    <mergeCell ref="D141:D142"/>
    <mergeCell ref="D139:D140"/>
    <mergeCell ref="F143:F144"/>
    <mergeCell ref="G143:G144"/>
    <mergeCell ref="J139:J140"/>
    <mergeCell ref="J141:J142"/>
    <mergeCell ref="G139:G140"/>
    <mergeCell ref="H139:H140"/>
    <mergeCell ref="G141:G142"/>
    <mergeCell ref="A46:A49"/>
    <mergeCell ref="B46:B49"/>
    <mergeCell ref="C46:C49"/>
    <mergeCell ref="H43:H45"/>
    <mergeCell ref="D50:D52"/>
    <mergeCell ref="E50:E52"/>
    <mergeCell ref="D43:D45"/>
    <mergeCell ref="D46:D49"/>
    <mergeCell ref="F50:F52"/>
    <mergeCell ref="G50:G52"/>
    <mergeCell ref="H50:H52"/>
    <mergeCell ref="G43:G45"/>
    <mergeCell ref="E46:E49"/>
    <mergeCell ref="H39:H42"/>
    <mergeCell ref="E43:E45"/>
    <mergeCell ref="I39:I42"/>
    <mergeCell ref="F46:F49"/>
    <mergeCell ref="G46:G49"/>
    <mergeCell ref="H46:H49"/>
    <mergeCell ref="E39:E42"/>
    <mergeCell ref="F39:F42"/>
    <mergeCell ref="G39:G42"/>
    <mergeCell ref="I46:I49"/>
    <mergeCell ref="A19:A21"/>
    <mergeCell ref="B19:B21"/>
    <mergeCell ref="C19:C21"/>
    <mergeCell ref="D19:D21"/>
    <mergeCell ref="E19:E21"/>
    <mergeCell ref="F19:F21"/>
    <mergeCell ref="T19:W19"/>
    <mergeCell ref="X19:AA19"/>
    <mergeCell ref="G19:G21"/>
    <mergeCell ref="H19:H21"/>
    <mergeCell ref="I19:I21"/>
    <mergeCell ref="L20:L21"/>
    <mergeCell ref="M20:N20"/>
    <mergeCell ref="O20:O21"/>
    <mergeCell ref="P20:P21"/>
    <mergeCell ref="Q20:R20"/>
    <mergeCell ref="T20:T21"/>
    <mergeCell ref="I27:I28"/>
    <mergeCell ref="D30:AA30"/>
    <mergeCell ref="H35:H38"/>
    <mergeCell ref="B1:AA1"/>
    <mergeCell ref="B15:AA15"/>
    <mergeCell ref="B16:AA16"/>
    <mergeCell ref="B17:AA17"/>
    <mergeCell ref="Y18:AA18"/>
    <mergeCell ref="V2:AA2"/>
    <mergeCell ref="V3:AA3"/>
    <mergeCell ref="K19:K21"/>
    <mergeCell ref="L19:O19"/>
    <mergeCell ref="P19:S19"/>
    <mergeCell ref="E29:K29"/>
    <mergeCell ref="I31:I34"/>
    <mergeCell ref="E31:E34"/>
    <mergeCell ref="F31:F34"/>
    <mergeCell ref="G31:G34"/>
    <mergeCell ref="H31:H34"/>
    <mergeCell ref="V13:AA13"/>
    <mergeCell ref="V14:AA14"/>
    <mergeCell ref="A56:A58"/>
    <mergeCell ref="C56:C58"/>
    <mergeCell ref="C35:C38"/>
    <mergeCell ref="D35:D38"/>
    <mergeCell ref="E35:E38"/>
    <mergeCell ref="F35:F38"/>
    <mergeCell ref="G56:G58"/>
    <mergeCell ref="G35:G38"/>
    <mergeCell ref="A39:A42"/>
    <mergeCell ref="B39:B42"/>
    <mergeCell ref="A35:A38"/>
    <mergeCell ref="A50:A52"/>
    <mergeCell ref="B50:B52"/>
    <mergeCell ref="A43:A45"/>
    <mergeCell ref="C50:C52"/>
    <mergeCell ref="C39:C42"/>
    <mergeCell ref="B43:B45"/>
    <mergeCell ref="C43:C45"/>
    <mergeCell ref="D39:D42"/>
    <mergeCell ref="B56:B58"/>
    <mergeCell ref="D56:D58"/>
    <mergeCell ref="E56:E58"/>
    <mergeCell ref="F56:F58"/>
    <mergeCell ref="A53:A55"/>
    <mergeCell ref="A66:A71"/>
    <mergeCell ref="B66:B71"/>
    <mergeCell ref="B61:B63"/>
    <mergeCell ref="B64:B65"/>
    <mergeCell ref="G66:G71"/>
    <mergeCell ref="F66:F71"/>
    <mergeCell ref="E59:K59"/>
    <mergeCell ref="I61:I63"/>
    <mergeCell ref="H61:H63"/>
    <mergeCell ref="A64:A65"/>
    <mergeCell ref="A61:A63"/>
    <mergeCell ref="G61:G63"/>
    <mergeCell ref="E61:E63"/>
    <mergeCell ref="C66:C71"/>
    <mergeCell ref="C61:C63"/>
    <mergeCell ref="D61:D63"/>
    <mergeCell ref="I66:I71"/>
    <mergeCell ref="F61:F63"/>
    <mergeCell ref="D60:AA60"/>
    <mergeCell ref="H64:H65"/>
    <mergeCell ref="E66:E71"/>
    <mergeCell ref="E64:E65"/>
    <mergeCell ref="C64:C65"/>
    <mergeCell ref="F64:F65"/>
    <mergeCell ref="A259:K259"/>
    <mergeCell ref="I255:I256"/>
    <mergeCell ref="H255:H256"/>
    <mergeCell ref="A232:A234"/>
    <mergeCell ref="A255:A256"/>
    <mergeCell ref="D244:D246"/>
    <mergeCell ref="E244:E246"/>
    <mergeCell ref="A249:A250"/>
    <mergeCell ref="A247:A248"/>
    <mergeCell ref="B247:B248"/>
    <mergeCell ref="C247:C248"/>
    <mergeCell ref="D247:D248"/>
    <mergeCell ref="E247:E248"/>
    <mergeCell ref="F247:F248"/>
    <mergeCell ref="G247:G248"/>
    <mergeCell ref="H247:H248"/>
    <mergeCell ref="C258:K258"/>
    <mergeCell ref="D251:K251"/>
    <mergeCell ref="J237:J239"/>
    <mergeCell ref="J244:J246"/>
    <mergeCell ref="J247:J248"/>
    <mergeCell ref="J249:J250"/>
    <mergeCell ref="J255:J256"/>
    <mergeCell ref="H235:H236"/>
    <mergeCell ref="H182:H183"/>
    <mergeCell ref="I182:I183"/>
    <mergeCell ref="I184:I186"/>
    <mergeCell ref="J177:J179"/>
    <mergeCell ref="J180:J181"/>
    <mergeCell ref="J187:J189"/>
    <mergeCell ref="J194:J196"/>
    <mergeCell ref="J197:J198"/>
    <mergeCell ref="G180:G181"/>
    <mergeCell ref="B227:B229"/>
    <mergeCell ref="C227:C229"/>
    <mergeCell ref="C215:C217"/>
    <mergeCell ref="C212:K212"/>
    <mergeCell ref="D190:K190"/>
    <mergeCell ref="B194:B196"/>
    <mergeCell ref="G194:G196"/>
    <mergeCell ref="H194:H196"/>
    <mergeCell ref="I194:I196"/>
    <mergeCell ref="F194:F196"/>
    <mergeCell ref="G249:G250"/>
    <mergeCell ref="E172:E174"/>
    <mergeCell ref="C172:C174"/>
    <mergeCell ref="D201:K201"/>
    <mergeCell ref="D194:D196"/>
    <mergeCell ref="G172:G174"/>
    <mergeCell ref="H172:H174"/>
    <mergeCell ref="F139:F140"/>
    <mergeCell ref="H147:H148"/>
    <mergeCell ref="G145:G146"/>
    <mergeCell ref="H145:H146"/>
    <mergeCell ref="I145:I146"/>
    <mergeCell ref="D145:D146"/>
    <mergeCell ref="E145:E146"/>
    <mergeCell ref="J143:J144"/>
    <mergeCell ref="J145:J146"/>
    <mergeCell ref="J147:J148"/>
    <mergeCell ref="F145:F146"/>
    <mergeCell ref="H141:H142"/>
    <mergeCell ref="I177:I179"/>
    <mergeCell ref="D208:D210"/>
    <mergeCell ref="E182:E183"/>
    <mergeCell ref="F182:F183"/>
    <mergeCell ref="G182:G183"/>
    <mergeCell ref="I132:I134"/>
    <mergeCell ref="H130:H131"/>
    <mergeCell ref="I137:I138"/>
    <mergeCell ref="I101:I102"/>
    <mergeCell ref="I107:I108"/>
    <mergeCell ref="I105:I106"/>
    <mergeCell ref="G117:G118"/>
    <mergeCell ref="G84:G85"/>
    <mergeCell ref="G101:G102"/>
    <mergeCell ref="G113:G114"/>
    <mergeCell ref="E135:E136"/>
    <mergeCell ref="F121:F122"/>
    <mergeCell ref="H121:H122"/>
    <mergeCell ref="F117:F118"/>
    <mergeCell ref="H119:H120"/>
    <mergeCell ref="H117:H118"/>
    <mergeCell ref="D101:D102"/>
    <mergeCell ref="G105:G106"/>
    <mergeCell ref="F109:F110"/>
    <mergeCell ref="E113:E114"/>
    <mergeCell ref="E117:E118"/>
    <mergeCell ref="E111:E112"/>
    <mergeCell ref="B232:B234"/>
    <mergeCell ref="A215:A217"/>
    <mergeCell ref="A172:A174"/>
    <mergeCell ref="E187:E189"/>
    <mergeCell ref="F187:F189"/>
    <mergeCell ref="A197:A198"/>
    <mergeCell ref="D176:AA176"/>
    <mergeCell ref="A109:A110"/>
    <mergeCell ref="G197:G198"/>
    <mergeCell ref="H197:H198"/>
    <mergeCell ref="I197:I198"/>
    <mergeCell ref="I147:I148"/>
    <mergeCell ref="D226:AA226"/>
    <mergeCell ref="H199:H200"/>
    <mergeCell ref="G187:G189"/>
    <mergeCell ref="A117:A118"/>
    <mergeCell ref="I121:I122"/>
    <mergeCell ref="I180:I181"/>
    <mergeCell ref="G208:G210"/>
    <mergeCell ref="H208:H210"/>
    <mergeCell ref="I208:I210"/>
    <mergeCell ref="J119:J120"/>
    <mergeCell ref="I127:I129"/>
    <mergeCell ref="I125:I126"/>
    <mergeCell ref="B101:B102"/>
    <mergeCell ref="C101:C102"/>
    <mergeCell ref="A101:A102"/>
    <mergeCell ref="C105:C106"/>
    <mergeCell ref="D105:D106"/>
    <mergeCell ref="D74:D77"/>
    <mergeCell ref="D103:K103"/>
    <mergeCell ref="E101:E102"/>
    <mergeCell ref="F101:F102"/>
    <mergeCell ref="E74:E77"/>
    <mergeCell ref="G74:G77"/>
    <mergeCell ref="J74:J77"/>
    <mergeCell ref="J78:J80"/>
    <mergeCell ref="I86:I89"/>
    <mergeCell ref="H101:H102"/>
    <mergeCell ref="D104:AA104"/>
    <mergeCell ref="I78:I80"/>
    <mergeCell ref="H78:H80"/>
    <mergeCell ref="H90:H91"/>
    <mergeCell ref="I90:I91"/>
    <mergeCell ref="J90:J91"/>
    <mergeCell ref="J86:J89"/>
    <mergeCell ref="H105:H106"/>
    <mergeCell ref="H81:H83"/>
    <mergeCell ref="A78:A80"/>
    <mergeCell ref="B78:B80"/>
    <mergeCell ref="C78:C80"/>
    <mergeCell ref="F86:F89"/>
    <mergeCell ref="E78:E80"/>
    <mergeCell ref="F78:F80"/>
    <mergeCell ref="G78:G80"/>
    <mergeCell ref="E81:E83"/>
    <mergeCell ref="G81:G83"/>
    <mergeCell ref="E86:E89"/>
    <mergeCell ref="F81:F83"/>
    <mergeCell ref="D81:D83"/>
    <mergeCell ref="A113:A114"/>
    <mergeCell ref="D115:D116"/>
    <mergeCell ref="D113:D114"/>
    <mergeCell ref="E109:E110"/>
    <mergeCell ref="A111:A112"/>
    <mergeCell ref="E115:E116"/>
    <mergeCell ref="D111:D112"/>
    <mergeCell ref="B113:B114"/>
    <mergeCell ref="C113:C114"/>
    <mergeCell ref="B109:B110"/>
    <mergeCell ref="D109:D110"/>
    <mergeCell ref="B117:B118"/>
    <mergeCell ref="A135:A136"/>
    <mergeCell ref="A119:A120"/>
    <mergeCell ref="B115:B116"/>
    <mergeCell ref="C115:C116"/>
    <mergeCell ref="A125:A126"/>
    <mergeCell ref="B135:B136"/>
    <mergeCell ref="A121:A122"/>
    <mergeCell ref="B121:B122"/>
    <mergeCell ref="C121:C122"/>
    <mergeCell ref="A115:A116"/>
    <mergeCell ref="C119:C120"/>
    <mergeCell ref="B132:B134"/>
    <mergeCell ref="A127:A129"/>
    <mergeCell ref="B127:B129"/>
    <mergeCell ref="C132:C134"/>
    <mergeCell ref="C125:C126"/>
    <mergeCell ref="B130:B131"/>
    <mergeCell ref="A130:A131"/>
    <mergeCell ref="A132:A134"/>
    <mergeCell ref="B125:B126"/>
    <mergeCell ref="C117:C118"/>
    <mergeCell ref="A123:A124"/>
    <mergeCell ref="B123:B124"/>
    <mergeCell ref="C123:C124"/>
    <mergeCell ref="A141:A142"/>
    <mergeCell ref="B141:B142"/>
    <mergeCell ref="C141:C142"/>
    <mergeCell ref="D147:D148"/>
    <mergeCell ref="E141:E142"/>
    <mergeCell ref="D137:D138"/>
    <mergeCell ref="E137:E138"/>
    <mergeCell ref="A147:A148"/>
    <mergeCell ref="B143:B144"/>
    <mergeCell ref="C143:C144"/>
    <mergeCell ref="D143:D144"/>
    <mergeCell ref="E143:E144"/>
    <mergeCell ref="C147:C148"/>
    <mergeCell ref="B147:B148"/>
    <mergeCell ref="A143:A144"/>
    <mergeCell ref="A139:A140"/>
    <mergeCell ref="E147:E148"/>
    <mergeCell ref="B145:B146"/>
    <mergeCell ref="A145:A146"/>
    <mergeCell ref="C139:C140"/>
    <mergeCell ref="B137:B138"/>
    <mergeCell ref="E139:E140"/>
    <mergeCell ref="C145:C146"/>
    <mergeCell ref="A137:A138"/>
    <mergeCell ref="A194:A196"/>
    <mergeCell ref="A208:A210"/>
    <mergeCell ref="B208:B210"/>
    <mergeCell ref="C208:C210"/>
    <mergeCell ref="A205:A207"/>
    <mergeCell ref="B205:B207"/>
    <mergeCell ref="C205:C207"/>
    <mergeCell ref="G125:G126"/>
    <mergeCell ref="C197:C198"/>
    <mergeCell ref="B187:B189"/>
    <mergeCell ref="C187:C189"/>
    <mergeCell ref="C203:AA203"/>
    <mergeCell ref="I172:I174"/>
    <mergeCell ref="J199:J200"/>
    <mergeCell ref="J205:J207"/>
    <mergeCell ref="I187:I189"/>
    <mergeCell ref="H180:H181"/>
    <mergeCell ref="C192:AA192"/>
    <mergeCell ref="C191:K191"/>
    <mergeCell ref="C177:C179"/>
    <mergeCell ref="D177:D179"/>
    <mergeCell ref="J182:J183"/>
    <mergeCell ref="J184:J186"/>
    <mergeCell ref="B119:B120"/>
    <mergeCell ref="D121:D122"/>
    <mergeCell ref="E127:E129"/>
    <mergeCell ref="E125:E126"/>
    <mergeCell ref="D119:D120"/>
    <mergeCell ref="D125:D126"/>
    <mergeCell ref="B139:B140"/>
    <mergeCell ref="B172:B174"/>
    <mergeCell ref="F172:F174"/>
    <mergeCell ref="C130:C131"/>
    <mergeCell ref="E130:E131"/>
    <mergeCell ref="F130:F131"/>
    <mergeCell ref="C137:C138"/>
    <mergeCell ref="F132:F134"/>
    <mergeCell ref="D130:D131"/>
    <mergeCell ref="C127:C129"/>
    <mergeCell ref="E119:E120"/>
    <mergeCell ref="C135:C136"/>
    <mergeCell ref="F135:F136"/>
    <mergeCell ref="D132:D134"/>
    <mergeCell ref="D135:D136"/>
    <mergeCell ref="F137:F138"/>
    <mergeCell ref="D123:D124"/>
    <mergeCell ref="E123:E124"/>
    <mergeCell ref="H177:H179"/>
    <mergeCell ref="H143:H144"/>
    <mergeCell ref="G165:G167"/>
    <mergeCell ref="H165:H167"/>
    <mergeCell ref="I165:I167"/>
    <mergeCell ref="J151:J153"/>
    <mergeCell ref="J154:J156"/>
    <mergeCell ref="J157:J160"/>
    <mergeCell ref="J161:J164"/>
    <mergeCell ref="J165:J167"/>
    <mergeCell ref="I157:I160"/>
    <mergeCell ref="D150:AA150"/>
    <mergeCell ref="G177:G179"/>
    <mergeCell ref="E177:E179"/>
    <mergeCell ref="F151:F153"/>
    <mergeCell ref="G147:G148"/>
    <mergeCell ref="F147:F148"/>
    <mergeCell ref="D149:K149"/>
    <mergeCell ref="A105:A106"/>
    <mergeCell ref="B105:B106"/>
    <mergeCell ref="F105:F106"/>
    <mergeCell ref="A107:A108"/>
    <mergeCell ref="B107:B108"/>
    <mergeCell ref="E107:E108"/>
    <mergeCell ref="C107:C108"/>
    <mergeCell ref="I111:I112"/>
    <mergeCell ref="E105:E106"/>
    <mergeCell ref="D107:D108"/>
    <mergeCell ref="F111:F112"/>
    <mergeCell ref="H111:H112"/>
    <mergeCell ref="H109:H110"/>
    <mergeCell ref="G107:G108"/>
    <mergeCell ref="G109:G110"/>
    <mergeCell ref="H107:H108"/>
    <mergeCell ref="G111:G112"/>
    <mergeCell ref="C109:C110"/>
    <mergeCell ref="B111:B112"/>
    <mergeCell ref="C111:C112"/>
    <mergeCell ref="V4:AA4"/>
    <mergeCell ref="J35:J38"/>
    <mergeCell ref="J39:J42"/>
    <mergeCell ref="A23:AA23"/>
    <mergeCell ref="C25:AA25"/>
    <mergeCell ref="C24:AA24"/>
    <mergeCell ref="U20:V20"/>
    <mergeCell ref="W20:W21"/>
    <mergeCell ref="X20:X21"/>
    <mergeCell ref="D26:AA26"/>
    <mergeCell ref="E27:E28"/>
    <mergeCell ref="A22:AA22"/>
    <mergeCell ref="S20:S21"/>
    <mergeCell ref="A27:A28"/>
    <mergeCell ref="B27:B28"/>
    <mergeCell ref="C27:C28"/>
    <mergeCell ref="V5:AA5"/>
    <mergeCell ref="V6:AA6"/>
    <mergeCell ref="F27:F28"/>
    <mergeCell ref="G27:G28"/>
    <mergeCell ref="H27:H28"/>
    <mergeCell ref="B35:B38"/>
    <mergeCell ref="Y20:Z20"/>
    <mergeCell ref="AA20:AA21"/>
    <mergeCell ref="J135:J136"/>
    <mergeCell ref="J137:J138"/>
    <mergeCell ref="G64:G65"/>
    <mergeCell ref="I74:I77"/>
    <mergeCell ref="H113:H114"/>
    <mergeCell ref="H115:H116"/>
    <mergeCell ref="I109:I110"/>
    <mergeCell ref="H137:H138"/>
    <mergeCell ref="H135:H136"/>
    <mergeCell ref="I135:I136"/>
    <mergeCell ref="G130:G131"/>
    <mergeCell ref="H132:H134"/>
    <mergeCell ref="G132:G134"/>
    <mergeCell ref="G135:G136"/>
    <mergeCell ref="G137:G138"/>
    <mergeCell ref="I130:I131"/>
    <mergeCell ref="J113:J114"/>
    <mergeCell ref="J115:J116"/>
    <mergeCell ref="J117:J118"/>
    <mergeCell ref="J64:J65"/>
    <mergeCell ref="J66:J71"/>
    <mergeCell ref="J101:J102"/>
    <mergeCell ref="I113:I114"/>
    <mergeCell ref="H123:H124"/>
    <mergeCell ref="E132:E134"/>
    <mergeCell ref="E121:E122"/>
    <mergeCell ref="V7:AA7"/>
    <mergeCell ref="V8:AA8"/>
    <mergeCell ref="A222:A224"/>
    <mergeCell ref="B222:B224"/>
    <mergeCell ref="C222:C224"/>
    <mergeCell ref="D222:D224"/>
    <mergeCell ref="E222:E224"/>
    <mergeCell ref="F222:F224"/>
    <mergeCell ref="G222:G224"/>
    <mergeCell ref="H222:H224"/>
    <mergeCell ref="I222:I224"/>
    <mergeCell ref="A184:A186"/>
    <mergeCell ref="B184:B186"/>
    <mergeCell ref="C184:C186"/>
    <mergeCell ref="D184:D186"/>
    <mergeCell ref="E184:E186"/>
    <mergeCell ref="F184:F186"/>
    <mergeCell ref="G184:G186"/>
    <mergeCell ref="H184:H186"/>
    <mergeCell ref="F113:F114"/>
    <mergeCell ref="J130:J131"/>
    <mergeCell ref="J132:J134"/>
    <mergeCell ref="F119:F120"/>
    <mergeCell ref="F107:F108"/>
    <mergeCell ref="F115:F116"/>
    <mergeCell ref="G121:G122"/>
    <mergeCell ref="G127:G129"/>
    <mergeCell ref="G115:G116"/>
    <mergeCell ref="G119:G120"/>
    <mergeCell ref="G123:G124"/>
    <mergeCell ref="J81:J83"/>
    <mergeCell ref="J84:J85"/>
    <mergeCell ref="I84:I85"/>
    <mergeCell ref="F123:F124"/>
    <mergeCell ref="F125:F126"/>
    <mergeCell ref="I123:I124"/>
    <mergeCell ref="J105:J106"/>
    <mergeCell ref="J107:J108"/>
    <mergeCell ref="J109:J110"/>
    <mergeCell ref="J111:J112"/>
    <mergeCell ref="G86:G89"/>
    <mergeCell ref="H86:H89"/>
    <mergeCell ref="J123:J124"/>
    <mergeCell ref="J98:J100"/>
    <mergeCell ref="J121:J122"/>
    <mergeCell ref="J125:J126"/>
    <mergeCell ref="J127:J129"/>
    <mergeCell ref="A182:A183"/>
    <mergeCell ref="B182:B183"/>
    <mergeCell ref="C182:C183"/>
    <mergeCell ref="D182:D183"/>
    <mergeCell ref="V9:AA9"/>
    <mergeCell ref="V10:AA10"/>
    <mergeCell ref="J92:J94"/>
    <mergeCell ref="A92:A94"/>
    <mergeCell ref="B92:B94"/>
    <mergeCell ref="C92:C94"/>
    <mergeCell ref="D92:D94"/>
    <mergeCell ref="E92:E94"/>
    <mergeCell ref="F92:F94"/>
    <mergeCell ref="G92:G94"/>
    <mergeCell ref="H92:H94"/>
    <mergeCell ref="I92:I94"/>
    <mergeCell ref="A31:A34"/>
    <mergeCell ref="B31:B34"/>
    <mergeCell ref="C31:C34"/>
    <mergeCell ref="D31:D34"/>
    <mergeCell ref="I56:I58"/>
    <mergeCell ref="J95:J97"/>
    <mergeCell ref="E90:E91"/>
    <mergeCell ref="F90:F91"/>
    <mergeCell ref="G90:G91"/>
    <mergeCell ref="A90:A91"/>
    <mergeCell ref="B90:B91"/>
    <mergeCell ref="C90:C91"/>
    <mergeCell ref="F74:F77"/>
    <mergeCell ref="A74:A77"/>
    <mergeCell ref="B74:B77"/>
    <mergeCell ref="D90:D91"/>
    <mergeCell ref="H84:H85"/>
    <mergeCell ref="I81:I83"/>
    <mergeCell ref="D86:D89"/>
    <mergeCell ref="H74:H77"/>
    <mergeCell ref="A81:A83"/>
    <mergeCell ref="B81:B83"/>
    <mergeCell ref="C81:C83"/>
    <mergeCell ref="A86:A89"/>
    <mergeCell ref="B86:B89"/>
    <mergeCell ref="A84:A85"/>
    <mergeCell ref="B84:B85"/>
    <mergeCell ref="C84:C85"/>
    <mergeCell ref="D84:D85"/>
    <mergeCell ref="A95:A97"/>
    <mergeCell ref="B95:B97"/>
    <mergeCell ref="C95:C97"/>
    <mergeCell ref="D95:D97"/>
    <mergeCell ref="E95:E97"/>
    <mergeCell ref="F95:F97"/>
    <mergeCell ref="G95:G97"/>
    <mergeCell ref="H95:H97"/>
    <mergeCell ref="I95:I97"/>
    <mergeCell ref="C74:C77"/>
    <mergeCell ref="F84:F85"/>
    <mergeCell ref="D78:D80"/>
    <mergeCell ref="C86:C89"/>
    <mergeCell ref="V11:AA11"/>
    <mergeCell ref="J43:J45"/>
    <mergeCell ref="J46:J49"/>
    <mergeCell ref="J50:J52"/>
    <mergeCell ref="V12:AA12"/>
    <mergeCell ref="H56:H58"/>
    <mergeCell ref="H66:H71"/>
    <mergeCell ref="I64:I65"/>
    <mergeCell ref="D73:AA73"/>
    <mergeCell ref="D64:D65"/>
    <mergeCell ref="D66:D71"/>
    <mergeCell ref="D72:K72"/>
    <mergeCell ref="J56:J58"/>
    <mergeCell ref="J61:J63"/>
    <mergeCell ref="E84:E85"/>
    <mergeCell ref="I35:I38"/>
    <mergeCell ref="J19:J21"/>
    <mergeCell ref="J27:J28"/>
    <mergeCell ref="J31:J34"/>
    <mergeCell ref="D27:D28"/>
  </mergeCells>
  <printOptions horizontalCentered="1"/>
  <pageMargins left="0.39370078740157483" right="0.39370078740157483" top="0.78740157480314965" bottom="0.39370078740157483" header="0.51181102362204722" footer="0.15748031496062992"/>
  <pageSetup paperSize="9" scale="60" firstPageNumber="0" fitToHeight="0" pageOrder="overThenDown" orientation="landscape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7"/>
  <sheetViews>
    <sheetView zoomScaleNormal="100" zoomScaleSheetLayoutView="100" workbookViewId="0">
      <selection activeCell="E6" sqref="E6"/>
    </sheetView>
  </sheetViews>
  <sheetFormatPr defaultRowHeight="12.75" x14ac:dyDescent="0.2"/>
  <cols>
    <col min="1" max="1" width="3.28515625" style="29" customWidth="1"/>
    <col min="2" max="2" width="2.85546875" style="29" customWidth="1"/>
    <col min="3" max="3" width="10.85546875" style="29" customWidth="1"/>
    <col min="4" max="5" width="13.42578125" style="29" customWidth="1"/>
    <col min="6" max="6" width="7.28515625" style="29" customWidth="1"/>
    <col min="7" max="8" width="7.42578125" style="29" customWidth="1"/>
    <col min="9" max="10" width="7.28515625" style="29" customWidth="1"/>
    <col min="11" max="11" width="7.42578125" style="29" customWidth="1"/>
    <col min="12" max="12" width="7.7109375" style="29" customWidth="1"/>
    <col min="13" max="13" width="7" style="29" customWidth="1"/>
    <col min="14" max="14" width="7.28515625" style="29" customWidth="1"/>
    <col min="15" max="16" width="8" style="29" customWidth="1"/>
    <col min="17" max="18" width="7.140625" style="29" customWidth="1"/>
    <col min="19" max="19" width="7.42578125" style="29" customWidth="1"/>
    <col min="20" max="20" width="7.28515625" style="29" customWidth="1"/>
    <col min="21" max="21" width="7.7109375" style="29" customWidth="1"/>
    <col min="22" max="16384" width="9.140625" style="29"/>
  </cols>
  <sheetData>
    <row r="1" spans="1:21" ht="15" customHeight="1" x14ac:dyDescent="0.2">
      <c r="A1" s="127" t="s">
        <v>207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</row>
    <row r="2" spans="1:21" ht="13.5" thickBot="1" x14ac:dyDescent="0.25">
      <c r="A2" s="1235" t="s">
        <v>126</v>
      </c>
      <c r="B2" s="1235"/>
      <c r="C2" s="1235"/>
      <c r="D2" s="1235"/>
      <c r="E2" s="1235"/>
      <c r="F2" s="1235"/>
      <c r="G2" s="1235"/>
      <c r="H2" s="1235"/>
      <c r="I2" s="1235"/>
      <c r="J2" s="1235"/>
      <c r="K2" s="1235"/>
      <c r="L2" s="1235"/>
      <c r="M2" s="1235"/>
      <c r="N2" s="1235"/>
      <c r="O2" s="1235"/>
      <c r="P2" s="1235"/>
      <c r="Q2" s="1235"/>
      <c r="R2" s="1235"/>
      <c r="S2" s="1235"/>
      <c r="T2" s="1235"/>
      <c r="U2" s="1235"/>
    </row>
    <row r="3" spans="1:21" ht="17.25" customHeight="1" x14ac:dyDescent="0.2">
      <c r="A3" s="1253" t="s">
        <v>85</v>
      </c>
      <c r="B3" s="1255" t="s">
        <v>1</v>
      </c>
      <c r="C3" s="1255" t="s">
        <v>86</v>
      </c>
      <c r="D3" s="1255" t="s">
        <v>7</v>
      </c>
      <c r="E3" s="1258" t="s">
        <v>8</v>
      </c>
      <c r="F3" s="1243" t="s">
        <v>199</v>
      </c>
      <c r="G3" s="1244"/>
      <c r="H3" s="1244"/>
      <c r="I3" s="1245"/>
      <c r="J3" s="1243" t="s">
        <v>200</v>
      </c>
      <c r="K3" s="1244"/>
      <c r="L3" s="1244"/>
      <c r="M3" s="1245"/>
      <c r="N3" s="1236" t="s">
        <v>201</v>
      </c>
      <c r="O3" s="1237"/>
      <c r="P3" s="1237"/>
      <c r="Q3" s="1238"/>
      <c r="R3" s="1236" t="s">
        <v>202</v>
      </c>
      <c r="S3" s="1237"/>
      <c r="T3" s="1237"/>
      <c r="U3" s="1238"/>
    </row>
    <row r="4" spans="1:21" x14ac:dyDescent="0.2">
      <c r="A4" s="1254"/>
      <c r="B4" s="1256"/>
      <c r="C4" s="1256"/>
      <c r="D4" s="1256"/>
      <c r="E4" s="1259"/>
      <c r="F4" s="1251" t="s">
        <v>11</v>
      </c>
      <c r="G4" s="1239" t="s">
        <v>12</v>
      </c>
      <c r="H4" s="1240"/>
      <c r="I4" s="1241" t="s">
        <v>113</v>
      </c>
      <c r="J4" s="1246" t="s">
        <v>11</v>
      </c>
      <c r="K4" s="1239" t="s">
        <v>12</v>
      </c>
      <c r="L4" s="1240"/>
      <c r="M4" s="1241" t="s">
        <v>113</v>
      </c>
      <c r="N4" s="1246" t="s">
        <v>11</v>
      </c>
      <c r="O4" s="1239" t="s">
        <v>12</v>
      </c>
      <c r="P4" s="1240"/>
      <c r="Q4" s="1241" t="s">
        <v>113</v>
      </c>
      <c r="R4" s="1246" t="s">
        <v>11</v>
      </c>
      <c r="S4" s="1239" t="s">
        <v>12</v>
      </c>
      <c r="T4" s="1240"/>
      <c r="U4" s="1241" t="s">
        <v>113</v>
      </c>
    </row>
    <row r="5" spans="1:21" ht="112.5" customHeight="1" thickBot="1" x14ac:dyDescent="0.25">
      <c r="A5" s="1252"/>
      <c r="B5" s="1257"/>
      <c r="C5" s="1257"/>
      <c r="D5" s="1257"/>
      <c r="E5" s="1260"/>
      <c r="F5" s="1252"/>
      <c r="G5" s="199" t="s">
        <v>11</v>
      </c>
      <c r="H5" s="200" t="s">
        <v>87</v>
      </c>
      <c r="I5" s="1242"/>
      <c r="J5" s="1247"/>
      <c r="K5" s="199" t="s">
        <v>11</v>
      </c>
      <c r="L5" s="200" t="s">
        <v>87</v>
      </c>
      <c r="M5" s="1242"/>
      <c r="N5" s="1247"/>
      <c r="O5" s="199" t="s">
        <v>11</v>
      </c>
      <c r="P5" s="200" t="s">
        <v>87</v>
      </c>
      <c r="Q5" s="1242"/>
      <c r="R5" s="1247"/>
      <c r="S5" s="199" t="s">
        <v>11</v>
      </c>
      <c r="T5" s="200" t="s">
        <v>87</v>
      </c>
      <c r="U5" s="1242"/>
    </row>
    <row r="6" spans="1:21" ht="308.25" customHeight="1" thickBot="1" x14ac:dyDescent="0.25">
      <c r="A6" s="129">
        <v>4</v>
      </c>
      <c r="B6" s="130">
        <v>4</v>
      </c>
      <c r="C6" s="131" t="s">
        <v>88</v>
      </c>
      <c r="D6" s="132" t="s">
        <v>188</v>
      </c>
      <c r="E6" s="201" t="s">
        <v>258</v>
      </c>
      <c r="F6" s="133">
        <f>'04 Programa'!L259</f>
        <v>27187.599999999999</v>
      </c>
      <c r="G6" s="134">
        <f>'04 Programa'!M259</f>
        <v>27166.3</v>
      </c>
      <c r="H6" s="134">
        <f>'04 Programa'!N259</f>
        <v>5261.1</v>
      </c>
      <c r="I6" s="135">
        <f>'04 Programa'!O259</f>
        <v>21.299999999999997</v>
      </c>
      <c r="J6" s="133">
        <f>'04 Programa'!P259</f>
        <v>33203.299999999996</v>
      </c>
      <c r="K6" s="134">
        <f>'04 Programa'!Q259</f>
        <v>33200.299999999996</v>
      </c>
      <c r="L6" s="134">
        <f>'04 Programa'!R259</f>
        <v>6233.5</v>
      </c>
      <c r="M6" s="135">
        <f>'04 Programa'!S259</f>
        <v>3</v>
      </c>
      <c r="N6" s="133">
        <f>'04 Programa'!T259</f>
        <v>33273.599999999999</v>
      </c>
      <c r="O6" s="134">
        <f>'04 Programa'!U259</f>
        <v>33273.599999999999</v>
      </c>
      <c r="P6" s="134">
        <f>'04 Programa'!V259</f>
        <v>6743.4999999999991</v>
      </c>
      <c r="Q6" s="135">
        <f>'04 Programa'!W259</f>
        <v>0</v>
      </c>
      <c r="R6" s="133">
        <f>'04 Programa'!X259</f>
        <v>33768.5</v>
      </c>
      <c r="S6" s="134">
        <f>'04 Programa'!Y259</f>
        <v>33768.5</v>
      </c>
      <c r="T6" s="134">
        <f>'04 Programa'!Z259</f>
        <v>7205.84</v>
      </c>
      <c r="U6" s="135">
        <f>'04 Programa'!AA259</f>
        <v>0</v>
      </c>
    </row>
    <row r="7" spans="1:21" ht="19.5" customHeight="1" thickBot="1" x14ac:dyDescent="0.25">
      <c r="A7" s="1248" t="s">
        <v>208</v>
      </c>
      <c r="B7" s="1249"/>
      <c r="C7" s="1249"/>
      <c r="D7" s="1249"/>
      <c r="E7" s="1250"/>
      <c r="F7" s="77">
        <f t="shared" ref="F7:U7" si="0">SUM(F6)</f>
        <v>27187.599999999999</v>
      </c>
      <c r="G7" s="78">
        <f t="shared" si="0"/>
        <v>27166.3</v>
      </c>
      <c r="H7" s="78">
        <f t="shared" si="0"/>
        <v>5261.1</v>
      </c>
      <c r="I7" s="79">
        <f t="shared" si="0"/>
        <v>21.299999999999997</v>
      </c>
      <c r="J7" s="77">
        <f t="shared" si="0"/>
        <v>33203.299999999996</v>
      </c>
      <c r="K7" s="78">
        <f t="shared" si="0"/>
        <v>33200.299999999996</v>
      </c>
      <c r="L7" s="78">
        <f t="shared" si="0"/>
        <v>6233.5</v>
      </c>
      <c r="M7" s="79">
        <f t="shared" si="0"/>
        <v>3</v>
      </c>
      <c r="N7" s="77">
        <f t="shared" si="0"/>
        <v>33273.599999999999</v>
      </c>
      <c r="O7" s="80">
        <f>O6</f>
        <v>33273.599999999999</v>
      </c>
      <c r="P7" s="80">
        <f t="shared" si="0"/>
        <v>6743.4999999999991</v>
      </c>
      <c r="Q7" s="89">
        <f t="shared" si="0"/>
        <v>0</v>
      </c>
      <c r="R7" s="77">
        <f t="shared" si="0"/>
        <v>33768.5</v>
      </c>
      <c r="S7" s="80">
        <f t="shared" si="0"/>
        <v>33768.5</v>
      </c>
      <c r="T7" s="80">
        <f t="shared" si="0"/>
        <v>7205.84</v>
      </c>
      <c r="U7" s="89">
        <f t="shared" si="0"/>
        <v>0</v>
      </c>
    </row>
  </sheetData>
  <sheetProtection selectLockedCells="1" selectUnlockedCells="1"/>
  <mergeCells count="23">
    <mergeCell ref="A7:E7"/>
    <mergeCell ref="F4:F5"/>
    <mergeCell ref="G4:H4"/>
    <mergeCell ref="I4:I5"/>
    <mergeCell ref="J4:J5"/>
    <mergeCell ref="A3:A5"/>
    <mergeCell ref="B3:B5"/>
    <mergeCell ref="C3:C5"/>
    <mergeCell ref="D3:D5"/>
    <mergeCell ref="E3:E5"/>
    <mergeCell ref="F3:I3"/>
    <mergeCell ref="A2:U2"/>
    <mergeCell ref="N3:Q3"/>
    <mergeCell ref="R3:U3"/>
    <mergeCell ref="K4:L4"/>
    <mergeCell ref="M4:M5"/>
    <mergeCell ref="J3:M3"/>
    <mergeCell ref="N4:N5"/>
    <mergeCell ref="O4:P4"/>
    <mergeCell ref="Q4:Q5"/>
    <mergeCell ref="R4:R5"/>
    <mergeCell ref="S4:T4"/>
    <mergeCell ref="U4:U5"/>
  </mergeCells>
  <pageMargins left="0.75" right="0.75" top="0.78749999999999998" bottom="0.78749999999999998" header="0.51180555555555551" footer="0.51180555555555551"/>
  <pageSetup paperSize="9" scale="81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2"/>
  <sheetViews>
    <sheetView zoomScaleNormal="100" zoomScaleSheetLayoutView="100" workbookViewId="0">
      <selection activeCell="B21" sqref="B21"/>
    </sheetView>
  </sheetViews>
  <sheetFormatPr defaultColWidth="9" defaultRowHeight="12.75" x14ac:dyDescent="0.2"/>
  <cols>
    <col min="1" max="1" width="64.7109375" style="29" customWidth="1"/>
    <col min="2" max="2" width="17.28515625" style="29" customWidth="1"/>
    <col min="3" max="3" width="18.5703125" style="29" customWidth="1"/>
    <col min="4" max="4" width="19.28515625" style="29" customWidth="1"/>
    <col min="5" max="5" width="18.140625" style="29" customWidth="1"/>
    <col min="6" max="16384" width="9" style="29"/>
  </cols>
  <sheetData>
    <row r="1" spans="1:5" ht="20.25" customHeight="1" thickBot="1" x14ac:dyDescent="0.25">
      <c r="A1" s="136" t="s">
        <v>125</v>
      </c>
      <c r="E1" s="393" t="s">
        <v>126</v>
      </c>
    </row>
    <row r="2" spans="1:5" ht="37.5" customHeight="1" thickBot="1" x14ac:dyDescent="0.25">
      <c r="A2" s="389" t="s">
        <v>84</v>
      </c>
      <c r="B2" s="202" t="s">
        <v>199</v>
      </c>
      <c r="C2" s="202" t="s">
        <v>200</v>
      </c>
      <c r="D2" s="298" t="s">
        <v>201</v>
      </c>
      <c r="E2" s="299" t="s">
        <v>202</v>
      </c>
    </row>
    <row r="3" spans="1:5" ht="13.5" customHeight="1" thickTop="1" x14ac:dyDescent="0.2">
      <c r="A3" s="390" t="s">
        <v>121</v>
      </c>
      <c r="B3" s="203">
        <f>'04 Programa'!L255+'04 Programa'!L238+'04 Programa'!L227+'04 Programa'!L209+'04 Programa'!L206+'04 Programa'!L197+'04 Programa'!L194+'04 Programa'!L187+'04 Programa'!L184+'04 Programa'!L178+'04 Programa'!L172+'04 Programa'!L162+'04 Programa'!L157+'04 Programa'!L154+'04 Programa'!L151+'04 Programa'!L141+'04 Programa'!L135+'04 Programa'!L132+'04 Programa'!L130+'04 Programa'!L127+'04 Programa'!L123+'04 Programa'!L121+'04 Programa'!L101+'04 Programa'!L93+'04 Programa'!L86+'04 Programa'!L81+'04 Programa'!L78+'04 Programa'!L74+'04 Programa'!L67+'04 Programa'!L62+'04 Programa'!L50+'04 Programa'!L46+'04 Programa'!L43+'04 Programa'!L40+'04 Programa'!L35+'04 Programa'!L33+'04 Programa'!L27</f>
        <v>7751.4999999999991</v>
      </c>
      <c r="C3" s="203">
        <f>'04 Programa'!P255+'04 Programa'!P238+'04 Programa'!P227+'04 Programa'!P209+'04 Programa'!P206+'04 Programa'!P197+'04 Programa'!P194+'04 Programa'!P187+'04 Programa'!P184+'04 Programa'!P178+'04 Programa'!P172+'04 Programa'!P162+'04 Programa'!P157+'04 Programa'!P154+'04 Programa'!P151+'04 Programa'!P141+'04 Programa'!P135+'04 Programa'!P132+'04 Programa'!P130+'04 Programa'!P127+'04 Programa'!P123+'04 Programa'!P121+'04 Programa'!P101+'04 Programa'!P93+'04 Programa'!P86+'04 Programa'!P81+'04 Programa'!P78+'04 Programa'!P74+'04 Programa'!P67+'04 Programa'!P62+'04 Programa'!P50+'04 Programa'!P46+'04 Programa'!P43+'04 Programa'!P40+'04 Programa'!P35+'04 Programa'!P33+'04 Programa'!P27</f>
        <v>8800.5</v>
      </c>
      <c r="D3" s="300">
        <f>'04 Programa'!T27+'04 Programa'!T33+'04 Programa'!T35+'04 Programa'!T40+'04 Programa'!T43+'04 Programa'!T46+'04 Programa'!T50+'04 Programa'!T62+'04 Programa'!T67+'04 Programa'!T74+'04 Programa'!T78+'04 Programa'!T81+'04 Programa'!T86+'04 Programa'!T101+'04 Programa'!T121+'04 Programa'!T127+'04 Programa'!T130+'04 Programa'!T132+'04 Programa'!T135+'04 Programa'!T141+'04 Programa'!T151+'04 Programa'!T154+'04 Programa'!T157+'04 Programa'!T162+'04 Programa'!T172+'04 Programa'!T178+'04 Programa'!T184+'04 Programa'!T187+'04 Programa'!T194+'04 Programa'!T197+'04 Programa'!T206+'04 Programa'!T209+'04 Programa'!T227+'04 Programa'!T238+'04 Programa'!T255+'04 Programa'!T123</f>
        <v>9242.5</v>
      </c>
      <c r="E3" s="301">
        <f>'04 Programa'!X255+'04 Programa'!X238+'04 Programa'!X227+'04 Programa'!X209+'04 Programa'!X206+'04 Programa'!X197+'04 Programa'!X194+'04 Programa'!X187+'04 Programa'!X184+'04 Programa'!X178+'04 Programa'!X172+'04 Programa'!X162+'04 Programa'!X157+'04 Programa'!X154+'04 Programa'!X151+'04 Programa'!X141+'04 Programa'!X135+'04 Programa'!X132+'04 Programa'!X130+'04 Programa'!X127+'04 Programa'!X121+'04 Programa'!X101+'04 Programa'!X86+'04 Programa'!X81+'04 Programa'!X78+'04 Programa'!X74+'04 Programa'!X67+'04 Programa'!X62+'04 Programa'!X50+'04 Programa'!X46+'04 Programa'!X43+'04 Programa'!X40+'04 Programa'!X35+'04 Programa'!X33+'04 Programa'!X27+'04 Programa'!X123</f>
        <v>9556.7999999999993</v>
      </c>
    </row>
    <row r="4" spans="1:5" ht="12.75" customHeight="1" x14ac:dyDescent="0.2">
      <c r="A4" s="391" t="s">
        <v>152</v>
      </c>
      <c r="B4" s="194">
        <f>'04 Programa'!L31+'04 Programa'!L39+'04 Programa'!L51+'04 Programa'!L56+'04 Programa'!L61+'04 Programa'!L64+'04 Programa'!L66+'04 Programa'!L76+'04 Programa'!L79+'04 Programa'!L90+'04 Programa'!L113+'04 Programa'!L115+'04 Programa'!L117+'04 Programa'!L119+'04 Programa'!L125+'04 Programa'!L128+'04 Programa'!L133+'04 Programa'!L137+'04 Programa'!L139+'04 Programa'!L143+'04 Programa'!L145+'04 Programa'!L147+'04 Programa'!L152+'04 Programa'!L155+'04 Programa'!L161+'04 Programa'!L165+'04 Programa'!L177+'04 Programa'!L182+'04 Programa'!L195+'04 Programa'!L205+'04 Programa'!L208+'04 Programa'!L215+'04 Programa'!L237+'04 Programa'!L53+'04 Programa'!L98</f>
        <v>5949.4999999999991</v>
      </c>
      <c r="C4" s="194">
        <f>'04 Programa'!P31+'04 Programa'!P39+'04 Programa'!P51+'04 Programa'!P56+'04 Programa'!P61+'04 Programa'!P64+'04 Programa'!P66+'04 Programa'!P76+'04 Programa'!P79+'04 Programa'!P90+'04 Programa'!P113+'04 Programa'!P115+'04 Programa'!P117+'04 Programa'!P119+'04 Programa'!P125+'04 Programa'!P128+'04 Programa'!P133+'04 Programa'!P137+'04 Programa'!P139+'04 Programa'!P143+'04 Programa'!P145+'04 Programa'!P147+'04 Programa'!P152+'04 Programa'!P155+'04 Programa'!P161+'04 Programa'!P165+'04 Programa'!P177+'04 Programa'!P182+'04 Programa'!P195+'04 Programa'!P205+'04 Programa'!P208+'04 Programa'!P215+'04 Programa'!P237+'04 Programa'!P53+'04 Programa'!P98</f>
        <v>6380.9000000000015</v>
      </c>
      <c r="D4" s="193">
        <f>'04 Programa'!T237+'04 Programa'!T215+'04 Programa'!T208+'04 Programa'!T205+'04 Programa'!T195+'04 Programa'!T182+'04 Programa'!T177+'04 Programa'!T165+'04 Programa'!T161+'04 Programa'!T155+'04 Programa'!T152+'04 Programa'!T147+'04 Programa'!T145+'04 Programa'!T143+'04 Programa'!T139+'04 Programa'!T137+'04 Programa'!T133+'04 Programa'!T128+'04 Programa'!T125+'04 Programa'!T119+'04 Programa'!T117+'04 Programa'!T115+'04 Programa'!T113+'04 Programa'!T90+'04 Programa'!T79+'04 Programa'!T76+'04 Programa'!T66+'04 Programa'!T64+'04 Programa'!T61+'04 Programa'!T56+'04 Programa'!T51+'04 Programa'!T39+'04 Programa'!T31+'04 Programa'!T53+'04 Programa'!T98</f>
        <v>6892.2000000000007</v>
      </c>
      <c r="E4" s="302">
        <f>'04 Programa'!X31+'04 Programa'!X39+'04 Programa'!X51+'04 Programa'!X56+'04 Programa'!X61+'04 Programa'!X64+'04 Programa'!X66+'04 Programa'!X76+'04 Programa'!X79+'04 Programa'!X90+'04 Programa'!X113+'04 Programa'!X115+'04 Programa'!X117+'04 Programa'!X119+'04 Programa'!X125+'04 Programa'!X128+'04 Programa'!X133+'04 Programa'!X137+'04 Programa'!X139+'04 Programa'!X143+'04 Programa'!X145+'04 Programa'!X147+'04 Programa'!X152+'04 Programa'!X155+'04 Programa'!X161+'04 Programa'!X165+'04 Programa'!X177+'04 Programa'!X182+'04 Programa'!X195+'04 Programa'!X205+'04 Programa'!X208+'04 Programa'!X215+'04 Programa'!X237+'04 Programa'!X53+'04 Programa'!X98</f>
        <v>7115.9</v>
      </c>
    </row>
    <row r="5" spans="1:5" ht="12.75" customHeight="1" x14ac:dyDescent="0.2">
      <c r="A5" s="391" t="s">
        <v>153</v>
      </c>
      <c r="B5" s="194">
        <f>'04 Programa'!L249+'04 Programa'!L247+'04 Programa'!L244+'04 Programa'!L235+'04 Programa'!L232+'04 Programa'!L222+'04 Programa'!L173</f>
        <v>268.89999999999998</v>
      </c>
      <c r="C5" s="194">
        <f>'04 Programa'!P249+'04 Programa'!P247+'04 Programa'!P244+'04 Programa'!P235+'04 Programa'!P232+'04 Programa'!P222+'04 Programa'!P173</f>
        <v>481</v>
      </c>
      <c r="D5" s="193">
        <f>'04 Programa'!T173+'04 Programa'!T222+'04 Programa'!T232+'04 Programa'!T235+'04 Programa'!T244+'04 Programa'!T247+'04 Programa'!T249</f>
        <v>256</v>
      </c>
      <c r="E5" s="302">
        <f>'04 Programa'!X249+'04 Programa'!X247+'04 Programa'!X244+'04 Programa'!X235+'04 Programa'!X232+'04 Programa'!X222+'04 Programa'!X173</f>
        <v>268</v>
      </c>
    </row>
    <row r="6" spans="1:5" ht="12.75" customHeight="1" x14ac:dyDescent="0.2">
      <c r="A6" s="391" t="s">
        <v>154</v>
      </c>
      <c r="B6" s="194">
        <f>'04 Programa'!L180+'04 Programa'!L75+'04 Programa'!L68+'04 Programa'!L57+'04 Programa'!L48+'04 Programa'!L44+'04 Programa'!L41+'04 Programa'!L36+'04 Programa'!L54</f>
        <v>653.40000000000009</v>
      </c>
      <c r="C6" s="194">
        <f>'04 Programa'!P180+'04 Programa'!P75+'04 Programa'!P68+'04 Programa'!P57+'04 Programa'!P48+'04 Programa'!P44+'04 Programa'!P41+'04 Programa'!P36+'04 Programa'!P54</f>
        <v>696.1</v>
      </c>
      <c r="D6" s="194">
        <f>'04 Programa'!T36+'04 Programa'!T41+'04 Programa'!T44+'04 Programa'!T48+'04 Programa'!T57+'04 Programa'!T68+'04 Programa'!T180+'04 Programa'!T54</f>
        <v>785.00000000000011</v>
      </c>
      <c r="E6" s="302">
        <f>'04 Programa'!X180+'04 Programa'!X68+'04 Programa'!X57+'04 Programa'!X48+'04 Programa'!X44+'04 Programa'!X41+'04 Programa'!X36+'04 Programa'!X54</f>
        <v>825.9</v>
      </c>
    </row>
    <row r="7" spans="1:5" ht="12.75" customHeight="1" x14ac:dyDescent="0.2">
      <c r="A7" s="387" t="s">
        <v>155</v>
      </c>
      <c r="B7" s="194">
        <v>0</v>
      </c>
      <c r="C7" s="194">
        <v>0</v>
      </c>
      <c r="D7" s="193">
        <v>0</v>
      </c>
      <c r="E7" s="302">
        <v>0</v>
      </c>
    </row>
    <row r="8" spans="1:5" ht="12.75" customHeight="1" x14ac:dyDescent="0.2">
      <c r="A8" s="387" t="s">
        <v>122</v>
      </c>
      <c r="B8" s="194">
        <v>0</v>
      </c>
      <c r="C8" s="194">
        <v>0</v>
      </c>
      <c r="D8" s="193">
        <v>0</v>
      </c>
      <c r="E8" s="302">
        <v>0</v>
      </c>
    </row>
    <row r="9" spans="1:5" ht="12.75" customHeight="1" x14ac:dyDescent="0.2">
      <c r="A9" s="388" t="s">
        <v>156</v>
      </c>
      <c r="B9" s="235">
        <f>'04 Programa'!L47+'04 Programa'!L82+'04 Programa'!L84+'04 Programa'!L87+'04 Programa'!L92+'04 Programa'!L95+'04 Programa'!L166+'04 Programa'!L185+'04 Programa'!L188+'04 Programa'!L158</f>
        <v>97.8</v>
      </c>
      <c r="C9" s="235">
        <f>'04 Programa'!P47+'04 Programa'!P82+'04 Programa'!P84+'04 Programa'!P87+'04 Programa'!P92+'04 Programa'!P95+'04 Programa'!P158+'04 Programa'!P166+'04 Programa'!P185+'04 Programa'!P188</f>
        <v>290.59999999999997</v>
      </c>
      <c r="D9" s="235">
        <f>'04 Programa'!T188+'04 Programa'!T185+'04 Programa'!T166+'04 Programa'!T158+'04 Programa'!T95+'04 Programa'!T92+'04 Programa'!T87+'04 Programa'!T84+'04 Programa'!T82+'04 Programa'!T47</f>
        <v>238.3</v>
      </c>
      <c r="E9" s="303">
        <f>'04 Programa'!X188+'04 Programa'!X185+'04 Programa'!X166+'04 Programa'!X158+'04 Programa'!X95+'04 Programa'!X92+'04 Programa'!X87+'04 Programa'!X84+'04 Programa'!X82+'04 Programa'!X47</f>
        <v>138.30000000000001</v>
      </c>
    </row>
    <row r="10" spans="1:5" ht="12.75" customHeight="1" x14ac:dyDescent="0.2">
      <c r="A10" s="385" t="s">
        <v>157</v>
      </c>
      <c r="B10" s="194">
        <v>0</v>
      </c>
      <c r="C10" s="194">
        <v>0</v>
      </c>
      <c r="D10" s="193">
        <v>0</v>
      </c>
      <c r="E10" s="302">
        <v>0</v>
      </c>
    </row>
    <row r="11" spans="1:5" ht="12.75" customHeight="1" x14ac:dyDescent="0.2">
      <c r="A11" s="386" t="s">
        <v>123</v>
      </c>
      <c r="B11" s="194">
        <f>'04 Programa'!L199+'04 Programa'!L163+'04 Programa'!L159+'04 Programa'!L111+'04 Programa'!L109+'04 Programa'!L107+'04 Programa'!L105+'04 Programa'!L88+'04 Programa'!L69+'04 Programa'!L32</f>
        <v>12466.5</v>
      </c>
      <c r="C11" s="194">
        <f>'04 Programa'!P32+'04 Programa'!P69+'04 Programa'!P88+'04 Programa'!P105+'04 Programa'!P107+'04 Programa'!P109+'04 Programa'!P111+'04 Programa'!P159+'04 Programa'!P163+'04 Programa'!P199</f>
        <v>16554.199999999997</v>
      </c>
      <c r="D11" s="194">
        <f>'04 Programa'!T32+'04 Programa'!T69+'04 Programa'!T88+'04 Programa'!T105+'04 Programa'!T107+'04 Programa'!T109+'04 Programa'!T111+'04 Programa'!T159+'04 Programa'!T163+'04 Programa'!T199</f>
        <v>15859.6</v>
      </c>
      <c r="E11" s="302">
        <f>'04 Programa'!X32+'04 Programa'!X69+'04 Programa'!X88+'04 Programa'!X105+'04 Programa'!X107+'04 Programa'!X109+'04 Programa'!X111+'04 Programa'!X159+'04 Programa'!X163+'04 Programa'!X199</f>
        <v>15863.6</v>
      </c>
    </row>
    <row r="12" spans="1:5" ht="12.75" customHeight="1" x14ac:dyDescent="0.2">
      <c r="A12" s="385" t="s">
        <v>124</v>
      </c>
      <c r="B12" s="194">
        <v>0</v>
      </c>
      <c r="C12" s="194">
        <v>0</v>
      </c>
      <c r="D12" s="193">
        <v>0</v>
      </c>
      <c r="E12" s="302">
        <v>0</v>
      </c>
    </row>
    <row r="13" spans="1:5" ht="12.75" customHeight="1" x14ac:dyDescent="0.2">
      <c r="A13" s="348" t="s">
        <v>234</v>
      </c>
      <c r="B13" s="383">
        <v>0</v>
      </c>
      <c r="C13" s="383">
        <v>0</v>
      </c>
      <c r="D13" s="383">
        <v>0</v>
      </c>
      <c r="E13" s="384">
        <v>0</v>
      </c>
    </row>
    <row r="14" spans="1:5" ht="12.75" customHeight="1" x14ac:dyDescent="0.2">
      <c r="A14" s="385" t="s">
        <v>147</v>
      </c>
      <c r="B14" s="193">
        <v>0</v>
      </c>
      <c r="C14" s="193">
        <v>0</v>
      </c>
      <c r="D14" s="194">
        <v>0</v>
      </c>
      <c r="E14" s="302">
        <v>0</v>
      </c>
    </row>
    <row r="15" spans="1:5" ht="12.75" customHeight="1" x14ac:dyDescent="0.2">
      <c r="A15" s="386" t="s">
        <v>158</v>
      </c>
      <c r="B15" s="194">
        <v>0</v>
      </c>
      <c r="C15" s="194">
        <v>0</v>
      </c>
      <c r="D15" s="193">
        <v>0</v>
      </c>
      <c r="E15" s="302">
        <v>0</v>
      </c>
    </row>
    <row r="16" spans="1:5" ht="18.75" customHeight="1" thickBot="1" x14ac:dyDescent="0.25">
      <c r="A16" s="392" t="s">
        <v>11</v>
      </c>
      <c r="B16" s="160">
        <f>SUM(B3:B15)</f>
        <v>27187.599999999999</v>
      </c>
      <c r="C16" s="160">
        <f>SUM(C3:C15)</f>
        <v>33203.300000000003</v>
      </c>
      <c r="D16" s="304">
        <f>SUM(D3:D15)</f>
        <v>33273.599999999999</v>
      </c>
      <c r="E16" s="305">
        <f>SUM(E3:E15)</f>
        <v>33768.5</v>
      </c>
    </row>
    <row r="18" spans="1:5" ht="13.5" thickBot="1" x14ac:dyDescent="0.25">
      <c r="E18" s="393" t="s">
        <v>235</v>
      </c>
    </row>
    <row r="19" spans="1:5" ht="13.5" thickBot="1" x14ac:dyDescent="0.25">
      <c r="A19" s="394" t="s">
        <v>84</v>
      </c>
      <c r="B19" s="395" t="s">
        <v>199</v>
      </c>
      <c r="C19" s="395" t="s">
        <v>200</v>
      </c>
      <c r="D19" s="395" t="s">
        <v>201</v>
      </c>
      <c r="E19" s="395" t="s">
        <v>202</v>
      </c>
    </row>
    <row r="20" spans="1:5" x14ac:dyDescent="0.2">
      <c r="A20" s="396" t="s">
        <v>236</v>
      </c>
      <c r="B20" s="397">
        <f>SUM(B21:B26)</f>
        <v>14721.099999999997</v>
      </c>
      <c r="C20" s="397">
        <f t="shared" ref="C20:E20" si="0">SUM(C21:C26)</f>
        <v>16649.100000000002</v>
      </c>
      <c r="D20" s="397">
        <f t="shared" si="0"/>
        <v>17414</v>
      </c>
      <c r="E20" s="397">
        <f t="shared" si="0"/>
        <v>17904.899999999998</v>
      </c>
    </row>
    <row r="21" spans="1:5" ht="24.75" customHeight="1" x14ac:dyDescent="0.2">
      <c r="A21" s="398" t="s">
        <v>237</v>
      </c>
      <c r="B21" s="207">
        <f>B3+B5</f>
        <v>8020.3999999999987</v>
      </c>
      <c r="C21" s="207">
        <f t="shared" ref="C21:E21" si="1">C3+C5</f>
        <v>9281.5</v>
      </c>
      <c r="D21" s="207">
        <f t="shared" si="1"/>
        <v>9498.5</v>
      </c>
      <c r="E21" s="207">
        <f t="shared" si="1"/>
        <v>9824.7999999999993</v>
      </c>
    </row>
    <row r="22" spans="1:5" x14ac:dyDescent="0.2">
      <c r="A22" s="399" t="s">
        <v>238</v>
      </c>
      <c r="B22" s="400">
        <f t="shared" ref="B22:E22" si="2">B4</f>
        <v>5949.4999999999991</v>
      </c>
      <c r="C22" s="400">
        <f t="shared" si="2"/>
        <v>6380.9000000000015</v>
      </c>
      <c r="D22" s="400">
        <f t="shared" si="2"/>
        <v>6892.2000000000007</v>
      </c>
      <c r="E22" s="400">
        <f t="shared" si="2"/>
        <v>7115.9</v>
      </c>
    </row>
    <row r="23" spans="1:5" x14ac:dyDescent="0.2">
      <c r="A23" s="399" t="s">
        <v>239</v>
      </c>
      <c r="B23" s="400">
        <f>B6</f>
        <v>653.40000000000009</v>
      </c>
      <c r="C23" s="400">
        <f>C6</f>
        <v>696.1</v>
      </c>
      <c r="D23" s="400">
        <f>D6</f>
        <v>785.00000000000011</v>
      </c>
      <c r="E23" s="400">
        <f>E6</f>
        <v>825.9</v>
      </c>
    </row>
    <row r="24" spans="1:5" x14ac:dyDescent="0.2">
      <c r="A24" s="399" t="s">
        <v>240</v>
      </c>
      <c r="B24" s="400">
        <f>B9</f>
        <v>97.8</v>
      </c>
      <c r="C24" s="400">
        <f>C9</f>
        <v>290.59999999999997</v>
      </c>
      <c r="D24" s="400">
        <f>D9</f>
        <v>238.3</v>
      </c>
      <c r="E24" s="400">
        <f>E9</f>
        <v>138.30000000000001</v>
      </c>
    </row>
    <row r="25" spans="1:5" x14ac:dyDescent="0.2">
      <c r="A25" s="399" t="s">
        <v>241</v>
      </c>
      <c r="B25" s="400">
        <v>0</v>
      </c>
      <c r="C25" s="400">
        <v>0</v>
      </c>
      <c r="D25" s="400">
        <v>0</v>
      </c>
      <c r="E25" s="400">
        <v>0</v>
      </c>
    </row>
    <row r="26" spans="1:5" ht="13.5" thickBot="1" x14ac:dyDescent="0.25">
      <c r="A26" s="399" t="s">
        <v>242</v>
      </c>
      <c r="B26" s="400">
        <v>0</v>
      </c>
      <c r="C26" s="400">
        <v>0</v>
      </c>
      <c r="D26" s="400">
        <v>0</v>
      </c>
      <c r="E26" s="400">
        <v>0</v>
      </c>
    </row>
    <row r="27" spans="1:5" ht="13.5" thickBot="1" x14ac:dyDescent="0.25">
      <c r="A27" s="401" t="s">
        <v>243</v>
      </c>
      <c r="B27" s="402">
        <f>SUM(B28)</f>
        <v>12466.5</v>
      </c>
      <c r="C27" s="402">
        <f t="shared" ref="C27:E27" si="3">SUM(C28)</f>
        <v>16554.199999999997</v>
      </c>
      <c r="D27" s="402">
        <f t="shared" si="3"/>
        <v>15859.6</v>
      </c>
      <c r="E27" s="402">
        <f t="shared" si="3"/>
        <v>15863.6</v>
      </c>
    </row>
    <row r="28" spans="1:5" ht="26.25" thickBot="1" x14ac:dyDescent="0.25">
      <c r="A28" s="403" t="s">
        <v>244</v>
      </c>
      <c r="B28" s="404">
        <f>B11</f>
        <v>12466.5</v>
      </c>
      <c r="C28" s="404">
        <f t="shared" ref="C28:E28" si="4">C11</f>
        <v>16554.199999999997</v>
      </c>
      <c r="D28" s="404">
        <f t="shared" si="4"/>
        <v>15859.6</v>
      </c>
      <c r="E28" s="404">
        <f t="shared" si="4"/>
        <v>15863.6</v>
      </c>
    </row>
    <row r="29" spans="1:5" ht="13.5" thickBot="1" x14ac:dyDescent="0.25">
      <c r="A29" s="401" t="s">
        <v>245</v>
      </c>
      <c r="B29" s="402">
        <f>B20+B27</f>
        <v>27187.599999999999</v>
      </c>
      <c r="C29" s="402">
        <f t="shared" ref="C29:E29" si="5">C20+C27</f>
        <v>33203.300000000003</v>
      </c>
      <c r="D29" s="402">
        <f t="shared" si="5"/>
        <v>33273.599999999999</v>
      </c>
      <c r="E29" s="402">
        <f t="shared" si="5"/>
        <v>33768.5</v>
      </c>
    </row>
    <row r="30" spans="1:5" x14ac:dyDescent="0.2">
      <c r="A30" s="399" t="s">
        <v>246</v>
      </c>
      <c r="B30" s="400">
        <v>0</v>
      </c>
      <c r="C30" s="400">
        <v>0</v>
      </c>
      <c r="D30" s="400">
        <v>0</v>
      </c>
      <c r="E30" s="400">
        <v>0</v>
      </c>
    </row>
    <row r="31" spans="1:5" ht="26.25" thickBot="1" x14ac:dyDescent="0.25">
      <c r="A31" s="399" t="s">
        <v>247</v>
      </c>
      <c r="B31" s="400">
        <f>B29-25218.9</f>
        <v>1968.6999999999971</v>
      </c>
      <c r="C31" s="400">
        <f>C29-B29</f>
        <v>6015.7000000000044</v>
      </c>
      <c r="D31" s="400">
        <f>D29-C29</f>
        <v>70.299999999995634</v>
      </c>
      <c r="E31" s="400">
        <f>E29-D29</f>
        <v>494.90000000000146</v>
      </c>
    </row>
    <row r="32" spans="1:5" ht="13.5" thickBot="1" x14ac:dyDescent="0.25">
      <c r="A32" s="405" t="s">
        <v>208</v>
      </c>
      <c r="B32" s="406">
        <f>B29</f>
        <v>27187.599999999999</v>
      </c>
      <c r="C32" s="406">
        <f t="shared" ref="C32:E32" si="6">C29</f>
        <v>33203.300000000003</v>
      </c>
      <c r="D32" s="406">
        <f t="shared" si="6"/>
        <v>33273.599999999999</v>
      </c>
      <c r="E32" s="406">
        <f t="shared" si="6"/>
        <v>33768.5</v>
      </c>
    </row>
  </sheetData>
  <sheetProtection selectLockedCells="1" selectUnlockedCells="1"/>
  <pageMargins left="0.75" right="0.75" top="0.78749999999999998" bottom="0.78749999999999998" header="0.51180555555555551" footer="0.51180555555555551"/>
  <pageSetup paperSize="9" scale="90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5"/>
  <sheetViews>
    <sheetView topLeftCell="A4" zoomScaleNormal="100" zoomScaleSheetLayoutView="100" workbookViewId="0">
      <selection activeCell="B22" sqref="B22"/>
    </sheetView>
  </sheetViews>
  <sheetFormatPr defaultRowHeight="12.75" x14ac:dyDescent="0.2"/>
  <cols>
    <col min="1" max="1" width="40.85546875" style="29" customWidth="1"/>
    <col min="2" max="2" width="13.140625" style="29" customWidth="1"/>
    <col min="3" max="3" width="13.42578125" style="29" customWidth="1"/>
    <col min="4" max="4" width="13.140625" style="29" customWidth="1"/>
    <col min="5" max="5" width="13.42578125" style="29" customWidth="1"/>
    <col min="6" max="6" width="11.85546875" style="29" customWidth="1"/>
    <col min="7" max="7" width="11.7109375" style="29" customWidth="1"/>
    <col min="8" max="16384" width="9.140625" style="29"/>
  </cols>
  <sheetData>
    <row r="1" spans="1:9" ht="18" customHeight="1" x14ac:dyDescent="0.2">
      <c r="A1" s="136" t="s">
        <v>248</v>
      </c>
    </row>
    <row r="2" spans="1:9" ht="13.5" thickBot="1" x14ac:dyDescent="0.25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3.5" thickTop="1" x14ac:dyDescent="0.2">
      <c r="A3" s="1261" t="s">
        <v>89</v>
      </c>
      <c r="B3" s="1264" t="s">
        <v>249</v>
      </c>
      <c r="C3" s="1267" t="s">
        <v>247</v>
      </c>
      <c r="D3" s="1268"/>
      <c r="E3" s="1268"/>
      <c r="F3" s="1271" t="s">
        <v>201</v>
      </c>
      <c r="G3" s="1271" t="s">
        <v>202</v>
      </c>
    </row>
    <row r="4" spans="1:9" ht="27.75" customHeight="1" x14ac:dyDescent="0.2">
      <c r="A4" s="1262"/>
      <c r="B4" s="1265"/>
      <c r="C4" s="1269"/>
      <c r="D4" s="1270"/>
      <c r="E4" s="1270"/>
      <c r="F4" s="1272"/>
      <c r="G4" s="1272"/>
    </row>
    <row r="5" spans="1:9" x14ac:dyDescent="0.2">
      <c r="A5" s="1262"/>
      <c r="B5" s="1265"/>
      <c r="C5" s="1274" t="s">
        <v>199</v>
      </c>
      <c r="D5" s="1277" t="s">
        <v>90</v>
      </c>
      <c r="E5" s="1280" t="s">
        <v>200</v>
      </c>
      <c r="F5" s="1272"/>
      <c r="G5" s="1272"/>
    </row>
    <row r="6" spans="1:9" x14ac:dyDescent="0.2">
      <c r="A6" s="1262"/>
      <c r="B6" s="1265"/>
      <c r="C6" s="1275"/>
      <c r="D6" s="1278"/>
      <c r="E6" s="1281"/>
      <c r="F6" s="1272"/>
      <c r="G6" s="1272"/>
    </row>
    <row r="7" spans="1:9" ht="71.25" customHeight="1" thickBot="1" x14ac:dyDescent="0.25">
      <c r="A7" s="1263"/>
      <c r="B7" s="1266"/>
      <c r="C7" s="1276"/>
      <c r="D7" s="1279"/>
      <c r="E7" s="1282"/>
      <c r="F7" s="1273"/>
      <c r="G7" s="1273"/>
    </row>
    <row r="8" spans="1:9" ht="13.5" thickTop="1" x14ac:dyDescent="0.2">
      <c r="A8" s="407" t="s">
        <v>91</v>
      </c>
      <c r="B8" s="408">
        <f>B9+B11</f>
        <v>27187.599999999999</v>
      </c>
      <c r="C8" s="409">
        <f>+B8</f>
        <v>27187.599999999999</v>
      </c>
      <c r="D8" s="410">
        <f t="shared" ref="D8:D17" si="0">E8-C8</f>
        <v>6015.6999999999971</v>
      </c>
      <c r="E8" s="410">
        <f>E9+E11</f>
        <v>33203.299999999996</v>
      </c>
      <c r="F8" s="411">
        <f>F9+F11</f>
        <v>33273.599999999999</v>
      </c>
      <c r="G8" s="411">
        <f>G9+G11</f>
        <v>33768.5</v>
      </c>
    </row>
    <row r="9" spans="1:9" x14ac:dyDescent="0.2">
      <c r="A9" s="412" t="s">
        <v>92</v>
      </c>
      <c r="B9" s="413">
        <f>'04 Programa'!M259</f>
        <v>27166.3</v>
      </c>
      <c r="C9" s="414">
        <f>+B9</f>
        <v>27166.3</v>
      </c>
      <c r="D9" s="415">
        <f t="shared" si="0"/>
        <v>6033.9999999999964</v>
      </c>
      <c r="E9" s="416">
        <f>'04 Programa'!Q259</f>
        <v>33200.299999999996</v>
      </c>
      <c r="F9" s="206">
        <f>'04 Programa'!U259</f>
        <v>33273.599999999999</v>
      </c>
      <c r="G9" s="206">
        <f>'04 Programa'!Y259</f>
        <v>33768.5</v>
      </c>
    </row>
    <row r="10" spans="1:9" x14ac:dyDescent="0.2">
      <c r="A10" s="417" t="s">
        <v>93</v>
      </c>
      <c r="B10" s="418">
        <f>'04 Programa'!N259</f>
        <v>5261.1</v>
      </c>
      <c r="C10" s="414">
        <f>+B10</f>
        <v>5261.1</v>
      </c>
      <c r="D10" s="415">
        <f t="shared" si="0"/>
        <v>972.39999999999964</v>
      </c>
      <c r="E10" s="419">
        <f>'04 Programa'!R259</f>
        <v>6233.5</v>
      </c>
      <c r="F10" s="420">
        <f>'04 Programa'!V259</f>
        <v>6743.4999999999991</v>
      </c>
      <c r="G10" s="420">
        <f>'04 Programa'!Z259</f>
        <v>7205.84</v>
      </c>
    </row>
    <row r="11" spans="1:9" ht="26.25" thickBot="1" x14ac:dyDescent="0.25">
      <c r="A11" s="421" t="s">
        <v>94</v>
      </c>
      <c r="B11" s="422">
        <f>'04 Programa'!O259</f>
        <v>21.299999999999997</v>
      </c>
      <c r="C11" s="423">
        <f>+B11</f>
        <v>21.299999999999997</v>
      </c>
      <c r="D11" s="424">
        <f t="shared" si="0"/>
        <v>-18.299999999999997</v>
      </c>
      <c r="E11" s="425">
        <f>'04 Programa'!S259</f>
        <v>3</v>
      </c>
      <c r="F11" s="426">
        <f>'04 Programa'!W259</f>
        <v>0</v>
      </c>
      <c r="G11" s="426">
        <f>'04 Programa'!AA259</f>
        <v>0</v>
      </c>
    </row>
    <row r="12" spans="1:9" ht="13.5" thickTop="1" x14ac:dyDescent="0.2">
      <c r="A12" s="427" t="s">
        <v>95</v>
      </c>
      <c r="B12" s="204">
        <f>B8</f>
        <v>27187.599999999999</v>
      </c>
      <c r="C12" s="428">
        <f>C13+C18</f>
        <v>27187.599999999999</v>
      </c>
      <c r="D12" s="212">
        <f t="shared" si="0"/>
        <v>6015.6999999999971</v>
      </c>
      <c r="E12" s="429">
        <f>E13+E18</f>
        <v>33203.299999999996</v>
      </c>
      <c r="F12" s="205">
        <f t="shared" ref="F12:G12" si="1">F13+F18</f>
        <v>33273.599999999999</v>
      </c>
      <c r="G12" s="205">
        <f t="shared" si="1"/>
        <v>33768.5</v>
      </c>
    </row>
    <row r="13" spans="1:9" x14ac:dyDescent="0.2">
      <c r="A13" s="430" t="s">
        <v>96</v>
      </c>
      <c r="B13" s="431">
        <f>B8-B18</f>
        <v>14623.3</v>
      </c>
      <c r="C13" s="431">
        <f t="shared" ref="C13:E13" si="2">C8-C18</f>
        <v>14623.3</v>
      </c>
      <c r="D13" s="432">
        <f t="shared" si="2"/>
        <v>1735.2000000000007</v>
      </c>
      <c r="E13" s="433">
        <f t="shared" si="2"/>
        <v>16358.5</v>
      </c>
      <c r="F13" s="434">
        <f>+F8-F18</f>
        <v>17175.699999999997</v>
      </c>
      <c r="G13" s="434">
        <f>+G8-G18</f>
        <v>17766.599999999999</v>
      </c>
    </row>
    <row r="14" spans="1:9" ht="25.5" x14ac:dyDescent="0.2">
      <c r="A14" s="435" t="s">
        <v>97</v>
      </c>
      <c r="B14" s="436">
        <f>'04 Šaltiniai'!B4</f>
        <v>5949.4999999999991</v>
      </c>
      <c r="C14" s="437">
        <f>B14</f>
        <v>5949.4999999999991</v>
      </c>
      <c r="D14" s="438">
        <f t="shared" si="0"/>
        <v>431.40000000000236</v>
      </c>
      <c r="E14" s="439">
        <f>'04 Šaltiniai'!C4</f>
        <v>6380.9000000000015</v>
      </c>
      <c r="F14" s="420">
        <f>'04 Šaltiniai'!D4</f>
        <v>6892.2000000000007</v>
      </c>
      <c r="G14" s="420">
        <f>'04 Šaltiniai'!E4</f>
        <v>7115.9</v>
      </c>
    </row>
    <row r="15" spans="1:9" ht="25.5" x14ac:dyDescent="0.2">
      <c r="A15" s="440" t="s">
        <v>98</v>
      </c>
      <c r="B15" s="138">
        <f>'04 Šaltiniai'!B5</f>
        <v>268.89999999999998</v>
      </c>
      <c r="C15" s="441">
        <f>B15</f>
        <v>268.89999999999998</v>
      </c>
      <c r="D15" s="438">
        <f t="shared" si="0"/>
        <v>212.10000000000002</v>
      </c>
      <c r="E15" s="416">
        <f>'04 Šaltiniai'!C5</f>
        <v>481</v>
      </c>
      <c r="F15" s="206">
        <f>'04 Šaltiniai'!D5</f>
        <v>256</v>
      </c>
      <c r="G15" s="206">
        <f>'04 Šaltiniai'!E5</f>
        <v>268</v>
      </c>
    </row>
    <row r="16" spans="1:9" ht="25.5" x14ac:dyDescent="0.2">
      <c r="A16" s="440" t="s">
        <v>99</v>
      </c>
      <c r="B16" s="139">
        <v>0</v>
      </c>
      <c r="C16" s="442">
        <f>B16</f>
        <v>0</v>
      </c>
      <c r="D16" s="438">
        <f t="shared" si="0"/>
        <v>0</v>
      </c>
      <c r="E16" s="443">
        <v>0</v>
      </c>
      <c r="F16" s="208">
        <v>0</v>
      </c>
      <c r="G16" s="208">
        <f>'[1]01 Šaltiniai'!E10</f>
        <v>0</v>
      </c>
    </row>
    <row r="17" spans="1:7" ht="17.25" customHeight="1" x14ac:dyDescent="0.2">
      <c r="A17" s="440" t="s">
        <v>250</v>
      </c>
      <c r="B17" s="138">
        <f>'04 Šaltiniai'!B6</f>
        <v>653.40000000000009</v>
      </c>
      <c r="C17" s="441">
        <f>B17</f>
        <v>653.40000000000009</v>
      </c>
      <c r="D17" s="438">
        <f t="shared" si="0"/>
        <v>42.699999999999932</v>
      </c>
      <c r="E17" s="416">
        <f>'04 Šaltiniai'!C6</f>
        <v>696.1</v>
      </c>
      <c r="F17" s="206">
        <f>'04 Šaltiniai'!D6</f>
        <v>785.00000000000011</v>
      </c>
      <c r="G17" s="206">
        <f>'04 Šaltiniai'!E6</f>
        <v>825.9</v>
      </c>
    </row>
    <row r="18" spans="1:7" x14ac:dyDescent="0.2">
      <c r="A18" s="444" t="s">
        <v>100</v>
      </c>
      <c r="B18" s="445">
        <f>SUM(B19:B25)</f>
        <v>12564.3</v>
      </c>
      <c r="C18" s="446">
        <f>SUM(C19:C25)</f>
        <v>12564.3</v>
      </c>
      <c r="D18" s="447">
        <f>E18-C18</f>
        <v>4280.4999999999964</v>
      </c>
      <c r="E18" s="448">
        <f>SUM(E19:E25)</f>
        <v>16844.799999999996</v>
      </c>
      <c r="F18" s="209">
        <f>SUM(F19:F25)</f>
        <v>16097.9</v>
      </c>
      <c r="G18" s="209">
        <f>SUM(G19:G25)</f>
        <v>16001.9</v>
      </c>
    </row>
    <row r="19" spans="1:7" ht="16.5" customHeight="1" x14ac:dyDescent="0.2">
      <c r="A19" s="449" t="s">
        <v>251</v>
      </c>
      <c r="B19" s="138">
        <v>0</v>
      </c>
      <c r="C19" s="437">
        <f>B19</f>
        <v>0</v>
      </c>
      <c r="D19" s="450">
        <v>0</v>
      </c>
      <c r="E19" s="416">
        <v>0</v>
      </c>
      <c r="F19" s="206">
        <v>0</v>
      </c>
      <c r="G19" s="206">
        <v>0</v>
      </c>
    </row>
    <row r="20" spans="1:7" x14ac:dyDescent="0.2">
      <c r="A20" s="449" t="s">
        <v>161</v>
      </c>
      <c r="B20" s="140">
        <f>'[1]01 Šaltiniai'!B10</f>
        <v>0</v>
      </c>
      <c r="C20" s="451">
        <f>B20</f>
        <v>0</v>
      </c>
      <c r="D20" s="452">
        <f>E20-C20</f>
        <v>0</v>
      </c>
      <c r="E20" s="453">
        <f>'[1]01 Šaltiniai'!C10</f>
        <v>0</v>
      </c>
      <c r="F20" s="210">
        <f>'[1]01 Šaltiniai'!D10</f>
        <v>0</v>
      </c>
      <c r="G20" s="210">
        <v>0</v>
      </c>
    </row>
    <row r="21" spans="1:7" x14ac:dyDescent="0.2">
      <c r="A21" s="449" t="s">
        <v>162</v>
      </c>
      <c r="B21" s="140">
        <v>0</v>
      </c>
      <c r="C21" s="451">
        <f>B21</f>
        <v>0</v>
      </c>
      <c r="D21" s="452">
        <f t="shared" ref="D21:D25" si="3">E21-C21</f>
        <v>0</v>
      </c>
      <c r="E21" s="453">
        <v>0</v>
      </c>
      <c r="F21" s="210">
        <v>0</v>
      </c>
      <c r="G21" s="210">
        <v>0</v>
      </c>
    </row>
    <row r="22" spans="1:7" ht="30" customHeight="1" x14ac:dyDescent="0.2">
      <c r="A22" s="449" t="s">
        <v>252</v>
      </c>
      <c r="B22" s="138">
        <f>'04 Šaltiniai'!B9</f>
        <v>97.8</v>
      </c>
      <c r="C22" s="441">
        <f>B22</f>
        <v>97.8</v>
      </c>
      <c r="D22" s="450">
        <f t="shared" si="3"/>
        <v>192.79999999999995</v>
      </c>
      <c r="E22" s="416">
        <f>'04 Šaltiniai'!C9</f>
        <v>290.59999999999997</v>
      </c>
      <c r="F22" s="206">
        <f>'04 Šaltiniai'!D9</f>
        <v>238.3</v>
      </c>
      <c r="G22" s="206">
        <f>'04 Šaltiniai'!E9</f>
        <v>138.30000000000001</v>
      </c>
    </row>
    <row r="23" spans="1:7" x14ac:dyDescent="0.2">
      <c r="A23" s="454" t="s">
        <v>163</v>
      </c>
      <c r="B23" s="436">
        <f>'04 Šaltiniai'!B11</f>
        <v>12466.5</v>
      </c>
      <c r="C23" s="441">
        <f t="shared" ref="C23:C25" si="4">B23</f>
        <v>12466.5</v>
      </c>
      <c r="D23" s="450">
        <f t="shared" si="3"/>
        <v>4087.6999999999971</v>
      </c>
      <c r="E23" s="439">
        <f>'04 Šaltiniai'!C11</f>
        <v>16554.199999999997</v>
      </c>
      <c r="F23" s="420">
        <f>'04 Šaltiniai'!D11</f>
        <v>15859.6</v>
      </c>
      <c r="G23" s="420">
        <f>'04 Šaltiniai'!E11</f>
        <v>15863.6</v>
      </c>
    </row>
    <row r="24" spans="1:7" ht="17.25" customHeight="1" x14ac:dyDescent="0.2">
      <c r="A24" s="449" t="s">
        <v>164</v>
      </c>
      <c r="B24" s="455">
        <v>0</v>
      </c>
      <c r="C24" s="441">
        <f t="shared" si="4"/>
        <v>0</v>
      </c>
      <c r="D24" s="450">
        <f t="shared" si="3"/>
        <v>0</v>
      </c>
      <c r="E24" s="456">
        <v>0</v>
      </c>
      <c r="F24" s="426">
        <v>0</v>
      </c>
      <c r="G24" s="426">
        <v>0</v>
      </c>
    </row>
    <row r="25" spans="1:7" ht="13.5" thickBot="1" x14ac:dyDescent="0.25">
      <c r="A25" s="457" t="s">
        <v>165</v>
      </c>
      <c r="B25" s="141">
        <v>0</v>
      </c>
      <c r="C25" s="458">
        <f t="shared" si="4"/>
        <v>0</v>
      </c>
      <c r="D25" s="459">
        <f t="shared" si="3"/>
        <v>0</v>
      </c>
      <c r="E25" s="460">
        <f>'[1]01 Šaltiniai'!C15</f>
        <v>0</v>
      </c>
      <c r="F25" s="211">
        <v>0</v>
      </c>
      <c r="G25" s="211">
        <v>0</v>
      </c>
    </row>
  </sheetData>
  <sheetProtection selectLockedCells="1" selectUnlockedCells="1"/>
  <mergeCells count="8">
    <mergeCell ref="A3:A7"/>
    <mergeCell ref="B3:B7"/>
    <mergeCell ref="C3:E4"/>
    <mergeCell ref="F3:F7"/>
    <mergeCell ref="G3:G7"/>
    <mergeCell ref="C5:C7"/>
    <mergeCell ref="D5:D7"/>
    <mergeCell ref="E5:E7"/>
  </mergeCells>
  <pageMargins left="0.94488188976377963" right="0.39370078740157483" top="0.78740157480314965" bottom="0.78740157480314965" header="0.51181102362204722" footer="0.51181102362204722"/>
  <pageSetup paperSize="9" scale="66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584C4-8DAF-41F0-9579-71C8439F062D}">
  <dimension ref="A1:F118"/>
  <sheetViews>
    <sheetView workbookViewId="0">
      <selection activeCell="F30" sqref="F30"/>
    </sheetView>
  </sheetViews>
  <sheetFormatPr defaultRowHeight="12.75" x14ac:dyDescent="0.2"/>
  <cols>
    <col min="1" max="1" width="23.85546875" style="461" customWidth="1"/>
    <col min="2" max="2" width="44.42578125" style="461" customWidth="1"/>
    <col min="3" max="4" width="12.42578125" style="461" customWidth="1"/>
    <col min="5" max="5" width="12" style="461" customWidth="1"/>
    <col min="6" max="6" width="19.85546875" style="461" customWidth="1"/>
    <col min="7" max="16384" width="9.140625" style="461"/>
  </cols>
  <sheetData>
    <row r="1" spans="1:6" ht="13.5" thickBot="1" x14ac:dyDescent="0.25">
      <c r="A1" s="1286" t="s">
        <v>262</v>
      </c>
      <c r="B1" s="1286"/>
      <c r="C1" s="1286"/>
      <c r="D1" s="1286"/>
      <c r="E1" s="1286"/>
      <c r="F1" s="1286"/>
    </row>
    <row r="2" spans="1:6" x14ac:dyDescent="0.2">
      <c r="A2" s="1287" t="s">
        <v>263</v>
      </c>
      <c r="B2" s="1289" t="s">
        <v>264</v>
      </c>
      <c r="C2" s="1291" t="s">
        <v>265</v>
      </c>
      <c r="D2" s="1292"/>
      <c r="E2" s="1293"/>
      <c r="F2" s="1294" t="s">
        <v>269</v>
      </c>
    </row>
    <row r="3" spans="1:6" ht="13.5" thickBot="1" x14ac:dyDescent="0.25">
      <c r="A3" s="1288"/>
      <c r="B3" s="1290"/>
      <c r="C3" s="472" t="s">
        <v>266</v>
      </c>
      <c r="D3" s="473" t="s">
        <v>267</v>
      </c>
      <c r="E3" s="474" t="s">
        <v>268</v>
      </c>
      <c r="F3" s="1295"/>
    </row>
    <row r="4" spans="1:6" ht="13.5" thickBot="1" x14ac:dyDescent="0.25">
      <c r="A4" s="478">
        <v>1</v>
      </c>
      <c r="B4" s="479">
        <v>2</v>
      </c>
      <c r="C4" s="475">
        <v>3</v>
      </c>
      <c r="D4" s="476">
        <v>4</v>
      </c>
      <c r="E4" s="477">
        <v>5</v>
      </c>
      <c r="F4" s="480">
        <v>6</v>
      </c>
    </row>
    <row r="5" spans="1:6" ht="13.5" thickBot="1" x14ac:dyDescent="0.25">
      <c r="A5" s="1283" t="s">
        <v>270</v>
      </c>
      <c r="B5" s="1284"/>
      <c r="C5" s="1284"/>
      <c r="D5" s="1284"/>
      <c r="E5" s="1284"/>
      <c r="F5" s="1285"/>
    </row>
    <row r="6" spans="1:6" ht="13.5" thickBot="1" x14ac:dyDescent="0.25">
      <c r="A6" s="481" t="s">
        <v>271</v>
      </c>
      <c r="B6" s="482" t="s">
        <v>272</v>
      </c>
      <c r="C6" s="483">
        <v>2</v>
      </c>
      <c r="D6" s="484">
        <v>2</v>
      </c>
      <c r="E6" s="485">
        <v>2</v>
      </c>
      <c r="F6" s="481" t="s">
        <v>222</v>
      </c>
    </row>
    <row r="7" spans="1:6" ht="13.5" thickBot="1" x14ac:dyDescent="0.25">
      <c r="A7" s="1283" t="s">
        <v>273</v>
      </c>
      <c r="B7" s="1284"/>
      <c r="C7" s="1284"/>
      <c r="D7" s="1284"/>
      <c r="E7" s="1284"/>
      <c r="F7" s="1285"/>
    </row>
    <row r="8" spans="1:6" x14ac:dyDescent="0.2">
      <c r="A8" s="493" t="s">
        <v>274</v>
      </c>
      <c r="B8" s="496" t="s">
        <v>281</v>
      </c>
      <c r="C8" s="499">
        <v>225</v>
      </c>
      <c r="D8" s="500">
        <v>225</v>
      </c>
      <c r="E8" s="501">
        <v>225</v>
      </c>
      <c r="F8" s="493" t="s">
        <v>216</v>
      </c>
    </row>
    <row r="9" spans="1:6" x14ac:dyDescent="0.2">
      <c r="A9" s="494" t="s">
        <v>275</v>
      </c>
      <c r="B9" s="497" t="s">
        <v>282</v>
      </c>
      <c r="C9" s="486">
        <v>50</v>
      </c>
      <c r="D9" s="462">
        <v>50</v>
      </c>
      <c r="E9" s="487">
        <v>50</v>
      </c>
      <c r="F9" s="494" t="s">
        <v>216</v>
      </c>
    </row>
    <row r="10" spans="1:6" x14ac:dyDescent="0.2">
      <c r="A10" s="494" t="s">
        <v>276</v>
      </c>
      <c r="B10" s="497" t="s">
        <v>282</v>
      </c>
      <c r="C10" s="486">
        <v>98</v>
      </c>
      <c r="D10" s="462">
        <v>98</v>
      </c>
      <c r="E10" s="487">
        <v>98</v>
      </c>
      <c r="F10" s="494" t="s">
        <v>216</v>
      </c>
    </row>
    <row r="11" spans="1:6" x14ac:dyDescent="0.2">
      <c r="A11" s="494" t="s">
        <v>277</v>
      </c>
      <c r="B11" s="497" t="s">
        <v>282</v>
      </c>
      <c r="C11" s="486">
        <v>20</v>
      </c>
      <c r="D11" s="462">
        <v>20</v>
      </c>
      <c r="E11" s="487">
        <v>20</v>
      </c>
      <c r="F11" s="494" t="s">
        <v>216</v>
      </c>
    </row>
    <row r="12" spans="1:6" x14ac:dyDescent="0.2">
      <c r="A12" s="494" t="s">
        <v>278</v>
      </c>
      <c r="B12" s="497" t="s">
        <v>282</v>
      </c>
      <c r="C12" s="486">
        <v>164</v>
      </c>
      <c r="D12" s="462">
        <v>164</v>
      </c>
      <c r="E12" s="487">
        <v>164</v>
      </c>
      <c r="F12" s="494" t="s">
        <v>216</v>
      </c>
    </row>
    <row r="13" spans="1:6" x14ac:dyDescent="0.2">
      <c r="A13" s="494" t="s">
        <v>279</v>
      </c>
      <c r="B13" s="497" t="s">
        <v>283</v>
      </c>
      <c r="C13" s="486">
        <v>100</v>
      </c>
      <c r="D13" s="462">
        <v>100</v>
      </c>
      <c r="E13" s="487">
        <v>100</v>
      </c>
      <c r="F13" s="494" t="s">
        <v>218</v>
      </c>
    </row>
    <row r="14" spans="1:6" x14ac:dyDescent="0.2">
      <c r="A14" s="494" t="s">
        <v>280</v>
      </c>
      <c r="B14" s="497" t="s">
        <v>284</v>
      </c>
      <c r="C14" s="486">
        <v>15</v>
      </c>
      <c r="D14" s="462">
        <v>15</v>
      </c>
      <c r="E14" s="487">
        <v>15</v>
      </c>
      <c r="F14" s="494" t="s">
        <v>216</v>
      </c>
    </row>
    <row r="15" spans="1:6" ht="13.5" thickBot="1" x14ac:dyDescent="0.25">
      <c r="A15" s="698" t="s">
        <v>431</v>
      </c>
      <c r="B15" s="699" t="s">
        <v>300</v>
      </c>
      <c r="C15" s="700">
        <v>100</v>
      </c>
      <c r="D15" s="701">
        <v>100</v>
      </c>
      <c r="E15" s="702">
        <v>100</v>
      </c>
      <c r="F15" s="698" t="s">
        <v>216</v>
      </c>
    </row>
    <row r="16" spans="1:6" ht="13.5" thickBot="1" x14ac:dyDescent="0.25">
      <c r="A16" s="1283" t="s">
        <v>285</v>
      </c>
      <c r="B16" s="1284"/>
      <c r="C16" s="1284"/>
      <c r="D16" s="1284"/>
      <c r="E16" s="1284"/>
      <c r="F16" s="1285"/>
    </row>
    <row r="17" spans="1:6" x14ac:dyDescent="0.2">
      <c r="A17" s="493" t="s">
        <v>286</v>
      </c>
      <c r="B17" s="496" t="s">
        <v>289</v>
      </c>
      <c r="C17" s="499">
        <v>20</v>
      </c>
      <c r="D17" s="500">
        <v>20</v>
      </c>
      <c r="E17" s="501">
        <v>20</v>
      </c>
      <c r="F17" s="493" t="s">
        <v>217</v>
      </c>
    </row>
    <row r="18" spans="1:6" x14ac:dyDescent="0.2">
      <c r="A18" s="494" t="s">
        <v>287</v>
      </c>
      <c r="B18" s="497" t="s">
        <v>290</v>
      </c>
      <c r="C18" s="486">
        <v>100</v>
      </c>
      <c r="D18" s="462">
        <v>100</v>
      </c>
      <c r="E18" s="487">
        <v>100</v>
      </c>
      <c r="F18" s="494" t="s">
        <v>217</v>
      </c>
    </row>
    <row r="19" spans="1:6" ht="13.5" thickBot="1" x14ac:dyDescent="0.25">
      <c r="A19" s="495" t="s">
        <v>288</v>
      </c>
      <c r="B19" s="498" t="s">
        <v>282</v>
      </c>
      <c r="C19" s="490">
        <v>80</v>
      </c>
      <c r="D19" s="491">
        <v>80</v>
      </c>
      <c r="E19" s="492">
        <v>80</v>
      </c>
      <c r="F19" s="495" t="s">
        <v>217</v>
      </c>
    </row>
    <row r="20" spans="1:6" ht="13.5" thickBot="1" x14ac:dyDescent="0.25">
      <c r="A20" s="1283" t="s">
        <v>291</v>
      </c>
      <c r="B20" s="1284"/>
      <c r="C20" s="1284"/>
      <c r="D20" s="1284"/>
      <c r="E20" s="1284"/>
      <c r="F20" s="1285"/>
    </row>
    <row r="21" spans="1:6" x14ac:dyDescent="0.2">
      <c r="A21" s="493" t="s">
        <v>292</v>
      </c>
      <c r="B21" s="496" t="s">
        <v>289</v>
      </c>
      <c r="C21" s="499">
        <v>10</v>
      </c>
      <c r="D21" s="500">
        <v>10</v>
      </c>
      <c r="E21" s="501">
        <v>10</v>
      </c>
      <c r="F21" s="493" t="s">
        <v>221</v>
      </c>
    </row>
    <row r="22" spans="1:6" x14ac:dyDescent="0.2">
      <c r="A22" s="494" t="s">
        <v>293</v>
      </c>
      <c r="B22" s="497" t="s">
        <v>289</v>
      </c>
      <c r="C22" s="486">
        <v>5</v>
      </c>
      <c r="D22" s="462">
        <v>5</v>
      </c>
      <c r="E22" s="487">
        <v>5</v>
      </c>
      <c r="F22" s="494" t="s">
        <v>217</v>
      </c>
    </row>
    <row r="23" spans="1:6" x14ac:dyDescent="0.2">
      <c r="A23" s="494" t="s">
        <v>294</v>
      </c>
      <c r="B23" s="497" t="s">
        <v>289</v>
      </c>
      <c r="C23" s="486">
        <v>1</v>
      </c>
      <c r="D23" s="462">
        <v>1</v>
      </c>
      <c r="E23" s="487">
        <v>1</v>
      </c>
      <c r="F23" s="494" t="s">
        <v>216</v>
      </c>
    </row>
    <row r="24" spans="1:6" x14ac:dyDescent="0.2">
      <c r="A24" s="494" t="s">
        <v>295</v>
      </c>
      <c r="B24" s="497" t="s">
        <v>289</v>
      </c>
      <c r="C24" s="486">
        <v>0</v>
      </c>
      <c r="D24" s="462">
        <v>0</v>
      </c>
      <c r="E24" s="487">
        <v>0</v>
      </c>
      <c r="F24" s="494" t="s">
        <v>217</v>
      </c>
    </row>
    <row r="25" spans="1:6" x14ac:dyDescent="0.2">
      <c r="A25" s="494" t="s">
        <v>296</v>
      </c>
      <c r="B25" s="497" t="s">
        <v>299</v>
      </c>
      <c r="C25" s="486">
        <v>100</v>
      </c>
      <c r="D25" s="462">
        <v>100</v>
      </c>
      <c r="E25" s="487">
        <v>100</v>
      </c>
      <c r="F25" s="494" t="s">
        <v>216</v>
      </c>
    </row>
    <row r="26" spans="1:6" x14ac:dyDescent="0.2">
      <c r="A26" s="494" t="s">
        <v>297</v>
      </c>
      <c r="B26" s="497" t="s">
        <v>299</v>
      </c>
      <c r="C26" s="486">
        <v>100</v>
      </c>
      <c r="D26" s="462">
        <v>100</v>
      </c>
      <c r="E26" s="487">
        <v>100</v>
      </c>
      <c r="F26" s="494" t="s">
        <v>216</v>
      </c>
    </row>
    <row r="27" spans="1:6" x14ac:dyDescent="0.2">
      <c r="A27" s="691" t="s">
        <v>298</v>
      </c>
      <c r="B27" s="692" t="s">
        <v>300</v>
      </c>
      <c r="C27" s="693">
        <v>100</v>
      </c>
      <c r="D27" s="694">
        <v>100</v>
      </c>
      <c r="E27" s="695">
        <v>100</v>
      </c>
      <c r="F27" s="691" t="s">
        <v>216</v>
      </c>
    </row>
    <row r="28" spans="1:6" x14ac:dyDescent="0.2">
      <c r="A28" s="494" t="s">
        <v>428</v>
      </c>
      <c r="B28" s="497" t="s">
        <v>336</v>
      </c>
      <c r="C28" s="507">
        <v>4000</v>
      </c>
      <c r="D28" s="464">
        <v>4200</v>
      </c>
      <c r="E28" s="508">
        <v>4400</v>
      </c>
      <c r="F28" s="494" t="s">
        <v>216</v>
      </c>
    </row>
    <row r="29" spans="1:6" ht="13.5" thickBot="1" x14ac:dyDescent="0.25">
      <c r="A29" s="698" t="s">
        <v>436</v>
      </c>
      <c r="B29" s="699" t="s">
        <v>300</v>
      </c>
      <c r="C29" s="715">
        <v>100</v>
      </c>
      <c r="D29" s="716">
        <v>100</v>
      </c>
      <c r="E29" s="717">
        <v>100</v>
      </c>
      <c r="F29" s="698" t="s">
        <v>216</v>
      </c>
    </row>
    <row r="30" spans="1:6" ht="13.5" thickBot="1" x14ac:dyDescent="0.25">
      <c r="A30" s="696" t="s">
        <v>443</v>
      </c>
      <c r="B30" s="697" t="s">
        <v>444</v>
      </c>
      <c r="C30" s="703">
        <v>234</v>
      </c>
      <c r="D30" s="704">
        <v>468</v>
      </c>
      <c r="E30" s="705">
        <v>468</v>
      </c>
      <c r="F30" s="696" t="s">
        <v>445</v>
      </c>
    </row>
    <row r="31" spans="1:6" ht="13.5" thickBot="1" x14ac:dyDescent="0.25">
      <c r="A31" s="1283" t="s">
        <v>302</v>
      </c>
      <c r="B31" s="1284"/>
      <c r="C31" s="1284"/>
      <c r="D31" s="1284"/>
      <c r="E31" s="1284"/>
      <c r="F31" s="1285"/>
    </row>
    <row r="32" spans="1:6" x14ac:dyDescent="0.2">
      <c r="A32" s="493" t="s">
        <v>303</v>
      </c>
      <c r="B32" s="496" t="s">
        <v>323</v>
      </c>
      <c r="C32" s="504">
        <v>7500</v>
      </c>
      <c r="D32" s="505">
        <v>7500</v>
      </c>
      <c r="E32" s="506">
        <v>7500</v>
      </c>
      <c r="F32" s="493" t="s">
        <v>218</v>
      </c>
    </row>
    <row r="33" spans="1:6" ht="25.5" x14ac:dyDescent="0.2">
      <c r="A33" s="502" t="s">
        <v>304</v>
      </c>
      <c r="B33" s="503" t="s">
        <v>324</v>
      </c>
      <c r="C33" s="488">
        <v>100</v>
      </c>
      <c r="D33" s="463">
        <v>100</v>
      </c>
      <c r="E33" s="489">
        <v>100</v>
      </c>
      <c r="F33" s="502" t="s">
        <v>218</v>
      </c>
    </row>
    <row r="34" spans="1:6" x14ac:dyDescent="0.2">
      <c r="A34" s="494" t="s">
        <v>305</v>
      </c>
      <c r="B34" s="497" t="s">
        <v>284</v>
      </c>
      <c r="C34" s="507">
        <v>2200</v>
      </c>
      <c r="D34" s="464">
        <v>2200</v>
      </c>
      <c r="E34" s="508">
        <v>2200</v>
      </c>
      <c r="F34" s="494" t="s">
        <v>218</v>
      </c>
    </row>
    <row r="35" spans="1:6" ht="25.5" x14ac:dyDescent="0.2">
      <c r="A35" s="502" t="s">
        <v>306</v>
      </c>
      <c r="B35" s="503" t="s">
        <v>324</v>
      </c>
      <c r="C35" s="488">
        <v>100</v>
      </c>
      <c r="D35" s="463">
        <v>100</v>
      </c>
      <c r="E35" s="489">
        <v>100</v>
      </c>
      <c r="F35" s="502" t="s">
        <v>218</v>
      </c>
    </row>
    <row r="36" spans="1:6" x14ac:dyDescent="0.2">
      <c r="A36" s="494" t="s">
        <v>307</v>
      </c>
      <c r="B36" s="497" t="s">
        <v>323</v>
      </c>
      <c r="C36" s="486">
        <v>500</v>
      </c>
      <c r="D36" s="462">
        <v>500</v>
      </c>
      <c r="E36" s="487">
        <v>500</v>
      </c>
      <c r="F36" s="494" t="s">
        <v>218</v>
      </c>
    </row>
    <row r="37" spans="1:6" x14ac:dyDescent="0.2">
      <c r="A37" s="494" t="s">
        <v>308</v>
      </c>
      <c r="B37" s="497" t="s">
        <v>323</v>
      </c>
      <c r="C37" s="507">
        <v>2200</v>
      </c>
      <c r="D37" s="464">
        <v>2200</v>
      </c>
      <c r="E37" s="508">
        <v>2200</v>
      </c>
      <c r="F37" s="494" t="s">
        <v>218</v>
      </c>
    </row>
    <row r="38" spans="1:6" ht="25.5" x14ac:dyDescent="0.2">
      <c r="A38" s="502" t="s">
        <v>309</v>
      </c>
      <c r="B38" s="503" t="s">
        <v>324</v>
      </c>
      <c r="C38" s="488">
        <v>100</v>
      </c>
      <c r="D38" s="463">
        <v>100</v>
      </c>
      <c r="E38" s="489">
        <v>100</v>
      </c>
      <c r="F38" s="502" t="s">
        <v>218</v>
      </c>
    </row>
    <row r="39" spans="1:6" x14ac:dyDescent="0.2">
      <c r="A39" s="494" t="s">
        <v>310</v>
      </c>
      <c r="B39" s="497" t="s">
        <v>323</v>
      </c>
      <c r="C39" s="507">
        <v>1000</v>
      </c>
      <c r="D39" s="464">
        <v>1000</v>
      </c>
      <c r="E39" s="508">
        <v>1000</v>
      </c>
      <c r="F39" s="494" t="s">
        <v>218</v>
      </c>
    </row>
    <row r="40" spans="1:6" x14ac:dyDescent="0.2">
      <c r="A40" s="494" t="s">
        <v>311</v>
      </c>
      <c r="B40" s="497" t="s">
        <v>323</v>
      </c>
      <c r="C40" s="486">
        <v>400</v>
      </c>
      <c r="D40" s="462">
        <v>400</v>
      </c>
      <c r="E40" s="487">
        <v>400</v>
      </c>
      <c r="F40" s="494" t="s">
        <v>218</v>
      </c>
    </row>
    <row r="41" spans="1:6" x14ac:dyDescent="0.2">
      <c r="A41" s="494" t="s">
        <v>424</v>
      </c>
      <c r="B41" s="497" t="s">
        <v>323</v>
      </c>
      <c r="C41" s="486">
        <v>240</v>
      </c>
      <c r="D41" s="462">
        <v>240</v>
      </c>
      <c r="E41" s="487">
        <v>240</v>
      </c>
      <c r="F41" s="494"/>
    </row>
    <row r="42" spans="1:6" x14ac:dyDescent="0.2">
      <c r="A42" s="494" t="s">
        <v>312</v>
      </c>
      <c r="B42" s="497" t="s">
        <v>325</v>
      </c>
      <c r="C42" s="486">
        <v>100</v>
      </c>
      <c r="D42" s="462">
        <v>100</v>
      </c>
      <c r="E42" s="487">
        <v>100</v>
      </c>
      <c r="F42" s="494" t="s">
        <v>218</v>
      </c>
    </row>
    <row r="43" spans="1:6" x14ac:dyDescent="0.2">
      <c r="A43" s="494" t="s">
        <v>313</v>
      </c>
      <c r="B43" s="497" t="s">
        <v>323</v>
      </c>
      <c r="C43" s="507">
        <v>1800</v>
      </c>
      <c r="D43" s="464">
        <v>1800</v>
      </c>
      <c r="E43" s="508">
        <v>1800</v>
      </c>
      <c r="F43" s="494" t="s">
        <v>218</v>
      </c>
    </row>
    <row r="44" spans="1:6" x14ac:dyDescent="0.2">
      <c r="A44" s="494" t="s">
        <v>314</v>
      </c>
      <c r="B44" s="497" t="s">
        <v>323</v>
      </c>
      <c r="C44" s="486">
        <v>500</v>
      </c>
      <c r="D44" s="462">
        <v>500</v>
      </c>
      <c r="E44" s="487">
        <v>500</v>
      </c>
      <c r="F44" s="494" t="s">
        <v>218</v>
      </c>
    </row>
    <row r="45" spans="1:6" x14ac:dyDescent="0.2">
      <c r="A45" s="494" t="s">
        <v>315</v>
      </c>
      <c r="B45" s="497" t="s">
        <v>323</v>
      </c>
      <c r="C45" s="507">
        <v>5500</v>
      </c>
      <c r="D45" s="464">
        <v>5500</v>
      </c>
      <c r="E45" s="508">
        <v>5500</v>
      </c>
      <c r="F45" s="494" t="s">
        <v>218</v>
      </c>
    </row>
    <row r="46" spans="1:6" x14ac:dyDescent="0.2">
      <c r="A46" s="494" t="s">
        <v>316</v>
      </c>
      <c r="B46" s="497" t="s">
        <v>323</v>
      </c>
      <c r="C46" s="507">
        <v>1300</v>
      </c>
      <c r="D46" s="464">
        <v>1300</v>
      </c>
      <c r="E46" s="508">
        <v>1300</v>
      </c>
      <c r="F46" s="494" t="s">
        <v>218</v>
      </c>
    </row>
    <row r="47" spans="1:6" x14ac:dyDescent="0.2">
      <c r="A47" s="494" t="s">
        <v>317</v>
      </c>
      <c r="B47" s="497" t="s">
        <v>284</v>
      </c>
      <c r="C47" s="486">
        <v>230</v>
      </c>
      <c r="D47" s="462">
        <v>240</v>
      </c>
      <c r="E47" s="487">
        <v>250</v>
      </c>
      <c r="F47" s="494" t="s">
        <v>218</v>
      </c>
    </row>
    <row r="48" spans="1:6" x14ac:dyDescent="0.2">
      <c r="A48" s="494" t="s">
        <v>318</v>
      </c>
      <c r="B48" s="497" t="s">
        <v>284</v>
      </c>
      <c r="C48" s="486">
        <v>75</v>
      </c>
      <c r="D48" s="462">
        <v>75</v>
      </c>
      <c r="E48" s="487">
        <v>75</v>
      </c>
      <c r="F48" s="494" t="s">
        <v>218</v>
      </c>
    </row>
    <row r="49" spans="1:6" x14ac:dyDescent="0.2">
      <c r="A49" s="494" t="s">
        <v>319</v>
      </c>
      <c r="B49" s="497" t="s">
        <v>284</v>
      </c>
      <c r="C49" s="486">
        <v>750</v>
      </c>
      <c r="D49" s="462">
        <v>750</v>
      </c>
      <c r="E49" s="487">
        <v>750</v>
      </c>
      <c r="F49" s="494" t="s">
        <v>218</v>
      </c>
    </row>
    <row r="50" spans="1:6" x14ac:dyDescent="0.2">
      <c r="A50" s="494" t="s">
        <v>322</v>
      </c>
      <c r="B50" s="497" t="s">
        <v>326</v>
      </c>
      <c r="C50" s="486">
        <v>180</v>
      </c>
      <c r="D50" s="462">
        <v>180</v>
      </c>
      <c r="E50" s="487">
        <v>180</v>
      </c>
      <c r="F50" s="494" t="s">
        <v>218</v>
      </c>
    </row>
    <row r="51" spans="1:6" x14ac:dyDescent="0.2">
      <c r="A51" s="494" t="s">
        <v>321</v>
      </c>
      <c r="B51" s="497" t="s">
        <v>327</v>
      </c>
      <c r="C51" s="486">
        <v>10</v>
      </c>
      <c r="D51" s="462">
        <v>10</v>
      </c>
      <c r="E51" s="487">
        <v>10</v>
      </c>
      <c r="F51" s="494" t="s">
        <v>218</v>
      </c>
    </row>
    <row r="52" spans="1:6" ht="13.5" thickBot="1" x14ac:dyDescent="0.25">
      <c r="A52" s="495" t="s">
        <v>320</v>
      </c>
      <c r="B52" s="498" t="s">
        <v>328</v>
      </c>
      <c r="C52" s="490">
        <v>5</v>
      </c>
      <c r="D52" s="491">
        <v>5</v>
      </c>
      <c r="E52" s="492">
        <v>5</v>
      </c>
      <c r="F52" s="495" t="s">
        <v>218</v>
      </c>
    </row>
    <row r="53" spans="1:6" ht="13.5" thickBot="1" x14ac:dyDescent="0.25">
      <c r="A53" s="1283" t="s">
        <v>330</v>
      </c>
      <c r="B53" s="1284"/>
      <c r="C53" s="1284"/>
      <c r="D53" s="1284"/>
      <c r="E53" s="1284"/>
      <c r="F53" s="1285"/>
    </row>
    <row r="54" spans="1:6" x14ac:dyDescent="0.2">
      <c r="A54" s="493" t="s">
        <v>331</v>
      </c>
      <c r="B54" s="496" t="s">
        <v>283</v>
      </c>
      <c r="C54" s="499">
        <v>100</v>
      </c>
      <c r="D54" s="500">
        <v>100</v>
      </c>
      <c r="E54" s="501">
        <v>100</v>
      </c>
      <c r="F54" s="493" t="s">
        <v>218</v>
      </c>
    </row>
    <row r="55" spans="1:6" x14ac:dyDescent="0.2">
      <c r="A55" s="494" t="s">
        <v>332</v>
      </c>
      <c r="B55" s="497" t="s">
        <v>282</v>
      </c>
      <c r="C55" s="486">
        <v>30</v>
      </c>
      <c r="D55" s="462">
        <v>30</v>
      </c>
      <c r="E55" s="487">
        <v>30</v>
      </c>
      <c r="F55" s="494" t="s">
        <v>216</v>
      </c>
    </row>
    <row r="56" spans="1:6" x14ac:dyDescent="0.2">
      <c r="A56" s="494" t="s">
        <v>333</v>
      </c>
      <c r="B56" s="497" t="s">
        <v>281</v>
      </c>
      <c r="C56" s="486">
        <v>60</v>
      </c>
      <c r="D56" s="462">
        <v>60</v>
      </c>
      <c r="E56" s="487">
        <v>60</v>
      </c>
      <c r="F56" s="494" t="s">
        <v>222</v>
      </c>
    </row>
    <row r="57" spans="1:6" x14ac:dyDescent="0.2">
      <c r="A57" s="494" t="s">
        <v>334</v>
      </c>
      <c r="B57" s="497" t="s">
        <v>282</v>
      </c>
      <c r="C57" s="486">
        <v>32</v>
      </c>
      <c r="D57" s="462">
        <v>32</v>
      </c>
      <c r="E57" s="487">
        <v>32</v>
      </c>
      <c r="F57" s="494" t="s">
        <v>217</v>
      </c>
    </row>
    <row r="58" spans="1:6" ht="13.5" thickBot="1" x14ac:dyDescent="0.25">
      <c r="A58" s="495" t="s">
        <v>335</v>
      </c>
      <c r="B58" s="498" t="s">
        <v>336</v>
      </c>
      <c r="C58" s="490">
        <v>150</v>
      </c>
      <c r="D58" s="491">
        <v>150</v>
      </c>
      <c r="E58" s="492">
        <v>150</v>
      </c>
      <c r="F58" s="495" t="s">
        <v>216</v>
      </c>
    </row>
    <row r="59" spans="1:6" ht="13.5" thickBot="1" x14ac:dyDescent="0.25">
      <c r="A59" s="1283" t="s">
        <v>337</v>
      </c>
      <c r="B59" s="1284"/>
      <c r="C59" s="1284"/>
      <c r="D59" s="1284"/>
      <c r="E59" s="1284"/>
      <c r="F59" s="1285"/>
    </row>
    <row r="60" spans="1:6" ht="26.25" thickBot="1" x14ac:dyDescent="0.25">
      <c r="A60" s="509" t="s">
        <v>338</v>
      </c>
      <c r="B60" s="510" t="s">
        <v>339</v>
      </c>
      <c r="C60" s="511">
        <v>100</v>
      </c>
      <c r="D60" s="512">
        <v>100</v>
      </c>
      <c r="E60" s="513">
        <v>100</v>
      </c>
      <c r="F60" s="514" t="s">
        <v>340</v>
      </c>
    </row>
    <row r="61" spans="1:6" ht="13.5" thickBot="1" x14ac:dyDescent="0.25">
      <c r="A61" s="1283" t="s">
        <v>341</v>
      </c>
      <c r="B61" s="1284"/>
      <c r="C61" s="1284"/>
      <c r="D61" s="1284"/>
      <c r="E61" s="1284"/>
      <c r="F61" s="1285"/>
    </row>
    <row r="62" spans="1:6" ht="25.5" x14ac:dyDescent="0.2">
      <c r="A62" s="515" t="s">
        <v>342</v>
      </c>
      <c r="B62" s="516" t="s">
        <v>343</v>
      </c>
      <c r="C62" s="517">
        <v>100</v>
      </c>
      <c r="D62" s="518">
        <v>100</v>
      </c>
      <c r="E62" s="519">
        <v>100</v>
      </c>
      <c r="F62" s="522" t="s">
        <v>340</v>
      </c>
    </row>
    <row r="63" spans="1:6" ht="25.5" x14ac:dyDescent="0.2">
      <c r="A63" s="502" t="s">
        <v>342</v>
      </c>
      <c r="B63" s="503" t="s">
        <v>344</v>
      </c>
      <c r="C63" s="488">
        <v>1</v>
      </c>
      <c r="D63" s="463">
        <v>1</v>
      </c>
      <c r="E63" s="489">
        <v>1</v>
      </c>
      <c r="F63" s="523" t="s">
        <v>340</v>
      </c>
    </row>
    <row r="64" spans="1:6" ht="25.5" x14ac:dyDescent="0.2">
      <c r="A64" s="502" t="s">
        <v>342</v>
      </c>
      <c r="B64" s="503" t="s">
        <v>345</v>
      </c>
      <c r="C64" s="520">
        <v>2100</v>
      </c>
      <c r="D64" s="465">
        <v>2000</v>
      </c>
      <c r="E64" s="521">
        <v>2000</v>
      </c>
      <c r="F64" s="523" t="s">
        <v>340</v>
      </c>
    </row>
    <row r="65" spans="1:6" ht="25.5" x14ac:dyDescent="0.2">
      <c r="A65" s="502" t="s">
        <v>342</v>
      </c>
      <c r="B65" s="503" t="s">
        <v>346</v>
      </c>
      <c r="C65" s="520">
        <v>1100</v>
      </c>
      <c r="D65" s="465">
        <v>1000</v>
      </c>
      <c r="E65" s="521">
        <v>1000</v>
      </c>
      <c r="F65" s="523" t="s">
        <v>340</v>
      </c>
    </row>
    <row r="66" spans="1:6" ht="25.5" x14ac:dyDescent="0.2">
      <c r="A66" s="502" t="s">
        <v>342</v>
      </c>
      <c r="B66" s="503" t="s">
        <v>347</v>
      </c>
      <c r="C66" s="488">
        <v>200</v>
      </c>
      <c r="D66" s="463">
        <v>200</v>
      </c>
      <c r="E66" s="489">
        <v>200</v>
      </c>
      <c r="F66" s="523" t="s">
        <v>340</v>
      </c>
    </row>
    <row r="67" spans="1:6" ht="25.5" x14ac:dyDescent="0.2">
      <c r="A67" s="502" t="s">
        <v>342</v>
      </c>
      <c r="B67" s="503" t="s">
        <v>348</v>
      </c>
      <c r="C67" s="488">
        <v>25</v>
      </c>
      <c r="D67" s="463">
        <v>25</v>
      </c>
      <c r="E67" s="489">
        <v>25</v>
      </c>
      <c r="F67" s="523" t="s">
        <v>340</v>
      </c>
    </row>
    <row r="68" spans="1:6" ht="38.25" x14ac:dyDescent="0.2">
      <c r="A68" s="502" t="s">
        <v>342</v>
      </c>
      <c r="B68" s="503" t="s">
        <v>349</v>
      </c>
      <c r="C68" s="488">
        <v>110</v>
      </c>
      <c r="D68" s="463">
        <v>120</v>
      </c>
      <c r="E68" s="489">
        <v>120</v>
      </c>
      <c r="F68" s="523" t="s">
        <v>340</v>
      </c>
    </row>
    <row r="69" spans="1:6" ht="38.25" x14ac:dyDescent="0.2">
      <c r="A69" s="502" t="s">
        <v>342</v>
      </c>
      <c r="B69" s="503" t="s">
        <v>350</v>
      </c>
      <c r="C69" s="488">
        <v>100</v>
      </c>
      <c r="D69" s="463">
        <v>100</v>
      </c>
      <c r="E69" s="489">
        <v>100</v>
      </c>
      <c r="F69" s="523" t="s">
        <v>340</v>
      </c>
    </row>
    <row r="70" spans="1:6" x14ac:dyDescent="0.2">
      <c r="A70" s="494" t="s">
        <v>351</v>
      </c>
      <c r="B70" s="497" t="s">
        <v>281</v>
      </c>
      <c r="C70" s="507">
        <v>1000</v>
      </c>
      <c r="D70" s="464">
        <v>1000</v>
      </c>
      <c r="E70" s="508">
        <v>1000</v>
      </c>
      <c r="F70" s="494" t="s">
        <v>218</v>
      </c>
    </row>
    <row r="71" spans="1:6" ht="25.5" x14ac:dyDescent="0.2">
      <c r="A71" s="502" t="s">
        <v>352</v>
      </c>
      <c r="B71" s="503" t="s">
        <v>353</v>
      </c>
      <c r="C71" s="488">
        <v>8</v>
      </c>
      <c r="D71" s="463">
        <v>8</v>
      </c>
      <c r="E71" s="489">
        <v>8</v>
      </c>
      <c r="F71" s="502" t="s">
        <v>218</v>
      </c>
    </row>
    <row r="72" spans="1:6" ht="25.5" x14ac:dyDescent="0.2">
      <c r="A72" s="502" t="s">
        <v>352</v>
      </c>
      <c r="B72" s="503" t="s">
        <v>354</v>
      </c>
      <c r="C72" s="488">
        <v>480</v>
      </c>
      <c r="D72" s="463">
        <v>480</v>
      </c>
      <c r="E72" s="489">
        <v>482</v>
      </c>
      <c r="F72" s="502" t="s">
        <v>218</v>
      </c>
    </row>
    <row r="73" spans="1:6" ht="25.5" x14ac:dyDescent="0.2">
      <c r="A73" s="502" t="s">
        <v>352</v>
      </c>
      <c r="B73" s="503" t="s">
        <v>355</v>
      </c>
      <c r="C73" s="488">
        <v>90</v>
      </c>
      <c r="D73" s="463">
        <v>100</v>
      </c>
      <c r="E73" s="489">
        <v>100</v>
      </c>
      <c r="F73" s="502" t="s">
        <v>218</v>
      </c>
    </row>
    <row r="74" spans="1:6" ht="38.25" x14ac:dyDescent="0.2">
      <c r="A74" s="502" t="s">
        <v>352</v>
      </c>
      <c r="B74" s="503" t="s">
        <v>356</v>
      </c>
      <c r="C74" s="520">
        <v>1614</v>
      </c>
      <c r="D74" s="465">
        <v>1614</v>
      </c>
      <c r="E74" s="521">
        <v>1614</v>
      </c>
      <c r="F74" s="502" t="s">
        <v>218</v>
      </c>
    </row>
    <row r="75" spans="1:6" ht="25.5" x14ac:dyDescent="0.2">
      <c r="A75" s="502" t="s">
        <v>357</v>
      </c>
      <c r="B75" s="503" t="s">
        <v>359</v>
      </c>
      <c r="C75" s="488">
        <v>200</v>
      </c>
      <c r="D75" s="463">
        <v>500</v>
      </c>
      <c r="E75" s="489">
        <v>300</v>
      </c>
      <c r="F75" s="523" t="s">
        <v>363</v>
      </c>
    </row>
    <row r="76" spans="1:6" ht="25.5" x14ac:dyDescent="0.2">
      <c r="A76" s="502" t="s">
        <v>357</v>
      </c>
      <c r="B76" s="503" t="s">
        <v>360</v>
      </c>
      <c r="C76" s="488">
        <v>90</v>
      </c>
      <c r="D76" s="463">
        <v>90</v>
      </c>
      <c r="E76" s="489">
        <v>90</v>
      </c>
      <c r="F76" s="523" t="s">
        <v>363</v>
      </c>
    </row>
    <row r="77" spans="1:6" ht="25.5" x14ac:dyDescent="0.2">
      <c r="A77" s="502" t="s">
        <v>357</v>
      </c>
      <c r="B77" s="503" t="s">
        <v>361</v>
      </c>
      <c r="C77" s="488">
        <v>90</v>
      </c>
      <c r="D77" s="463">
        <v>90</v>
      </c>
      <c r="E77" s="489">
        <v>90</v>
      </c>
      <c r="F77" s="523" t="s">
        <v>363</v>
      </c>
    </row>
    <row r="78" spans="1:6" ht="38.25" x14ac:dyDescent="0.2">
      <c r="A78" s="502" t="s">
        <v>357</v>
      </c>
      <c r="B78" s="503" t="s">
        <v>362</v>
      </c>
      <c r="C78" s="488">
        <v>1</v>
      </c>
      <c r="D78" s="463">
        <v>1</v>
      </c>
      <c r="E78" s="489">
        <v>1</v>
      </c>
      <c r="F78" s="523" t="s">
        <v>363</v>
      </c>
    </row>
    <row r="79" spans="1:6" ht="25.5" x14ac:dyDescent="0.2">
      <c r="A79" s="502" t="s">
        <v>358</v>
      </c>
      <c r="B79" s="503" t="s">
        <v>359</v>
      </c>
      <c r="C79" s="488">
        <v>150</v>
      </c>
      <c r="D79" s="463">
        <v>150</v>
      </c>
      <c r="E79" s="489">
        <v>150</v>
      </c>
      <c r="F79" s="523" t="s">
        <v>364</v>
      </c>
    </row>
    <row r="80" spans="1:6" ht="25.5" x14ac:dyDescent="0.2">
      <c r="A80" s="502" t="s">
        <v>358</v>
      </c>
      <c r="B80" s="503" t="s">
        <v>360</v>
      </c>
      <c r="C80" s="488">
        <v>90</v>
      </c>
      <c r="D80" s="463">
        <v>90</v>
      </c>
      <c r="E80" s="489">
        <v>90</v>
      </c>
      <c r="F80" s="523" t="s">
        <v>364</v>
      </c>
    </row>
    <row r="81" spans="1:6" ht="25.5" x14ac:dyDescent="0.2">
      <c r="A81" s="502" t="s">
        <v>358</v>
      </c>
      <c r="B81" s="503" t="s">
        <v>361</v>
      </c>
      <c r="C81" s="488">
        <v>90</v>
      </c>
      <c r="D81" s="463">
        <v>90</v>
      </c>
      <c r="E81" s="489">
        <v>90</v>
      </c>
      <c r="F81" s="523" t="s">
        <v>364</v>
      </c>
    </row>
    <row r="82" spans="1:6" ht="39" thickBot="1" x14ac:dyDescent="0.25">
      <c r="A82" s="524" t="s">
        <v>358</v>
      </c>
      <c r="B82" s="531" t="s">
        <v>362</v>
      </c>
      <c r="C82" s="528">
        <v>1</v>
      </c>
      <c r="D82" s="529">
        <v>1</v>
      </c>
      <c r="E82" s="530">
        <v>1</v>
      </c>
      <c r="F82" s="551" t="s">
        <v>364</v>
      </c>
    </row>
    <row r="83" spans="1:6" ht="13.5" thickBot="1" x14ac:dyDescent="0.25">
      <c r="A83" s="1283" t="s">
        <v>368</v>
      </c>
      <c r="B83" s="1284"/>
      <c r="C83" s="1284"/>
      <c r="D83" s="1284"/>
      <c r="E83" s="1284"/>
      <c r="F83" s="1285"/>
    </row>
    <row r="84" spans="1:6" ht="25.5" x14ac:dyDescent="0.2">
      <c r="A84" s="515" t="s">
        <v>369</v>
      </c>
      <c r="B84" s="525" t="s">
        <v>372</v>
      </c>
      <c r="C84" s="517">
        <v>10</v>
      </c>
      <c r="D84" s="518">
        <v>11</v>
      </c>
      <c r="E84" s="519">
        <v>10</v>
      </c>
      <c r="F84" s="522" t="s">
        <v>379</v>
      </c>
    </row>
    <row r="85" spans="1:6" ht="25.5" x14ac:dyDescent="0.2">
      <c r="A85" s="502" t="s">
        <v>369</v>
      </c>
      <c r="B85" s="526" t="s">
        <v>373</v>
      </c>
      <c r="C85" s="488">
        <v>26</v>
      </c>
      <c r="D85" s="463">
        <v>30</v>
      </c>
      <c r="E85" s="489">
        <v>32</v>
      </c>
      <c r="F85" s="523" t="s">
        <v>379</v>
      </c>
    </row>
    <row r="86" spans="1:6" ht="25.5" x14ac:dyDescent="0.2">
      <c r="A86" s="502" t="s">
        <v>369</v>
      </c>
      <c r="B86" s="503" t="s">
        <v>374</v>
      </c>
      <c r="C86" s="488">
        <v>16</v>
      </c>
      <c r="D86" s="463">
        <v>16</v>
      </c>
      <c r="E86" s="489">
        <v>26</v>
      </c>
      <c r="F86" s="523" t="s">
        <v>379</v>
      </c>
    </row>
    <row r="87" spans="1:6" ht="25.5" x14ac:dyDescent="0.2">
      <c r="A87" s="502" t="s">
        <v>369</v>
      </c>
      <c r="B87" s="526" t="s">
        <v>375</v>
      </c>
      <c r="C87" s="488">
        <v>10</v>
      </c>
      <c r="D87" s="463">
        <v>10</v>
      </c>
      <c r="E87" s="489">
        <v>10</v>
      </c>
      <c r="F87" s="523" t="s">
        <v>379</v>
      </c>
    </row>
    <row r="88" spans="1:6" ht="25.5" x14ac:dyDescent="0.2">
      <c r="A88" s="502" t="s">
        <v>370</v>
      </c>
      <c r="B88" s="526" t="s">
        <v>376</v>
      </c>
      <c r="C88" s="520">
        <v>2500</v>
      </c>
      <c r="D88" s="465">
        <v>3000</v>
      </c>
      <c r="E88" s="521">
        <v>4000</v>
      </c>
      <c r="F88" s="523" t="s">
        <v>380</v>
      </c>
    </row>
    <row r="89" spans="1:6" ht="25.5" x14ac:dyDescent="0.2">
      <c r="A89" s="502" t="s">
        <v>370</v>
      </c>
      <c r="B89" s="526" t="s">
        <v>377</v>
      </c>
      <c r="C89" s="488">
        <v>600</v>
      </c>
      <c r="D89" s="463">
        <v>600</v>
      </c>
      <c r="E89" s="489">
        <v>700</v>
      </c>
      <c r="F89" s="523" t="s">
        <v>380</v>
      </c>
    </row>
    <row r="90" spans="1:6" ht="13.5" thickBot="1" x14ac:dyDescent="0.25">
      <c r="A90" s="524" t="s">
        <v>371</v>
      </c>
      <c r="B90" s="527" t="s">
        <v>378</v>
      </c>
      <c r="C90" s="528">
        <v>0</v>
      </c>
      <c r="D90" s="529">
        <v>0</v>
      </c>
      <c r="E90" s="530">
        <v>0</v>
      </c>
      <c r="F90" s="524" t="s">
        <v>218</v>
      </c>
    </row>
    <row r="91" spans="1:6" ht="13.5" thickBot="1" x14ac:dyDescent="0.25">
      <c r="A91" s="1283" t="s">
        <v>381</v>
      </c>
      <c r="B91" s="1284"/>
      <c r="C91" s="1284"/>
      <c r="D91" s="1284"/>
      <c r="E91" s="1284"/>
      <c r="F91" s="1285"/>
    </row>
    <row r="92" spans="1:6" x14ac:dyDescent="0.2">
      <c r="A92" s="493" t="s">
        <v>382</v>
      </c>
      <c r="B92" s="496" t="s">
        <v>384</v>
      </c>
      <c r="C92" s="499">
        <v>47</v>
      </c>
      <c r="D92" s="500">
        <v>47</v>
      </c>
      <c r="E92" s="501">
        <v>47</v>
      </c>
      <c r="F92" s="493" t="s">
        <v>218</v>
      </c>
    </row>
    <row r="93" spans="1:6" ht="26.25" thickBot="1" x14ac:dyDescent="0.25">
      <c r="A93" s="524" t="s">
        <v>383</v>
      </c>
      <c r="B93" s="531" t="s">
        <v>385</v>
      </c>
      <c r="C93" s="528">
        <v>100</v>
      </c>
      <c r="D93" s="529">
        <v>100</v>
      </c>
      <c r="E93" s="530">
        <v>100</v>
      </c>
      <c r="F93" s="524" t="s">
        <v>218</v>
      </c>
    </row>
    <row r="94" spans="1:6" ht="13.5" thickBot="1" x14ac:dyDescent="0.25">
      <c r="A94" s="1283" t="s">
        <v>386</v>
      </c>
      <c r="B94" s="1284"/>
      <c r="C94" s="1284"/>
      <c r="D94" s="1284"/>
      <c r="E94" s="1284"/>
      <c r="F94" s="1285"/>
    </row>
    <row r="95" spans="1:6" ht="26.25" thickBot="1" x14ac:dyDescent="0.25">
      <c r="A95" s="509" t="s">
        <v>387</v>
      </c>
      <c r="B95" s="510" t="s">
        <v>324</v>
      </c>
      <c r="C95" s="511">
        <v>100</v>
      </c>
      <c r="D95" s="512">
        <v>100</v>
      </c>
      <c r="E95" s="513">
        <v>100</v>
      </c>
      <c r="F95" s="509" t="s">
        <v>218</v>
      </c>
    </row>
    <row r="96" spans="1:6" ht="13.5" thickBot="1" x14ac:dyDescent="0.25">
      <c r="A96" s="1283" t="s">
        <v>388</v>
      </c>
      <c r="B96" s="1284"/>
      <c r="C96" s="1284"/>
      <c r="D96" s="1284"/>
      <c r="E96" s="1284"/>
      <c r="F96" s="1285"/>
    </row>
    <row r="97" spans="1:6" x14ac:dyDescent="0.2">
      <c r="A97" s="493" t="s">
        <v>389</v>
      </c>
      <c r="B97" s="496" t="s">
        <v>390</v>
      </c>
      <c r="C97" s="499">
        <v>0</v>
      </c>
      <c r="D97" s="500">
        <v>0</v>
      </c>
      <c r="E97" s="501">
        <v>0</v>
      </c>
      <c r="F97" s="493" t="s">
        <v>226</v>
      </c>
    </row>
    <row r="98" spans="1:6" ht="13.5" thickBot="1" x14ac:dyDescent="0.25">
      <c r="A98" s="495" t="s">
        <v>389</v>
      </c>
      <c r="B98" s="498" t="s">
        <v>391</v>
      </c>
      <c r="C98" s="490">
        <v>1</v>
      </c>
      <c r="D98" s="491">
        <v>1</v>
      </c>
      <c r="E98" s="492">
        <v>1</v>
      </c>
      <c r="F98" s="495" t="s">
        <v>226</v>
      </c>
    </row>
    <row r="99" spans="1:6" ht="13.5" thickBot="1" x14ac:dyDescent="0.25">
      <c r="A99" s="1283" t="s">
        <v>392</v>
      </c>
      <c r="B99" s="1284"/>
      <c r="C99" s="1284"/>
      <c r="D99" s="1284"/>
      <c r="E99" s="1284"/>
      <c r="F99" s="1285"/>
    </row>
    <row r="100" spans="1:6" ht="25.5" x14ac:dyDescent="0.2">
      <c r="A100" s="535" t="s">
        <v>393</v>
      </c>
      <c r="B100" s="536" t="s">
        <v>394</v>
      </c>
      <c r="C100" s="537">
        <v>30</v>
      </c>
      <c r="D100" s="538">
        <v>30</v>
      </c>
      <c r="E100" s="539">
        <v>30</v>
      </c>
      <c r="F100" s="535" t="s">
        <v>218</v>
      </c>
    </row>
    <row r="101" spans="1:6" x14ac:dyDescent="0.2">
      <c r="A101" s="540" t="s">
        <v>393</v>
      </c>
      <c r="B101" s="541" t="s">
        <v>395</v>
      </c>
      <c r="C101" s="542">
        <v>3</v>
      </c>
      <c r="D101" s="543">
        <v>3</v>
      </c>
      <c r="E101" s="544">
        <v>3</v>
      </c>
      <c r="F101" s="540" t="s">
        <v>218</v>
      </c>
    </row>
    <row r="102" spans="1:6" ht="26.25" thickBot="1" x14ac:dyDescent="0.25">
      <c r="A102" s="545" t="s">
        <v>393</v>
      </c>
      <c r="B102" s="546" t="s">
        <v>396</v>
      </c>
      <c r="C102" s="547">
        <v>2</v>
      </c>
      <c r="D102" s="548">
        <v>3</v>
      </c>
      <c r="E102" s="549">
        <v>2</v>
      </c>
      <c r="F102" s="545" t="s">
        <v>218</v>
      </c>
    </row>
    <row r="103" spans="1:6" ht="13.5" thickBot="1" x14ac:dyDescent="0.25">
      <c r="A103" s="1283" t="s">
        <v>397</v>
      </c>
      <c r="B103" s="1284"/>
      <c r="C103" s="1284"/>
      <c r="D103" s="1284"/>
      <c r="E103" s="1284"/>
      <c r="F103" s="1285"/>
    </row>
    <row r="104" spans="1:6" x14ac:dyDescent="0.2">
      <c r="A104" s="493" t="s">
        <v>398</v>
      </c>
      <c r="B104" s="496" t="s">
        <v>401</v>
      </c>
      <c r="C104" s="499">
        <v>0</v>
      </c>
      <c r="D104" s="500">
        <v>0</v>
      </c>
      <c r="E104" s="501">
        <v>0</v>
      </c>
      <c r="F104" s="493" t="s">
        <v>227</v>
      </c>
    </row>
    <row r="105" spans="1:6" x14ac:dyDescent="0.2">
      <c r="A105" s="494" t="s">
        <v>398</v>
      </c>
      <c r="B105" s="497" t="s">
        <v>402</v>
      </c>
      <c r="C105" s="486">
        <v>0</v>
      </c>
      <c r="D105" s="462">
        <v>0</v>
      </c>
      <c r="E105" s="487">
        <v>0</v>
      </c>
      <c r="F105" s="494" t="s">
        <v>227</v>
      </c>
    </row>
    <row r="106" spans="1:6" x14ac:dyDescent="0.2">
      <c r="A106" s="494" t="s">
        <v>399</v>
      </c>
      <c r="B106" s="497" t="s">
        <v>403</v>
      </c>
      <c r="C106" s="486">
        <v>1</v>
      </c>
      <c r="D106" s="462">
        <v>1</v>
      </c>
      <c r="E106" s="487">
        <v>1</v>
      </c>
      <c r="F106" s="494" t="s">
        <v>228</v>
      </c>
    </row>
    <row r="107" spans="1:6" x14ac:dyDescent="0.2">
      <c r="A107" s="494" t="s">
        <v>399</v>
      </c>
      <c r="B107" s="497" t="s">
        <v>404</v>
      </c>
      <c r="C107" s="486">
        <v>200</v>
      </c>
      <c r="D107" s="462">
        <v>200</v>
      </c>
      <c r="E107" s="487">
        <v>200</v>
      </c>
      <c r="F107" s="494" t="s">
        <v>228</v>
      </c>
    </row>
    <row r="108" spans="1:6" x14ac:dyDescent="0.2">
      <c r="A108" s="494" t="s">
        <v>399</v>
      </c>
      <c r="B108" s="497" t="s">
        <v>405</v>
      </c>
      <c r="C108" s="486">
        <v>60</v>
      </c>
      <c r="D108" s="462">
        <v>60</v>
      </c>
      <c r="E108" s="487">
        <v>60</v>
      </c>
      <c r="F108" s="494" t="s">
        <v>228</v>
      </c>
    </row>
    <row r="109" spans="1:6" x14ac:dyDescent="0.2">
      <c r="A109" s="494" t="s">
        <v>400</v>
      </c>
      <c r="B109" s="497" t="s">
        <v>406</v>
      </c>
      <c r="C109" s="486">
        <v>100</v>
      </c>
      <c r="D109" s="462">
        <v>0</v>
      </c>
      <c r="E109" s="487">
        <v>0</v>
      </c>
      <c r="F109" s="494" t="s">
        <v>218</v>
      </c>
    </row>
    <row r="110" spans="1:6" x14ac:dyDescent="0.2">
      <c r="A110" s="494" t="s">
        <v>400</v>
      </c>
      <c r="B110" s="497" t="s">
        <v>407</v>
      </c>
      <c r="C110" s="486">
        <v>0</v>
      </c>
      <c r="D110" s="462">
        <v>0</v>
      </c>
      <c r="E110" s="487">
        <v>0</v>
      </c>
      <c r="F110" s="494" t="s">
        <v>218</v>
      </c>
    </row>
    <row r="111" spans="1:6" x14ac:dyDescent="0.2">
      <c r="A111" s="494" t="s">
        <v>400</v>
      </c>
      <c r="B111" s="497" t="s">
        <v>408</v>
      </c>
      <c r="C111" s="486">
        <v>0</v>
      </c>
      <c r="D111" s="462">
        <v>0</v>
      </c>
      <c r="E111" s="487">
        <v>0</v>
      </c>
      <c r="F111" s="494" t="s">
        <v>218</v>
      </c>
    </row>
    <row r="112" spans="1:6" ht="13.5" thickBot="1" x14ac:dyDescent="0.25">
      <c r="A112" s="495" t="s">
        <v>400</v>
      </c>
      <c r="B112" s="498" t="s">
        <v>409</v>
      </c>
      <c r="C112" s="490">
        <v>0</v>
      </c>
      <c r="D112" s="491">
        <v>0</v>
      </c>
      <c r="E112" s="492">
        <v>0</v>
      </c>
      <c r="F112" s="495" t="s">
        <v>218</v>
      </c>
    </row>
    <row r="113" spans="1:6" ht="13.5" thickBot="1" x14ac:dyDescent="0.25">
      <c r="A113" s="1283" t="s">
        <v>410</v>
      </c>
      <c r="B113" s="1284"/>
      <c r="C113" s="1284"/>
      <c r="D113" s="1284"/>
      <c r="E113" s="1284"/>
      <c r="F113" s="1285"/>
    </row>
    <row r="114" spans="1:6" x14ac:dyDescent="0.2">
      <c r="A114" s="493" t="s">
        <v>411</v>
      </c>
      <c r="B114" s="496" t="s">
        <v>414</v>
      </c>
      <c r="C114" s="499">
        <v>100</v>
      </c>
      <c r="D114" s="500">
        <v>100</v>
      </c>
      <c r="E114" s="501">
        <v>100</v>
      </c>
      <c r="F114" s="493" t="s">
        <v>218</v>
      </c>
    </row>
    <row r="115" spans="1:6" ht="25.5" x14ac:dyDescent="0.2">
      <c r="A115" s="502" t="s">
        <v>412</v>
      </c>
      <c r="B115" s="503" t="s">
        <v>415</v>
      </c>
      <c r="C115" s="488">
        <v>1</v>
      </c>
      <c r="D115" s="463">
        <v>1</v>
      </c>
      <c r="E115" s="489">
        <v>1</v>
      </c>
      <c r="F115" s="502" t="s">
        <v>218</v>
      </c>
    </row>
    <row r="116" spans="1:6" ht="13.5" thickBot="1" x14ac:dyDescent="0.25">
      <c r="A116" s="495" t="s">
        <v>413</v>
      </c>
      <c r="B116" s="498" t="s">
        <v>416</v>
      </c>
      <c r="C116" s="490">
        <v>100</v>
      </c>
      <c r="D116" s="491">
        <v>100</v>
      </c>
      <c r="E116" s="492">
        <v>100</v>
      </c>
      <c r="F116" s="495" t="s">
        <v>218</v>
      </c>
    </row>
    <row r="117" spans="1:6" ht="13.5" thickBot="1" x14ac:dyDescent="0.25">
      <c r="A117" s="1283" t="s">
        <v>417</v>
      </c>
      <c r="B117" s="1284"/>
      <c r="C117" s="1284"/>
      <c r="D117" s="1284"/>
      <c r="E117" s="1284"/>
      <c r="F117" s="1285"/>
    </row>
    <row r="118" spans="1:6" ht="13.5" thickBot="1" x14ac:dyDescent="0.25">
      <c r="A118" s="481" t="s">
        <v>418</v>
      </c>
      <c r="B118" s="482" t="s">
        <v>419</v>
      </c>
      <c r="C118" s="483">
        <v>500</v>
      </c>
      <c r="D118" s="484">
        <v>500</v>
      </c>
      <c r="E118" s="485">
        <v>500</v>
      </c>
      <c r="F118" s="481" t="s">
        <v>218</v>
      </c>
    </row>
  </sheetData>
  <mergeCells count="21">
    <mergeCell ref="A59:F59"/>
    <mergeCell ref="A1:F1"/>
    <mergeCell ref="A2:A3"/>
    <mergeCell ref="B2:B3"/>
    <mergeCell ref="C2:E2"/>
    <mergeCell ref="F2:F3"/>
    <mergeCell ref="A5:F5"/>
    <mergeCell ref="A7:F7"/>
    <mergeCell ref="A16:F16"/>
    <mergeCell ref="A20:F20"/>
    <mergeCell ref="A31:F31"/>
    <mergeCell ref="A53:F53"/>
    <mergeCell ref="A103:F103"/>
    <mergeCell ref="A113:F113"/>
    <mergeCell ref="A117:F117"/>
    <mergeCell ref="A61:F61"/>
    <mergeCell ref="A83:F83"/>
    <mergeCell ref="A91:F91"/>
    <mergeCell ref="A94:F94"/>
    <mergeCell ref="A96:F96"/>
    <mergeCell ref="A99:F9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5</vt:i4>
      </vt:variant>
    </vt:vector>
  </HeadingPairs>
  <TitlesOfParts>
    <vt:vector size="10" baseType="lpstr">
      <vt:lpstr>04 Programa</vt:lpstr>
      <vt:lpstr>04 Išlaidų suvestinė</vt:lpstr>
      <vt:lpstr>04 Šaltiniai</vt:lpstr>
      <vt:lpstr>04 Bendros lėšos</vt:lpstr>
      <vt:lpstr>04 Rodikliai</vt:lpstr>
      <vt:lpstr>'04 Programa'!Excel_BuiltIn__FilterDatabase</vt:lpstr>
      <vt:lpstr>'04 Bendros lėšos'!Print_Area</vt:lpstr>
      <vt:lpstr>'04 Programa'!Print_Area</vt:lpstr>
      <vt:lpstr>'04 Šaltiniai'!Print_Area</vt:lpstr>
      <vt:lpstr>'04 Programa'!Print_Titles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Pletra_LM</dc:creator>
  <cp:lastModifiedBy>Pletra_AS</cp:lastModifiedBy>
  <cp:lastPrinted>2024-07-16T14:16:38Z</cp:lastPrinted>
  <dcterms:created xsi:type="dcterms:W3CDTF">2017-11-21T09:16:58Z</dcterms:created>
  <dcterms:modified xsi:type="dcterms:W3CDTF">2024-09-03T12:58:35Z</dcterms:modified>
</cp:coreProperties>
</file>