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ocuments\2025 SVP\Faktas\Tarybos sprendimas\"/>
    </mc:Choice>
  </mc:AlternateContent>
  <xr:revisionPtr revIDLastSave="0" documentId="13_ncr:1_{8C1F8394-1AE2-4465-A1E2-5503E6B0A0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 Programa" sheetId="1" r:id="rId1"/>
    <sheet name="01 Išlaidų suvestinė" sheetId="3" r:id="rId2"/>
    <sheet name="01 Šaltiniai" sheetId="2" r:id="rId3"/>
    <sheet name="01 Bendros lėšos" sheetId="4" r:id="rId4"/>
    <sheet name="01 Rodikliai" sheetId="5" r:id="rId5"/>
  </sheets>
  <externalReferences>
    <externalReference r:id="rId6"/>
  </externalReferences>
  <definedNames>
    <definedName name="_xlnm.Print_Area" localSheetId="0">'01 Programa'!$A$1:$W$141</definedName>
    <definedName name="_xlnm.Print_Titles" localSheetId="0">'01 Programa'!$10:$12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D13" i="4" s="1"/>
  <c r="D5" i="2"/>
  <c r="E13" i="4" s="1"/>
  <c r="D4" i="2"/>
  <c r="C4" i="2"/>
  <c r="B4" i="2"/>
  <c r="F18" i="4"/>
  <c r="F16" i="4"/>
  <c r="F15" i="4"/>
  <c r="F9" i="4"/>
  <c r="F10" i="4"/>
  <c r="E20" i="4"/>
  <c r="E18" i="4"/>
  <c r="D18" i="4"/>
  <c r="E15" i="4"/>
  <c r="D20" i="4"/>
  <c r="D15" i="4"/>
  <c r="B20" i="4"/>
  <c r="B18" i="4"/>
  <c r="B15" i="4"/>
  <c r="B13" i="4"/>
  <c r="E10" i="4"/>
  <c r="E9" i="4"/>
  <c r="D10" i="4"/>
  <c r="D9" i="4"/>
  <c r="B10" i="4"/>
  <c r="B9" i="4"/>
  <c r="B8" i="4"/>
  <c r="F13" i="4" l="1"/>
  <c r="T97" i="1"/>
  <c r="T100" i="1"/>
  <c r="P100" i="1"/>
  <c r="Q111" i="1" l="1"/>
  <c r="R111" i="1"/>
  <c r="S111" i="1"/>
  <c r="U111" i="1"/>
  <c r="V111" i="1"/>
  <c r="W111" i="1"/>
  <c r="T110" i="1"/>
  <c r="T111" i="1" s="1"/>
  <c r="P110" i="1"/>
  <c r="P111" i="1" s="1"/>
  <c r="T112" i="1"/>
  <c r="T113" i="1" s="1"/>
  <c r="P113" i="1"/>
  <c r="Q113" i="1"/>
  <c r="R113" i="1"/>
  <c r="S113" i="1"/>
  <c r="U113" i="1"/>
  <c r="V113" i="1"/>
  <c r="W113" i="1"/>
  <c r="P112" i="1"/>
  <c r="F24" i="4" l="1"/>
  <c r="F23" i="4"/>
  <c r="F22" i="4"/>
  <c r="F21" i="4"/>
  <c r="F20" i="4"/>
  <c r="F19" i="4"/>
  <c r="F17" i="4"/>
  <c r="D23" i="4"/>
  <c r="E24" i="4"/>
  <c r="E23" i="4"/>
  <c r="E22" i="4"/>
  <c r="E21" i="4"/>
  <c r="E19" i="4"/>
  <c r="C19" i="4"/>
  <c r="C21" i="4"/>
  <c r="B7" i="4"/>
  <c r="T82" i="1" l="1"/>
  <c r="T42" i="1"/>
  <c r="P42" i="1"/>
  <c r="L42" i="1"/>
  <c r="T63" i="1"/>
  <c r="P63" i="1"/>
  <c r="L63" i="1"/>
  <c r="T41" i="1"/>
  <c r="P41" i="1"/>
  <c r="L41" i="1"/>
  <c r="M39" i="1"/>
  <c r="N39" i="1"/>
  <c r="O39" i="1"/>
  <c r="Q39" i="1"/>
  <c r="R39" i="1"/>
  <c r="S39" i="1"/>
  <c r="U39" i="1"/>
  <c r="V39" i="1"/>
  <c r="W39" i="1"/>
  <c r="T38" i="1"/>
  <c r="P38" i="1"/>
  <c r="L38" i="1"/>
  <c r="M33" i="1"/>
  <c r="Q33" i="1"/>
  <c r="R33" i="1"/>
  <c r="S33" i="1"/>
  <c r="U33" i="1"/>
  <c r="V33" i="1"/>
  <c r="W33" i="1"/>
  <c r="T31" i="1"/>
  <c r="P31" i="1"/>
  <c r="L31" i="1"/>
  <c r="D19" i="2"/>
  <c r="C19" i="2"/>
  <c r="B19" i="2"/>
  <c r="M64" i="1"/>
  <c r="N64" i="1"/>
  <c r="O64" i="1"/>
  <c r="Q64" i="1"/>
  <c r="R64" i="1"/>
  <c r="S64" i="1"/>
  <c r="U64" i="1"/>
  <c r="V64" i="1"/>
  <c r="W64" i="1"/>
  <c r="W61" i="1"/>
  <c r="V61" i="1"/>
  <c r="U61" i="1"/>
  <c r="S61" i="1"/>
  <c r="R61" i="1"/>
  <c r="Q61" i="1"/>
  <c r="O61" i="1"/>
  <c r="N61" i="1"/>
  <c r="M61" i="1"/>
  <c r="T60" i="1"/>
  <c r="T61" i="1" s="1"/>
  <c r="P60" i="1"/>
  <c r="P61" i="1" s="1"/>
  <c r="L60" i="1"/>
  <c r="L61" i="1" s="1"/>
  <c r="W59" i="1"/>
  <c r="V59" i="1"/>
  <c r="U59" i="1"/>
  <c r="S59" i="1"/>
  <c r="R59" i="1"/>
  <c r="Q59" i="1"/>
  <c r="O59" i="1"/>
  <c r="N59" i="1"/>
  <c r="M59" i="1"/>
  <c r="T58" i="1"/>
  <c r="P58" i="1"/>
  <c r="L58" i="1"/>
  <c r="T57" i="1"/>
  <c r="P57" i="1"/>
  <c r="L57" i="1"/>
  <c r="L59" i="1" l="1"/>
  <c r="P59" i="1"/>
  <c r="T59" i="1"/>
  <c r="F14" i="4"/>
  <c r="T120" i="1"/>
  <c r="P106" i="1"/>
  <c r="C27" i="2"/>
  <c r="D27" i="2"/>
  <c r="Q121" i="1" l="1"/>
  <c r="R121" i="1"/>
  <c r="S121" i="1"/>
  <c r="T121" i="1"/>
  <c r="U121" i="1"/>
  <c r="V121" i="1"/>
  <c r="W121" i="1"/>
  <c r="Q119" i="1"/>
  <c r="R119" i="1"/>
  <c r="S119" i="1"/>
  <c r="U119" i="1"/>
  <c r="V119" i="1"/>
  <c r="W119" i="1"/>
  <c r="T118" i="1"/>
  <c r="T119" i="1" s="1"/>
  <c r="Q107" i="1"/>
  <c r="R107" i="1"/>
  <c r="S107" i="1"/>
  <c r="U107" i="1"/>
  <c r="V107" i="1"/>
  <c r="W107" i="1"/>
  <c r="T106" i="1"/>
  <c r="T107" i="1" s="1"/>
  <c r="L54" i="1"/>
  <c r="T37" i="1"/>
  <c r="T39" i="1" s="1"/>
  <c r="T34" i="1"/>
  <c r="T68" i="1" l="1"/>
  <c r="T67" i="1"/>
  <c r="T40" i="1"/>
  <c r="Q115" i="1" l="1"/>
  <c r="R115" i="1"/>
  <c r="S115" i="1"/>
  <c r="U115" i="1"/>
  <c r="V115" i="1"/>
  <c r="W115" i="1"/>
  <c r="T114" i="1"/>
  <c r="T115" i="1" s="1"/>
  <c r="T51" i="1"/>
  <c r="T25" i="1"/>
  <c r="T17" i="1"/>
  <c r="Q123" i="1"/>
  <c r="R123" i="1"/>
  <c r="S123" i="1"/>
  <c r="U123" i="1"/>
  <c r="V123" i="1"/>
  <c r="W123" i="1"/>
  <c r="T122" i="1"/>
  <c r="T123" i="1" s="1"/>
  <c r="Q132" i="1"/>
  <c r="Q133" i="1" s="1"/>
  <c r="R132" i="1"/>
  <c r="R133" i="1" s="1"/>
  <c r="S132" i="1"/>
  <c r="S133" i="1" s="1"/>
  <c r="U132" i="1"/>
  <c r="U133" i="1" s="1"/>
  <c r="V132" i="1"/>
  <c r="V133" i="1" s="1"/>
  <c r="W132" i="1"/>
  <c r="W133" i="1" s="1"/>
  <c r="T130" i="1"/>
  <c r="T132" i="1" s="1"/>
  <c r="T133" i="1" s="1"/>
  <c r="Q137" i="1" l="1"/>
  <c r="Q138" i="1" s="1"/>
  <c r="Q139" i="1" s="1"/>
  <c r="R137" i="1"/>
  <c r="R138" i="1" s="1"/>
  <c r="R139" i="1" s="1"/>
  <c r="S137" i="1"/>
  <c r="S138" i="1" s="1"/>
  <c r="S139" i="1" s="1"/>
  <c r="U137" i="1"/>
  <c r="U138" i="1" s="1"/>
  <c r="U139" i="1" s="1"/>
  <c r="V137" i="1"/>
  <c r="V138" i="1" s="1"/>
  <c r="V139" i="1" s="1"/>
  <c r="W137" i="1"/>
  <c r="W138" i="1" s="1"/>
  <c r="W139" i="1" s="1"/>
  <c r="T135" i="1"/>
  <c r="T89" i="1"/>
  <c r="Q88" i="1"/>
  <c r="R88" i="1"/>
  <c r="S88" i="1"/>
  <c r="U88" i="1"/>
  <c r="V88" i="1"/>
  <c r="W88" i="1"/>
  <c r="T87" i="1"/>
  <c r="T88" i="1" s="1"/>
  <c r="T137" i="1" l="1"/>
  <c r="T138" i="1" s="1"/>
  <c r="T139" i="1" s="1"/>
  <c r="Q109" i="1"/>
  <c r="R109" i="1"/>
  <c r="S109" i="1"/>
  <c r="U109" i="1"/>
  <c r="V109" i="1"/>
  <c r="W109" i="1"/>
  <c r="T108" i="1"/>
  <c r="T109" i="1" s="1"/>
  <c r="T22" i="1"/>
  <c r="T80" i="1"/>
  <c r="T76" i="1"/>
  <c r="U125" i="1"/>
  <c r="V125" i="1"/>
  <c r="W125" i="1"/>
  <c r="T124" i="1"/>
  <c r="T125" i="1" s="1"/>
  <c r="Q84" i="1"/>
  <c r="R84" i="1"/>
  <c r="S84" i="1"/>
  <c r="U84" i="1"/>
  <c r="V84" i="1"/>
  <c r="W84" i="1"/>
  <c r="T81" i="1"/>
  <c r="T30" i="1"/>
  <c r="T33" i="1" s="1"/>
  <c r="T84" i="1" l="1"/>
  <c r="Q117" i="1"/>
  <c r="R117" i="1"/>
  <c r="S117" i="1"/>
  <c r="U117" i="1"/>
  <c r="U126" i="1" s="1"/>
  <c r="U127" i="1" s="1"/>
  <c r="V117" i="1"/>
  <c r="V126" i="1" s="1"/>
  <c r="V127" i="1" s="1"/>
  <c r="W117" i="1"/>
  <c r="W126" i="1" s="1"/>
  <c r="W127" i="1" s="1"/>
  <c r="T116" i="1"/>
  <c r="T117" i="1" s="1"/>
  <c r="T126" i="1" s="1"/>
  <c r="T127" i="1" s="1"/>
  <c r="W56" i="1" l="1"/>
  <c r="V56" i="1"/>
  <c r="U56" i="1"/>
  <c r="S56" i="1"/>
  <c r="R56" i="1"/>
  <c r="Q56" i="1"/>
  <c r="O56" i="1"/>
  <c r="N56" i="1"/>
  <c r="M56" i="1"/>
  <c r="T55" i="1"/>
  <c r="P55" i="1"/>
  <c r="L55" i="1"/>
  <c r="T54" i="1"/>
  <c r="P54" i="1"/>
  <c r="L56" i="1" l="1"/>
  <c r="P56" i="1"/>
  <c r="T56" i="1"/>
  <c r="W91" i="1" l="1"/>
  <c r="V91" i="1"/>
  <c r="U91" i="1"/>
  <c r="S91" i="1"/>
  <c r="R91" i="1"/>
  <c r="Q91" i="1"/>
  <c r="O91" i="1"/>
  <c r="N91" i="1"/>
  <c r="M91" i="1"/>
  <c r="T90" i="1"/>
  <c r="T91" i="1" s="1"/>
  <c r="P90" i="1"/>
  <c r="L90" i="1"/>
  <c r="P89" i="1"/>
  <c r="L89" i="1"/>
  <c r="L91" i="1" l="1"/>
  <c r="P91" i="1"/>
  <c r="M24" i="1"/>
  <c r="Q24" i="1"/>
  <c r="R24" i="1"/>
  <c r="S24" i="1"/>
  <c r="T24" i="1"/>
  <c r="U24" i="1"/>
  <c r="V24" i="1"/>
  <c r="W24" i="1"/>
  <c r="M29" i="1" l="1"/>
  <c r="N29" i="1"/>
  <c r="Q29" i="1"/>
  <c r="R29" i="1"/>
  <c r="S29" i="1"/>
  <c r="U29" i="1"/>
  <c r="V29" i="1"/>
  <c r="W29" i="1"/>
  <c r="T27" i="1"/>
  <c r="P27" i="1"/>
  <c r="L27" i="1"/>
  <c r="P32" i="1" l="1"/>
  <c r="P97" i="1" l="1"/>
  <c r="P23" i="1"/>
  <c r="C22" i="4" l="1"/>
  <c r="T46" i="1" l="1"/>
  <c r="P46" i="1"/>
  <c r="L46" i="1"/>
  <c r="M47" i="1"/>
  <c r="N47" i="1"/>
  <c r="O47" i="1"/>
  <c r="Q47" i="1"/>
  <c r="R47" i="1"/>
  <c r="S47" i="1"/>
  <c r="U47" i="1"/>
  <c r="V47" i="1"/>
  <c r="W47" i="1"/>
  <c r="M44" i="1"/>
  <c r="N44" i="1"/>
  <c r="O44" i="1"/>
  <c r="Q44" i="1"/>
  <c r="R44" i="1"/>
  <c r="S44" i="1"/>
  <c r="U44" i="1"/>
  <c r="V44" i="1"/>
  <c r="W44" i="1"/>
  <c r="T43" i="1"/>
  <c r="P43" i="1"/>
  <c r="L43" i="1"/>
  <c r="M21" i="1"/>
  <c r="Q21" i="1"/>
  <c r="R21" i="1"/>
  <c r="S21" i="1"/>
  <c r="U21" i="1"/>
  <c r="V21" i="1"/>
  <c r="W21" i="1"/>
  <c r="T19" i="1"/>
  <c r="P19" i="1"/>
  <c r="L19" i="1"/>
  <c r="T44" i="1" l="1"/>
  <c r="M71" i="1"/>
  <c r="N71" i="1"/>
  <c r="O71" i="1"/>
  <c r="Q71" i="1"/>
  <c r="R71" i="1"/>
  <c r="S71" i="1"/>
  <c r="U71" i="1"/>
  <c r="V71" i="1"/>
  <c r="W71" i="1"/>
  <c r="T69" i="1"/>
  <c r="T71" i="1" s="1"/>
  <c r="P69" i="1"/>
  <c r="L69" i="1"/>
  <c r="M50" i="1"/>
  <c r="N50" i="1"/>
  <c r="O50" i="1"/>
  <c r="Q50" i="1"/>
  <c r="R50" i="1"/>
  <c r="S50" i="1"/>
  <c r="U50" i="1"/>
  <c r="V50" i="1"/>
  <c r="W50" i="1"/>
  <c r="T49" i="1"/>
  <c r="T50" i="1" s="1"/>
  <c r="P49" i="1"/>
  <c r="L49" i="1"/>
  <c r="M36" i="1"/>
  <c r="N36" i="1"/>
  <c r="O36" i="1"/>
  <c r="Q36" i="1"/>
  <c r="R36" i="1"/>
  <c r="S36" i="1"/>
  <c r="U36" i="1"/>
  <c r="V36" i="1"/>
  <c r="W36" i="1"/>
  <c r="T35" i="1"/>
  <c r="T36" i="1" s="1"/>
  <c r="P35" i="1"/>
  <c r="L35" i="1"/>
  <c r="T28" i="1"/>
  <c r="P28" i="1"/>
  <c r="L28" i="1"/>
  <c r="T29" i="1" l="1"/>
  <c r="D7" i="2"/>
  <c r="P20" i="1"/>
  <c r="D23" i="2" l="1"/>
  <c r="T45" i="1"/>
  <c r="T47" i="1" s="1"/>
  <c r="M98" i="1" l="1"/>
  <c r="N98" i="1"/>
  <c r="O98" i="1"/>
  <c r="P98" i="1"/>
  <c r="Q98" i="1"/>
  <c r="R98" i="1"/>
  <c r="S98" i="1"/>
  <c r="T98" i="1"/>
  <c r="U98" i="1"/>
  <c r="V98" i="1"/>
  <c r="W98" i="1"/>
  <c r="T18" i="1" l="1"/>
  <c r="P18" i="1"/>
  <c r="L18" i="1"/>
  <c r="T21" i="1" l="1"/>
  <c r="P26" i="1"/>
  <c r="W93" i="1" l="1"/>
  <c r="W94" i="1" s="1"/>
  <c r="V93" i="1"/>
  <c r="V94" i="1" s="1"/>
  <c r="U93" i="1"/>
  <c r="U94" i="1" s="1"/>
  <c r="S93" i="1"/>
  <c r="R93" i="1"/>
  <c r="Q93" i="1"/>
  <c r="O93" i="1"/>
  <c r="N93" i="1"/>
  <c r="M93" i="1"/>
  <c r="T93" i="1"/>
  <c r="T94" i="1" s="1"/>
  <c r="P92" i="1"/>
  <c r="L92" i="1"/>
  <c r="P93" i="1" l="1"/>
  <c r="L93" i="1"/>
  <c r="M75" i="1"/>
  <c r="N75" i="1"/>
  <c r="O75" i="1"/>
  <c r="Q75" i="1"/>
  <c r="R75" i="1"/>
  <c r="S75" i="1"/>
  <c r="U75" i="1"/>
  <c r="V75" i="1"/>
  <c r="W75" i="1"/>
  <c r="T74" i="1"/>
  <c r="T73" i="1"/>
  <c r="T72" i="1"/>
  <c r="P74" i="1"/>
  <c r="P73" i="1"/>
  <c r="P72" i="1"/>
  <c r="L73" i="1"/>
  <c r="D22" i="2" l="1"/>
  <c r="T75" i="1"/>
  <c r="P75" i="1"/>
  <c r="M53" i="1"/>
  <c r="N53" i="1"/>
  <c r="O53" i="1"/>
  <c r="Q53" i="1"/>
  <c r="R53" i="1"/>
  <c r="S53" i="1"/>
  <c r="U53" i="1"/>
  <c r="V53" i="1"/>
  <c r="W53" i="1"/>
  <c r="T52" i="1"/>
  <c r="P52" i="1"/>
  <c r="L52" i="1"/>
  <c r="T53" i="1" l="1"/>
  <c r="T85" i="1"/>
  <c r="U85" i="1"/>
  <c r="V85" i="1"/>
  <c r="W85" i="1"/>
  <c r="P70" i="1" l="1"/>
  <c r="C11" i="2" s="1"/>
  <c r="M101" i="1" l="1"/>
  <c r="N101" i="1"/>
  <c r="O101" i="1"/>
  <c r="P101" i="1"/>
  <c r="P102" i="1" s="1"/>
  <c r="Q101" i="1"/>
  <c r="Q102" i="1" s="1"/>
  <c r="R101" i="1"/>
  <c r="R102" i="1" s="1"/>
  <c r="S101" i="1"/>
  <c r="S102" i="1" s="1"/>
  <c r="T101" i="1"/>
  <c r="T102" i="1" s="1"/>
  <c r="U101" i="1"/>
  <c r="U102" i="1" s="1"/>
  <c r="V101" i="1"/>
  <c r="V102" i="1" s="1"/>
  <c r="W101" i="1"/>
  <c r="W102" i="1" s="1"/>
  <c r="P116" i="1" l="1"/>
  <c r="D21" i="2" l="1"/>
  <c r="T62" i="1"/>
  <c r="D9" i="2" s="1"/>
  <c r="P62" i="1"/>
  <c r="L62" i="1"/>
  <c r="L64" i="1" l="1"/>
  <c r="P64" i="1"/>
  <c r="T64" i="1"/>
  <c r="D16" i="2"/>
  <c r="D24" i="2" l="1"/>
  <c r="D20" i="2" s="1"/>
  <c r="D29" i="2" s="1"/>
  <c r="P117" i="1"/>
  <c r="D32" i="2" l="1"/>
  <c r="D31" i="2"/>
  <c r="P135" i="1"/>
  <c r="P130" i="1"/>
  <c r="P132" i="1" s="1"/>
  <c r="P133" i="1" s="1"/>
  <c r="Q125" i="1"/>
  <c r="Q126" i="1" s="1"/>
  <c r="Q127" i="1" s="1"/>
  <c r="R125" i="1"/>
  <c r="R126" i="1" s="1"/>
  <c r="R127" i="1" s="1"/>
  <c r="S125" i="1"/>
  <c r="S126" i="1" s="1"/>
  <c r="S127" i="1" s="1"/>
  <c r="P124" i="1"/>
  <c r="P122" i="1"/>
  <c r="P123" i="1" s="1"/>
  <c r="P120" i="1"/>
  <c r="P121" i="1" s="1"/>
  <c r="P118" i="1"/>
  <c r="P119" i="1" s="1"/>
  <c r="P114" i="1"/>
  <c r="P115" i="1" s="1"/>
  <c r="P108" i="1"/>
  <c r="Q94" i="1"/>
  <c r="R94" i="1"/>
  <c r="S94" i="1"/>
  <c r="P87" i="1"/>
  <c r="P88" i="1" s="1"/>
  <c r="P94" i="1" s="1"/>
  <c r="P81" i="1"/>
  <c r="P82" i="1"/>
  <c r="P83" i="1"/>
  <c r="C9" i="2" s="1"/>
  <c r="P80" i="1"/>
  <c r="Q85" i="1"/>
  <c r="R85" i="1"/>
  <c r="S85" i="1"/>
  <c r="Q77" i="1"/>
  <c r="Q78" i="1" s="1"/>
  <c r="R77" i="1"/>
  <c r="R78" i="1" s="1"/>
  <c r="S77" i="1"/>
  <c r="T77" i="1"/>
  <c r="U77" i="1"/>
  <c r="V77" i="1"/>
  <c r="V78" i="1" s="1"/>
  <c r="W77" i="1"/>
  <c r="W78" i="1" s="1"/>
  <c r="P76" i="1"/>
  <c r="P77" i="1" s="1"/>
  <c r="U78" i="1"/>
  <c r="P68" i="1"/>
  <c r="P67" i="1"/>
  <c r="P51" i="1"/>
  <c r="P53" i="1" s="1"/>
  <c r="P48" i="1"/>
  <c r="P50" i="1" s="1"/>
  <c r="P45" i="1"/>
  <c r="P47" i="1" s="1"/>
  <c r="P40" i="1"/>
  <c r="P44" i="1" s="1"/>
  <c r="P37" i="1"/>
  <c r="P39" i="1" s="1"/>
  <c r="P34" i="1"/>
  <c r="L34" i="1"/>
  <c r="P30" i="1"/>
  <c r="P33" i="1" s="1"/>
  <c r="P25" i="1"/>
  <c r="P29" i="1" s="1"/>
  <c r="P22" i="1"/>
  <c r="P24" i="1" s="1"/>
  <c r="P17" i="1"/>
  <c r="Q65" i="1"/>
  <c r="T65" i="1"/>
  <c r="U65" i="1"/>
  <c r="P125" i="1" l="1"/>
  <c r="C7" i="2"/>
  <c r="C24" i="2"/>
  <c r="C21" i="2"/>
  <c r="S65" i="1"/>
  <c r="R65" i="1"/>
  <c r="W65" i="1"/>
  <c r="W103" i="1" s="1"/>
  <c r="W140" i="1" s="1"/>
  <c r="V65" i="1"/>
  <c r="V103" i="1" s="1"/>
  <c r="V140" i="1" s="1"/>
  <c r="U103" i="1"/>
  <c r="U140" i="1" s="1"/>
  <c r="P137" i="1"/>
  <c r="P138" i="1" s="1"/>
  <c r="P139" i="1" s="1"/>
  <c r="P36" i="1"/>
  <c r="P21" i="1"/>
  <c r="P71" i="1"/>
  <c r="P78" i="1" s="1"/>
  <c r="L36" i="1"/>
  <c r="T78" i="1"/>
  <c r="P107" i="1"/>
  <c r="S78" i="1"/>
  <c r="P84" i="1"/>
  <c r="P85" i="1" s="1"/>
  <c r="P109" i="1"/>
  <c r="E16" i="4" l="1"/>
  <c r="P65" i="1"/>
  <c r="N6" i="3"/>
  <c r="N7" i="3" s="1"/>
  <c r="E8" i="4" s="1"/>
  <c r="P6" i="3"/>
  <c r="P7" i="3" s="1"/>
  <c r="O6" i="3"/>
  <c r="O7" i="3" s="1"/>
  <c r="C22" i="2"/>
  <c r="C23" i="2"/>
  <c r="P103" i="1"/>
  <c r="T103" i="1"/>
  <c r="T140" i="1" s="1"/>
  <c r="M6" i="3" s="1"/>
  <c r="M7" i="3" s="1"/>
  <c r="S103" i="1"/>
  <c r="P126" i="1"/>
  <c r="P127" i="1" s="1"/>
  <c r="R103" i="1"/>
  <c r="Q103" i="1"/>
  <c r="C16" i="2"/>
  <c r="M137" i="1"/>
  <c r="C20" i="2" l="1"/>
  <c r="C29" i="2" s="1"/>
  <c r="C31" i="2" s="1"/>
  <c r="Q140" i="1"/>
  <c r="R140" i="1"/>
  <c r="S140" i="1"/>
  <c r="P140" i="1"/>
  <c r="O102" i="1"/>
  <c r="N102" i="1"/>
  <c r="M102" i="1"/>
  <c r="L6" i="3" l="1"/>
  <c r="L7" i="3" s="1"/>
  <c r="K6" i="3"/>
  <c r="K7" i="3" s="1"/>
  <c r="E7" i="4"/>
  <c r="E12" i="4" s="1"/>
  <c r="E11" i="4" s="1"/>
  <c r="C32" i="2"/>
  <c r="J6" i="3"/>
  <c r="J7" i="3" s="1"/>
  <c r="D8" i="4" s="1"/>
  <c r="F8" i="4" s="1"/>
  <c r="I6" i="3"/>
  <c r="I7" i="3" s="1"/>
  <c r="O137" i="1"/>
  <c r="O138" i="1" s="1"/>
  <c r="N137" i="1"/>
  <c r="N138" i="1" s="1"/>
  <c r="M138" i="1"/>
  <c r="L136" i="1"/>
  <c r="L135" i="1"/>
  <c r="O132" i="1"/>
  <c r="O133" i="1" s="1"/>
  <c r="N132" i="1"/>
  <c r="N133" i="1" s="1"/>
  <c r="M132" i="1"/>
  <c r="M133" i="1" s="1"/>
  <c r="L131" i="1"/>
  <c r="L130" i="1"/>
  <c r="O125" i="1"/>
  <c r="N125" i="1"/>
  <c r="L124" i="1"/>
  <c r="L125" i="1" s="1"/>
  <c r="O123" i="1"/>
  <c r="N123" i="1"/>
  <c r="M123" i="1"/>
  <c r="O120" i="1"/>
  <c r="O121" i="1" s="1"/>
  <c r="N120" i="1"/>
  <c r="N121" i="1" s="1"/>
  <c r="M121" i="1"/>
  <c r="O119" i="1"/>
  <c r="N118" i="1"/>
  <c r="N119" i="1" s="1"/>
  <c r="M119" i="1"/>
  <c r="O117" i="1"/>
  <c r="N117" i="1"/>
  <c r="L116" i="1"/>
  <c r="L117" i="1" s="1"/>
  <c r="O115" i="1"/>
  <c r="N115" i="1"/>
  <c r="M115" i="1"/>
  <c r="O112" i="1"/>
  <c r="O113" i="1" s="1"/>
  <c r="N112" i="1"/>
  <c r="N113" i="1" s="1"/>
  <c r="M112" i="1"/>
  <c r="M113" i="1" s="1"/>
  <c r="O110" i="1"/>
  <c r="O111" i="1" s="1"/>
  <c r="N110" i="1"/>
  <c r="N111" i="1" s="1"/>
  <c r="M110" i="1"/>
  <c r="M111" i="1" s="1"/>
  <c r="O108" i="1"/>
  <c r="O109" i="1" s="1"/>
  <c r="N108" i="1"/>
  <c r="N109" i="1" s="1"/>
  <c r="M109" i="1"/>
  <c r="O107" i="1"/>
  <c r="N107" i="1"/>
  <c r="M107" i="1"/>
  <c r="L100" i="1"/>
  <c r="L97" i="1"/>
  <c r="O88" i="1"/>
  <c r="O94" i="1" s="1"/>
  <c r="N88" i="1"/>
  <c r="N94" i="1" s="1"/>
  <c r="M88" i="1"/>
  <c r="M94" i="1" s="1"/>
  <c r="L87" i="1"/>
  <c r="L88" i="1" s="1"/>
  <c r="L94" i="1" s="1"/>
  <c r="O84" i="1"/>
  <c r="O85" i="1" s="1"/>
  <c r="L83" i="1"/>
  <c r="B9" i="2" s="1"/>
  <c r="C18" i="4" s="1"/>
  <c r="L82" i="1"/>
  <c r="L81" i="1"/>
  <c r="O77" i="1"/>
  <c r="N77" i="1"/>
  <c r="M77" i="1"/>
  <c r="L76" i="1"/>
  <c r="L77" i="1" s="1"/>
  <c r="L74" i="1"/>
  <c r="L72" i="1"/>
  <c r="L70" i="1"/>
  <c r="L51" i="1"/>
  <c r="L53" i="1" s="1"/>
  <c r="L48" i="1"/>
  <c r="L50" i="1" s="1"/>
  <c r="O32" i="1"/>
  <c r="O33" i="1" s="1"/>
  <c r="N32" i="1"/>
  <c r="N33" i="1" s="1"/>
  <c r="O29" i="1"/>
  <c r="O23" i="1"/>
  <c r="O24" i="1" s="1"/>
  <c r="N24" i="1"/>
  <c r="O21" i="1"/>
  <c r="N20" i="1"/>
  <c r="N21" i="1" s="1"/>
  <c r="O65" i="1" l="1"/>
  <c r="L101" i="1"/>
  <c r="B24" i="2"/>
  <c r="C23" i="4"/>
  <c r="L75" i="1"/>
  <c r="L98" i="1"/>
  <c r="C17" i="4"/>
  <c r="M78" i="1"/>
  <c r="L20" i="1"/>
  <c r="N65" i="1"/>
  <c r="O78" i="1"/>
  <c r="L68" i="1"/>
  <c r="N84" i="1"/>
  <c r="N85" i="1" s="1"/>
  <c r="N78" i="1"/>
  <c r="L137" i="1"/>
  <c r="L138" i="1" s="1"/>
  <c r="L132" i="1"/>
  <c r="L133" i="1" s="1"/>
  <c r="L30" i="1"/>
  <c r="M84" i="1"/>
  <c r="M85" i="1" s="1"/>
  <c r="N139" i="1"/>
  <c r="L25" i="1"/>
  <c r="O139" i="1"/>
  <c r="L40" i="1"/>
  <c r="L44" i="1" s="1"/>
  <c r="L67" i="1"/>
  <c r="O126" i="1"/>
  <c r="O127" i="1" s="1"/>
  <c r="L23" i="1"/>
  <c r="M65" i="1"/>
  <c r="L106" i="1"/>
  <c r="N126" i="1"/>
  <c r="N127" i="1" s="1"/>
  <c r="L110" i="1"/>
  <c r="L111" i="1" s="1"/>
  <c r="L114" i="1"/>
  <c r="L115" i="1" s="1"/>
  <c r="L118" i="1"/>
  <c r="L119" i="1" s="1"/>
  <c r="L122" i="1"/>
  <c r="L123" i="1" s="1"/>
  <c r="L17" i="1"/>
  <c r="L22" i="1"/>
  <c r="M139" i="1"/>
  <c r="L26" i="1"/>
  <c r="L32" i="1"/>
  <c r="L37" i="1"/>
  <c r="L45" i="1"/>
  <c r="L47" i="1" s="1"/>
  <c r="L80" i="1"/>
  <c r="L120" i="1"/>
  <c r="L108" i="1"/>
  <c r="L109" i="1" s="1"/>
  <c r="L112" i="1"/>
  <c r="L113" i="1" s="1"/>
  <c r="M117" i="1"/>
  <c r="M125" i="1"/>
  <c r="B11" i="2" l="1"/>
  <c r="C20" i="4" s="1"/>
  <c r="L39" i="1"/>
  <c r="B5" i="2"/>
  <c r="B7" i="2"/>
  <c r="L33" i="1"/>
  <c r="B21" i="2"/>
  <c r="L102" i="1"/>
  <c r="L29" i="1"/>
  <c r="L24" i="1"/>
  <c r="L21" i="1"/>
  <c r="L71" i="1"/>
  <c r="L78" i="1" s="1"/>
  <c r="B16" i="4"/>
  <c r="B12" i="4" s="1"/>
  <c r="L121" i="1"/>
  <c r="M103" i="1"/>
  <c r="L139" i="1"/>
  <c r="L84" i="1"/>
  <c r="L85" i="1" s="1"/>
  <c r="O103" i="1"/>
  <c r="O140" i="1" s="1"/>
  <c r="N103" i="1"/>
  <c r="N140" i="1" s="1"/>
  <c r="L107" i="1"/>
  <c r="M126" i="1"/>
  <c r="M127" i="1" s="1"/>
  <c r="L65" i="1" l="1"/>
  <c r="L103" i="1" s="1"/>
  <c r="C24" i="4"/>
  <c r="B28" i="2"/>
  <c r="B27" i="2" s="1"/>
  <c r="C13" i="4"/>
  <c r="B22" i="2"/>
  <c r="C15" i="4"/>
  <c r="B23" i="2"/>
  <c r="D16" i="4"/>
  <c r="L126" i="1"/>
  <c r="L127" i="1" s="1"/>
  <c r="B16" i="2"/>
  <c r="H6" i="3"/>
  <c r="H7" i="3" s="1"/>
  <c r="G6" i="3"/>
  <c r="G7" i="3" s="1"/>
  <c r="M140" i="1"/>
  <c r="F6" i="3" s="1"/>
  <c r="F7" i="3" s="1"/>
  <c r="B20" i="2" l="1"/>
  <c r="B29" i="2" s="1"/>
  <c r="B31" i="2" s="1"/>
  <c r="L140" i="1"/>
  <c r="E6" i="3" s="1"/>
  <c r="E7" i="3" s="1"/>
  <c r="C10" i="4"/>
  <c r="C9" i="4"/>
  <c r="D7" i="4"/>
  <c r="F7" i="4" s="1"/>
  <c r="D12" i="4" l="1"/>
  <c r="F12" i="4" s="1"/>
  <c r="C7" i="4"/>
  <c r="B32" i="2"/>
  <c r="C8" i="4"/>
  <c r="B11" i="4" l="1"/>
  <c r="C16" i="4" l="1"/>
  <c r="C12" i="4" s="1"/>
  <c r="D11" i="4"/>
  <c r="C11" i="4" l="1"/>
  <c r="F11" i="4"/>
</calcChain>
</file>

<file path=xl/sharedStrings.xml><?xml version="1.0" encoding="utf-8"?>
<sst xmlns="http://schemas.openxmlformats.org/spreadsheetml/2006/main" count="805" uniqueCount="288">
  <si>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</si>
  <si>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</si>
  <si>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</si>
  <si>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</si>
  <si>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</si>
  <si>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</si>
  <si>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</si>
  <si>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</si>
  <si>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</si>
  <si>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</si>
  <si>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</si>
  <si>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</si>
  <si>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</si>
  <si>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Darbo užmokesčiui</t>
  </si>
  <si>
    <t>01</t>
  </si>
  <si>
    <t>Teikti kokybiškas bendrojo ugdymo mokyklų paslaugas</t>
  </si>
  <si>
    <t>Užtikrinti mokymo(-si) programų įvairovę ir kokybę šiuolaikiškai aprūpintose švietimo įstaigose</t>
  </si>
  <si>
    <t>09.01.01.01</t>
  </si>
  <si>
    <t>SB</t>
  </si>
  <si>
    <t>KTL</t>
  </si>
  <si>
    <t>02</t>
  </si>
  <si>
    <t xml:space="preserve"> Pradinio ugdymo aplinkos išlaikymas </t>
  </si>
  <si>
    <t>09.01.02.01</t>
  </si>
  <si>
    <t>03</t>
  </si>
  <si>
    <t xml:space="preserve"> Pagrindinio ugdymo aplinkos išlaikymas </t>
  </si>
  <si>
    <t>09.02.01.01</t>
  </si>
  <si>
    <t>04</t>
  </si>
  <si>
    <t xml:space="preserve"> Vidurinio ugdymo aplinkos išlaikymas    </t>
  </si>
  <si>
    <t>09.02.02.01</t>
  </si>
  <si>
    <t>05</t>
  </si>
  <si>
    <t xml:space="preserve">Ikimokyklinio ugdymo proceso užtikrinimas </t>
  </si>
  <si>
    <t>SB(VB)</t>
  </si>
  <si>
    <t>06</t>
  </si>
  <si>
    <t xml:space="preserve">Pradinio ugdymo proceso užtikrinimas </t>
  </si>
  <si>
    <t>07</t>
  </si>
  <si>
    <t xml:space="preserve">Pagrindinio ugdymo proceso užtikrinimas </t>
  </si>
  <si>
    <t>08</t>
  </si>
  <si>
    <t>Vidurinio ugdymo proceso užtikrinimas</t>
  </si>
  <si>
    <t>09</t>
  </si>
  <si>
    <t>10</t>
  </si>
  <si>
    <t>Perskirstyta MK dalis</t>
  </si>
  <si>
    <t>09.06.01.01</t>
  </si>
  <si>
    <t>Teikti kokybiškas neformaliojo ugdymo įstaigų paslaugas</t>
  </si>
  <si>
    <t>Neformaliojo ugdymo įstaigų išlaikymas</t>
  </si>
  <si>
    <t>09.05.01.01</t>
  </si>
  <si>
    <t>Neformalus vaikų ir suaugusiųjų švietimas (NVŠ projektai)</t>
  </si>
  <si>
    <t>VL</t>
  </si>
  <si>
    <t>Trečiojo amžiaus universiteto išlaikymas</t>
  </si>
  <si>
    <t>09.05.01.02</t>
  </si>
  <si>
    <t>Šilutės rajono švietimo pagalbos tarnybos išlaikymas, paslaugų teikimas</t>
  </si>
  <si>
    <t>ES</t>
  </si>
  <si>
    <t>Vykdyti priemones, netiesiogiai įtakojančias kokybišką ugdymo procesą (centralizuotų priemonių vykdymas) (mokyklos nepildo)</t>
  </si>
  <si>
    <t>Rajoniniai, respublikiniai, tarptautiniai renginiai (olimpiados, konkursai, konferencijos, dainų šventės, festivaliai, sporto varžybos)</t>
  </si>
  <si>
    <t>09.08.01.01</t>
  </si>
  <si>
    <t>Vaikų vasaros poilsis</t>
  </si>
  <si>
    <t>Pedagoginių darbuotojų darbo apmokėjimo sąlygų gerinimas ir skaičių optimizavimas</t>
  </si>
  <si>
    <t>Pedagoginių darbuotojų darbo užmokesčio didinimas</t>
  </si>
  <si>
    <t>Pedagoginių darbuotojų skaičiaus mažinimas</t>
  </si>
  <si>
    <t>Specialiųjų programų įgyvendinimas</t>
  </si>
  <si>
    <t>Papildomų paslaugų teikimo užtikrinimas</t>
  </si>
  <si>
    <t>SB(SP)</t>
  </si>
  <si>
    <t>Maitinimo organizavimas mokyklose  (pradinis ugdymas)</t>
  </si>
  <si>
    <t>Maitinimo organizavimas mokyklose (pagrindinis ugdymas)</t>
  </si>
  <si>
    <t>Maitinimo organizavimas mokyklose (vidurinis ugdymas)</t>
  </si>
  <si>
    <t>Tėvų mokesčiai už ugdymą papildomojo ugdymo įstaigose</t>
  </si>
  <si>
    <t>Pajamos už papildomai teikiamas paslaugas (nuoma ir kt.) (pradinis ugdymas)</t>
  </si>
  <si>
    <t>Pajamos už papildomai teikiamas paslaugas (nuoma ir kt.) (pagrindinis ugdymas)</t>
  </si>
  <si>
    <t>Pajamos už papildomai teikiamas paslaugas (nuoma ir kt.) (vidurinis ugdymas)</t>
  </si>
  <si>
    <t>Pajamos už papildomai teikiamas paslaugas (nuoma ir kt.) (neformalusis ugdymas)</t>
  </si>
  <si>
    <t>Pajamos už teikiamas paslaugas Šilutės rajono švietimo pagalbos tarnyboje (kursai, seminarai)</t>
  </si>
  <si>
    <t>Ugdyti ir skatinti sveiką, stiprų, gerai fiziškai ir dvasiškai susiformavusį pilietį per sportinę ar klubinę veiklą</t>
  </si>
  <si>
    <t xml:space="preserve"> VšĮ "Šilutės sportas" išlaikymas</t>
  </si>
  <si>
    <t xml:space="preserve">Užtikrinti NVO sportinės veiklos organizavimą ir klubinės veiklos skatinimą </t>
  </si>
  <si>
    <t>NVO sporto klubų veiklos rėmimas ir sportininkų skatinimas</t>
  </si>
  <si>
    <t>Finansavimo šaltiniai</t>
  </si>
  <si>
    <t>Programos pavadinimas</t>
  </si>
  <si>
    <t>Iš jų darbo užmokesčiui</t>
  </si>
  <si>
    <t>Ugdymo kokybės ir sporto plėtros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</si>
  <si>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</si>
  <si>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</si>
  <si>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</si>
  <si>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</si>
  <si>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</si>
  <si>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</si>
  <si>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</si>
  <si>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</si>
  <si>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</si>
  <si>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</si>
  <si>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29</t>
  </si>
  <si>
    <t>32</t>
  </si>
  <si>
    <t>09.01.01.01   09.01.02.01   09.02.01.01   09.02.02.01</t>
  </si>
  <si>
    <t>tūkst. Eur</t>
  </si>
  <si>
    <t>09.08.01.02</t>
  </si>
  <si>
    <t>Turtui įsigyti ir finansiniams įsipareigojimams vykdyti</t>
  </si>
  <si>
    <t>09.05.01.01 09.05.01.02</t>
  </si>
  <si>
    <t>08.01.01.02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</si>
  <si>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</si>
  <si>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</si>
  <si>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</si>
  <si>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</si>
  <si>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 xml:space="preserve">Ikimokyklinio ugdymo aplinkos išlaikymas    </t>
  </si>
  <si>
    <t>4</t>
  </si>
  <si>
    <t>Maitinimo organizavimas ikimokyklinio ir priešmokyklinio amžiaus vaikams (tėvų mokesčiai) (ikimokyklinis ugdymas) (darželiai ir ikimokyklinės grupės)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</si>
  <si>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</si>
  <si>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</si>
  <si>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</si>
  <si>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</si>
  <si>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</si>
  <si>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PATVIRTINTA</t>
  </si>
  <si>
    <t>Bendrojo ugdymo mokyklų tinklo stiprinimas</t>
  </si>
  <si>
    <t>Karjeros specialistų tinklo vystymas</t>
  </si>
  <si>
    <t>Užtikrinti efektyvią švietimo įstaigų veiklą ir teikiamų paslaugų kokybę (mokyklos nepildo)</t>
  </si>
  <si>
    <t>Tūkstantmečio mokyklų programos įgyvendinimas</t>
  </si>
  <si>
    <t>Iš viso uždaviniui</t>
  </si>
  <si>
    <t>Iš viso tikslui</t>
  </si>
  <si>
    <t xml:space="preserve">          Iš viso 01 programai</t>
  </si>
  <si>
    <t>IŠ VISO</t>
  </si>
  <si>
    <t>195175748</t>
  </si>
  <si>
    <t>188723322</t>
  </si>
  <si>
    <t>195171155</t>
  </si>
  <si>
    <t>190687965</t>
  </si>
  <si>
    <t>09.02.01.01                                            09.01.01.01</t>
  </si>
  <si>
    <t>TP</t>
  </si>
  <si>
    <t>-</t>
  </si>
  <si>
    <t>RP - regiono pažangos priemonė (projektas), PP - pažangos priemonė (projektas), TP - tęstinės veiklos priemonė, NF - nefinansinė priemonė</t>
  </si>
  <si>
    <t>188723322  190696252  191846790  190697016  190697169  290697540  190697735  190696786  190696829  190696590  190696633  190697692  190695727  291820540  190687965  190687246  190687399  190689820  190687050  190687627  190687584  190688914  195171155  190698118  195471747  195175748  190986693</t>
  </si>
  <si>
    <t>PP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</si>
  <si>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</si>
  <si>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</si>
  <si>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</si>
  <si>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</si>
  <si>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1.1. Iš jo, savivaldybės biudžeto lėšos (nuosavos, be ankstesnių metų likučio) (SBN)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</si>
  <si>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</si>
  <si>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</si>
  <si>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</si>
  <si>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</si>
  <si>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1.2. Lietuvos Respublikos valstybės biudžeto dotacijos (VB)</t>
  </si>
  <si>
    <t>1.3. Pajamų įmokos ir kitos pajamos (SP)</t>
  </si>
  <si>
    <t>1. SAVIVALDYBĖS BIUDŽETAS (įskaitant skolintas lėšas) (SB)</t>
  </si>
  <si>
    <t>Kiti šaltiniai (Europos Sąjungos finansinė parama projektams įgyvendinti ir kitos teisėtai gautos lėšos, nurodant atskirus šaltinius) (KTL)</t>
  </si>
  <si>
    <t xml:space="preserve"> </t>
  </si>
  <si>
    <t>tūks. Eur</t>
  </si>
  <si>
    <t>4.22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</si>
  <si>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</si>
  <si>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</si>
  <si>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</si>
  <si>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</si>
  <si>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</si>
  <si>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01.01.01 uždavinys „Užtikrinti mokymo(-si) programų įvairovę ir kokybę šiuolaikiškai aprūpintose švietimo įstaigose“</t>
  </si>
  <si>
    <t>P-01-01-01-01</t>
  </si>
  <si>
    <t>Pagal švietimo įstaigų aprūpinimo inventoriumi, kompiuterine ir organizacine įranga, baldais ir autobusais programą, įstaigų skaičius vnt.</t>
  </si>
  <si>
    <t>P-01-01-01-02</t>
  </si>
  <si>
    <t>P-01-01-01-03</t>
  </si>
  <si>
    <t>P-01-01-01-04</t>
  </si>
  <si>
    <t>P-01-01-01-05</t>
  </si>
  <si>
    <t>Pagal MK skaičiavimo metodiką, įstaigų skaičius vnt.</t>
  </si>
  <si>
    <t>P-01-01-01-06</t>
  </si>
  <si>
    <t>P-01-01-01-07</t>
  </si>
  <si>
    <t>P-01-01-01-08</t>
  </si>
  <si>
    <t>P-01-01-01-29</t>
  </si>
  <si>
    <t>P-01-01-01-32</t>
  </si>
  <si>
    <t>Pagal ŠMSM patvirtintą tvarką, įstaigų skaičius vnt.</t>
  </si>
  <si>
    <t>P-01-01-01-35</t>
  </si>
  <si>
    <t>P-01-01-01-36</t>
  </si>
  <si>
    <t>Pagal LR nutarimą patvirtintas profesinio orientavimo specialistų etatų skaičius, vnt.</t>
  </si>
  <si>
    <t>Sukurta visoms Savivaldybės mokykloms pasiekiama integruotų laboratorijų bazė, vnt.</t>
  </si>
  <si>
    <t>7–12 kl. mokinių, bent kartą per mėnesį dalyvaujančių STEAM pamokose, dalis proc.</t>
  </si>
  <si>
    <t>Metodinio centro įkūrimas Žibų pradinėje mokykloje, vnt.</t>
  </si>
  <si>
    <t>Lyderystės praktikumai, siekiant užtikrinti tinklaveiką ir TŪM programos tvarumą Savivaldybėje, vnt.</t>
  </si>
  <si>
    <t>01.01.02 uždavinys „Teikti kokybiškas neformaliojo ugdymo įstaigų paslaugas“</t>
  </si>
  <si>
    <t>P-01-01-02-01</t>
  </si>
  <si>
    <t>P-01-01-02-03</t>
  </si>
  <si>
    <t>P-01-01-02-04</t>
  </si>
  <si>
    <t>Pagal ŠMSM patvirtintus bendruosius ugdymo planus, įstaigų skaičius vnt.</t>
  </si>
  <si>
    <t>Pagal ŠMM patvirtintą tvarką, tiekėjų skaičius vnt.</t>
  </si>
  <si>
    <t>Savivaldybės tarybos sprendimu, įstaigų skaičius vnt.</t>
  </si>
  <si>
    <t>01.01.03 uždavinys „Užtikrinti efektyvią švietimo įstaigų veiklą ir teikiamų paslaugų kokybę“</t>
  </si>
  <si>
    <t>P-01-01-03-01</t>
  </si>
  <si>
    <t>01.01.04 uždavinys „Vykdyti priemones, netiesiogiai įtakojančias kokybišką ugdymo procesą (centralizuotų priemonių vykdymas)“</t>
  </si>
  <si>
    <t>P-01-01-04-01</t>
  </si>
  <si>
    <t>P-01-01-04-05</t>
  </si>
  <si>
    <t>P-01-01-04-07</t>
  </si>
  <si>
    <t>Pagal ŠMSM programą, įstaigų skaičius vnt.</t>
  </si>
  <si>
    <t>Mokyklinių autobusų skaičius, vnt.</t>
  </si>
  <si>
    <t>01.01.05 uždavinys „Pedagoginių darbuotojų darbo apmokėjimo sąlygų gerinimas ir skaičių optimizavimas“</t>
  </si>
  <si>
    <t>P-01-01-05-01</t>
  </si>
  <si>
    <t>P-01-01-05-02</t>
  </si>
  <si>
    <t>01.02.01 uždavinys „Papildomų paslaugų teikimo užtikrinimas“</t>
  </si>
  <si>
    <t>P-01-02-01-01</t>
  </si>
  <si>
    <t>P-01-02-01-02</t>
  </si>
  <si>
    <t>P-01-02-01-03</t>
  </si>
  <si>
    <t>P-01-02-01-04</t>
  </si>
  <si>
    <t>P-01-02-01-05</t>
  </si>
  <si>
    <t>P-01-02-01-06</t>
  </si>
  <si>
    <t>P-01-02-01-07</t>
  </si>
  <si>
    <t>P-01-02-01-08</t>
  </si>
  <si>
    <t>P-01-02-01-09</t>
  </si>
  <si>
    <t>P-01-02-01-10</t>
  </si>
  <si>
    <t>01.03.01 uždavinys „Užtikrinti sporto bazių renovaciją, priežiūrą ir sporto viešosios įstaigos išlaikymą ir veiklą“</t>
  </si>
  <si>
    <t>P-01-03-01-01</t>
  </si>
  <si>
    <t>Dirbantys asmenys, vnt.</t>
  </si>
  <si>
    <t>01.03.02 uždavinys „Užtikrinti NVO sportinės veiklos organizavimą ir klubinės veiklos skatinimą“</t>
  </si>
  <si>
    <t>P-01-03-02-01</t>
  </si>
  <si>
    <t>Sportininkų ugdymo centrų, sporto klubų ir kitų nevyriausybinių sporto organizacijų sportinės veiklos dalinio finansavimo gautų projektų skaičius, vnt.</t>
  </si>
  <si>
    <t>Sportininkų apdovanojimai, vnt.</t>
  </si>
  <si>
    <t>Ugdymo priemonės mokykloms</t>
  </si>
  <si>
    <t>P-01-01-01-37</t>
  </si>
  <si>
    <t>Mokyklų aprūpinimas kompiuterine įranga, vnt.</t>
  </si>
  <si>
    <t>192 kompiuteriai, 16 įkrovimo dėžių</t>
  </si>
  <si>
    <t>Mokyklų aprūpinimas šiuolaikiškomis gamtos ir technologijų mokslų priemonėmis, kompl. vnt.</t>
  </si>
  <si>
    <t>Ankstyvojo ugdymo užtikrinimas vaikams iš socialinę riziką patiriančių šeimų</t>
  </si>
  <si>
    <t>P-01-01-01-38</t>
  </si>
  <si>
    <t xml:space="preserve">Jaunesnių nei 18 metų vaikų skaičius, asmenys </t>
  </si>
  <si>
    <t>Socialinės rizikos šeimose augančių vaikų, kurie yra privalomai ugdomi pagal ikimokyklinio ar priešmokyklinio ugdymo programas ne trumpiau kaip 6 mėnesius, dalis, proc.</t>
  </si>
  <si>
    <t>Valstybinių brandos egzaminų vykdymas</t>
  </si>
  <si>
    <t xml:space="preserve">09.01.01.01  09.01.02.01  09.02.01.01  09.02.02.01  09.06.01.01  09.05.01.01  09.05.01.02  09.08.01.01  08.01.01.02 09.08.01.02 </t>
  </si>
  <si>
    <t>190697016  190697169  190697735  190696829  190696590  190696633  190697692  190695727</t>
  </si>
  <si>
    <t>190697016  190697169  190697735  190696786  190696829  190696590  190696633  190697692  190695727  190687246  190687399  190689820  190687050  190687627  190687584  190688914</t>
  </si>
  <si>
    <t xml:space="preserve">4.3  4.4  4.6  4.7   4.8  4.9  4.10  4.11  4.12  4.15  4.16  4.17  4.18  4.19  4.20  4.21 </t>
  </si>
  <si>
    <t>190696786  190696633  291820540  190687965</t>
  </si>
  <si>
    <t xml:space="preserve">4.7  4.10  4.13  4.14 </t>
  </si>
  <si>
    <t xml:space="preserve">4.3  4.4  4.6  4.8  4.9  4.10  4.11  4.12  </t>
  </si>
  <si>
    <t>TIKSLŲ, UŽDAVINIŲ, PRIEMONIŲ ASIGNAVIMŲ IR KITŲ IŠLAIDŲ SUVESTINĖ</t>
  </si>
  <si>
    <t>Savivaldybės SPP priemonės kodas</t>
  </si>
  <si>
    <t>190696252  191846790  290697540  190697735  190696786  195171155</t>
  </si>
  <si>
    <t xml:space="preserve">4.1  4.2  4.5  4.6  4.7  4.22 </t>
  </si>
  <si>
    <t xml:space="preserve">4.3  4.4  4.6  4.7  4.8  4.9  4.10  4.11  4.12  4.15  4.16  4.17  4.18  4.19  4.20  4.21  </t>
  </si>
  <si>
    <t>4.3  4.4  4.6  4.8  4.9  4.10  4.11  4.12</t>
  </si>
  <si>
    <t xml:space="preserve">190696252  191846790  290697540  190697735  190696786  195171155 </t>
  </si>
  <si>
    <t>4.1  4.2  4.5  4.6  4.7  4.22</t>
  </si>
  <si>
    <t>190698118  195471747</t>
  </si>
  <si>
    <t>4.23  4.24</t>
  </si>
  <si>
    <t>4.25</t>
  </si>
  <si>
    <t>4.3  4.4  4.6  4.7  4.8  4.9  4.10  4.11  4.12  4.15  4.16  4.17  4.18  4.19  4.20  4.21</t>
  </si>
  <si>
    <t>4.14</t>
  </si>
  <si>
    <t>4.23 4.24</t>
  </si>
  <si>
    <t>190696633  291820540</t>
  </si>
  <si>
    <t xml:space="preserve">4.10  4.13 </t>
  </si>
  <si>
    <t>190697016  190697169  290697540  190697735  190696829  190696590  190695727  195171155</t>
  </si>
  <si>
    <t xml:space="preserve">4.3  4.4  4.5  4.6  4.8  4.9  4.12  4.22 </t>
  </si>
  <si>
    <t>191846790  290697540  190697735  190696786  195171155</t>
  </si>
  <si>
    <t>4.2  4.5  4.6  4.7  4.22</t>
  </si>
  <si>
    <t>190696252  190698118  195471747</t>
  </si>
  <si>
    <t>4.1  4.23  4.24</t>
  </si>
  <si>
    <t>Šilutės rajono savivaldybės 2025–2027 metų Ugdymo kokybės ir sporto plėros programos asignavimų pasiskirstymas pagal finansavimo šaltinius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</si>
  <si>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</si>
  <si>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</si>
  <si>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Ugdymo kokybės ir sporto plėtros programos bendras lėšų poreikis ir numatomi finansavimo šaltiniai</t>
  </si>
  <si>
    <t>2.1.3. iš jo: pajamos už suteiktas paslaugas</t>
  </si>
  <si>
    <t xml:space="preserve"> 2.1.2. iš jo: aplinkos apsaugos rėmimo specialiosios programos lėšos</t>
  </si>
  <si>
    <t xml:space="preserve">2.2.2. Užsienio valstybių, tarptautinių organizacijų ir Europos Sąjungos lėšos </t>
  </si>
  <si>
    <t>2.2.1. Skolintos lėšos</t>
  </si>
  <si>
    <t>2.2.3. Valstybės lėšos</t>
  </si>
  <si>
    <t>2.2.4. Kitos lėšos</t>
  </si>
  <si>
    <t>2.2.5. Kelių priežiūros ir plėtros programos lėšos</t>
  </si>
  <si>
    <t>2.2.6. Viešųjų investicijų plėtros agentūros lėšos</t>
  </si>
  <si>
    <t>2.2.7. Valstybės investicijų programa</t>
  </si>
  <si>
    <t>2.2.8. Kiti finansavimo šaltiniai</t>
  </si>
  <si>
    <t>ŠILUTĖS RAJONO SAVIVALDYBĖS 2025–2027 METŲ SVP</t>
  </si>
  <si>
    <t>Šilutės rajono savivaldybės 2025–2027 metų SVP Ugdymo kokybės ir sporto plėros programos asignavimų ir kitų išlaidų suvestinė</t>
  </si>
  <si>
    <t>190697016  190697169  190697735  190696829  190696590  190696633  190697692  190695727  195171155</t>
  </si>
  <si>
    <t>Ugdymo kokybės ir sporto plėtros programa</t>
  </si>
  <si>
    <t>2.4-3-3</t>
  </si>
  <si>
    <t>2.4-3-6</t>
  </si>
  <si>
    <t>Užtikrinti sporto bazių renovaciją, priežiūrą ir sporto viešosios įstaigos išlaikymą ir veiklą</t>
  </si>
  <si>
    <t>Strateginė sritis. II Socialiai atsakinga ir sąmoninga visuomenė</t>
  </si>
  <si>
    <t>2.1-1-7</t>
  </si>
  <si>
    <t>2.1-1-1</t>
  </si>
  <si>
    <t>2.1-2-3</t>
  </si>
  <si>
    <t>2.1-2-2     2.1-2-3</t>
  </si>
  <si>
    <t>2.1-2-2                                         2.1-2-3</t>
  </si>
  <si>
    <t>2.1-1-2    2.1-2-3</t>
  </si>
  <si>
    <t>2.1-1-2                                      2.1-2-3</t>
  </si>
  <si>
    <t>Šilutės rajono savivaldybės tarybos 2026 m. balandžio 30 d.</t>
  </si>
  <si>
    <t>sprendimu Nr. T1-</t>
  </si>
  <si>
    <t>UGDYMO KOKYBĖS IR SPORTO PLĖTROS PROGRAMOS 2025 METŲ ĮGYVENDINIMO ATASKAITA</t>
  </si>
  <si>
    <t>Patvirtintas biudžeto lėšų planas</t>
  </si>
  <si>
    <t>Patikslintas biudžeto lėšų planas</t>
  </si>
  <si>
    <t>Panaudotos lėšos per ataskaitinį laikotarpį</t>
  </si>
  <si>
    <t>Panaudotos lėšos per ataskaitinį laikotarpį, 
tūkst. Eur</t>
  </si>
  <si>
    <t>Panaudotos lėšos, 
proc.</t>
  </si>
  <si>
    <t>Planuotų ir įgyvendintų rodiklių reikšmės</t>
  </si>
  <si>
    <t>2025 m. planas</t>
  </si>
  <si>
    <t>2025 m. faktas</t>
  </si>
  <si>
    <t>Patvirtinto biudžeto lėšų pokytis, palyginti su patikslintu biudžeto planu, tūkst. Eur</t>
  </si>
  <si>
    <t>Šilutės rajono savivaldybės 2025–2027 metų SVP Ugdymo kokybės ir sporto plėtros programos stebėsenos rodiklių pasiekimo ataskaita</t>
  </si>
  <si>
    <t>1 priedas</t>
  </si>
  <si>
    <t>235 kompiuteriai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</si>
</sst>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indexed="20"/>
      <name val="Times New Roman"/>
      <family val="1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BFBFB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99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0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2">
    <xf numFmtId="0" fontId="0" fillId="0" borderId="0" xfId="0"/>
    <xf numFmtId="0" fontId="1" fillId="2" borderId="0" xfId="0" applyFont="1" applyFill="1"/>
    <xf numFmtId="0" fontId="3" fillId="0" borderId="0" xfId="0" applyFont="1"/>
    <xf numFmtId="0" fontId="3" fillId="4" borderId="0" xfId="0" applyFont="1" applyFill="1"/>
    <xf numFmtId="0" fontId="5" fillId="2" borderId="0" xfId="0" applyFont="1" applyFill="1"/>
    <xf numFmtId="164" fontId="5" fillId="3" borderId="7" xfId="0" applyNumberFormat="1" applyFont="1" applyFill="1" applyBorder="1" applyAlignment="1">
      <alignment horizontal="center" vertical="center"/>
    </xf>
    <xf numFmtId="164" fontId="5" fillId="3" borderId="61" xfId="0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62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8" borderId="78" xfId="0" applyNumberFormat="1" applyFont="1" applyFill="1" applyBorder="1" applyAlignment="1">
      <alignment horizontal="center" vertical="center"/>
    </xf>
    <xf numFmtId="164" fontId="5" fillId="8" borderId="82" xfId="0" applyNumberFormat="1" applyFont="1" applyFill="1" applyBorder="1" applyAlignment="1">
      <alignment horizontal="center" vertical="center"/>
    </xf>
    <xf numFmtId="164" fontId="5" fillId="8" borderId="8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93" xfId="0" applyNumberFormat="1" applyFont="1" applyFill="1" applyBorder="1" applyAlignment="1">
      <alignment horizontal="center" vertical="center"/>
    </xf>
    <xf numFmtId="164" fontId="5" fillId="3" borderId="95" xfId="0" applyNumberFormat="1" applyFont="1" applyFill="1" applyBorder="1" applyAlignment="1">
      <alignment horizontal="center" vertical="center"/>
    </xf>
    <xf numFmtId="164" fontId="5" fillId="3" borderId="35" xfId="0" applyNumberFormat="1" applyFont="1" applyFill="1" applyBorder="1" applyAlignment="1">
      <alignment horizontal="center" vertical="center"/>
    </xf>
    <xf numFmtId="164" fontId="5" fillId="3" borderId="36" xfId="0" applyNumberFormat="1" applyFont="1" applyFill="1" applyBorder="1" applyAlignment="1">
      <alignment horizontal="center" vertical="center"/>
    </xf>
    <xf numFmtId="164" fontId="5" fillId="3" borderId="94" xfId="0" applyNumberFormat="1" applyFont="1" applyFill="1" applyBorder="1" applyAlignment="1">
      <alignment horizontal="center" vertical="center"/>
    </xf>
    <xf numFmtId="164" fontId="5" fillId="3" borderId="99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4" borderId="0" xfId="0" applyFont="1" applyFill="1"/>
    <xf numFmtId="164" fontId="5" fillId="3" borderId="82" xfId="0" applyNumberFormat="1" applyFont="1" applyFill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 wrapText="1"/>
    </xf>
    <xf numFmtId="164" fontId="6" fillId="9" borderId="49" xfId="0" applyNumberFormat="1" applyFont="1" applyFill="1" applyBorder="1" applyAlignment="1">
      <alignment horizontal="center" vertical="top"/>
    </xf>
    <xf numFmtId="164" fontId="6" fillId="9" borderId="66" xfId="0" applyNumberFormat="1" applyFont="1" applyFill="1" applyBorder="1" applyAlignment="1">
      <alignment horizontal="center" vertical="top"/>
    </xf>
    <xf numFmtId="164" fontId="6" fillId="12" borderId="49" xfId="0" applyNumberFormat="1" applyFont="1" applyFill="1" applyBorder="1" applyAlignment="1">
      <alignment horizontal="center" vertical="top"/>
    </xf>
    <xf numFmtId="164" fontId="6" fillId="12" borderId="66" xfId="0" applyNumberFormat="1" applyFont="1" applyFill="1" applyBorder="1" applyAlignment="1">
      <alignment horizontal="center" vertical="top"/>
    </xf>
    <xf numFmtId="164" fontId="6" fillId="12" borderId="48" xfId="0" applyNumberFormat="1" applyFont="1" applyFill="1" applyBorder="1" applyAlignment="1">
      <alignment horizontal="center" vertical="top"/>
    </xf>
    <xf numFmtId="164" fontId="6" fillId="9" borderId="47" xfId="0" applyNumberFormat="1" applyFont="1" applyFill="1" applyBorder="1" applyAlignment="1">
      <alignment horizontal="center" vertical="top"/>
    </xf>
    <xf numFmtId="164" fontId="6" fillId="9" borderId="48" xfId="0" applyNumberFormat="1" applyFont="1" applyFill="1" applyBorder="1" applyAlignment="1">
      <alignment horizontal="center" vertical="top"/>
    </xf>
    <xf numFmtId="0" fontId="5" fillId="3" borderId="80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164" fontId="5" fillId="4" borderId="121" xfId="0" applyNumberFormat="1" applyFont="1" applyFill="1" applyBorder="1" applyAlignment="1">
      <alignment horizontal="center" vertical="center"/>
    </xf>
    <xf numFmtId="164" fontId="5" fillId="4" borderId="108" xfId="0" applyNumberFormat="1" applyFont="1" applyFill="1" applyBorder="1" applyAlignment="1">
      <alignment horizontal="center" vertical="center"/>
    </xf>
    <xf numFmtId="164" fontId="5" fillId="4" borderId="122" xfId="0" applyNumberFormat="1" applyFont="1" applyFill="1" applyBorder="1" applyAlignment="1">
      <alignment horizontal="center" vertical="center"/>
    </xf>
    <xf numFmtId="164" fontId="5" fillId="4" borderId="123" xfId="0" applyNumberFormat="1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 wrapText="1"/>
    </xf>
    <xf numFmtId="164" fontId="6" fillId="6" borderId="47" xfId="0" applyNumberFormat="1" applyFont="1" applyFill="1" applyBorder="1" applyAlignment="1">
      <alignment horizontal="center" vertical="top"/>
    </xf>
    <xf numFmtId="164" fontId="6" fillId="6" borderId="66" xfId="0" applyNumberFormat="1" applyFont="1" applyFill="1" applyBorder="1" applyAlignment="1">
      <alignment horizontal="center" vertical="top"/>
    </xf>
    <xf numFmtId="164" fontId="6" fillId="6" borderId="46" xfId="0" applyNumberFormat="1" applyFont="1" applyFill="1" applyBorder="1" applyAlignment="1">
      <alignment horizontal="center" vertical="top"/>
    </xf>
    <xf numFmtId="164" fontId="6" fillId="6" borderId="48" xfId="0" applyNumberFormat="1" applyFont="1" applyFill="1" applyBorder="1" applyAlignment="1">
      <alignment horizontal="center" vertical="top"/>
    </xf>
    <xf numFmtId="164" fontId="6" fillId="6" borderId="66" xfId="0" applyNumberFormat="1" applyFont="1" applyFill="1" applyBorder="1" applyAlignment="1">
      <alignment horizontal="center" vertical="top" wrapText="1"/>
    </xf>
    <xf numFmtId="164" fontId="6" fillId="6" borderId="50" xfId="0" applyNumberFormat="1" applyFont="1" applyFill="1" applyBorder="1" applyAlignment="1">
      <alignment horizontal="center" vertical="top"/>
    </xf>
    <xf numFmtId="164" fontId="6" fillId="6" borderId="70" xfId="0" applyNumberFormat="1" applyFont="1" applyFill="1" applyBorder="1" applyAlignment="1">
      <alignment horizontal="center" vertical="top"/>
    </xf>
    <xf numFmtId="164" fontId="6" fillId="6" borderId="72" xfId="0" applyNumberFormat="1" applyFont="1" applyFill="1" applyBorder="1" applyAlignment="1">
      <alignment horizontal="center" vertical="top"/>
    </xf>
    <xf numFmtId="164" fontId="6" fillId="6" borderId="49" xfId="0" applyNumberFormat="1" applyFont="1" applyFill="1" applyBorder="1" applyAlignment="1">
      <alignment horizontal="center" vertical="top"/>
    </xf>
    <xf numFmtId="164" fontId="6" fillId="6" borderId="67" xfId="0" applyNumberFormat="1" applyFont="1" applyFill="1" applyBorder="1" applyAlignment="1">
      <alignment horizontal="center" vertical="top"/>
    </xf>
    <xf numFmtId="164" fontId="5" fillId="3" borderId="127" xfId="0" applyNumberFormat="1" applyFont="1" applyFill="1" applyBorder="1" applyAlignment="1">
      <alignment horizontal="center" vertical="center"/>
    </xf>
    <xf numFmtId="164" fontId="5" fillId="3" borderId="78" xfId="0" applyNumberFormat="1" applyFont="1" applyFill="1" applyBorder="1" applyAlignment="1">
      <alignment horizontal="center" vertical="center"/>
    </xf>
    <xf numFmtId="164" fontId="5" fillId="3" borderId="87" xfId="0" applyNumberFormat="1" applyFont="1" applyFill="1" applyBorder="1" applyAlignment="1">
      <alignment horizontal="center" vertical="center"/>
    </xf>
    <xf numFmtId="0" fontId="6" fillId="6" borderId="68" xfId="0" applyFont="1" applyFill="1" applyBorder="1" applyAlignment="1">
      <alignment horizontal="center" vertical="top" wrapText="1"/>
    </xf>
    <xf numFmtId="164" fontId="6" fillId="6" borderId="73" xfId="0" applyNumberFormat="1" applyFont="1" applyFill="1" applyBorder="1" applyAlignment="1">
      <alignment horizontal="center" vertical="top"/>
    </xf>
    <xf numFmtId="164" fontId="6" fillId="9" borderId="103" xfId="0" applyNumberFormat="1" applyFont="1" applyFill="1" applyBorder="1" applyAlignment="1">
      <alignment horizontal="center" vertical="top"/>
    </xf>
    <xf numFmtId="164" fontId="6" fillId="7" borderId="72" xfId="0" applyNumberFormat="1" applyFont="1" applyFill="1" applyBorder="1" applyAlignment="1">
      <alignment horizontal="center" vertical="top"/>
    </xf>
    <xf numFmtId="164" fontId="6" fillId="7" borderId="70" xfId="0" applyNumberFormat="1" applyFont="1" applyFill="1" applyBorder="1" applyAlignment="1">
      <alignment horizontal="center" vertical="top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164" fontId="6" fillId="9" borderId="67" xfId="0" applyNumberFormat="1" applyFont="1" applyFill="1" applyBorder="1" applyAlignment="1">
      <alignment horizontal="center" vertical="top"/>
    </xf>
    <xf numFmtId="164" fontId="6" fillId="9" borderId="118" xfId="0" applyNumberFormat="1" applyFont="1" applyFill="1" applyBorder="1" applyAlignment="1">
      <alignment horizontal="center" vertical="top"/>
    </xf>
    <xf numFmtId="0" fontId="6" fillId="13" borderId="17" xfId="0" applyFont="1" applyFill="1" applyBorder="1" applyAlignment="1">
      <alignment vertical="top" wrapText="1"/>
    </xf>
    <xf numFmtId="164" fontId="6" fillId="13" borderId="18" xfId="0" applyNumberFormat="1" applyFont="1" applyFill="1" applyBorder="1" applyAlignment="1">
      <alignment horizontal="center" vertical="top" wrapText="1"/>
    </xf>
    <xf numFmtId="164" fontId="6" fillId="13" borderId="56" xfId="0" applyNumberFormat="1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 indent="1"/>
    </xf>
    <xf numFmtId="164" fontId="5" fillId="0" borderId="57" xfId="0" applyNumberFormat="1" applyFont="1" applyBorder="1" applyAlignment="1">
      <alignment horizontal="center" vertical="top" wrapText="1"/>
    </xf>
    <xf numFmtId="164" fontId="5" fillId="5" borderId="15" xfId="0" applyNumberFormat="1" applyFont="1" applyFill="1" applyBorder="1" applyAlignment="1">
      <alignment horizontal="center" vertical="top" wrapText="1"/>
    </xf>
    <xf numFmtId="0" fontId="9" fillId="0" borderId="0" xfId="0" quotePrefix="1" applyFont="1"/>
    <xf numFmtId="0" fontId="5" fillId="0" borderId="17" xfId="0" applyFont="1" applyBorder="1" applyAlignment="1">
      <alignment horizontal="left" vertical="top" wrapText="1" indent="2"/>
    </xf>
    <xf numFmtId="0" fontId="6" fillId="0" borderId="55" xfId="0" applyFont="1" applyBorder="1" applyAlignment="1">
      <alignment horizontal="left" vertical="top" wrapText="1" indent="1"/>
    </xf>
    <xf numFmtId="164" fontId="6" fillId="0" borderId="9" xfId="0" applyNumberFormat="1" applyFont="1" applyBorder="1" applyAlignment="1">
      <alignment horizontal="center" vertical="top" wrapText="1"/>
    </xf>
    <xf numFmtId="164" fontId="5" fillId="5" borderId="9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wrapText="1"/>
    </xf>
    <xf numFmtId="164" fontId="5" fillId="5" borderId="44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justify"/>
      <protection locked="0"/>
    </xf>
    <xf numFmtId="0" fontId="5" fillId="0" borderId="0" xfId="0" applyFont="1" applyAlignment="1">
      <alignment horizontal="justify"/>
    </xf>
    <xf numFmtId="164" fontId="5" fillId="4" borderId="82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2" xfId="0" applyNumberFormat="1" applyFont="1" applyFill="1" applyBorder="1" applyAlignment="1">
      <alignment horizontal="center" vertical="center"/>
    </xf>
    <xf numFmtId="164" fontId="5" fillId="3" borderId="128" xfId="0" applyNumberFormat="1" applyFont="1" applyFill="1" applyBorder="1" applyAlignment="1">
      <alignment horizontal="center" vertical="center"/>
    </xf>
    <xf numFmtId="164" fontId="5" fillId="3" borderId="129" xfId="0" applyNumberFormat="1" applyFont="1" applyFill="1" applyBorder="1" applyAlignment="1">
      <alignment horizontal="center" vertical="center"/>
    </xf>
    <xf numFmtId="0" fontId="5" fillId="3" borderId="134" xfId="0" applyFont="1" applyFill="1" applyBorder="1" applyAlignment="1">
      <alignment horizontal="center" vertical="center" textRotation="90" wrapText="1"/>
    </xf>
    <xf numFmtId="0" fontId="5" fillId="2" borderId="134" xfId="0" applyFont="1" applyFill="1" applyBorder="1" applyAlignment="1">
      <alignment horizontal="center" vertical="center" textRotation="90" wrapText="1"/>
    </xf>
    <xf numFmtId="49" fontId="6" fillId="12" borderId="72" xfId="0" applyNumberFormat="1" applyFont="1" applyFill="1" applyBorder="1" applyAlignment="1">
      <alignment horizontal="center" vertical="top"/>
    </xf>
    <xf numFmtId="49" fontId="6" fillId="9" borderId="70" xfId="0" applyNumberFormat="1" applyFont="1" applyFill="1" applyBorder="1" applyAlignment="1">
      <alignment horizontal="center" vertical="top"/>
    </xf>
    <xf numFmtId="49" fontId="6" fillId="12" borderId="66" xfId="0" applyNumberFormat="1" applyFont="1" applyFill="1" applyBorder="1" applyAlignment="1">
      <alignment horizontal="center" vertical="top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136" xfId="0" applyFont="1" applyFill="1" applyBorder="1" applyAlignment="1">
      <alignment horizontal="center" vertical="center" wrapText="1"/>
    </xf>
    <xf numFmtId="164" fontId="5" fillId="3" borderId="114" xfId="0" applyNumberFormat="1" applyFont="1" applyFill="1" applyBorder="1" applyAlignment="1">
      <alignment horizontal="center" vertical="center"/>
    </xf>
    <xf numFmtId="164" fontId="5" fillId="3" borderId="115" xfId="0" applyNumberFormat="1" applyFont="1" applyFill="1" applyBorder="1" applyAlignment="1">
      <alignment horizontal="center" vertical="center"/>
    </xf>
    <xf numFmtId="164" fontId="5" fillId="3" borderId="126" xfId="0" applyNumberFormat="1" applyFont="1" applyFill="1" applyBorder="1" applyAlignment="1">
      <alignment horizontal="center" vertical="center"/>
    </xf>
    <xf numFmtId="164" fontId="5" fillId="3" borderId="116" xfId="0" applyNumberFormat="1" applyFont="1" applyFill="1" applyBorder="1" applyAlignment="1">
      <alignment horizontal="center" vertical="center"/>
    </xf>
    <xf numFmtId="164" fontId="5" fillId="3" borderId="107" xfId="0" applyNumberFormat="1" applyFont="1" applyFill="1" applyBorder="1" applyAlignment="1">
      <alignment horizontal="center" vertical="center"/>
    </xf>
    <xf numFmtId="164" fontId="6" fillId="6" borderId="49" xfId="0" applyNumberFormat="1" applyFont="1" applyFill="1" applyBorder="1" applyAlignment="1">
      <alignment horizontal="center" vertical="top" wrapText="1"/>
    </xf>
    <xf numFmtId="164" fontId="6" fillId="6" borderId="67" xfId="0" applyNumberFormat="1" applyFont="1" applyFill="1" applyBorder="1" applyAlignment="1">
      <alignment horizontal="center" vertical="top" wrapText="1"/>
    </xf>
    <xf numFmtId="164" fontId="5" fillId="3" borderId="138" xfId="0" applyNumberFormat="1" applyFont="1" applyFill="1" applyBorder="1" applyAlignment="1">
      <alignment horizontal="center" vertical="center"/>
    </xf>
    <xf numFmtId="164" fontId="5" fillId="3" borderId="134" xfId="0" applyNumberFormat="1" applyFont="1" applyFill="1" applyBorder="1" applyAlignment="1">
      <alignment horizontal="center" vertical="center"/>
    </xf>
    <xf numFmtId="164" fontId="5" fillId="3" borderId="117" xfId="0" applyNumberFormat="1" applyFont="1" applyFill="1" applyBorder="1" applyAlignment="1">
      <alignment horizontal="center" vertical="center"/>
    </xf>
    <xf numFmtId="164" fontId="5" fillId="3" borderId="85" xfId="0" applyNumberFormat="1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 wrapText="1"/>
    </xf>
    <xf numFmtId="164" fontId="6" fillId="6" borderId="139" xfId="0" applyNumberFormat="1" applyFont="1" applyFill="1" applyBorder="1" applyAlignment="1">
      <alignment horizontal="center" vertical="top"/>
    </xf>
    <xf numFmtId="0" fontId="5" fillId="8" borderId="80" xfId="0" applyFont="1" applyFill="1" applyBorder="1" applyAlignment="1">
      <alignment horizontal="center" vertical="center" wrapText="1"/>
    </xf>
    <xf numFmtId="0" fontId="5" fillId="8" borderId="77" xfId="0" applyFont="1" applyFill="1" applyBorder="1" applyAlignment="1">
      <alignment horizontal="center" vertical="center" wrapText="1"/>
    </xf>
    <xf numFmtId="49" fontId="6" fillId="12" borderId="66" xfId="0" applyNumberFormat="1" applyFont="1" applyFill="1" applyBorder="1" applyAlignment="1">
      <alignment horizontal="center" vertical="top"/>
    </xf>
    <xf numFmtId="49" fontId="6" fillId="9" borderId="66" xfId="0" applyNumberFormat="1" applyFont="1" applyFill="1" applyBorder="1" applyAlignment="1">
      <alignment horizontal="center" vertical="top"/>
    </xf>
    <xf numFmtId="0" fontId="5" fillId="3" borderId="74" xfId="0" applyFont="1" applyFill="1" applyBorder="1" applyAlignment="1">
      <alignment horizontal="center" vertical="center"/>
    </xf>
    <xf numFmtId="0" fontId="5" fillId="3" borderId="141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164" fontId="5" fillId="3" borderId="83" xfId="0" applyNumberFormat="1" applyFont="1" applyFill="1" applyBorder="1" applyAlignment="1">
      <alignment horizontal="center" vertical="center"/>
    </xf>
    <xf numFmtId="164" fontId="5" fillId="3" borderId="84" xfId="0" applyNumberFormat="1" applyFont="1" applyFill="1" applyBorder="1" applyAlignment="1">
      <alignment horizontal="center" vertical="center"/>
    </xf>
    <xf numFmtId="164" fontId="5" fillId="3" borderId="86" xfId="0" applyNumberFormat="1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164" fontId="5" fillId="3" borderId="111" xfId="0" applyNumberFormat="1" applyFont="1" applyFill="1" applyBorder="1" applyAlignment="1">
      <alignment horizontal="center" vertical="center"/>
    </xf>
    <xf numFmtId="164" fontId="5" fillId="3" borderId="60" xfId="0" applyNumberFormat="1" applyFont="1" applyFill="1" applyBorder="1" applyAlignment="1">
      <alignment horizontal="center" vertical="center"/>
    </xf>
    <xf numFmtId="164" fontId="6" fillId="9" borderId="46" xfId="0" applyNumberFormat="1" applyFont="1" applyFill="1" applyBorder="1" applyAlignment="1">
      <alignment horizontal="center" vertical="top"/>
    </xf>
    <xf numFmtId="49" fontId="6" fillId="9" borderId="72" xfId="0" applyNumberFormat="1" applyFont="1" applyFill="1" applyBorder="1" applyAlignment="1">
      <alignment horizontal="center" vertical="top"/>
    </xf>
    <xf numFmtId="49" fontId="6" fillId="9" borderId="120" xfId="0" applyNumberFormat="1" applyFont="1" applyFill="1" applyBorder="1" applyAlignment="1">
      <alignment horizontal="right" vertical="top"/>
    </xf>
    <xf numFmtId="164" fontId="5" fillId="3" borderId="144" xfId="0" applyNumberFormat="1" applyFont="1" applyFill="1" applyBorder="1" applyAlignment="1">
      <alignment horizontal="center" vertical="center"/>
    </xf>
    <xf numFmtId="164" fontId="5" fillId="3" borderId="135" xfId="0" applyNumberFormat="1" applyFont="1" applyFill="1" applyBorder="1" applyAlignment="1">
      <alignment horizontal="center" vertical="center"/>
    </xf>
    <xf numFmtId="49" fontId="6" fillId="9" borderId="92" xfId="0" applyNumberFormat="1" applyFont="1" applyFill="1" applyBorder="1" applyAlignment="1">
      <alignment horizontal="right" vertical="top"/>
    </xf>
    <xf numFmtId="49" fontId="6" fillId="9" borderId="72" xfId="0" applyNumberFormat="1" applyFont="1" applyFill="1" applyBorder="1" applyAlignment="1">
      <alignment horizontal="left" vertical="top"/>
    </xf>
    <xf numFmtId="49" fontId="5" fillId="4" borderId="74" xfId="0" applyNumberFormat="1" applyFont="1" applyFill="1" applyBorder="1" applyAlignment="1">
      <alignment horizontal="center" vertical="center"/>
    </xf>
    <xf numFmtId="164" fontId="5" fillId="4" borderId="137" xfId="0" applyNumberFormat="1" applyFont="1" applyFill="1" applyBorder="1" applyAlignment="1">
      <alignment horizontal="center" vertical="center"/>
    </xf>
    <xf numFmtId="164" fontId="6" fillId="12" borderId="67" xfId="0" applyNumberFormat="1" applyFont="1" applyFill="1" applyBorder="1" applyAlignment="1">
      <alignment horizontal="center" vertical="top"/>
    </xf>
    <xf numFmtId="0" fontId="6" fillId="7" borderId="68" xfId="0" applyFont="1" applyFill="1" applyBorder="1" applyAlignment="1">
      <alignment horizontal="center" vertical="top" wrapText="1"/>
    </xf>
    <xf numFmtId="164" fontId="6" fillId="7" borderId="46" xfId="0" applyNumberFormat="1" applyFont="1" applyFill="1" applyBorder="1" applyAlignment="1">
      <alignment horizontal="center" vertical="top"/>
    </xf>
    <xf numFmtId="164" fontId="6" fillId="12" borderId="46" xfId="0" applyNumberFormat="1" applyFont="1" applyFill="1" applyBorder="1" applyAlignment="1">
      <alignment horizontal="center" vertical="top"/>
    </xf>
    <xf numFmtId="164" fontId="6" fillId="12" borderId="70" xfId="0" applyNumberFormat="1" applyFont="1" applyFill="1" applyBorder="1" applyAlignment="1">
      <alignment horizontal="center" vertical="top"/>
    </xf>
    <xf numFmtId="49" fontId="6" fillId="12" borderId="66" xfId="0" applyNumberFormat="1" applyFont="1" applyFill="1" applyBorder="1" applyAlignment="1">
      <alignment horizontal="center" vertical="center"/>
    </xf>
    <xf numFmtId="49" fontId="6" fillId="9" borderId="72" xfId="0" applyNumberFormat="1" applyFont="1" applyFill="1" applyBorder="1" applyAlignment="1">
      <alignment horizontal="center" vertical="center"/>
    </xf>
    <xf numFmtId="0" fontId="5" fillId="0" borderId="124" xfId="0" applyFont="1" applyBorder="1" applyAlignment="1" applyProtection="1">
      <alignment horizontal="center" vertical="center" textRotation="90"/>
      <protection locked="0"/>
    </xf>
    <xf numFmtId="0" fontId="5" fillId="0" borderId="124" xfId="0" applyFont="1" applyBorder="1" applyAlignment="1" applyProtection="1">
      <alignment horizontal="center" vertical="center" textRotation="90" wrapText="1"/>
      <protection locked="0"/>
    </xf>
    <xf numFmtId="0" fontId="5" fillId="3" borderId="117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59" xfId="0" applyNumberFormat="1" applyFont="1" applyFill="1" applyBorder="1" applyAlignment="1">
      <alignment horizontal="center" vertical="center"/>
    </xf>
    <xf numFmtId="164" fontId="5" fillId="3" borderId="69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5" xfId="0" applyNumberFormat="1" applyFont="1" applyFill="1" applyBorder="1" applyAlignment="1">
      <alignment horizontal="center" vertical="center"/>
    </xf>
    <xf numFmtId="0" fontId="5" fillId="3" borderId="121" xfId="0" applyFont="1" applyFill="1" applyBorder="1" applyAlignment="1">
      <alignment horizontal="center" vertical="center" wrapText="1"/>
    </xf>
    <xf numFmtId="0" fontId="5" fillId="3" borderId="146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top" wrapText="1"/>
    </xf>
    <xf numFmtId="164" fontId="5" fillId="3" borderId="39" xfId="0" applyNumberFormat="1" applyFont="1" applyFill="1" applyBorder="1" applyAlignment="1">
      <alignment horizontal="center" vertical="center"/>
    </xf>
    <xf numFmtId="164" fontId="5" fillId="3" borderId="40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45" xfId="0" applyNumberFormat="1" applyFont="1" applyFill="1" applyBorder="1" applyAlignment="1">
      <alignment horizontal="center" vertical="center"/>
    </xf>
    <xf numFmtId="164" fontId="5" fillId="3" borderId="43" xfId="0" applyNumberFormat="1" applyFont="1" applyFill="1" applyBorder="1" applyAlignment="1">
      <alignment horizontal="center" vertical="center"/>
    </xf>
    <xf numFmtId="164" fontId="5" fillId="3" borderId="44" xfId="0" applyNumberFormat="1" applyFont="1" applyFill="1" applyBorder="1" applyAlignment="1">
      <alignment horizontal="center" vertical="center"/>
    </xf>
    <xf numFmtId="0" fontId="5" fillId="3" borderId="146" xfId="0" applyFont="1" applyFill="1" applyBorder="1" applyAlignment="1">
      <alignment horizontal="center" vertical="center"/>
    </xf>
    <xf numFmtId="164" fontId="6" fillId="6" borderId="88" xfId="0" applyNumberFormat="1" applyFont="1" applyFill="1" applyBorder="1" applyAlignment="1">
      <alignment horizontal="center" vertical="top"/>
    </xf>
    <xf numFmtId="164" fontId="6" fillId="6" borderId="90" xfId="0" applyNumberFormat="1" applyFont="1" applyFill="1" applyBorder="1" applyAlignment="1">
      <alignment horizontal="center" vertical="top"/>
    </xf>
    <xf numFmtId="164" fontId="6" fillId="6" borderId="91" xfId="0" applyNumberFormat="1" applyFont="1" applyFill="1" applyBorder="1" applyAlignment="1">
      <alignment horizontal="center" vertical="top"/>
    </xf>
    <xf numFmtId="164" fontId="5" fillId="3" borderId="58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 wrapText="1"/>
    </xf>
    <xf numFmtId="164" fontId="6" fillId="6" borderId="140" xfId="0" applyNumberFormat="1" applyFont="1" applyFill="1" applyBorder="1" applyAlignment="1">
      <alignment horizontal="center" vertical="top"/>
    </xf>
    <xf numFmtId="164" fontId="6" fillId="6" borderId="96" xfId="0" applyNumberFormat="1" applyFont="1" applyFill="1" applyBorder="1" applyAlignment="1">
      <alignment horizontal="center" vertical="top"/>
    </xf>
    <xf numFmtId="0" fontId="5" fillId="3" borderId="81" xfId="0" applyFont="1" applyFill="1" applyBorder="1" applyAlignment="1">
      <alignment horizontal="center" vertical="center" wrapText="1"/>
    </xf>
    <xf numFmtId="0" fontId="6" fillId="6" borderId="117" xfId="0" applyFont="1" applyFill="1" applyBorder="1" applyAlignment="1">
      <alignment horizontal="center" vertical="top" wrapText="1"/>
    </xf>
    <xf numFmtId="0" fontId="6" fillId="6" borderId="69" xfId="0" applyFont="1" applyFill="1" applyBorder="1" applyAlignment="1">
      <alignment horizontal="center" vertical="top" wrapText="1"/>
    </xf>
    <xf numFmtId="164" fontId="6" fillId="6" borderId="97" xfId="0" applyNumberFormat="1" applyFont="1" applyFill="1" applyBorder="1" applyAlignment="1">
      <alignment horizontal="center" vertical="top"/>
    </xf>
    <xf numFmtId="164" fontId="6" fillId="6" borderId="98" xfId="0" applyNumberFormat="1" applyFont="1" applyFill="1" applyBorder="1" applyAlignment="1">
      <alignment horizontal="center" vertical="top"/>
    </xf>
    <xf numFmtId="0" fontId="5" fillId="4" borderId="75" xfId="0" applyFont="1" applyFill="1" applyBorder="1" applyAlignment="1">
      <alignment horizontal="center" vertical="center" wrapText="1"/>
    </xf>
    <xf numFmtId="0" fontId="5" fillId="4" borderId="81" xfId="0" applyFont="1" applyFill="1" applyBorder="1" applyAlignment="1">
      <alignment horizontal="center" vertical="center" wrapText="1"/>
    </xf>
    <xf numFmtId="164" fontId="5" fillId="4" borderId="134" xfId="0" applyNumberFormat="1" applyFont="1" applyFill="1" applyBorder="1" applyAlignment="1">
      <alignment horizontal="center" vertical="center"/>
    </xf>
    <xf numFmtId="164" fontId="5" fillId="4" borderId="135" xfId="0" applyNumberFormat="1" applyFont="1" applyFill="1" applyBorder="1" applyAlignment="1">
      <alignment horizontal="center" vertical="center"/>
    </xf>
    <xf numFmtId="0" fontId="5" fillId="4" borderId="136" xfId="0" applyFont="1" applyFill="1" applyBorder="1" applyAlignment="1">
      <alignment horizontal="center" vertical="center" wrapText="1"/>
    </xf>
    <xf numFmtId="164" fontId="5" fillId="4" borderId="134" xfId="1" applyNumberFormat="1" applyFont="1" applyFill="1" applyBorder="1" applyAlignment="1">
      <alignment horizontal="center" vertical="center"/>
    </xf>
    <xf numFmtId="0" fontId="5" fillId="3" borderId="149" xfId="0" applyFont="1" applyFill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top" wrapText="1"/>
    </xf>
    <xf numFmtId="164" fontId="6" fillId="13" borderId="78" xfId="0" applyNumberFormat="1" applyFont="1" applyFill="1" applyBorder="1" applyAlignment="1">
      <alignment horizontal="center" vertical="top" wrapText="1"/>
    </xf>
    <xf numFmtId="164" fontId="6" fillId="13" borderId="82" xfId="0" applyNumberFormat="1" applyFont="1" applyFill="1" applyBorder="1" applyAlignment="1">
      <alignment horizontal="center" vertical="top" wrapText="1"/>
    </xf>
    <xf numFmtId="164" fontId="6" fillId="0" borderId="151" xfId="0" applyNumberFormat="1" applyFont="1" applyBorder="1" applyAlignment="1">
      <alignment horizontal="center" vertical="top" wrapText="1"/>
    </xf>
    <xf numFmtId="164" fontId="5" fillId="0" borderId="113" xfId="0" applyNumberFormat="1" applyFont="1" applyBorder="1" applyAlignment="1">
      <alignment horizontal="center" vertical="top" wrapText="1"/>
    </xf>
    <xf numFmtId="164" fontId="5" fillId="0" borderId="87" xfId="0" applyNumberFormat="1" applyFont="1" applyBorder="1" applyAlignment="1">
      <alignment horizontal="center" vertical="top" wrapText="1"/>
    </xf>
    <xf numFmtId="164" fontId="6" fillId="0" borderId="113" xfId="0" applyNumberFormat="1" applyFont="1" applyBorder="1" applyAlignment="1">
      <alignment horizontal="center" vertical="top" wrapText="1"/>
    </xf>
    <xf numFmtId="164" fontId="5" fillId="0" borderId="87" xfId="0" applyNumberFormat="1" applyFont="1" applyBorder="1" applyAlignment="1">
      <alignment horizontal="center" wrapText="1"/>
    </xf>
    <xf numFmtId="164" fontId="5" fillId="0" borderId="101" xfId="0" applyNumberFormat="1" applyFont="1" applyBorder="1" applyAlignment="1">
      <alignment horizontal="center" vertical="top" wrapText="1"/>
    </xf>
    <xf numFmtId="164" fontId="5" fillId="0" borderId="0" xfId="0" applyNumberFormat="1" applyFont="1"/>
    <xf numFmtId="0" fontId="6" fillId="13" borderId="54" xfId="0" applyFont="1" applyFill="1" applyBorder="1" applyAlignment="1">
      <alignment vertical="top" wrapText="1"/>
    </xf>
    <xf numFmtId="0" fontId="6" fillId="0" borderId="152" xfId="0" applyFont="1" applyBorder="1" applyAlignment="1">
      <alignment horizontal="left" vertical="top" wrapText="1" indent="1"/>
    </xf>
    <xf numFmtId="0" fontId="5" fillId="0" borderId="152" xfId="0" applyFont="1" applyBorder="1" applyAlignment="1">
      <alignment horizontal="left" vertical="top" wrapText="1" indent="2"/>
    </xf>
    <xf numFmtId="0" fontId="5" fillId="0" borderId="54" xfId="0" applyFont="1" applyBorder="1" applyAlignment="1">
      <alignment horizontal="left" vertical="top" wrapText="1" indent="2"/>
    </xf>
    <xf numFmtId="0" fontId="6" fillId="0" borderId="54" xfId="0" applyFont="1" applyBorder="1" applyAlignment="1">
      <alignment vertical="top" wrapText="1"/>
    </xf>
    <xf numFmtId="0" fontId="5" fillId="0" borderId="107" xfId="0" applyFont="1" applyBorder="1" applyAlignment="1">
      <alignment horizontal="left" vertical="top" wrapText="1" indent="2"/>
    </xf>
    <xf numFmtId="0" fontId="5" fillId="0" borderId="153" xfId="0" applyFont="1" applyBorder="1" applyAlignment="1">
      <alignment horizontal="left" vertical="top" wrapText="1" indent="2"/>
    </xf>
    <xf numFmtId="164" fontId="5" fillId="0" borderId="124" xfId="0" applyNumberFormat="1" applyFont="1" applyBorder="1" applyAlignment="1">
      <alignment horizontal="center" vertical="top" wrapText="1"/>
    </xf>
    <xf numFmtId="49" fontId="6" fillId="14" borderId="47" xfId="0" applyNumberFormat="1" applyFont="1" applyFill="1" applyBorder="1" applyAlignment="1">
      <alignment horizontal="left" vertical="top"/>
    </xf>
    <xf numFmtId="49" fontId="6" fillId="12" borderId="66" xfId="0" applyNumberFormat="1" applyFont="1" applyFill="1" applyBorder="1" applyAlignment="1">
      <alignment horizontal="center" vertical="center" wrapText="1"/>
    </xf>
    <xf numFmtId="49" fontId="6" fillId="16" borderId="49" xfId="0" applyNumberFormat="1" applyFont="1" applyFill="1" applyBorder="1" applyAlignment="1">
      <alignment horizontal="center" vertical="top" wrapText="1"/>
    </xf>
    <xf numFmtId="49" fontId="6" fillId="16" borderId="73" xfId="0" applyNumberFormat="1" applyFont="1" applyFill="1" applyBorder="1" applyAlignment="1">
      <alignment horizontal="center" vertical="top"/>
    </xf>
    <xf numFmtId="49" fontId="6" fillId="16" borderId="49" xfId="0" applyNumberFormat="1" applyFont="1" applyFill="1" applyBorder="1" applyAlignment="1">
      <alignment horizontal="center" vertical="top"/>
    </xf>
    <xf numFmtId="49" fontId="6" fillId="16" borderId="49" xfId="0" applyNumberFormat="1" applyFont="1" applyFill="1" applyBorder="1" applyAlignment="1">
      <alignment horizontal="center" vertical="center" wrapText="1"/>
    </xf>
    <xf numFmtId="49" fontId="6" fillId="16" borderId="49" xfId="0" applyNumberFormat="1" applyFont="1" applyFill="1" applyBorder="1" applyAlignment="1">
      <alignment horizontal="center" vertical="center"/>
    </xf>
    <xf numFmtId="49" fontId="6" fillId="16" borderId="46" xfId="0" applyNumberFormat="1" applyFont="1" applyFill="1" applyBorder="1" applyAlignment="1">
      <alignment horizontal="center" vertical="top"/>
    </xf>
    <xf numFmtId="49" fontId="6" fillId="19" borderId="71" xfId="0" applyNumberFormat="1" applyFont="1" applyFill="1" applyBorder="1" applyAlignment="1">
      <alignment horizontal="center" vertical="top"/>
    </xf>
    <xf numFmtId="49" fontId="6" fillId="19" borderId="47" xfId="0" applyNumberFormat="1" applyFont="1" applyFill="1" applyBorder="1" applyAlignment="1">
      <alignment horizontal="right" vertical="top"/>
    </xf>
    <xf numFmtId="49" fontId="6" fillId="19" borderId="48" xfId="0" applyNumberFormat="1" applyFont="1" applyFill="1" applyBorder="1" applyAlignment="1">
      <alignment horizontal="right" vertical="top"/>
    </xf>
    <xf numFmtId="164" fontId="6" fillId="19" borderId="49" xfId="0" applyNumberFormat="1" applyFont="1" applyFill="1" applyBorder="1" applyAlignment="1">
      <alignment horizontal="center" vertical="top"/>
    </xf>
    <xf numFmtId="164" fontId="6" fillId="19" borderId="66" xfId="0" applyNumberFormat="1" applyFont="1" applyFill="1" applyBorder="1" applyAlignment="1">
      <alignment horizontal="center" vertical="top"/>
    </xf>
    <xf numFmtId="49" fontId="6" fillId="9" borderId="71" xfId="0" applyNumberFormat="1" applyFont="1" applyFill="1" applyBorder="1" applyAlignment="1">
      <alignment horizontal="right" vertical="top"/>
    </xf>
    <xf numFmtId="49" fontId="6" fillId="9" borderId="90" xfId="0" applyNumberFormat="1" applyFont="1" applyFill="1" applyBorder="1" applyAlignment="1">
      <alignment horizontal="center" vertical="top"/>
    </xf>
    <xf numFmtId="49" fontId="6" fillId="16" borderId="97" xfId="0" applyNumberFormat="1" applyFont="1" applyFill="1" applyBorder="1" applyAlignment="1">
      <alignment horizontal="center" vertical="top"/>
    </xf>
    <xf numFmtId="49" fontId="6" fillId="12" borderId="96" xfId="0" applyNumberFormat="1" applyFont="1" applyFill="1" applyBorder="1" applyAlignment="1">
      <alignment horizontal="center" vertical="top"/>
    </xf>
    <xf numFmtId="49" fontId="6" fillId="12" borderId="2" xfId="0" applyNumberFormat="1" applyFont="1" applyFill="1" applyBorder="1" applyAlignment="1">
      <alignment horizontal="center" vertical="top"/>
    </xf>
    <xf numFmtId="49" fontId="6" fillId="9" borderId="47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center"/>
    </xf>
    <xf numFmtId="0" fontId="5" fillId="8" borderId="147" xfId="0" applyFont="1" applyFill="1" applyBorder="1" applyAlignment="1">
      <alignment horizontal="center" vertical="center" wrapText="1"/>
    </xf>
    <xf numFmtId="164" fontId="5" fillId="8" borderId="39" xfId="0" applyNumberFormat="1" applyFont="1" applyFill="1" applyBorder="1" applyAlignment="1">
      <alignment horizontal="center" vertical="center"/>
    </xf>
    <xf numFmtId="164" fontId="5" fillId="8" borderId="13" xfId="0" applyNumberFormat="1" applyFont="1" applyFill="1" applyBorder="1" applyAlignment="1">
      <alignment horizontal="center" vertical="center"/>
    </xf>
    <xf numFmtId="164" fontId="5" fillId="8" borderId="40" xfId="0" applyNumberFormat="1" applyFont="1" applyFill="1" applyBorder="1" applyAlignment="1">
      <alignment horizontal="center" vertical="center"/>
    </xf>
    <xf numFmtId="164" fontId="6" fillId="6" borderId="71" xfId="0" applyNumberFormat="1" applyFont="1" applyFill="1" applyBorder="1" applyAlignment="1">
      <alignment horizontal="center" vertical="top"/>
    </xf>
    <xf numFmtId="164" fontId="5" fillId="3" borderId="63" xfId="0" applyNumberFormat="1" applyFont="1" applyFill="1" applyBorder="1" applyAlignment="1">
      <alignment horizontal="center" vertical="center"/>
    </xf>
    <xf numFmtId="164" fontId="5" fillId="3" borderId="64" xfId="0" applyNumberFormat="1" applyFont="1" applyFill="1" applyBorder="1" applyAlignment="1">
      <alignment horizontal="center" vertical="center"/>
    </xf>
    <xf numFmtId="164" fontId="6" fillId="9" borderId="101" xfId="0" applyNumberFormat="1" applyFont="1" applyFill="1" applyBorder="1" applyAlignment="1">
      <alignment horizontal="center" vertical="top"/>
    </xf>
    <xf numFmtId="164" fontId="6" fillId="9" borderId="102" xfId="0" applyNumberFormat="1" applyFont="1" applyFill="1" applyBorder="1" applyAlignment="1">
      <alignment horizontal="center" vertical="top"/>
    </xf>
    <xf numFmtId="164" fontId="6" fillId="9" borderId="104" xfId="0" applyNumberFormat="1" applyFont="1" applyFill="1" applyBorder="1" applyAlignment="1">
      <alignment horizontal="center" vertical="top"/>
    </xf>
    <xf numFmtId="164" fontId="6" fillId="6" borderId="92" xfId="0" applyNumberFormat="1" applyFont="1" applyFill="1" applyBorder="1" applyAlignment="1">
      <alignment horizontal="center" vertical="top"/>
    </xf>
    <xf numFmtId="164" fontId="6" fillId="12" borderId="47" xfId="0" applyNumberFormat="1" applyFont="1" applyFill="1" applyBorder="1" applyAlignment="1">
      <alignment horizontal="center" vertical="top"/>
    </xf>
    <xf numFmtId="164" fontId="6" fillId="9" borderId="97" xfId="0" applyNumberFormat="1" applyFont="1" applyFill="1" applyBorder="1" applyAlignment="1">
      <alignment horizontal="center" vertical="top"/>
    </xf>
    <xf numFmtId="164" fontId="6" fillId="9" borderId="96" xfId="0" applyNumberFormat="1" applyFont="1" applyFill="1" applyBorder="1" applyAlignment="1">
      <alignment horizontal="center" vertical="top"/>
    </xf>
    <xf numFmtId="164" fontId="6" fillId="9" borderId="98" xfId="0" applyNumberFormat="1" applyFont="1" applyFill="1" applyBorder="1" applyAlignment="1">
      <alignment horizontal="center" vertical="top"/>
    </xf>
    <xf numFmtId="164" fontId="6" fillId="6" borderId="65" xfId="0" applyNumberFormat="1" applyFont="1" applyFill="1" applyBorder="1" applyAlignment="1">
      <alignment horizontal="center" vertical="top"/>
    </xf>
    <xf numFmtId="164" fontId="5" fillId="4" borderId="63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64" xfId="0" applyNumberFormat="1" applyFont="1" applyFill="1" applyBorder="1" applyAlignment="1">
      <alignment horizontal="center" vertical="center"/>
    </xf>
    <xf numFmtId="164" fontId="6" fillId="7" borderId="47" xfId="0" applyNumberFormat="1" applyFont="1" applyFill="1" applyBorder="1" applyAlignment="1">
      <alignment horizontal="center" vertical="top"/>
    </xf>
    <xf numFmtId="164" fontId="6" fillId="7" borderId="49" xfId="0" applyNumberFormat="1" applyFont="1" applyFill="1" applyBorder="1" applyAlignment="1">
      <alignment horizontal="center" vertical="top"/>
    </xf>
    <xf numFmtId="164" fontId="6" fillId="7" borderId="66" xfId="0" applyNumberFormat="1" applyFont="1" applyFill="1" applyBorder="1" applyAlignment="1">
      <alignment horizontal="center" vertical="top"/>
    </xf>
    <xf numFmtId="164" fontId="6" fillId="7" borderId="67" xfId="0" applyNumberFormat="1" applyFont="1" applyFill="1" applyBorder="1" applyAlignment="1">
      <alignment horizontal="center" vertical="top"/>
    </xf>
    <xf numFmtId="49" fontId="6" fillId="16" borderId="58" xfId="0" applyNumberFormat="1" applyFont="1" applyFill="1" applyBorder="1" applyAlignment="1">
      <alignment horizontal="center" vertical="top"/>
    </xf>
    <xf numFmtId="49" fontId="6" fillId="14" borderId="48" xfId="0" applyNumberFormat="1" applyFont="1" applyFill="1" applyBorder="1" applyAlignment="1">
      <alignment horizontal="left" vertical="top"/>
    </xf>
    <xf numFmtId="164" fontId="6" fillId="6" borderId="154" xfId="0" applyNumberFormat="1" applyFont="1" applyFill="1" applyBorder="1" applyAlignment="1">
      <alignment horizontal="center" vertical="top"/>
    </xf>
    <xf numFmtId="164" fontId="6" fillId="6" borderId="155" xfId="0" applyNumberFormat="1" applyFont="1" applyFill="1" applyBorder="1" applyAlignment="1">
      <alignment horizontal="center" vertical="top"/>
    </xf>
    <xf numFmtId="164" fontId="6" fillId="6" borderId="156" xfId="0" applyNumberFormat="1" applyFont="1" applyFill="1" applyBorder="1" applyAlignment="1">
      <alignment horizontal="center" vertical="top"/>
    </xf>
    <xf numFmtId="164" fontId="6" fillId="9" borderId="157" xfId="0" applyNumberFormat="1" applyFont="1" applyFill="1" applyBorder="1" applyAlignment="1">
      <alignment horizontal="center" vertical="top"/>
    </xf>
    <xf numFmtId="164" fontId="6" fillId="9" borderId="158" xfId="0" applyNumberFormat="1" applyFont="1" applyFill="1" applyBorder="1" applyAlignment="1">
      <alignment horizontal="center" vertical="top"/>
    </xf>
    <xf numFmtId="164" fontId="6" fillId="9" borderId="159" xfId="0" applyNumberFormat="1" applyFont="1" applyFill="1" applyBorder="1" applyAlignment="1">
      <alignment horizontal="center" vertical="top"/>
    </xf>
    <xf numFmtId="164" fontId="6" fillId="9" borderId="160" xfId="0" applyNumberFormat="1" applyFont="1" applyFill="1" applyBorder="1" applyAlignment="1">
      <alignment horizontal="center" vertical="top"/>
    </xf>
    <xf numFmtId="164" fontId="6" fillId="12" borderId="157" xfId="0" applyNumberFormat="1" applyFont="1" applyFill="1" applyBorder="1" applyAlignment="1">
      <alignment horizontal="center" vertical="top"/>
    </xf>
    <xf numFmtId="164" fontId="6" fillId="9" borderId="155" xfId="0" applyNumberFormat="1" applyFont="1" applyFill="1" applyBorder="1" applyAlignment="1">
      <alignment horizontal="center" vertical="top"/>
    </xf>
    <xf numFmtId="164" fontId="6" fillId="9" borderId="154" xfId="0" applyNumberFormat="1" applyFont="1" applyFill="1" applyBorder="1" applyAlignment="1">
      <alignment horizontal="center" vertical="top"/>
    </xf>
    <xf numFmtId="164" fontId="6" fillId="9" borderId="156" xfId="0" applyNumberFormat="1" applyFont="1" applyFill="1" applyBorder="1" applyAlignment="1">
      <alignment horizontal="center" vertical="top"/>
    </xf>
    <xf numFmtId="164" fontId="6" fillId="19" borderId="157" xfId="0" applyNumberFormat="1" applyFont="1" applyFill="1" applyBorder="1" applyAlignment="1">
      <alignment horizontal="center" vertical="top"/>
    </xf>
    <xf numFmtId="164" fontId="6" fillId="12" borderId="155" xfId="0" applyNumberFormat="1" applyFont="1" applyFill="1" applyBorder="1" applyAlignment="1">
      <alignment horizontal="center" vertical="top"/>
    </xf>
    <xf numFmtId="164" fontId="6" fillId="12" borderId="154" xfId="0" applyNumberFormat="1" applyFont="1" applyFill="1" applyBorder="1" applyAlignment="1">
      <alignment horizontal="center" vertical="top"/>
    </xf>
    <xf numFmtId="164" fontId="6" fillId="12" borderId="156" xfId="0" applyNumberFormat="1" applyFont="1" applyFill="1" applyBorder="1" applyAlignment="1">
      <alignment horizontal="center" vertical="top"/>
    </xf>
    <xf numFmtId="164" fontId="6" fillId="19" borderId="158" xfId="0" applyNumberFormat="1" applyFont="1" applyFill="1" applyBorder="1" applyAlignment="1">
      <alignment horizontal="center" vertical="top"/>
    </xf>
    <xf numFmtId="164" fontId="6" fillId="19" borderId="159" xfId="0" applyNumberFormat="1" applyFont="1" applyFill="1" applyBorder="1" applyAlignment="1">
      <alignment horizontal="center" vertical="top"/>
    </xf>
    <xf numFmtId="164" fontId="6" fillId="19" borderId="160" xfId="0" applyNumberFormat="1" applyFont="1" applyFill="1" applyBorder="1" applyAlignment="1">
      <alignment horizontal="center" vertical="top"/>
    </xf>
    <xf numFmtId="164" fontId="5" fillId="0" borderId="28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6" fillId="13" borderId="32" xfId="0" applyFont="1" applyFill="1" applyBorder="1" applyAlignment="1">
      <alignment horizontal="right"/>
    </xf>
    <xf numFmtId="164" fontId="6" fillId="13" borderId="33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left"/>
    </xf>
    <xf numFmtId="164" fontId="5" fillId="0" borderId="28" xfId="0" applyNumberFormat="1" applyFont="1" applyBorder="1" applyAlignment="1">
      <alignment horizontal="center" vertical="top"/>
    </xf>
    <xf numFmtId="164" fontId="5" fillId="0" borderId="30" xfId="0" applyNumberFormat="1" applyFont="1" applyBorder="1" applyAlignment="1">
      <alignment horizontal="center" vertical="top"/>
    </xf>
    <xf numFmtId="0" fontId="6" fillId="13" borderId="20" xfId="0" applyFont="1" applyFill="1" applyBorder="1" applyAlignment="1" applyProtection="1">
      <alignment horizontal="center" vertical="center"/>
      <protection locked="0"/>
    </xf>
    <xf numFmtId="0" fontId="6" fillId="13" borderId="21" xfId="0" applyFont="1" applyFill="1" applyBorder="1" applyAlignment="1" applyProtection="1">
      <alignment horizontal="center" vertical="center" wrapText="1"/>
      <protection locked="0"/>
    </xf>
    <xf numFmtId="0" fontId="6" fillId="13" borderId="22" xfId="0" applyFont="1" applyFill="1" applyBorder="1" applyAlignment="1" applyProtection="1">
      <alignment horizontal="center" vertical="center" wrapText="1"/>
      <protection locked="0"/>
    </xf>
    <xf numFmtId="0" fontId="6" fillId="13" borderId="23" xfId="0" applyFont="1" applyFill="1" applyBorder="1" applyAlignment="1" applyProtection="1">
      <alignment horizontal="center" vertical="center" wrapText="1"/>
      <protection locked="0"/>
    </xf>
    <xf numFmtId="164" fontId="5" fillId="0" borderId="25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64" fontId="5" fillId="3" borderId="113" xfId="0" applyNumberFormat="1" applyFont="1" applyFill="1" applyBorder="1" applyAlignment="1">
      <alignment horizontal="center" vertical="center"/>
    </xf>
    <xf numFmtId="0" fontId="5" fillId="0" borderId="31" xfId="0" applyFont="1" applyBorder="1"/>
    <xf numFmtId="0" fontId="5" fillId="0" borderId="27" xfId="0" applyFont="1" applyBorder="1"/>
    <xf numFmtId="164" fontId="5" fillId="0" borderId="113" xfId="0" applyNumberFormat="1" applyFont="1" applyBorder="1" applyAlignment="1">
      <alignment wrapText="1"/>
    </xf>
    <xf numFmtId="0" fontId="5" fillId="0" borderId="24" xfId="0" applyFont="1" applyBorder="1"/>
    <xf numFmtId="164" fontId="5" fillId="0" borderId="29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 vertical="top"/>
    </xf>
    <xf numFmtId="164" fontId="6" fillId="13" borderId="34" xfId="0" applyNumberFormat="1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0" fontId="13" fillId="0" borderId="0" xfId="0" applyFont="1" applyAlignment="1">
      <alignment vertical="top" wrapText="1"/>
    </xf>
    <xf numFmtId="165" fontId="13" fillId="0" borderId="0" xfId="0" applyNumberFormat="1" applyFont="1" applyAlignment="1">
      <alignment horizontal="center"/>
    </xf>
    <xf numFmtId="0" fontId="6" fillId="13" borderId="164" xfId="0" applyFont="1" applyFill="1" applyBorder="1" applyAlignment="1">
      <alignment horizontal="center" vertical="center" wrapText="1"/>
    </xf>
    <xf numFmtId="0" fontId="6" fillId="13" borderId="167" xfId="0" applyFont="1" applyFill="1" applyBorder="1" applyAlignment="1">
      <alignment horizontal="center" vertical="center" wrapText="1"/>
    </xf>
    <xf numFmtId="0" fontId="5" fillId="0" borderId="161" xfId="0" applyFont="1" applyBorder="1" applyAlignment="1">
      <alignment vertical="top" wrapText="1"/>
    </xf>
    <xf numFmtId="0" fontId="5" fillId="0" borderId="163" xfId="0" applyFont="1" applyBorder="1" applyAlignment="1">
      <alignment vertical="top" wrapText="1"/>
    </xf>
    <xf numFmtId="0" fontId="5" fillId="0" borderId="165" xfId="0" applyFont="1" applyBorder="1" applyAlignment="1">
      <alignment horizontal="left" vertical="top" wrapText="1"/>
    </xf>
    <xf numFmtId="0" fontId="6" fillId="20" borderId="166" xfId="0" applyFont="1" applyFill="1" applyBorder="1" applyAlignment="1">
      <alignment horizontal="right" vertical="top" wrapText="1"/>
    </xf>
    <xf numFmtId="0" fontId="6" fillId="22" borderId="35" xfId="0" applyFont="1" applyFill="1" applyBorder="1" applyAlignment="1">
      <alignment horizontal="left" vertical="top" wrapText="1"/>
    </xf>
    <xf numFmtId="0" fontId="6" fillId="21" borderId="164" xfId="0" applyFont="1" applyFill="1" applyBorder="1" applyAlignment="1">
      <alignment horizontal="left" vertical="top" wrapText="1"/>
    </xf>
    <xf numFmtId="164" fontId="5" fillId="0" borderId="169" xfId="0" applyNumberFormat="1" applyFont="1" applyBorder="1" applyAlignment="1">
      <alignment horizontal="center" vertical="top" wrapText="1"/>
    </xf>
    <xf numFmtId="164" fontId="5" fillId="0" borderId="170" xfId="0" applyNumberFormat="1" applyFont="1" applyBorder="1" applyAlignment="1">
      <alignment horizontal="center" vertical="top" wrapText="1"/>
    </xf>
    <xf numFmtId="164" fontId="5" fillId="0" borderId="171" xfId="0" applyNumberFormat="1" applyFont="1" applyBorder="1" applyAlignment="1">
      <alignment horizontal="center" vertical="top" wrapText="1"/>
    </xf>
    <xf numFmtId="164" fontId="6" fillId="22" borderId="168" xfId="0" applyNumberFormat="1" applyFont="1" applyFill="1" applyBorder="1" applyAlignment="1">
      <alignment horizontal="center" vertical="top" wrapText="1"/>
    </xf>
    <xf numFmtId="164" fontId="6" fillId="21" borderId="167" xfId="0" applyNumberFormat="1" applyFont="1" applyFill="1" applyBorder="1" applyAlignment="1">
      <alignment horizontal="center" vertical="top" wrapText="1"/>
    </xf>
    <xf numFmtId="164" fontId="6" fillId="20" borderId="172" xfId="0" applyNumberFormat="1" applyFont="1" applyFill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5" fillId="0" borderId="162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164" fontId="6" fillId="13" borderId="176" xfId="0" applyNumberFormat="1" applyFont="1" applyFill="1" applyBorder="1" applyAlignment="1">
      <alignment horizontal="center" vertical="top" wrapText="1"/>
    </xf>
    <xf numFmtId="164" fontId="6" fillId="0" borderId="177" xfId="0" applyNumberFormat="1" applyFont="1" applyBorder="1" applyAlignment="1">
      <alignment horizontal="center" vertical="top" wrapText="1"/>
    </xf>
    <xf numFmtId="164" fontId="5" fillId="0" borderId="177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wrapText="1"/>
    </xf>
    <xf numFmtId="164" fontId="5" fillId="0" borderId="178" xfId="0" applyNumberFormat="1" applyFont="1" applyBorder="1" applyAlignment="1">
      <alignment horizontal="center" vertical="top" wrapText="1"/>
    </xf>
    <xf numFmtId="164" fontId="6" fillId="13" borderId="106" xfId="0" applyNumberFormat="1" applyFont="1" applyFill="1" applyBorder="1" applyAlignment="1">
      <alignment horizontal="center" vertical="top" wrapText="1"/>
    </xf>
    <xf numFmtId="164" fontId="5" fillId="0" borderId="106" xfId="0" applyNumberFormat="1" applyFont="1" applyBorder="1" applyAlignment="1">
      <alignment horizontal="center" vertical="top" wrapText="1"/>
    </xf>
    <xf numFmtId="164" fontId="5" fillId="0" borderId="149" xfId="0" applyNumberFormat="1" applyFont="1" applyBorder="1" applyAlignment="1">
      <alignment horizontal="center" vertical="top" wrapText="1"/>
    </xf>
    <xf numFmtId="164" fontId="5" fillId="0" borderId="147" xfId="0" applyNumberFormat="1" applyFont="1" applyBorder="1" applyAlignment="1">
      <alignment horizontal="center" vertical="top" wrapText="1"/>
    </xf>
    <xf numFmtId="164" fontId="6" fillId="13" borderId="168" xfId="0" applyNumberFormat="1" applyFont="1" applyFill="1" applyBorder="1" applyAlignment="1">
      <alignment horizontal="center" vertical="top" wrapText="1"/>
    </xf>
    <xf numFmtId="164" fontId="6" fillId="0" borderId="149" xfId="0" applyNumberFormat="1" applyFont="1" applyBorder="1" applyAlignment="1">
      <alignment horizontal="center" vertical="top" wrapText="1"/>
    </xf>
    <xf numFmtId="164" fontId="6" fillId="0" borderId="106" xfId="0" applyNumberFormat="1" applyFont="1" applyBorder="1" applyAlignment="1">
      <alignment horizontal="center" vertical="top" wrapText="1"/>
    </xf>
    <xf numFmtId="164" fontId="5" fillId="0" borderId="106" xfId="0" applyNumberFormat="1" applyFont="1" applyBorder="1" applyAlignment="1">
      <alignment horizontal="center" wrapText="1"/>
    </xf>
    <xf numFmtId="164" fontId="5" fillId="0" borderId="81" xfId="0" applyNumberFormat="1" applyFont="1" applyBorder="1" applyAlignment="1">
      <alignment horizontal="center" vertical="top" wrapText="1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10" fillId="23" borderId="113" xfId="0" applyFont="1" applyFill="1" applyBorder="1" applyAlignment="1">
      <alignment horizontal="center"/>
    </xf>
    <xf numFmtId="0" fontId="10" fillId="23" borderId="81" xfId="0" applyFont="1" applyFill="1" applyBorder="1" applyAlignment="1">
      <alignment horizontal="center"/>
    </xf>
    <xf numFmtId="0" fontId="10" fillId="23" borderId="84" xfId="0" applyFont="1" applyFill="1" applyBorder="1" applyAlignment="1">
      <alignment horizontal="center"/>
    </xf>
    <xf numFmtId="0" fontId="15" fillId="0" borderId="149" xfId="0" applyFont="1" applyBorder="1" applyAlignment="1">
      <alignment horizontal="center"/>
    </xf>
    <xf numFmtId="0" fontId="15" fillId="0" borderId="149" xfId="0" applyFont="1" applyBorder="1"/>
    <xf numFmtId="0" fontId="15" fillId="0" borderId="113" xfId="0" applyFont="1" applyBorder="1" applyAlignment="1">
      <alignment horizontal="center"/>
    </xf>
    <xf numFmtId="0" fontId="15" fillId="0" borderId="149" xfId="0" applyFont="1" applyBorder="1" applyAlignment="1">
      <alignment horizontal="center" vertical="top"/>
    </xf>
    <xf numFmtId="0" fontId="15" fillId="0" borderId="149" xfId="0" applyFont="1" applyBorder="1" applyAlignment="1">
      <alignment wrapText="1"/>
    </xf>
    <xf numFmtId="0" fontId="15" fillId="0" borderId="113" xfId="0" applyFont="1" applyBorder="1" applyAlignment="1">
      <alignment horizontal="center" vertical="top"/>
    </xf>
    <xf numFmtId="0" fontId="15" fillId="0" borderId="149" xfId="0" applyFont="1" applyBorder="1" applyAlignment="1">
      <alignment vertical="top"/>
    </xf>
    <xf numFmtId="0" fontId="15" fillId="0" borderId="149" xfId="0" applyFont="1" applyBorder="1" applyAlignment="1">
      <alignment horizontal="center" vertical="top" wrapText="1"/>
    </xf>
    <xf numFmtId="0" fontId="15" fillId="0" borderId="149" xfId="0" applyFont="1" applyBorder="1" applyAlignment="1">
      <alignment vertical="top" wrapText="1"/>
    </xf>
    <xf numFmtId="0" fontId="15" fillId="0" borderId="149" xfId="0" applyFont="1" applyBorder="1" applyAlignment="1">
      <alignment horizontal="center" wrapText="1"/>
    </xf>
    <xf numFmtId="0" fontId="15" fillId="0" borderId="81" xfId="0" applyFont="1" applyBorder="1" applyAlignment="1">
      <alignment horizontal="center"/>
    </xf>
    <xf numFmtId="0" fontId="15" fillId="0" borderId="81" xfId="0" applyFont="1" applyBorder="1"/>
    <xf numFmtId="0" fontId="15" fillId="0" borderId="179" xfId="0" applyFont="1" applyBorder="1" applyAlignment="1">
      <alignment wrapText="1"/>
    </xf>
    <xf numFmtId="0" fontId="15" fillId="0" borderId="168" xfId="0" applyFont="1" applyBorder="1" applyAlignment="1">
      <alignment horizontal="center" vertical="top"/>
    </xf>
    <xf numFmtId="0" fontId="15" fillId="0" borderId="147" xfId="0" applyFont="1" applyBorder="1" applyAlignment="1">
      <alignment horizontal="center" vertical="top"/>
    </xf>
    <xf numFmtId="0" fontId="15" fillId="0" borderId="147" xfId="0" applyFont="1" applyBorder="1" applyAlignment="1">
      <alignment vertical="top" wrapText="1"/>
    </xf>
    <xf numFmtId="0" fontId="15" fillId="0" borderId="39" xfId="0" applyFont="1" applyBorder="1" applyAlignment="1">
      <alignment horizontal="center" vertical="top"/>
    </xf>
    <xf numFmtId="0" fontId="15" fillId="0" borderId="147" xfId="0" applyFont="1" applyBorder="1" applyAlignment="1">
      <alignment horizontal="center" vertical="top" wrapText="1"/>
    </xf>
    <xf numFmtId="0" fontId="15" fillId="0" borderId="106" xfId="0" applyFont="1" applyBorder="1" applyAlignment="1">
      <alignment horizontal="center" vertical="top"/>
    </xf>
    <xf numFmtId="0" fontId="15" fillId="0" borderId="87" xfId="0" applyFont="1" applyBorder="1" applyAlignment="1">
      <alignment horizontal="center" vertical="top"/>
    </xf>
    <xf numFmtId="0" fontId="15" fillId="0" borderId="106" xfId="0" applyFont="1" applyBorder="1" applyAlignment="1">
      <alignment horizontal="center" wrapText="1"/>
    </xf>
    <xf numFmtId="0" fontId="15" fillId="0" borderId="106" xfId="0" applyFont="1" applyBorder="1" applyAlignment="1">
      <alignment vertical="top" wrapText="1"/>
    </xf>
    <xf numFmtId="0" fontId="15" fillId="0" borderId="147" xfId="0" applyFont="1" applyBorder="1" applyAlignment="1">
      <alignment vertical="top"/>
    </xf>
    <xf numFmtId="0" fontId="15" fillId="0" borderId="147" xfId="0" applyFont="1" applyBorder="1" applyAlignment="1">
      <alignment horizontal="center" wrapText="1"/>
    </xf>
    <xf numFmtId="0" fontId="15" fillId="0" borderId="106" xfId="0" applyFont="1" applyBorder="1" applyAlignment="1">
      <alignment vertical="top"/>
    </xf>
    <xf numFmtId="0" fontId="15" fillId="0" borderId="76" xfId="0" applyFont="1" applyBorder="1" applyAlignment="1">
      <alignment horizontal="center" vertical="top"/>
    </xf>
    <xf numFmtId="0" fontId="15" fillId="0" borderId="76" xfId="0" applyFont="1" applyBorder="1" applyAlignment="1">
      <alignment vertical="top"/>
    </xf>
    <xf numFmtId="0" fontId="15" fillId="0" borderId="43" xfId="0" applyFont="1" applyBorder="1" applyAlignment="1">
      <alignment horizontal="center" vertical="top"/>
    </xf>
    <xf numFmtId="0" fontId="15" fillId="0" borderId="76" xfId="0" applyFont="1" applyBorder="1" applyAlignment="1">
      <alignment horizontal="center" wrapText="1"/>
    </xf>
    <xf numFmtId="0" fontId="15" fillId="0" borderId="168" xfId="0" applyFont="1" applyBorder="1" applyAlignment="1">
      <alignment wrapText="1"/>
    </xf>
    <xf numFmtId="0" fontId="15" fillId="0" borderId="185" xfId="0" applyFont="1" applyBorder="1" applyAlignment="1">
      <alignment horizontal="center" vertical="top"/>
    </xf>
    <xf numFmtId="1" fontId="15" fillId="0" borderId="84" xfId="0" applyNumberFormat="1" applyFont="1" applyBorder="1" applyAlignment="1">
      <alignment horizontal="center"/>
    </xf>
    <xf numFmtId="164" fontId="5" fillId="3" borderId="105" xfId="0" applyNumberFormat="1" applyFont="1" applyFill="1" applyBorder="1" applyAlignment="1">
      <alignment horizontal="center" vertical="center"/>
    </xf>
    <xf numFmtId="164" fontId="5" fillId="3" borderId="100" xfId="0" applyNumberFormat="1" applyFont="1" applyFill="1" applyBorder="1" applyAlignment="1">
      <alignment horizontal="center" vertical="center"/>
    </xf>
    <xf numFmtId="164" fontId="6" fillId="9" borderId="190" xfId="0" applyNumberFormat="1" applyFont="1" applyFill="1" applyBorder="1" applyAlignment="1">
      <alignment horizontal="center" vertical="top"/>
    </xf>
    <xf numFmtId="164" fontId="6" fillId="9" borderId="191" xfId="0" applyNumberFormat="1" applyFont="1" applyFill="1" applyBorder="1" applyAlignment="1">
      <alignment horizontal="center" vertical="top"/>
    </xf>
    <xf numFmtId="164" fontId="6" fillId="9" borderId="192" xfId="0" applyNumberFormat="1" applyFont="1" applyFill="1" applyBorder="1" applyAlignment="1">
      <alignment horizontal="center" vertical="top"/>
    </xf>
    <xf numFmtId="0" fontId="6" fillId="6" borderId="187" xfId="0" applyFont="1" applyFill="1" applyBorder="1" applyAlignment="1">
      <alignment horizontal="center" vertical="top" wrapText="1"/>
    </xf>
    <xf numFmtId="164" fontId="6" fillId="6" borderId="193" xfId="0" applyNumberFormat="1" applyFont="1" applyFill="1" applyBorder="1" applyAlignment="1">
      <alignment horizontal="center" vertical="top"/>
    </xf>
    <xf numFmtId="164" fontId="6" fillId="6" borderId="194" xfId="0" applyNumberFormat="1" applyFont="1" applyFill="1" applyBorder="1" applyAlignment="1">
      <alignment horizontal="center" vertical="top"/>
    </xf>
    <xf numFmtId="164" fontId="6" fillId="6" borderId="195" xfId="0" applyNumberFormat="1" applyFont="1" applyFill="1" applyBorder="1" applyAlignment="1">
      <alignment horizontal="center" vertical="top"/>
    </xf>
    <xf numFmtId="0" fontId="15" fillId="4" borderId="149" xfId="0" applyFont="1" applyFill="1" applyBorder="1" applyAlignment="1">
      <alignment horizontal="center" vertical="top"/>
    </xf>
    <xf numFmtId="0" fontId="15" fillId="4" borderId="149" xfId="0" applyFont="1" applyFill="1" applyBorder="1" applyAlignment="1">
      <alignment vertical="top" wrapText="1"/>
    </xf>
    <xf numFmtId="0" fontId="15" fillId="4" borderId="113" xfId="0" applyFont="1" applyFill="1" applyBorder="1" applyAlignment="1">
      <alignment horizontal="center" vertical="top" wrapText="1"/>
    </xf>
    <xf numFmtId="0" fontId="15" fillId="4" borderId="149" xfId="0" applyFont="1" applyFill="1" applyBorder="1" applyAlignment="1">
      <alignment horizontal="center" vertical="top" wrapText="1"/>
    </xf>
    <xf numFmtId="0" fontId="15" fillId="4" borderId="147" xfId="0" applyFont="1" applyFill="1" applyBorder="1" applyAlignment="1">
      <alignment horizontal="center" vertical="top"/>
    </xf>
    <xf numFmtId="0" fontId="15" fillId="4" borderId="147" xfId="0" applyFont="1" applyFill="1" applyBorder="1" applyAlignment="1">
      <alignment vertical="top" wrapText="1"/>
    </xf>
    <xf numFmtId="0" fontId="15" fillId="4" borderId="39" xfId="0" applyFont="1" applyFill="1" applyBorder="1" applyAlignment="1">
      <alignment horizontal="center" vertical="top"/>
    </xf>
    <xf numFmtId="0" fontId="15" fillId="4" borderId="147" xfId="0" applyFont="1" applyFill="1" applyBorder="1" applyAlignment="1">
      <alignment horizontal="center" vertical="top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196" xfId="0" applyFont="1" applyFill="1" applyBorder="1" applyAlignment="1">
      <alignment horizontal="center" vertical="center" wrapText="1"/>
    </xf>
    <xf numFmtId="164" fontId="5" fillId="3" borderId="184" xfId="0" applyNumberFormat="1" applyFont="1" applyFill="1" applyBorder="1" applyAlignment="1">
      <alignment horizontal="center" vertical="center"/>
    </xf>
    <xf numFmtId="164" fontId="6" fillId="6" borderId="190" xfId="0" applyNumberFormat="1" applyFont="1" applyFill="1" applyBorder="1" applyAlignment="1">
      <alignment horizontal="center" vertical="top"/>
    </xf>
    <xf numFmtId="164" fontId="6" fillId="6" borderId="191" xfId="0" applyNumberFormat="1" applyFont="1" applyFill="1" applyBorder="1" applyAlignment="1">
      <alignment horizontal="center" vertical="top"/>
    </xf>
    <xf numFmtId="164" fontId="6" fillId="6" borderId="192" xfId="0" applyNumberFormat="1" applyFont="1" applyFill="1" applyBorder="1" applyAlignment="1">
      <alignment horizontal="center" vertical="top"/>
    </xf>
    <xf numFmtId="0" fontId="5" fillId="3" borderId="168" xfId="0" applyFont="1" applyFill="1" applyBorder="1" applyAlignment="1">
      <alignment horizontal="center" vertical="center" wrapText="1"/>
    </xf>
    <xf numFmtId="0" fontId="6" fillId="6" borderId="197" xfId="0" applyFont="1" applyFill="1" applyBorder="1" applyAlignment="1">
      <alignment horizontal="center" vertical="top" wrapText="1"/>
    </xf>
    <xf numFmtId="164" fontId="5" fillId="3" borderId="102" xfId="0" applyNumberFormat="1" applyFont="1" applyFill="1" applyBorder="1" applyAlignment="1">
      <alignment horizontal="center" vertical="center"/>
    </xf>
    <xf numFmtId="164" fontId="5" fillId="3" borderId="142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143" xfId="0" applyNumberFormat="1" applyFont="1" applyFill="1" applyBorder="1" applyAlignment="1">
      <alignment horizontal="center" vertical="center"/>
    </xf>
    <xf numFmtId="0" fontId="5" fillId="0" borderId="191" xfId="0" applyFont="1" applyBorder="1" applyAlignment="1">
      <alignment vertical="top" wrapText="1"/>
    </xf>
    <xf numFmtId="0" fontId="5" fillId="0" borderId="203" xfId="0" applyFont="1" applyBorder="1" applyAlignment="1">
      <alignment horizontal="center" vertical="top" wrapText="1" indent="1"/>
    </xf>
    <xf numFmtId="0" fontId="5" fillId="0" borderId="192" xfId="0" applyFont="1" applyBorder="1" applyAlignment="1">
      <alignment horizontal="center" vertical="top" wrapText="1"/>
    </xf>
    <xf numFmtId="164" fontId="5" fillId="0" borderId="187" xfId="0" applyNumberFormat="1" applyFont="1" applyBorder="1" applyAlignment="1">
      <alignment horizontal="center" vertical="top"/>
    </xf>
    <xf numFmtId="164" fontId="5" fillId="0" borderId="191" xfId="0" applyNumberFormat="1" applyFont="1" applyBorder="1" applyAlignment="1">
      <alignment horizontal="center" vertical="top"/>
    </xf>
    <xf numFmtId="164" fontId="5" fillId="0" borderId="189" xfId="0" applyNumberFormat="1" applyFont="1" applyBorder="1" applyAlignment="1">
      <alignment horizontal="center" vertical="top"/>
    </xf>
    <xf numFmtId="164" fontId="5" fillId="0" borderId="193" xfId="0" applyNumberFormat="1" applyFont="1" applyBorder="1" applyAlignment="1">
      <alignment horizontal="center" vertical="top"/>
    </xf>
    <xf numFmtId="164" fontId="5" fillId="0" borderId="194" xfId="0" applyNumberFormat="1" applyFont="1" applyBorder="1" applyAlignment="1">
      <alignment horizontal="center" vertical="top"/>
    </xf>
    <xf numFmtId="164" fontId="5" fillId="0" borderId="195" xfId="0" applyNumberFormat="1" applyFont="1" applyBorder="1" applyAlignment="1">
      <alignment horizontal="center" vertical="top"/>
    </xf>
    <xf numFmtId="0" fontId="5" fillId="0" borderId="193" xfId="0" applyFont="1" applyBorder="1" applyAlignment="1">
      <alignment horizontal="center" vertical="top"/>
    </xf>
    <xf numFmtId="0" fontId="5" fillId="0" borderId="194" xfId="0" applyFont="1" applyBorder="1" applyAlignment="1">
      <alignment horizontal="center" vertical="top"/>
    </xf>
    <xf numFmtId="164" fontId="6" fillId="13" borderId="190" xfId="0" applyNumberFormat="1" applyFont="1" applyFill="1" applyBorder="1" applyAlignment="1">
      <alignment horizontal="center" vertical="top"/>
    </xf>
    <xf numFmtId="164" fontId="6" fillId="13" borderId="191" xfId="0" applyNumberFormat="1" applyFont="1" applyFill="1" applyBorder="1" applyAlignment="1">
      <alignment horizontal="center" vertical="top"/>
    </xf>
    <xf numFmtId="164" fontId="6" fillId="13" borderId="204" xfId="0" applyNumberFormat="1" applyFont="1" applyFill="1" applyBorder="1" applyAlignment="1">
      <alignment horizontal="center" vertical="top"/>
    </xf>
    <xf numFmtId="164" fontId="6" fillId="13" borderId="192" xfId="0" applyNumberFormat="1" applyFont="1" applyFill="1" applyBorder="1" applyAlignment="1">
      <alignment horizontal="center" vertical="top"/>
    </xf>
    <xf numFmtId="49" fontId="5" fillId="0" borderId="187" xfId="0" applyNumberFormat="1" applyFont="1" applyBorder="1" applyAlignment="1">
      <alignment horizontal="center" vertical="top" wrapText="1"/>
    </xf>
    <xf numFmtId="164" fontId="5" fillId="3" borderId="69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59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45" xfId="0" applyNumberFormat="1" applyFont="1" applyFill="1" applyBorder="1" applyAlignment="1">
      <alignment horizontal="center" vertical="center" wrapText="1"/>
    </xf>
    <xf numFmtId="164" fontId="5" fillId="3" borderId="150" xfId="0" applyNumberFormat="1" applyFont="1" applyFill="1" applyBorder="1" applyAlignment="1">
      <alignment horizontal="center" vertical="center"/>
    </xf>
    <xf numFmtId="164" fontId="5" fillId="13" borderId="106" xfId="0" applyNumberFormat="1" applyFont="1" applyFill="1" applyBorder="1" applyAlignment="1">
      <alignment horizontal="center" vertical="top" wrapText="1"/>
    </xf>
    <xf numFmtId="164" fontId="5" fillId="13" borderId="149" xfId="0" applyNumberFormat="1" applyFont="1" applyFill="1" applyBorder="1" applyAlignment="1">
      <alignment horizontal="center" vertical="top" wrapText="1"/>
    </xf>
    <xf numFmtId="164" fontId="6" fillId="13" borderId="149" xfId="0" applyNumberFormat="1" applyFont="1" applyFill="1" applyBorder="1" applyAlignment="1">
      <alignment horizontal="center" vertical="top" wrapText="1"/>
    </xf>
    <xf numFmtId="164" fontId="5" fillId="13" borderId="106" xfId="0" applyNumberFormat="1" applyFont="1" applyFill="1" applyBorder="1" applyAlignment="1">
      <alignment horizontal="center" wrapText="1"/>
    </xf>
    <xf numFmtId="164" fontId="5" fillId="13" borderId="81" xfId="0" applyNumberFormat="1" applyFont="1" applyFill="1" applyBorder="1" applyAlignment="1">
      <alignment horizontal="center" vertical="top" wrapText="1"/>
    </xf>
    <xf numFmtId="0" fontId="10" fillId="23" borderId="19" xfId="0" applyFont="1" applyFill="1" applyBorder="1" applyAlignment="1">
      <alignment horizontal="center"/>
    </xf>
    <xf numFmtId="0" fontId="10" fillId="23" borderId="205" xfId="0" applyFont="1" applyFill="1" applyBorder="1" applyAlignment="1">
      <alignment horizontal="center"/>
    </xf>
    <xf numFmtId="0" fontId="10" fillId="23" borderId="149" xfId="0" applyFont="1" applyFill="1" applyBorder="1" applyAlignment="1">
      <alignment horizontal="center"/>
    </xf>
    <xf numFmtId="0" fontId="10" fillId="23" borderId="168" xfId="0" applyFont="1" applyFill="1" applyBorder="1" applyAlignment="1">
      <alignment horizontal="center" wrapText="1"/>
    </xf>
    <xf numFmtId="0" fontId="15" fillId="0" borderId="19" xfId="0" applyFont="1" applyBorder="1" applyAlignment="1">
      <alignment horizontal="center" vertical="top"/>
    </xf>
    <xf numFmtId="0" fontId="15" fillId="0" borderId="19" xfId="0" applyFont="1" applyBorder="1" applyAlignment="1">
      <alignment horizontal="center"/>
    </xf>
    <xf numFmtId="0" fontId="15" fillId="0" borderId="173" xfId="0" applyFont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 wrapText="1"/>
    </xf>
    <xf numFmtId="0" fontId="15" fillId="4" borderId="173" xfId="0" applyFont="1" applyFill="1" applyBorder="1" applyAlignment="1">
      <alignment horizontal="center" vertical="top"/>
    </xf>
    <xf numFmtId="0" fontId="15" fillId="4" borderId="81" xfId="0" applyFont="1" applyFill="1" applyBorder="1" applyAlignment="1">
      <alignment horizontal="center" vertical="top"/>
    </xf>
    <xf numFmtId="0" fontId="15" fillId="0" borderId="206" xfId="0" applyFont="1" applyBorder="1" applyAlignment="1">
      <alignment horizontal="center" vertical="top"/>
    </xf>
    <xf numFmtId="0" fontId="15" fillId="0" borderId="81" xfId="0" applyFont="1" applyBorder="1" applyAlignment="1">
      <alignment horizontal="center" vertical="top"/>
    </xf>
    <xf numFmtId="0" fontId="15" fillId="0" borderId="174" xfId="0" applyFont="1" applyBorder="1" applyAlignment="1">
      <alignment horizontal="center" vertical="top"/>
    </xf>
    <xf numFmtId="0" fontId="15" fillId="0" borderId="167" xfId="0" applyFont="1" applyBorder="1" applyAlignment="1">
      <alignment horizontal="center" vertical="top"/>
    </xf>
    <xf numFmtId="0" fontId="15" fillId="0" borderId="77" xfId="0" applyFont="1" applyBorder="1" applyAlignment="1">
      <alignment horizontal="center" vertical="top"/>
    </xf>
    <xf numFmtId="0" fontId="15" fillId="0" borderId="176" xfId="0" applyFont="1" applyBorder="1" applyAlignment="1">
      <alignment horizontal="center" vertical="top"/>
    </xf>
    <xf numFmtId="1" fontId="15" fillId="0" borderId="205" xfId="0" applyNumberFormat="1" applyFont="1" applyBorder="1" applyAlignment="1">
      <alignment horizontal="center"/>
    </xf>
    <xf numFmtId="1" fontId="15" fillId="0" borderId="81" xfId="0" applyNumberFormat="1" applyFont="1" applyBorder="1" applyAlignment="1">
      <alignment horizontal="center"/>
    </xf>
    <xf numFmtId="0" fontId="15" fillId="0" borderId="179" xfId="0" applyFont="1" applyBorder="1" applyAlignment="1">
      <alignment horizontal="center" vertical="top"/>
    </xf>
    <xf numFmtId="164" fontId="5" fillId="3" borderId="137" xfId="0" applyNumberFormat="1" applyFont="1" applyFill="1" applyBorder="1" applyAlignment="1">
      <alignment horizontal="center" vertical="center"/>
    </xf>
    <xf numFmtId="164" fontId="5" fillId="3" borderId="109" xfId="0" applyNumberFormat="1" applyFont="1" applyFill="1" applyBorder="1" applyAlignment="1">
      <alignment horizontal="center" vertical="center"/>
    </xf>
    <xf numFmtId="164" fontId="5" fillId="3" borderId="61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60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62" xfId="0" applyNumberFormat="1" applyFont="1" applyFill="1" applyBorder="1" applyAlignment="1">
      <alignment horizontal="center" vertical="center" wrapText="1"/>
    </xf>
    <xf numFmtId="164" fontId="5" fillId="3" borderId="197" xfId="0" applyNumberFormat="1" applyFont="1" applyFill="1" applyBorder="1" applyAlignment="1">
      <alignment horizontal="center" vertical="center"/>
    </xf>
    <xf numFmtId="164" fontId="5" fillId="3" borderId="199" xfId="0" applyNumberFormat="1" applyFont="1" applyFill="1" applyBorder="1" applyAlignment="1">
      <alignment horizontal="center" vertical="center"/>
    </xf>
    <xf numFmtId="164" fontId="5" fillId="3" borderId="200" xfId="0" applyNumberFormat="1" applyFont="1" applyFill="1" applyBorder="1" applyAlignment="1">
      <alignment horizontal="center" vertical="center"/>
    </xf>
    <xf numFmtId="164" fontId="5" fillId="3" borderId="194" xfId="0" applyNumberFormat="1" applyFont="1" applyFill="1" applyBorder="1" applyAlignment="1">
      <alignment horizontal="center" vertical="center"/>
    </xf>
    <xf numFmtId="164" fontId="5" fillId="3" borderId="198" xfId="0" applyNumberFormat="1" applyFont="1" applyFill="1" applyBorder="1" applyAlignment="1">
      <alignment horizontal="center" vertical="center"/>
    </xf>
    <xf numFmtId="164" fontId="5" fillId="3" borderId="181" xfId="0" applyNumberFormat="1" applyFont="1" applyFill="1" applyBorder="1" applyAlignment="1">
      <alignment horizontal="center" vertical="center"/>
    </xf>
    <xf numFmtId="164" fontId="5" fillId="3" borderId="201" xfId="0" applyNumberFormat="1" applyFont="1" applyFill="1" applyBorder="1" applyAlignment="1">
      <alignment horizontal="center" vertical="center"/>
    </xf>
    <xf numFmtId="164" fontId="5" fillId="3" borderId="202" xfId="0" applyNumberFormat="1" applyFont="1" applyFill="1" applyBorder="1" applyAlignment="1">
      <alignment horizontal="center" vertical="center"/>
    </xf>
    <xf numFmtId="164" fontId="5" fillId="3" borderId="186" xfId="0" applyNumberFormat="1" applyFont="1" applyFill="1" applyBorder="1" applyAlignment="1">
      <alignment horizontal="center" vertical="center"/>
    </xf>
    <xf numFmtId="164" fontId="5" fillId="3" borderId="183" xfId="0" applyNumberFormat="1" applyFont="1" applyFill="1" applyBorder="1" applyAlignment="1">
      <alignment horizontal="center" vertical="center"/>
    </xf>
    <xf numFmtId="164" fontId="5" fillId="3" borderId="79" xfId="0" applyNumberFormat="1" applyFont="1" applyFill="1" applyBorder="1" applyAlignment="1">
      <alignment horizontal="center" vertical="center"/>
    </xf>
    <xf numFmtId="164" fontId="5" fillId="3" borderId="148" xfId="0" applyNumberFormat="1" applyFont="1" applyFill="1" applyBorder="1" applyAlignment="1">
      <alignment horizontal="center" vertical="center"/>
    </xf>
    <xf numFmtId="164" fontId="5" fillId="8" borderId="84" xfId="0" applyNumberFormat="1" applyFont="1" applyFill="1" applyBorder="1" applyAlignment="1">
      <alignment horizontal="center" vertical="center"/>
    </xf>
    <xf numFmtId="164" fontId="5" fillId="8" borderId="85" xfId="0" applyNumberFormat="1" applyFont="1" applyFill="1" applyBorder="1" applyAlignment="1">
      <alignment horizontal="center" vertical="center"/>
    </xf>
    <xf numFmtId="164" fontId="5" fillId="8" borderId="86" xfId="0" applyNumberFormat="1" applyFont="1" applyFill="1" applyBorder="1" applyAlignment="1">
      <alignment horizontal="center" vertical="center"/>
    </xf>
    <xf numFmtId="164" fontId="5" fillId="3" borderId="101" xfId="0" applyNumberFormat="1" applyFont="1" applyFill="1" applyBorder="1" applyAlignment="1">
      <alignment horizontal="center" vertical="center"/>
    </xf>
    <xf numFmtId="164" fontId="5" fillId="3" borderId="124" xfId="0" applyNumberFormat="1" applyFont="1" applyFill="1" applyBorder="1" applyAlignment="1">
      <alignment horizontal="center" vertical="center"/>
    </xf>
    <xf numFmtId="164" fontId="5" fillId="3" borderId="49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164" fontId="5" fillId="3" borderId="66" xfId="0" applyNumberFormat="1" applyFont="1" applyFill="1" applyBorder="1" applyAlignment="1">
      <alignment horizontal="center" vertical="center"/>
    </xf>
    <xf numFmtId="164" fontId="5" fillId="3" borderId="48" xfId="0" applyNumberFormat="1" applyFont="1" applyFill="1" applyBorder="1" applyAlignment="1">
      <alignment horizontal="center" vertical="center"/>
    </xf>
    <xf numFmtId="164" fontId="5" fillId="3" borderId="46" xfId="0" applyNumberFormat="1" applyFont="1" applyFill="1" applyBorder="1" applyAlignment="1">
      <alignment horizontal="center" vertical="center"/>
    </xf>
    <xf numFmtId="164" fontId="5" fillId="3" borderId="70" xfId="0" applyNumberFormat="1" applyFont="1" applyFill="1" applyBorder="1" applyAlignment="1">
      <alignment horizontal="center" vertical="center"/>
    </xf>
    <xf numFmtId="164" fontId="5" fillId="3" borderId="73" xfId="0" applyNumberFormat="1" applyFont="1" applyFill="1" applyBorder="1" applyAlignment="1">
      <alignment horizontal="center" vertical="center"/>
    </xf>
    <xf numFmtId="164" fontId="5" fillId="3" borderId="139" xfId="0" applyNumberFormat="1" applyFont="1" applyFill="1" applyBorder="1" applyAlignment="1">
      <alignment horizontal="center" vertical="center"/>
    </xf>
    <xf numFmtId="164" fontId="5" fillId="3" borderId="108" xfId="0" applyNumberFormat="1" applyFont="1" applyFill="1" applyBorder="1" applyAlignment="1">
      <alignment horizontal="center" vertical="center"/>
    </xf>
    <xf numFmtId="164" fontId="5" fillId="3" borderId="123" xfId="0" applyNumberFormat="1" applyFont="1" applyFill="1" applyBorder="1" applyAlignment="1">
      <alignment horizontal="center" vertical="center"/>
    </xf>
    <xf numFmtId="164" fontId="5" fillId="3" borderId="67" xfId="0" applyNumberFormat="1" applyFont="1" applyFill="1" applyBorder="1" applyAlignment="1">
      <alignment horizontal="center" vertical="center"/>
    </xf>
    <xf numFmtId="164" fontId="5" fillId="3" borderId="97" xfId="0" applyNumberFormat="1" applyFont="1" applyFill="1" applyBorder="1" applyAlignment="1">
      <alignment horizontal="center" vertical="center"/>
    </xf>
    <xf numFmtId="164" fontId="5" fillId="3" borderId="96" xfId="0" applyNumberFormat="1" applyFont="1" applyFill="1" applyBorder="1" applyAlignment="1">
      <alignment horizontal="center" vertical="center"/>
    </xf>
    <xf numFmtId="164" fontId="5" fillId="3" borderId="98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164" fontId="5" fillId="3" borderId="89" xfId="0" applyNumberFormat="1" applyFont="1" applyFill="1" applyBorder="1" applyAlignment="1">
      <alignment horizontal="center" vertical="center"/>
    </xf>
    <xf numFmtId="164" fontId="5" fillId="3" borderId="110" xfId="0" applyNumberFormat="1" applyFont="1" applyFill="1" applyBorder="1" applyAlignment="1">
      <alignment horizontal="center" vertical="center"/>
    </xf>
    <xf numFmtId="164" fontId="5" fillId="3" borderId="72" xfId="0" applyNumberFormat="1" applyFont="1" applyFill="1" applyBorder="1" applyAlignment="1">
      <alignment horizontal="center" vertical="center"/>
    </xf>
    <xf numFmtId="164" fontId="5" fillId="3" borderId="121" xfId="0" applyNumberFormat="1" applyFont="1" applyFill="1" applyBorder="1" applyAlignment="1">
      <alignment horizontal="center" vertical="center"/>
    </xf>
    <xf numFmtId="164" fontId="5" fillId="4" borderId="108" xfId="1" applyNumberFormat="1" applyFont="1" applyFill="1" applyBorder="1" applyAlignment="1">
      <alignment horizontal="center" vertical="center"/>
    </xf>
    <xf numFmtId="49" fontId="5" fillId="3" borderId="75" xfId="0" applyNumberFormat="1" applyFont="1" applyFill="1" applyBorder="1" applyAlignment="1">
      <alignment horizontal="center" vertical="top"/>
    </xf>
    <xf numFmtId="49" fontId="5" fillId="3" borderId="76" xfId="0" applyNumberFormat="1" applyFont="1" applyFill="1" applyBorder="1" applyAlignment="1">
      <alignment horizontal="center" vertical="top"/>
    </xf>
    <xf numFmtId="49" fontId="5" fillId="3" borderId="77" xfId="0" applyNumberFormat="1" applyFont="1" applyFill="1" applyBorder="1" applyAlignment="1">
      <alignment horizontal="center" vertical="top"/>
    </xf>
    <xf numFmtId="49" fontId="5" fillId="3" borderId="75" xfId="0" applyNumberFormat="1" applyFont="1" applyFill="1" applyBorder="1" applyAlignment="1">
      <alignment horizontal="center" vertical="top" wrapText="1"/>
    </xf>
    <xf numFmtId="49" fontId="5" fillId="3" borderId="77" xfId="0" applyNumberFormat="1" applyFont="1" applyFill="1" applyBorder="1" applyAlignment="1">
      <alignment horizontal="center" vertical="top" wrapText="1"/>
    </xf>
    <xf numFmtId="49" fontId="5" fillId="4" borderId="75" xfId="0" applyNumberFormat="1" applyFont="1" applyFill="1" applyBorder="1" applyAlignment="1">
      <alignment horizontal="center" vertical="top"/>
    </xf>
    <xf numFmtId="49" fontId="5" fillId="4" borderId="76" xfId="0" applyNumberFormat="1" applyFont="1" applyFill="1" applyBorder="1" applyAlignment="1">
      <alignment horizontal="center" vertical="top"/>
    </xf>
    <xf numFmtId="49" fontId="5" fillId="4" borderId="77" xfId="0" applyNumberFormat="1" applyFont="1" applyFill="1" applyBorder="1" applyAlignment="1">
      <alignment horizontal="center" vertical="top"/>
    </xf>
    <xf numFmtId="0" fontId="6" fillId="11" borderId="65" xfId="0" applyFont="1" applyFill="1" applyBorder="1" applyAlignment="1">
      <alignment horizontal="right" vertical="top"/>
    </xf>
    <xf numFmtId="0" fontId="6" fillId="11" borderId="47" xfId="0" applyFont="1" applyFill="1" applyBorder="1" applyAlignment="1">
      <alignment horizontal="right" vertical="top"/>
    </xf>
    <xf numFmtId="0" fontId="6" fillId="11" borderId="48" xfId="0" applyFont="1" applyFill="1" applyBorder="1" applyAlignment="1">
      <alignment horizontal="right" vertical="top"/>
    </xf>
    <xf numFmtId="0" fontId="5" fillId="4" borderId="77" xfId="0" applyFont="1" applyFill="1" applyBorder="1"/>
    <xf numFmtId="49" fontId="6" fillId="3" borderId="89" xfId="0" applyNumberFormat="1" applyFont="1" applyFill="1" applyBorder="1" applyAlignment="1">
      <alignment horizontal="center" vertical="top"/>
    </xf>
    <xf numFmtId="0" fontId="5" fillId="4" borderId="115" xfId="0" applyFont="1" applyFill="1" applyBorder="1"/>
    <xf numFmtId="0" fontId="5" fillId="4" borderId="89" xfId="0" applyFont="1" applyFill="1" applyBorder="1" applyAlignment="1">
      <alignment horizontal="left" vertical="top" wrapText="1"/>
    </xf>
    <xf numFmtId="49" fontId="6" fillId="15" borderId="71" xfId="0" applyNumberFormat="1" applyFont="1" applyFill="1" applyBorder="1" applyAlignment="1">
      <alignment horizontal="left" vertical="top"/>
    </xf>
    <xf numFmtId="0" fontId="5" fillId="10" borderId="47" xfId="0" applyFont="1" applyFill="1" applyBorder="1"/>
    <xf numFmtId="0" fontId="5" fillId="10" borderId="48" xfId="0" applyFont="1" applyFill="1" applyBorder="1"/>
    <xf numFmtId="49" fontId="5" fillId="3" borderId="110" xfId="0" applyNumberFormat="1" applyFont="1" applyFill="1" applyBorder="1" applyAlignment="1">
      <alignment horizontal="center" vertical="top" wrapText="1"/>
    </xf>
    <xf numFmtId="0" fontId="5" fillId="4" borderId="59" xfId="0" applyFont="1" applyFill="1" applyBorder="1" applyAlignment="1">
      <alignment vertical="top" wrapText="1"/>
    </xf>
    <xf numFmtId="0" fontId="5" fillId="4" borderId="116" xfId="0" applyFont="1" applyFill="1" applyBorder="1" applyAlignment="1">
      <alignment vertical="top" wrapText="1"/>
    </xf>
    <xf numFmtId="49" fontId="5" fillId="3" borderId="76" xfId="0" applyNumberFormat="1" applyFont="1" applyFill="1" applyBorder="1" applyAlignment="1">
      <alignment horizontal="center" vertical="top" wrapText="1"/>
    </xf>
    <xf numFmtId="49" fontId="6" fillId="9" borderId="47" xfId="0" applyNumberFormat="1" applyFont="1" applyFill="1" applyBorder="1" applyAlignment="1">
      <alignment horizontal="right" vertical="top"/>
    </xf>
    <xf numFmtId="49" fontId="6" fillId="15" borderId="47" xfId="0" applyNumberFormat="1" applyFont="1" applyFill="1" applyBorder="1" applyAlignment="1">
      <alignment horizontal="left" vertical="top"/>
    </xf>
    <xf numFmtId="0" fontId="5" fillId="10" borderId="103" xfId="0" applyFont="1" applyFill="1" applyBorder="1"/>
    <xf numFmtId="0" fontId="5" fillId="10" borderId="126" xfId="0" applyFont="1" applyFill="1" applyBorder="1"/>
    <xf numFmtId="0" fontId="5" fillId="4" borderId="96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0" fontId="5" fillId="4" borderId="102" xfId="0" applyFont="1" applyFill="1" applyBorder="1" applyAlignment="1">
      <alignment horizontal="center" vertical="top"/>
    </xf>
    <xf numFmtId="0" fontId="5" fillId="4" borderId="98" xfId="0" applyFont="1" applyFill="1" applyBorder="1" applyAlignment="1">
      <alignment horizontal="center" vertical="top" wrapText="1"/>
    </xf>
    <xf numFmtId="0" fontId="5" fillId="4" borderId="45" xfId="0" applyFont="1" applyFill="1" applyBorder="1" applyAlignment="1">
      <alignment horizontal="center" vertical="top" wrapText="1"/>
    </xf>
    <xf numFmtId="0" fontId="5" fillId="4" borderId="104" xfId="0" applyFont="1" applyFill="1" applyBorder="1" applyAlignment="1">
      <alignment horizontal="center" vertical="top" wrapText="1"/>
    </xf>
    <xf numFmtId="0" fontId="5" fillId="4" borderId="75" xfId="0" applyFont="1" applyFill="1" applyBorder="1" applyAlignment="1">
      <alignment horizontal="center" vertical="top"/>
    </xf>
    <xf numFmtId="0" fontId="5" fillId="4" borderId="76" xfId="0" applyFont="1" applyFill="1" applyBorder="1" applyAlignment="1">
      <alignment horizontal="center" vertical="top"/>
    </xf>
    <xf numFmtId="0" fontId="5" fillId="4" borderId="77" xfId="0" applyFont="1" applyFill="1" applyBorder="1" applyAlignment="1">
      <alignment horizontal="center" vertical="top"/>
    </xf>
    <xf numFmtId="0" fontId="5" fillId="4" borderId="77" xfId="0" applyFont="1" applyFill="1" applyBorder="1" applyAlignment="1">
      <alignment wrapText="1"/>
    </xf>
    <xf numFmtId="49" fontId="6" fillId="12" borderId="89" xfId="0" applyNumberFormat="1" applyFont="1" applyFill="1" applyBorder="1" applyAlignment="1">
      <alignment horizontal="center" vertical="top"/>
    </xf>
    <xf numFmtId="49" fontId="6" fillId="12" borderId="2" xfId="0" applyNumberFormat="1" applyFont="1" applyFill="1" applyBorder="1" applyAlignment="1">
      <alignment horizontal="center" vertical="top"/>
    </xf>
    <xf numFmtId="0" fontId="5" fillId="11" borderId="115" xfId="0" applyFont="1" applyFill="1" applyBorder="1"/>
    <xf numFmtId="1" fontId="6" fillId="9" borderId="89" xfId="0" applyNumberFormat="1" applyFont="1" applyFill="1" applyBorder="1" applyAlignment="1">
      <alignment horizontal="center" vertical="top"/>
    </xf>
    <xf numFmtId="1" fontId="6" fillId="9" borderId="2" xfId="0" applyNumberFormat="1" applyFont="1" applyFill="1" applyBorder="1" applyAlignment="1">
      <alignment horizontal="center" vertical="top"/>
    </xf>
    <xf numFmtId="0" fontId="5" fillId="10" borderId="115" xfId="0" applyFont="1" applyFill="1" applyBorder="1"/>
    <xf numFmtId="49" fontId="6" fillId="3" borderId="2" xfId="0" applyNumberFormat="1" applyFont="1" applyFill="1" applyBorder="1" applyAlignment="1">
      <alignment horizontal="center" vertical="top"/>
    </xf>
    <xf numFmtId="0" fontId="5" fillId="3" borderId="89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90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4" borderId="105" xfId="0" applyFont="1" applyFill="1" applyBorder="1"/>
    <xf numFmtId="49" fontId="5" fillId="3" borderId="59" xfId="0" applyNumberFormat="1" applyFont="1" applyFill="1" applyBorder="1" applyAlignment="1">
      <alignment horizontal="center" vertical="top" wrapText="1"/>
    </xf>
    <xf numFmtId="49" fontId="6" fillId="12" borderId="90" xfId="0" applyNumberFormat="1" applyFont="1" applyFill="1" applyBorder="1" applyAlignment="1">
      <alignment horizontal="center" vertical="top"/>
    </xf>
    <xf numFmtId="49" fontId="6" fillId="12" borderId="1" xfId="0" applyNumberFormat="1" applyFont="1" applyFill="1" applyBorder="1" applyAlignment="1">
      <alignment horizontal="center" vertical="top"/>
    </xf>
    <xf numFmtId="0" fontId="5" fillId="11" borderId="105" xfId="0" applyFont="1" applyFill="1" applyBorder="1"/>
    <xf numFmtId="49" fontId="6" fillId="9" borderId="89" xfId="0" applyNumberFormat="1" applyFont="1" applyFill="1" applyBorder="1" applyAlignment="1">
      <alignment horizontal="center" vertical="top"/>
    </xf>
    <xf numFmtId="49" fontId="6" fillId="9" borderId="2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0" fontId="5" fillId="4" borderId="96" xfId="0" applyFont="1" applyFill="1" applyBorder="1" applyAlignment="1">
      <alignment horizontal="left" vertical="top" wrapText="1"/>
    </xf>
    <xf numFmtId="0" fontId="5" fillId="4" borderId="102" xfId="0" applyFont="1" applyFill="1" applyBorder="1" applyAlignment="1">
      <alignment horizontal="left" vertical="top" wrapText="1"/>
    </xf>
    <xf numFmtId="0" fontId="6" fillId="11" borderId="96" xfId="0" applyFont="1" applyFill="1" applyBorder="1" applyAlignment="1">
      <alignment horizontal="center" vertical="top"/>
    </xf>
    <xf numFmtId="0" fontId="6" fillId="11" borderId="14" xfId="0" applyFont="1" applyFill="1" applyBorder="1" applyAlignment="1">
      <alignment horizontal="center" vertical="top"/>
    </xf>
    <xf numFmtId="0" fontId="6" fillId="11" borderId="102" xfId="0" applyFont="1" applyFill="1" applyBorder="1" applyAlignment="1">
      <alignment horizontal="center" vertical="top"/>
    </xf>
    <xf numFmtId="0" fontId="6" fillId="10" borderId="96" xfId="0" applyFont="1" applyFill="1" applyBorder="1" applyAlignment="1">
      <alignment horizontal="center" vertical="top"/>
    </xf>
    <xf numFmtId="0" fontId="6" fillId="10" borderId="14" xfId="0" applyFont="1" applyFill="1" applyBorder="1" applyAlignment="1">
      <alignment horizontal="center" vertical="top"/>
    </xf>
    <xf numFmtId="0" fontId="6" fillId="10" borderId="102" xfId="0" applyFont="1" applyFill="1" applyBorder="1" applyAlignment="1">
      <alignment horizontal="center" vertical="top"/>
    </xf>
    <xf numFmtId="0" fontId="6" fillId="4" borderId="96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horizontal="center" vertical="top"/>
    </xf>
    <xf numFmtId="0" fontId="6" fillId="4" borderId="102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left" vertical="top" wrapText="1"/>
    </xf>
    <xf numFmtId="49" fontId="6" fillId="16" borderId="88" xfId="0" applyNumberFormat="1" applyFont="1" applyFill="1" applyBorder="1" applyAlignment="1">
      <alignment horizontal="center" vertical="top"/>
    </xf>
    <xf numFmtId="49" fontId="6" fillId="16" borderId="58" xfId="0" applyNumberFormat="1" applyFont="1" applyFill="1" applyBorder="1" applyAlignment="1">
      <alignment horizontal="center" vertical="top"/>
    </xf>
    <xf numFmtId="0" fontId="5" fillId="18" borderId="114" xfId="0" applyFont="1" applyFill="1" applyBorder="1"/>
    <xf numFmtId="49" fontId="5" fillId="3" borderId="140" xfId="0" applyNumberFormat="1" applyFont="1" applyFill="1" applyBorder="1" applyAlignment="1">
      <alignment horizontal="center" vertical="top" wrapText="1"/>
    </xf>
    <xf numFmtId="49" fontId="5" fillId="3" borderId="69" xfId="0" applyNumberFormat="1" applyFont="1" applyFill="1" applyBorder="1" applyAlignment="1">
      <alignment horizontal="center" vertical="top" wrapText="1"/>
    </xf>
    <xf numFmtId="49" fontId="5" fillId="3" borderId="110" xfId="0" applyNumberFormat="1" applyFont="1" applyFill="1" applyBorder="1" applyAlignment="1">
      <alignment horizontal="center" vertical="top"/>
    </xf>
    <xf numFmtId="49" fontId="5" fillId="3" borderId="59" xfId="0" applyNumberFormat="1" applyFont="1" applyFill="1" applyBorder="1" applyAlignment="1">
      <alignment horizontal="center" vertical="top"/>
    </xf>
    <xf numFmtId="0" fontId="5" fillId="4" borderId="116" xfId="0" applyFont="1" applyFill="1" applyBorder="1" applyAlignment="1">
      <alignment vertical="top"/>
    </xf>
    <xf numFmtId="0" fontId="5" fillId="3" borderId="89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49" fontId="6" fillId="16" borderId="78" xfId="0" applyNumberFormat="1" applyFont="1" applyFill="1" applyBorder="1" applyAlignment="1">
      <alignment horizontal="center" vertical="top"/>
    </xf>
    <xf numFmtId="49" fontId="6" fillId="16" borderId="113" xfId="0" applyNumberFormat="1" applyFont="1" applyFill="1" applyBorder="1" applyAlignment="1">
      <alignment horizontal="center" vertical="top"/>
    </xf>
    <xf numFmtId="0" fontId="5" fillId="18" borderId="84" xfId="0" applyFont="1" applyFill="1" applyBorder="1"/>
    <xf numFmtId="49" fontId="6" fillId="12" borderId="82" xfId="0" applyNumberFormat="1" applyFont="1" applyFill="1" applyBorder="1" applyAlignment="1">
      <alignment horizontal="center" vertical="top"/>
    </xf>
    <xf numFmtId="49" fontId="6" fillId="12" borderId="9" xfId="0" applyNumberFormat="1" applyFont="1" applyFill="1" applyBorder="1" applyAlignment="1">
      <alignment horizontal="center" vertical="top"/>
    </xf>
    <xf numFmtId="0" fontId="5" fillId="11" borderId="85" xfId="0" applyFont="1" applyFill="1" applyBorder="1"/>
    <xf numFmtId="1" fontId="6" fillId="9" borderId="90" xfId="0" applyNumberFormat="1" applyFont="1" applyFill="1" applyBorder="1" applyAlignment="1">
      <alignment horizontal="center" vertical="top"/>
    </xf>
    <xf numFmtId="1" fontId="6" fillId="9" borderId="1" xfId="0" applyNumberFormat="1" applyFont="1" applyFill="1" applyBorder="1" applyAlignment="1">
      <alignment horizontal="center" vertical="top"/>
    </xf>
    <xf numFmtId="0" fontId="5" fillId="10" borderId="105" xfId="0" applyFont="1" applyFill="1" applyBorder="1"/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 vertical="top" wrapText="1"/>
    </xf>
    <xf numFmtId="0" fontId="5" fillId="0" borderId="0" xfId="0" applyFont="1"/>
    <xf numFmtId="0" fontId="6" fillId="2" borderId="0" xfId="0" applyFont="1" applyFill="1" applyAlignment="1">
      <alignment horizontal="center" vertical="top" wrapText="1"/>
    </xf>
    <xf numFmtId="0" fontId="5" fillId="2" borderId="90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/>
    </xf>
    <xf numFmtId="0" fontId="5" fillId="0" borderId="105" xfId="0" applyFont="1" applyBorder="1" applyAlignment="1">
      <alignment vertical="center"/>
    </xf>
    <xf numFmtId="0" fontId="5" fillId="2" borderId="89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vertical="center"/>
    </xf>
    <xf numFmtId="0" fontId="5" fillId="0" borderId="115" xfId="0" applyFont="1" applyBorder="1" applyAlignment="1">
      <alignment vertical="center"/>
    </xf>
    <xf numFmtId="0" fontId="5" fillId="0" borderId="89" xfId="0" applyFont="1" applyBorder="1" applyAlignment="1">
      <alignment horizontal="center" vertical="center" wrapText="1"/>
    </xf>
    <xf numFmtId="0" fontId="6" fillId="3" borderId="121" xfId="0" applyFont="1" applyFill="1" applyBorder="1" applyAlignment="1">
      <alignment horizontal="center" vertical="center" wrapText="1"/>
    </xf>
    <xf numFmtId="0" fontId="5" fillId="4" borderId="125" xfId="0" applyFont="1" applyFill="1" applyBorder="1" applyAlignment="1">
      <alignment vertical="center"/>
    </xf>
    <xf numFmtId="0" fontId="5" fillId="4" borderId="133" xfId="0" applyFont="1" applyFill="1" applyBorder="1" applyAlignment="1">
      <alignment vertical="center"/>
    </xf>
    <xf numFmtId="0" fontId="6" fillId="2" borderId="121" xfId="0" applyFont="1" applyFill="1" applyBorder="1" applyAlignment="1">
      <alignment horizontal="center" vertical="center" wrapText="1"/>
    </xf>
    <xf numFmtId="0" fontId="5" fillId="0" borderId="125" xfId="0" applyFont="1" applyBorder="1" applyAlignment="1">
      <alignment vertical="center"/>
    </xf>
    <xf numFmtId="0" fontId="5" fillId="0" borderId="133" xfId="0" applyFont="1" applyBorder="1" applyAlignment="1">
      <alignment vertical="center"/>
    </xf>
    <xf numFmtId="0" fontId="5" fillId="3" borderId="63" xfId="0" applyFont="1" applyFill="1" applyBorder="1" applyAlignment="1">
      <alignment horizontal="center" vertical="center" textRotation="90" wrapText="1"/>
    </xf>
    <xf numFmtId="0" fontId="5" fillId="4" borderId="1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 textRotation="90" wrapText="1"/>
    </xf>
    <xf numFmtId="0" fontId="5" fillId="4" borderId="116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 textRotation="90" wrapText="1"/>
    </xf>
    <xf numFmtId="0" fontId="5" fillId="0" borderId="114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5" fillId="2" borderId="130" xfId="0" applyFont="1" applyFill="1" applyBorder="1" applyAlignment="1">
      <alignment horizontal="center" vertical="center" textRotation="90"/>
    </xf>
    <xf numFmtId="0" fontId="5" fillId="0" borderId="131" xfId="0" applyFont="1" applyBorder="1" applyAlignment="1">
      <alignment vertical="center"/>
    </xf>
    <xf numFmtId="0" fontId="5" fillId="0" borderId="132" xfId="0" applyFont="1" applyBorder="1" applyAlignment="1">
      <alignment vertical="center"/>
    </xf>
    <xf numFmtId="0" fontId="5" fillId="2" borderId="64" xfId="0" applyFont="1" applyFill="1" applyBorder="1" applyAlignment="1">
      <alignment horizontal="center" vertical="center" textRotation="90" wrapText="1"/>
    </xf>
    <xf numFmtId="0" fontId="5" fillId="0" borderId="116" xfId="0" applyFont="1" applyBorder="1" applyAlignment="1">
      <alignment vertical="center"/>
    </xf>
    <xf numFmtId="0" fontId="5" fillId="2" borderId="110" xfId="0" applyFont="1" applyFill="1" applyBorder="1" applyAlignment="1">
      <alignment horizontal="center" vertical="center" textRotation="90" wrapText="1"/>
    </xf>
    <xf numFmtId="0" fontId="5" fillId="0" borderId="59" xfId="0" applyFont="1" applyBorder="1" applyAlignment="1">
      <alignment vertical="center"/>
    </xf>
    <xf numFmtId="0" fontId="5" fillId="2" borderId="75" xfId="0" applyFont="1" applyFill="1" applyBorder="1" applyAlignment="1">
      <alignment horizontal="center" vertical="center" textRotation="90" wrapText="1"/>
    </xf>
    <xf numFmtId="0" fontId="5" fillId="0" borderId="76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2" borderId="76" xfId="0" applyFont="1" applyFill="1" applyBorder="1" applyAlignment="1">
      <alignment horizontal="center" vertical="center" textRotation="90" wrapText="1"/>
    </xf>
    <xf numFmtId="0" fontId="5" fillId="2" borderId="77" xfId="0" applyFont="1" applyFill="1" applyBorder="1" applyAlignment="1">
      <alignment horizontal="center" vertical="center" textRotation="90" wrapText="1"/>
    </xf>
    <xf numFmtId="0" fontId="6" fillId="14" borderId="47" xfId="0" applyFont="1" applyFill="1" applyBorder="1" applyAlignment="1">
      <alignment horizontal="left" vertical="top" wrapText="1"/>
    </xf>
    <xf numFmtId="0" fontId="6" fillId="14" borderId="48" xfId="0" applyFont="1" applyFill="1" applyBorder="1" applyAlignment="1">
      <alignment horizontal="left" vertical="top" wrapText="1"/>
    </xf>
    <xf numFmtId="0" fontId="6" fillId="15" borderId="71" xfId="0" applyFont="1" applyFill="1" applyBorder="1" applyAlignment="1">
      <alignment horizontal="left" vertical="top" wrapText="1"/>
    </xf>
    <xf numFmtId="0" fontId="6" fillId="15" borderId="47" xfId="0" applyFont="1" applyFill="1" applyBorder="1" applyAlignment="1">
      <alignment horizontal="left" vertical="top" wrapText="1"/>
    </xf>
    <xf numFmtId="0" fontId="6" fillId="15" borderId="48" xfId="0" applyFont="1" applyFill="1" applyBorder="1" applyAlignment="1">
      <alignment horizontal="left" vertical="top" wrapText="1"/>
    </xf>
    <xf numFmtId="0" fontId="6" fillId="17" borderId="204" xfId="0" applyFont="1" applyFill="1" applyBorder="1" applyAlignment="1">
      <alignment horizontal="left" vertical="top" wrapText="1"/>
    </xf>
    <xf numFmtId="0" fontId="6" fillId="17" borderId="188" xfId="0" applyFont="1" applyFill="1" applyBorder="1" applyAlignment="1">
      <alignment horizontal="left" vertical="top" wrapText="1"/>
    </xf>
    <xf numFmtId="0" fontId="6" fillId="17" borderId="189" xfId="0" applyFont="1" applyFill="1" applyBorder="1" applyAlignment="1">
      <alignment horizontal="left" vertical="top" wrapText="1"/>
    </xf>
    <xf numFmtId="0" fontId="6" fillId="0" borderId="187" xfId="0" applyFont="1" applyBorder="1" applyAlignment="1">
      <alignment horizontal="left" vertical="center"/>
    </xf>
    <xf numFmtId="0" fontId="6" fillId="0" borderId="188" xfId="0" applyFont="1" applyBorder="1" applyAlignment="1">
      <alignment horizontal="left" vertical="center"/>
    </xf>
    <xf numFmtId="0" fontId="6" fillId="0" borderId="189" xfId="0" applyFont="1" applyBorder="1" applyAlignment="1">
      <alignment horizontal="left" vertical="center"/>
    </xf>
    <xf numFmtId="49" fontId="6" fillId="9" borderId="82" xfId="0" applyNumberFormat="1" applyFont="1" applyFill="1" applyBorder="1" applyAlignment="1">
      <alignment horizontal="center" vertical="top"/>
    </xf>
    <xf numFmtId="49" fontId="6" fillId="9" borderId="9" xfId="0" applyNumberFormat="1" applyFont="1" applyFill="1" applyBorder="1" applyAlignment="1">
      <alignment horizontal="center" vertical="top"/>
    </xf>
    <xf numFmtId="0" fontId="5" fillId="10" borderId="85" xfId="0" applyFont="1" applyFill="1" applyBorder="1"/>
    <xf numFmtId="49" fontId="6" fillId="3" borderId="82" xfId="0" applyNumberFormat="1" applyFont="1" applyFill="1" applyBorder="1" applyAlignment="1">
      <alignment horizontal="center" vertical="top"/>
    </xf>
    <xf numFmtId="49" fontId="6" fillId="3" borderId="9" xfId="0" applyNumberFormat="1" applyFont="1" applyFill="1" applyBorder="1" applyAlignment="1">
      <alignment horizontal="center" vertical="top"/>
    </xf>
    <xf numFmtId="0" fontId="5" fillId="4" borderId="85" xfId="0" applyFont="1" applyFill="1" applyBorder="1"/>
    <xf numFmtId="0" fontId="5" fillId="4" borderId="90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9" fontId="6" fillId="16" borderId="43" xfId="0" applyNumberFormat="1" applyFont="1" applyFill="1" applyBorder="1" applyAlignment="1">
      <alignment horizontal="center" vertical="top"/>
    </xf>
    <xf numFmtId="49" fontId="6" fillId="12" borderId="14" xfId="0" applyNumberFormat="1" applyFont="1" applyFill="1" applyBorder="1" applyAlignment="1">
      <alignment horizontal="center" vertical="top"/>
    </xf>
    <xf numFmtId="49" fontId="6" fillId="9" borderId="14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49" fontId="6" fillId="16" borderId="114" xfId="0" applyNumberFormat="1" applyFont="1" applyFill="1" applyBorder="1" applyAlignment="1">
      <alignment horizontal="center" vertical="top"/>
    </xf>
    <xf numFmtId="49" fontId="6" fillId="16" borderId="97" xfId="0" applyNumberFormat="1" applyFont="1" applyFill="1" applyBorder="1" applyAlignment="1">
      <alignment horizontal="center" vertical="top"/>
    </xf>
    <xf numFmtId="49" fontId="6" fillId="16" borderId="101" xfId="0" applyNumberFormat="1" applyFont="1" applyFill="1" applyBorder="1" applyAlignment="1">
      <alignment horizontal="center" vertical="top"/>
    </xf>
    <xf numFmtId="49" fontId="6" fillId="12" borderId="96" xfId="0" applyNumberFormat="1" applyFont="1" applyFill="1" applyBorder="1" applyAlignment="1">
      <alignment horizontal="center" vertical="top"/>
    </xf>
    <xf numFmtId="49" fontId="6" fillId="12" borderId="102" xfId="0" applyNumberFormat="1" applyFont="1" applyFill="1" applyBorder="1" applyAlignment="1">
      <alignment horizontal="center" vertical="top"/>
    </xf>
    <xf numFmtId="1" fontId="6" fillId="9" borderId="82" xfId="0" applyNumberFormat="1" applyFont="1" applyFill="1" applyBorder="1" applyAlignment="1">
      <alignment horizontal="center" vertical="top"/>
    </xf>
    <xf numFmtId="1" fontId="6" fillId="9" borderId="9" xfId="0" applyNumberFormat="1" applyFont="1" applyFill="1" applyBorder="1" applyAlignment="1">
      <alignment horizontal="center" vertical="top"/>
    </xf>
    <xf numFmtId="49" fontId="6" fillId="3" borderId="90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10" borderId="47" xfId="0" applyFont="1" applyFill="1" applyBorder="1" applyAlignment="1">
      <alignment horizontal="right" vertical="top"/>
    </xf>
    <xf numFmtId="0" fontId="5" fillId="10" borderId="47" xfId="0" applyFont="1" applyFill="1" applyBorder="1" applyAlignment="1">
      <alignment vertical="top"/>
    </xf>
    <xf numFmtId="0" fontId="5" fillId="10" borderId="48" xfId="0" applyFont="1" applyFill="1" applyBorder="1" applyAlignment="1">
      <alignment vertical="top"/>
    </xf>
    <xf numFmtId="0" fontId="5" fillId="10" borderId="1" xfId="0" applyFont="1" applyFill="1" applyBorder="1"/>
    <xf numFmtId="0" fontId="5" fillId="4" borderId="2" xfId="0" applyFont="1" applyFill="1" applyBorder="1"/>
    <xf numFmtId="0" fontId="5" fillId="4" borderId="59" xfId="0" applyFont="1" applyFill="1" applyBorder="1" applyAlignment="1">
      <alignment vertical="top"/>
    </xf>
    <xf numFmtId="0" fontId="5" fillId="4" borderId="76" xfId="0" applyFont="1" applyFill="1" applyBorder="1"/>
    <xf numFmtId="0" fontId="6" fillId="10" borderId="92" xfId="0" applyFont="1" applyFill="1" applyBorder="1" applyAlignment="1">
      <alignment horizontal="right" vertical="top"/>
    </xf>
    <xf numFmtId="0" fontId="5" fillId="10" borderId="92" xfId="0" applyFont="1" applyFill="1" applyBorder="1" applyAlignment="1">
      <alignment vertical="top"/>
    </xf>
    <xf numFmtId="0" fontId="5" fillId="10" borderId="91" xfId="0" applyFont="1" applyFill="1" applyBorder="1" applyAlignment="1">
      <alignment vertical="top"/>
    </xf>
    <xf numFmtId="0" fontId="5" fillId="3" borderId="120" xfId="0" applyFont="1" applyFill="1" applyBorder="1" applyAlignment="1">
      <alignment horizontal="center" vertical="top" wrapText="1"/>
    </xf>
    <xf numFmtId="0" fontId="5" fillId="4" borderId="119" xfId="0" applyFont="1" applyFill="1" applyBorder="1"/>
    <xf numFmtId="0" fontId="5" fillId="18" borderId="113" xfId="0" applyFont="1" applyFill="1" applyBorder="1"/>
    <xf numFmtId="0" fontId="5" fillId="11" borderId="9" xfId="0" applyFont="1" applyFill="1" applyBorder="1"/>
    <xf numFmtId="49" fontId="6" fillId="9" borderId="90" xfId="0" applyNumberFormat="1" applyFont="1" applyFill="1" applyBorder="1" applyAlignment="1">
      <alignment horizontal="center" vertical="top"/>
    </xf>
    <xf numFmtId="49" fontId="6" fillId="3" borderId="120" xfId="0" applyNumberFormat="1" applyFont="1" applyFill="1" applyBorder="1" applyAlignment="1">
      <alignment horizontal="center" vertical="top" wrapText="1"/>
    </xf>
    <xf numFmtId="0" fontId="5" fillId="4" borderId="5" xfId="0" applyFont="1" applyFill="1" applyBorder="1"/>
    <xf numFmtId="0" fontId="5" fillId="4" borderId="2" xfId="0" applyFont="1" applyFill="1" applyBorder="1" applyAlignment="1">
      <alignment horizontal="left"/>
    </xf>
    <xf numFmtId="0" fontId="5" fillId="4" borderId="115" xfId="0" applyFont="1" applyFill="1" applyBorder="1" applyAlignment="1">
      <alignment horizontal="left"/>
    </xf>
    <xf numFmtId="49" fontId="5" fillId="4" borderId="90" xfId="0" applyNumberFormat="1" applyFont="1" applyFill="1" applyBorder="1" applyAlignment="1">
      <alignment horizontal="center" vertical="top"/>
    </xf>
    <xf numFmtId="0" fontId="5" fillId="4" borderId="1" xfId="0" applyFont="1" applyFill="1" applyBorder="1"/>
    <xf numFmtId="49" fontId="5" fillId="3" borderId="98" xfId="0" applyNumberFormat="1" applyFont="1" applyFill="1" applyBorder="1" applyAlignment="1">
      <alignment horizontal="center" vertical="top"/>
    </xf>
    <xf numFmtId="0" fontId="5" fillId="4" borderId="104" xfId="0" applyFont="1" applyFill="1" applyBorder="1" applyAlignment="1">
      <alignment vertical="top"/>
    </xf>
    <xf numFmtId="49" fontId="6" fillId="3" borderId="89" xfId="0" applyNumberFormat="1" applyFont="1" applyFill="1" applyBorder="1" applyAlignment="1">
      <alignment horizontal="center" vertical="top" wrapText="1"/>
    </xf>
    <xf numFmtId="49" fontId="5" fillId="3" borderId="75" xfId="0" applyNumberFormat="1" applyFont="1" applyFill="1" applyBorder="1" applyAlignment="1">
      <alignment horizontal="center" vertical="top" textRotation="90"/>
    </xf>
    <xf numFmtId="0" fontId="6" fillId="15" borderId="71" xfId="0" applyFont="1" applyFill="1" applyBorder="1" applyAlignment="1">
      <alignment horizontal="left" vertical="center" wrapText="1"/>
    </xf>
    <xf numFmtId="49" fontId="6" fillId="12" borderId="47" xfId="0" applyNumberFormat="1" applyFont="1" applyFill="1" applyBorder="1" applyAlignment="1">
      <alignment horizontal="right" vertical="top"/>
    </xf>
    <xf numFmtId="0" fontId="5" fillId="11" borderId="47" xfId="0" applyFont="1" applyFill="1" applyBorder="1"/>
    <xf numFmtId="0" fontId="5" fillId="11" borderId="48" xfId="0" applyFont="1" applyFill="1" applyBorder="1"/>
    <xf numFmtId="49" fontId="6" fillId="14" borderId="47" xfId="0" applyNumberFormat="1" applyFont="1" applyFill="1" applyBorder="1" applyAlignment="1">
      <alignment horizontal="left" vertical="center" wrapText="1"/>
    </xf>
    <xf numFmtId="0" fontId="5" fillId="11" borderId="103" xfId="0" applyFont="1" applyFill="1" applyBorder="1"/>
    <xf numFmtId="0" fontId="5" fillId="11" borderId="126" xfId="0" applyFont="1" applyFill="1" applyBorder="1"/>
    <xf numFmtId="49" fontId="6" fillId="9" borderId="71" xfId="0" applyNumberFormat="1" applyFont="1" applyFill="1" applyBorder="1" applyAlignment="1">
      <alignment horizontal="right" vertical="top"/>
    </xf>
    <xf numFmtId="0" fontId="5" fillId="18" borderId="58" xfId="0" applyFont="1" applyFill="1" applyBorder="1"/>
    <xf numFmtId="0" fontId="5" fillId="11" borderId="2" xfId="0" applyFont="1" applyFill="1" applyBorder="1"/>
    <xf numFmtId="0" fontId="5" fillId="10" borderId="2" xfId="0" applyFont="1" applyFill="1" applyBorder="1"/>
    <xf numFmtId="49" fontId="6" fillId="4" borderId="89" xfId="0" applyNumberFormat="1" applyFont="1" applyFill="1" applyBorder="1" applyAlignment="1">
      <alignment horizontal="center" vertical="top"/>
    </xf>
    <xf numFmtId="0" fontId="6" fillId="18" borderId="97" xfId="0" applyFont="1" applyFill="1" applyBorder="1" applyAlignment="1">
      <alignment horizontal="center" vertical="top"/>
    </xf>
    <xf numFmtId="0" fontId="6" fillId="18" borderId="43" xfId="0" applyFont="1" applyFill="1" applyBorder="1" applyAlignment="1">
      <alignment horizontal="center" vertical="top"/>
    </xf>
    <xf numFmtId="0" fontId="6" fillId="18" borderId="101" xfId="0" applyFont="1" applyFill="1" applyBorder="1" applyAlignment="1">
      <alignment horizontal="center" vertical="top"/>
    </xf>
    <xf numFmtId="49" fontId="6" fillId="12" borderId="5" xfId="0" applyNumberFormat="1" applyFont="1" applyFill="1" applyBorder="1" applyAlignment="1">
      <alignment horizontal="right" vertical="top"/>
    </xf>
    <xf numFmtId="0" fontId="5" fillId="11" borderId="0" xfId="0" applyFont="1" applyFill="1"/>
    <xf numFmtId="0" fontId="5" fillId="4" borderId="89" xfId="0" applyFont="1" applyFill="1" applyBorder="1" applyAlignment="1">
      <alignment horizontal="center" vertical="top" wrapText="1"/>
    </xf>
    <xf numFmtId="49" fontId="5" fillId="4" borderId="110" xfId="0" applyNumberFormat="1" applyFont="1" applyFill="1" applyBorder="1" applyAlignment="1">
      <alignment horizontal="center" vertical="top"/>
    </xf>
    <xf numFmtId="0" fontId="11" fillId="0" borderId="92" xfId="0" applyFont="1" applyBorder="1" applyAlignment="1">
      <alignment horizontal="left"/>
    </xf>
    <xf numFmtId="0" fontId="6" fillId="13" borderId="187" xfId="0" applyFont="1" applyFill="1" applyBorder="1" applyAlignment="1">
      <alignment horizontal="right" vertical="top"/>
    </xf>
    <xf numFmtId="0" fontId="6" fillId="13" borderId="188" xfId="0" applyFont="1" applyFill="1" applyBorder="1" applyAlignment="1">
      <alignment horizontal="right" vertical="top"/>
    </xf>
    <xf numFmtId="0" fontId="6" fillId="13" borderId="189" xfId="0" applyFont="1" applyFill="1" applyBorder="1" applyAlignment="1">
      <alignment horizontal="right" vertical="top"/>
    </xf>
    <xf numFmtId="0" fontId="6" fillId="0" borderId="181" xfId="0" applyFont="1" applyBorder="1" applyAlignment="1" applyProtection="1">
      <alignment horizontal="center" vertical="center"/>
      <protection locked="0"/>
    </xf>
    <xf numFmtId="0" fontId="6" fillId="0" borderId="182" xfId="0" applyFont="1" applyBorder="1" applyAlignment="1" applyProtection="1">
      <alignment horizontal="center" vertical="center"/>
      <protection locked="0"/>
    </xf>
    <xf numFmtId="0" fontId="6" fillId="0" borderId="183" xfId="0" applyFont="1" applyBorder="1" applyAlignment="1" applyProtection="1">
      <alignment horizontal="center" vertical="center"/>
      <protection locked="0"/>
    </xf>
    <xf numFmtId="0" fontId="6" fillId="0" borderId="181" xfId="0" applyFont="1" applyBorder="1" applyAlignment="1" applyProtection="1">
      <alignment horizontal="center" vertical="center" wrapText="1"/>
      <protection locked="0"/>
    </xf>
    <xf numFmtId="0" fontId="6" fillId="0" borderId="182" xfId="0" applyFont="1" applyBorder="1" applyAlignment="1" applyProtection="1">
      <alignment horizontal="center" vertical="center" wrapText="1"/>
      <protection locked="0"/>
    </xf>
    <xf numFmtId="0" fontId="6" fillId="0" borderId="183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textRotation="90" wrapText="1"/>
      <protection locked="0"/>
    </xf>
    <xf numFmtId="0" fontId="5" fillId="0" borderId="101" xfId="0" applyFont="1" applyBorder="1" applyAlignment="1" applyProtection="1">
      <alignment horizontal="center" vertical="center" textRotation="90" wrapTex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 textRotation="90" wrapText="1"/>
      <protection locked="0"/>
    </xf>
    <xf numFmtId="0" fontId="5" fillId="0" borderId="104" xfId="0" applyFont="1" applyBorder="1" applyAlignment="1" applyProtection="1">
      <alignment horizontal="center" vertical="center" textRotation="90" wrapText="1"/>
      <protection locked="0"/>
    </xf>
    <xf numFmtId="0" fontId="5" fillId="0" borderId="193" xfId="0" applyFont="1" applyBorder="1" applyAlignment="1" applyProtection="1">
      <alignment horizontal="center" vertical="center" textRotation="90"/>
      <protection locked="0"/>
    </xf>
    <xf numFmtId="0" fontId="5" fillId="0" borderId="43" xfId="0" applyFont="1" applyBorder="1" applyAlignment="1" applyProtection="1">
      <alignment horizontal="center" vertical="center" textRotation="90"/>
      <protection locked="0"/>
    </xf>
    <xf numFmtId="0" fontId="5" fillId="0" borderId="101" xfId="0" applyFont="1" applyBorder="1" applyAlignment="1" applyProtection="1">
      <alignment horizontal="center" vertical="center" textRotation="90"/>
      <protection locked="0"/>
    </xf>
    <xf numFmtId="0" fontId="5" fillId="0" borderId="194" xfId="0" applyFont="1" applyBorder="1" applyAlignment="1" applyProtection="1">
      <alignment horizontal="center" vertical="center" textRotation="90"/>
      <protection locked="0"/>
    </xf>
    <xf numFmtId="0" fontId="5" fillId="0" borderId="14" xfId="0" applyFont="1" applyBorder="1" applyAlignment="1" applyProtection="1">
      <alignment horizontal="center" vertical="center" textRotation="90"/>
      <protection locked="0"/>
    </xf>
    <xf numFmtId="0" fontId="5" fillId="0" borderId="102" xfId="0" applyFont="1" applyBorder="1" applyAlignment="1" applyProtection="1">
      <alignment horizontal="center" vertical="center" textRotation="90"/>
      <protection locked="0"/>
    </xf>
    <xf numFmtId="0" fontId="14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195" xfId="0" applyFont="1" applyBorder="1" applyAlignment="1" applyProtection="1">
      <alignment horizontal="center" vertical="center" textRotation="90"/>
      <protection locked="0"/>
    </xf>
    <xf numFmtId="0" fontId="5" fillId="0" borderId="45" xfId="0" applyFont="1" applyBorder="1" applyAlignment="1" applyProtection="1">
      <alignment horizontal="center" vertical="center" textRotation="90"/>
      <protection locked="0"/>
    </xf>
    <xf numFmtId="0" fontId="5" fillId="0" borderId="104" xfId="0" applyFont="1" applyBorder="1" applyAlignment="1" applyProtection="1">
      <alignment horizontal="center" vertical="center" textRotation="90"/>
      <protection locked="0"/>
    </xf>
    <xf numFmtId="0" fontId="10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6" fillId="5" borderId="52" xfId="0" applyFont="1" applyFill="1" applyBorder="1" applyAlignment="1" applyProtection="1">
      <alignment horizontal="center" vertical="center" wrapText="1"/>
      <protection locked="0"/>
    </xf>
    <xf numFmtId="0" fontId="6" fillId="5" borderId="53" xfId="0" applyFont="1" applyFill="1" applyBorder="1" applyAlignment="1" applyProtection="1">
      <alignment horizontal="center" vertical="center" wrapText="1"/>
      <protection locked="0"/>
    </xf>
    <xf numFmtId="0" fontId="6" fillId="5" borderId="54" xfId="0" applyFont="1" applyFill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5" borderId="13" xfId="0" applyFont="1" applyFill="1" applyBorder="1" applyAlignment="1" applyProtection="1">
      <alignment horizontal="center" vertical="top" wrapText="1"/>
      <protection locked="0"/>
    </xf>
    <xf numFmtId="0" fontId="10" fillId="5" borderId="14" xfId="0" applyFont="1" applyFill="1" applyBorder="1" applyAlignment="1" applyProtection="1">
      <alignment horizontal="center" vertical="top" wrapText="1"/>
      <protection locked="0"/>
    </xf>
    <xf numFmtId="0" fontId="10" fillId="5" borderId="42" xfId="0" applyFont="1" applyFill="1" applyBorder="1" applyAlignment="1" applyProtection="1">
      <alignment horizontal="center" vertical="top" wrapText="1"/>
      <protection locked="0"/>
    </xf>
    <xf numFmtId="0" fontId="10" fillId="5" borderId="173" xfId="0" applyFont="1" applyFill="1" applyBorder="1" applyAlignment="1" applyProtection="1">
      <alignment horizontal="center" vertical="top" wrapText="1"/>
      <protection locked="0"/>
    </xf>
    <xf numFmtId="0" fontId="10" fillId="5" borderId="174" xfId="0" applyFont="1" applyFill="1" applyBorder="1" applyAlignment="1" applyProtection="1">
      <alignment horizontal="center" vertical="top" wrapText="1"/>
      <protection locked="0"/>
    </xf>
    <xf numFmtId="0" fontId="10" fillId="5" borderId="17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5" borderId="51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55" xfId="0" applyFont="1" applyFill="1" applyBorder="1" applyAlignment="1" applyProtection="1">
      <alignment horizontal="center" vertical="center" wrapText="1"/>
      <protection locked="0"/>
    </xf>
    <xf numFmtId="0" fontId="6" fillId="5" borderId="179" xfId="0" applyFont="1" applyFill="1" applyBorder="1" applyAlignment="1" applyProtection="1">
      <alignment horizontal="center" vertical="center" wrapText="1"/>
      <protection locked="0"/>
    </xf>
    <xf numFmtId="0" fontId="6" fillId="5" borderId="76" xfId="0" applyFont="1" applyFill="1" applyBorder="1" applyAlignment="1" applyProtection="1">
      <alignment horizontal="center" vertical="center" wrapText="1"/>
      <protection locked="0"/>
    </xf>
    <xf numFmtId="0" fontId="6" fillId="5" borderId="180" xfId="0" applyFont="1" applyFill="1" applyBorder="1" applyAlignment="1" applyProtection="1">
      <alignment horizontal="center" vertical="center" wrapText="1"/>
      <protection locked="0"/>
    </xf>
    <xf numFmtId="0" fontId="10" fillId="5" borderId="38" xfId="0" applyFont="1" applyFill="1" applyBorder="1" applyAlignment="1" applyProtection="1">
      <alignment horizontal="center" vertical="top" wrapText="1"/>
      <protection locked="0"/>
    </xf>
    <xf numFmtId="0" fontId="10" fillId="5" borderId="37" xfId="0" applyFont="1" applyFill="1" applyBorder="1" applyAlignment="1" applyProtection="1">
      <alignment horizontal="center" vertical="top" wrapText="1"/>
      <protection locked="0"/>
    </xf>
    <xf numFmtId="0" fontId="10" fillId="5" borderId="41" xfId="0" applyFont="1" applyFill="1" applyBorder="1" applyAlignment="1" applyProtection="1">
      <alignment horizontal="center" vertical="top" wrapText="1"/>
      <protection locked="0"/>
    </xf>
    <xf numFmtId="0" fontId="10" fillId="13" borderId="187" xfId="0" applyFont="1" applyFill="1" applyBorder="1" applyAlignment="1">
      <alignment horizontal="left"/>
    </xf>
    <xf numFmtId="0" fontId="10" fillId="13" borderId="188" xfId="0" applyFont="1" applyFill="1" applyBorder="1" applyAlignment="1">
      <alignment horizontal="left"/>
    </xf>
    <xf numFmtId="0" fontId="10" fillId="13" borderId="189" xfId="0" applyFont="1" applyFill="1" applyBorder="1" applyAlignment="1">
      <alignment horizontal="left"/>
    </xf>
    <xf numFmtId="0" fontId="10" fillId="13" borderId="187" xfId="0" applyFont="1" applyFill="1" applyBorder="1" applyAlignment="1">
      <alignment horizontal="left" vertical="top"/>
    </xf>
    <xf numFmtId="0" fontId="10" fillId="13" borderId="188" xfId="0" applyFont="1" applyFill="1" applyBorder="1" applyAlignment="1">
      <alignment horizontal="left" vertical="top"/>
    </xf>
    <xf numFmtId="0" fontId="10" fillId="13" borderId="189" xfId="0" applyFont="1" applyFill="1" applyBorder="1" applyAlignment="1">
      <alignment horizontal="left" vertical="top"/>
    </xf>
    <xf numFmtId="0" fontId="10" fillId="13" borderId="69" xfId="0" applyFont="1" applyFill="1" applyBorder="1" applyAlignment="1">
      <alignment horizontal="left"/>
    </xf>
    <xf numFmtId="0" fontId="10" fillId="13" borderId="0" xfId="0" applyFont="1" applyFill="1" applyAlignment="1">
      <alignment horizontal="left"/>
    </xf>
    <xf numFmtId="0" fontId="10" fillId="13" borderId="145" xfId="0" applyFont="1" applyFill="1" applyBorder="1" applyAlignment="1">
      <alignment horizontal="left"/>
    </xf>
    <xf numFmtId="0" fontId="10" fillId="0" borderId="103" xfId="0" applyFont="1" applyBorder="1" applyAlignment="1">
      <alignment horizontal="left"/>
    </xf>
    <xf numFmtId="0" fontId="10" fillId="23" borderId="179" xfId="0" applyFont="1" applyFill="1" applyBorder="1" applyAlignment="1">
      <alignment horizontal="center" vertical="top"/>
    </xf>
    <xf numFmtId="0" fontId="10" fillId="23" borderId="106" xfId="0" applyFont="1" applyFill="1" applyBorder="1" applyAlignment="1">
      <alignment horizontal="center" vertical="top"/>
    </xf>
    <xf numFmtId="0" fontId="10" fillId="23" borderId="179" xfId="0" applyFont="1" applyFill="1" applyBorder="1" applyAlignment="1">
      <alignment horizontal="center" vertical="top" wrapText="1"/>
    </xf>
    <xf numFmtId="0" fontId="10" fillId="23" borderId="106" xfId="0" applyFont="1" applyFill="1" applyBorder="1" applyAlignment="1">
      <alignment horizontal="center" vertical="top" wrapText="1"/>
    </xf>
    <xf numFmtId="0" fontId="10" fillId="23" borderId="181" xfId="0" applyFont="1" applyFill="1" applyBorder="1" applyAlignment="1">
      <alignment horizontal="center" wrapText="1"/>
    </xf>
    <xf numFmtId="0" fontId="10" fillId="23" borderId="182" xfId="0" applyFont="1" applyFill="1" applyBorder="1" applyAlignment="1">
      <alignment horizontal="center" wrapText="1"/>
    </xf>
  </cellXfs>
  <cellStyles count="2">
    <cellStyle name="Įprastas" xfId="0" builtinId="0"/>
    <cellStyle name="Įprastas 3" xfId="1" xr:uid="{00000000-0005-0000-0000-000001000000}"/>
  </cellStyles>
  <dxfs count="0"/>
  <tableStyles count="0" defaultTableStyle="TableStyleMedium2" defaultPivotStyle="PivotStyleLight16"/>
  <colors>
    <mruColors>
      <color rgb="FFFFFF00"/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entralizuot_DK10/Desktop/strateginis_2018_2020/naujausi_ssgg/Mokyklu%20suvestine.xlsx" TargetMode="External"/><Relationship Id="rId1" Type="http://schemas.openxmlformats.org/officeDocument/2006/relationships/externalLinkPath" Target="/Users/Centralizuot_DK10/Desktop/strateginis_2018_2020/naujausi_ssgg/Mokyklu%20suvest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veks. l.d."/>
      <sheetName val="Zibut"/>
      <sheetName val="Azuol"/>
      <sheetName val="Pusele"/>
      <sheetName val="Zvaig"/>
      <sheetName val="Raudon"/>
      <sheetName val="Gintar"/>
      <sheetName val="Zibai"/>
      <sheetName val="Naum m.d."/>
      <sheetName val="RSM"/>
      <sheetName val="Kint"/>
      <sheetName val="Vilkyc"/>
      <sheetName val="Pamar"/>
      <sheetName val="Saugu p."/>
      <sheetName val="Jankus"/>
      <sheetName val="Usen"/>
      <sheetName val="Jukn"/>
      <sheetName val="Katyc"/>
      <sheetName val="JSMC"/>
      <sheetName val="Sveks g."/>
      <sheetName val="Vain"/>
      <sheetName val="Naum. g."/>
      <sheetName val="Vydun"/>
      <sheetName val="Pirm"/>
      <sheetName val="Sporto"/>
      <sheetName val="Meno"/>
      <sheetName val="SPT"/>
      <sheetName val="SUVSTINE"/>
      <sheetName val="Lapas1"/>
    </sheetNames>
    <sheetDataSet>
      <sheetData sheetId="0" refreshError="1">
        <row r="14">
          <cell r="P14">
            <v>128.4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" refreshError="1">
        <row r="14">
          <cell r="P14">
            <v>347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" refreshError="1">
        <row r="14">
          <cell r="P14">
            <v>400.9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3" refreshError="1">
        <row r="14">
          <cell r="P14">
            <v>290.60000000000002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4" refreshError="1">
        <row r="14">
          <cell r="P14">
            <v>311.7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5" refreshError="1">
        <row r="14">
          <cell r="P14">
            <v>336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6" refreshError="1">
        <row r="14">
          <cell r="P14">
            <v>299.7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7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8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9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0" refreshError="1">
        <row r="13">
          <cell r="P13">
            <v>50</v>
          </cell>
        </row>
        <row r="14">
          <cell r="Q14">
            <v>0</v>
          </cell>
        </row>
        <row r="17">
          <cell r="R17">
            <v>0</v>
          </cell>
        </row>
        <row r="23">
          <cell r="Q23">
            <v>0</v>
          </cell>
          <cell r="R23">
            <v>0</v>
          </cell>
        </row>
        <row r="72">
          <cell r="Q72">
            <v>0</v>
          </cell>
          <cell r="R72">
            <v>0</v>
          </cell>
        </row>
        <row r="74">
          <cell r="P74">
            <v>0</v>
          </cell>
          <cell r="Q74">
            <v>0</v>
          </cell>
          <cell r="R74">
            <v>0</v>
          </cell>
        </row>
        <row r="76">
          <cell r="P76">
            <v>0</v>
          </cell>
          <cell r="Q76">
            <v>0</v>
          </cell>
          <cell r="R76">
            <v>0</v>
          </cell>
        </row>
        <row r="82">
          <cell r="Q82">
            <v>0</v>
          </cell>
        </row>
        <row r="84">
          <cell r="Q84">
            <v>0</v>
          </cell>
          <cell r="R84">
            <v>0</v>
          </cell>
        </row>
      </sheetData>
      <sheetData sheetId="11" refreshError="1">
        <row r="14">
          <cell r="P14">
            <v>33.988999999999997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2" refreshError="1">
        <row r="14">
          <cell r="P14">
            <v>75.400000000000006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3" refreshError="1">
        <row r="14">
          <cell r="P14">
            <v>103.32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4" refreshError="1">
        <row r="14">
          <cell r="P14">
            <v>58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5" refreshError="1">
        <row r="14">
          <cell r="P14">
            <v>17.8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6" refreshError="1">
        <row r="14">
          <cell r="P14">
            <v>90.6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7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8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6">
          <cell r="Q76">
            <v>0</v>
          </cell>
          <cell r="R76">
            <v>0</v>
          </cell>
        </row>
        <row r="78">
          <cell r="P78">
            <v>0</v>
          </cell>
          <cell r="Q78">
            <v>0</v>
          </cell>
          <cell r="R78">
            <v>0</v>
          </cell>
        </row>
        <row r="80">
          <cell r="P80">
            <v>0</v>
          </cell>
          <cell r="Q80">
            <v>0</v>
          </cell>
          <cell r="R80">
            <v>0</v>
          </cell>
        </row>
        <row r="86">
          <cell r="Q86">
            <v>0</v>
          </cell>
        </row>
        <row r="88">
          <cell r="Q88">
            <v>0</v>
          </cell>
          <cell r="R88">
            <v>0</v>
          </cell>
        </row>
      </sheetData>
      <sheetData sheetId="19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0" refreshError="1">
        <row r="14">
          <cell r="P14">
            <v>46.7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1" refreshError="1">
        <row r="14">
          <cell r="P14">
            <v>21.3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2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3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4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</sheetData>
      <sheetData sheetId="25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</sheetData>
      <sheetData sheetId="26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</sheetData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1"/>
  <sheetViews>
    <sheetView tabSelected="1" zoomScale="80" zoomScaleNormal="80" zoomScaleSheetLayoutView="110" workbookViewId="0">
      <pane ySplit="12" topLeftCell="A70" activePane="bottomLeft" state="frozen"/>
      <selection pane="bottomLeft" activeCell="G72" sqref="G72:G75"/>
    </sheetView>
  </sheetViews>
  <sheetFormatPr defaultColWidth="14.42578125" defaultRowHeight="12.75" x14ac:dyDescent="0.2"/>
  <cols>
    <col min="1" max="2" width="3.28515625" style="2" customWidth="1"/>
    <col min="3" max="3" width="3.140625" style="2" customWidth="1"/>
    <col min="4" max="4" width="3.42578125" style="2" customWidth="1"/>
    <col min="5" max="5" width="28" style="2" customWidth="1"/>
    <col min="6" max="6" width="4.7109375" style="2" customWidth="1"/>
    <col min="7" max="7" width="13.140625" style="2" customWidth="1"/>
    <col min="8" max="8" width="11.28515625" style="2" customWidth="1"/>
    <col min="9" max="9" width="5.28515625" style="2" customWidth="1"/>
    <col min="10" max="10" width="11.28515625" style="2" customWidth="1"/>
    <col min="11" max="11" width="7.7109375" style="2" customWidth="1"/>
    <col min="12" max="13" width="9.28515625" style="2" customWidth="1"/>
    <col min="14" max="15" width="9" style="2" customWidth="1"/>
    <col min="16" max="16" width="9.42578125" style="2" customWidth="1"/>
    <col min="17" max="17" width="9.140625" style="2" customWidth="1"/>
    <col min="18" max="18" width="9.28515625" style="2" customWidth="1"/>
    <col min="19" max="19" width="9.42578125" style="2" customWidth="1"/>
    <col min="20" max="21" width="9.7109375" style="2" customWidth="1"/>
    <col min="22" max="23" width="9.85546875" style="2" customWidth="1"/>
    <col min="24" max="16384" width="14.42578125" style="2"/>
  </cols>
  <sheetData>
    <row r="1" spans="1:24" ht="7.5" customHeight="1" x14ac:dyDescent="0.2">
      <c r="A1" s="1"/>
      <c r="B1" s="558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</row>
    <row r="2" spans="1:24" ht="12.75" customHeight="1" x14ac:dyDescent="0.2">
      <c r="A2" s="1"/>
      <c r="B2" s="212"/>
      <c r="R2" s="557" t="s">
        <v>108</v>
      </c>
      <c r="S2" s="557"/>
      <c r="T2" s="557"/>
      <c r="U2" s="557"/>
      <c r="V2" s="557"/>
      <c r="W2" s="557"/>
    </row>
    <row r="3" spans="1:24" ht="12.75" customHeight="1" x14ac:dyDescent="0.2">
      <c r="A3" s="1"/>
      <c r="B3" s="212"/>
      <c r="R3" s="557" t="s">
        <v>273</v>
      </c>
      <c r="S3" s="557"/>
      <c r="T3" s="557"/>
      <c r="U3" s="557"/>
      <c r="V3" s="557"/>
      <c r="W3" s="557"/>
    </row>
    <row r="4" spans="1:24" ht="12.75" customHeight="1" x14ac:dyDescent="0.2">
      <c r="A4" s="1"/>
      <c r="B4" s="212"/>
      <c r="R4" s="557" t="s">
        <v>274</v>
      </c>
      <c r="S4" s="557"/>
      <c r="T4" s="557"/>
      <c r="U4" s="557"/>
      <c r="V4" s="557"/>
      <c r="W4" s="557"/>
    </row>
    <row r="5" spans="1:24" ht="12.75" customHeight="1" x14ac:dyDescent="0.2">
      <c r="A5" s="1"/>
      <c r="B5" s="212"/>
      <c r="R5" s="587" t="s">
        <v>286</v>
      </c>
      <c r="S5" s="587"/>
      <c r="T5" s="587"/>
      <c r="U5" s="587"/>
      <c r="V5" s="587"/>
      <c r="W5" s="587"/>
    </row>
    <row r="6" spans="1:24" ht="13.5" customHeight="1" x14ac:dyDescent="0.2">
      <c r="A6" s="4"/>
      <c r="B6" s="560" t="s">
        <v>258</v>
      </c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21"/>
    </row>
    <row r="7" spans="1:24" ht="12.75" customHeight="1" x14ac:dyDescent="0.2">
      <c r="A7" s="4"/>
      <c r="B7" s="562" t="s">
        <v>275</v>
      </c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21"/>
    </row>
    <row r="8" spans="1:24" ht="12.75" customHeight="1" x14ac:dyDescent="0.2">
      <c r="A8" s="4"/>
      <c r="B8" s="560" t="s">
        <v>222</v>
      </c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21"/>
    </row>
    <row r="9" spans="1:24" ht="13.5" customHeight="1" thickBot="1" x14ac:dyDescent="0.25">
      <c r="A9" s="586" t="s">
        <v>91</v>
      </c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21"/>
    </row>
    <row r="10" spans="1:24" ht="26.25" customHeight="1" x14ac:dyDescent="0.2">
      <c r="A10" s="588" t="s">
        <v>0</v>
      </c>
      <c r="B10" s="563" t="s">
        <v>1</v>
      </c>
      <c r="C10" s="566" t="s">
        <v>2</v>
      </c>
      <c r="D10" s="566" t="s">
        <v>3</v>
      </c>
      <c r="E10" s="569" t="s">
        <v>4</v>
      </c>
      <c r="F10" s="566" t="s">
        <v>5</v>
      </c>
      <c r="G10" s="593" t="s">
        <v>6</v>
      </c>
      <c r="H10" s="595" t="s">
        <v>7</v>
      </c>
      <c r="I10" s="595" t="s">
        <v>8</v>
      </c>
      <c r="J10" s="595" t="s">
        <v>223</v>
      </c>
      <c r="K10" s="595" t="s">
        <v>9</v>
      </c>
      <c r="L10" s="570" t="s">
        <v>276</v>
      </c>
      <c r="M10" s="571"/>
      <c r="N10" s="571"/>
      <c r="O10" s="572"/>
      <c r="P10" s="573" t="s">
        <v>277</v>
      </c>
      <c r="Q10" s="574"/>
      <c r="R10" s="574"/>
      <c r="S10" s="575"/>
      <c r="T10" s="573" t="s">
        <v>278</v>
      </c>
      <c r="U10" s="574"/>
      <c r="V10" s="574"/>
      <c r="W10" s="575"/>
      <c r="X10" s="21"/>
    </row>
    <row r="11" spans="1:24" ht="12" customHeight="1" x14ac:dyDescent="0.2">
      <c r="A11" s="589"/>
      <c r="B11" s="564"/>
      <c r="C11" s="567"/>
      <c r="D11" s="567"/>
      <c r="E11" s="567"/>
      <c r="F11" s="567"/>
      <c r="G11" s="594"/>
      <c r="H11" s="596"/>
      <c r="I11" s="596"/>
      <c r="J11" s="598"/>
      <c r="K11" s="596"/>
      <c r="L11" s="576" t="s">
        <v>10</v>
      </c>
      <c r="M11" s="578" t="s">
        <v>11</v>
      </c>
      <c r="N11" s="579"/>
      <c r="O11" s="580" t="s">
        <v>93</v>
      </c>
      <c r="P11" s="582" t="s">
        <v>10</v>
      </c>
      <c r="Q11" s="584" t="s">
        <v>11</v>
      </c>
      <c r="R11" s="585"/>
      <c r="S11" s="591" t="s">
        <v>12</v>
      </c>
      <c r="T11" s="582" t="s">
        <v>10</v>
      </c>
      <c r="U11" s="584" t="s">
        <v>11</v>
      </c>
      <c r="V11" s="585"/>
      <c r="W11" s="591" t="s">
        <v>93</v>
      </c>
      <c r="X11" s="21"/>
    </row>
    <row r="12" spans="1:24" ht="132.75" customHeight="1" thickBot="1" x14ac:dyDescent="0.25">
      <c r="A12" s="590"/>
      <c r="B12" s="565"/>
      <c r="C12" s="568"/>
      <c r="D12" s="568"/>
      <c r="E12" s="568"/>
      <c r="F12" s="568"/>
      <c r="G12" s="592"/>
      <c r="H12" s="597"/>
      <c r="I12" s="597"/>
      <c r="J12" s="599"/>
      <c r="K12" s="597"/>
      <c r="L12" s="577"/>
      <c r="M12" s="87" t="s">
        <v>10</v>
      </c>
      <c r="N12" s="87" t="s">
        <v>76</v>
      </c>
      <c r="O12" s="581"/>
      <c r="P12" s="583"/>
      <c r="Q12" s="88" t="s">
        <v>10</v>
      </c>
      <c r="R12" s="88" t="s">
        <v>13</v>
      </c>
      <c r="S12" s="592"/>
      <c r="T12" s="583"/>
      <c r="U12" s="88" t="s">
        <v>10</v>
      </c>
      <c r="V12" s="88" t="s">
        <v>76</v>
      </c>
      <c r="W12" s="592"/>
      <c r="X12" s="21"/>
    </row>
    <row r="13" spans="1:24" ht="18" customHeight="1" thickBot="1" x14ac:dyDescent="0.25">
      <c r="A13" s="608" t="s">
        <v>265</v>
      </c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  <c r="U13" s="609"/>
      <c r="V13" s="609"/>
      <c r="W13" s="610"/>
      <c r="X13" s="21"/>
    </row>
    <row r="14" spans="1:24" ht="17.25" customHeight="1" thickBot="1" x14ac:dyDescent="0.25">
      <c r="A14" s="195" t="s">
        <v>14</v>
      </c>
      <c r="B14" s="605" t="s">
        <v>261</v>
      </c>
      <c r="C14" s="606"/>
      <c r="D14" s="606"/>
      <c r="E14" s="606"/>
      <c r="F14" s="606"/>
      <c r="G14" s="606"/>
      <c r="H14" s="606"/>
      <c r="I14" s="606"/>
      <c r="J14" s="606"/>
      <c r="K14" s="606"/>
      <c r="L14" s="606"/>
      <c r="M14" s="606"/>
      <c r="N14" s="606"/>
      <c r="O14" s="606"/>
      <c r="P14" s="606"/>
      <c r="Q14" s="606"/>
      <c r="R14" s="606"/>
      <c r="S14" s="606"/>
      <c r="T14" s="606"/>
      <c r="U14" s="606"/>
      <c r="V14" s="606"/>
      <c r="W14" s="607"/>
      <c r="X14" s="21"/>
    </row>
    <row r="15" spans="1:24" ht="17.25" customHeight="1" thickBot="1" x14ac:dyDescent="0.25">
      <c r="A15" s="195" t="s">
        <v>14</v>
      </c>
      <c r="B15" s="91" t="s">
        <v>14</v>
      </c>
      <c r="C15" s="600" t="s">
        <v>15</v>
      </c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1"/>
      <c r="X15" s="21"/>
    </row>
    <row r="16" spans="1:24" ht="17.25" customHeight="1" thickBot="1" x14ac:dyDescent="0.25">
      <c r="A16" s="196" t="s">
        <v>14</v>
      </c>
      <c r="B16" s="89" t="s">
        <v>14</v>
      </c>
      <c r="C16" s="90" t="s">
        <v>14</v>
      </c>
      <c r="D16" s="602" t="s">
        <v>16</v>
      </c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4"/>
      <c r="X16" s="21"/>
    </row>
    <row r="17" spans="1:24" ht="40.5" customHeight="1" x14ac:dyDescent="0.2">
      <c r="A17" s="538" t="s">
        <v>14</v>
      </c>
      <c r="B17" s="520" t="s">
        <v>14</v>
      </c>
      <c r="C17" s="523" t="s">
        <v>14</v>
      </c>
      <c r="D17" s="483" t="s">
        <v>14</v>
      </c>
      <c r="E17" s="485" t="s">
        <v>100</v>
      </c>
      <c r="F17" s="546" t="s">
        <v>122</v>
      </c>
      <c r="G17" s="489" t="s">
        <v>121</v>
      </c>
      <c r="H17" s="474" t="s">
        <v>217</v>
      </c>
      <c r="I17" s="474" t="s">
        <v>218</v>
      </c>
      <c r="J17" s="471" t="s">
        <v>123</v>
      </c>
      <c r="K17" s="92" t="s">
        <v>18</v>
      </c>
      <c r="L17" s="427">
        <f>M17+O17</f>
        <v>6209.6</v>
      </c>
      <c r="M17" s="15">
        <v>6209.6</v>
      </c>
      <c r="N17" s="15">
        <v>5615</v>
      </c>
      <c r="O17" s="20">
        <v>0</v>
      </c>
      <c r="P17" s="19">
        <f>Q17+S17</f>
        <v>6433.5</v>
      </c>
      <c r="Q17" s="15">
        <v>6411.3</v>
      </c>
      <c r="R17" s="15">
        <v>5750.6</v>
      </c>
      <c r="S17" s="20">
        <v>22.2</v>
      </c>
      <c r="T17" s="17">
        <f>U17+W17</f>
        <v>6429.3</v>
      </c>
      <c r="U17" s="428">
        <v>6407.1</v>
      </c>
      <c r="V17" s="15">
        <v>5750.6</v>
      </c>
      <c r="W17" s="20">
        <v>22.2</v>
      </c>
      <c r="X17" s="21"/>
    </row>
    <row r="18" spans="1:24" ht="41.25" customHeight="1" x14ac:dyDescent="0.2">
      <c r="A18" s="539"/>
      <c r="B18" s="521"/>
      <c r="C18" s="524"/>
      <c r="D18" s="513"/>
      <c r="E18" s="525"/>
      <c r="F18" s="547"/>
      <c r="G18" s="519"/>
      <c r="H18" s="492"/>
      <c r="I18" s="492"/>
      <c r="J18" s="472"/>
      <c r="K18" s="145" t="s">
        <v>31</v>
      </c>
      <c r="L18" s="84">
        <f>M18+O18</f>
        <v>186.2</v>
      </c>
      <c r="M18" s="83">
        <v>186.2</v>
      </c>
      <c r="N18" s="83">
        <v>57</v>
      </c>
      <c r="O18" s="85">
        <v>0</v>
      </c>
      <c r="P18" s="84">
        <f>Q18+S18</f>
        <v>66.099999999999994</v>
      </c>
      <c r="Q18" s="83">
        <v>43.5</v>
      </c>
      <c r="R18" s="83">
        <v>17</v>
      </c>
      <c r="S18" s="85">
        <v>22.6</v>
      </c>
      <c r="T18" s="98">
        <f>U18+W18</f>
        <v>66.099999999999994</v>
      </c>
      <c r="U18" s="86">
        <v>43.5</v>
      </c>
      <c r="V18" s="83">
        <v>17</v>
      </c>
      <c r="W18" s="85">
        <v>22.6</v>
      </c>
      <c r="X18" s="21"/>
    </row>
    <row r="19" spans="1:24" ht="35.25" customHeight="1" x14ac:dyDescent="0.2">
      <c r="A19" s="539"/>
      <c r="B19" s="521"/>
      <c r="C19" s="524"/>
      <c r="D19" s="513"/>
      <c r="E19" s="525"/>
      <c r="F19" s="547"/>
      <c r="G19" s="519"/>
      <c r="H19" s="492"/>
      <c r="I19" s="492"/>
      <c r="J19" s="472"/>
      <c r="K19" s="160" t="s">
        <v>60</v>
      </c>
      <c r="L19" s="84">
        <f>M19+O19</f>
        <v>91</v>
      </c>
      <c r="M19" s="83">
        <v>91</v>
      </c>
      <c r="N19" s="83">
        <v>6</v>
      </c>
      <c r="O19" s="85">
        <v>0</v>
      </c>
      <c r="P19" s="84">
        <f>Q19+S19</f>
        <v>0</v>
      </c>
      <c r="Q19" s="83">
        <v>0</v>
      </c>
      <c r="R19" s="83">
        <v>0</v>
      </c>
      <c r="S19" s="85">
        <v>0</v>
      </c>
      <c r="T19" s="98">
        <f>U19+W19</f>
        <v>0</v>
      </c>
      <c r="U19" s="86">
        <v>0</v>
      </c>
      <c r="V19" s="83">
        <v>0</v>
      </c>
      <c r="W19" s="85">
        <v>0</v>
      </c>
      <c r="X19" s="21"/>
    </row>
    <row r="20" spans="1:24" ht="35.25" customHeight="1" thickBot="1" x14ac:dyDescent="0.25">
      <c r="A20" s="539"/>
      <c r="B20" s="521"/>
      <c r="C20" s="524"/>
      <c r="D20" s="513"/>
      <c r="E20" s="525"/>
      <c r="F20" s="547"/>
      <c r="G20" s="519"/>
      <c r="H20" s="492"/>
      <c r="I20" s="492"/>
      <c r="J20" s="472"/>
      <c r="K20" s="25" t="s">
        <v>19</v>
      </c>
      <c r="L20" s="158">
        <f>M20+O20</f>
        <v>0</v>
      </c>
      <c r="M20" s="139">
        <v>0</v>
      </c>
      <c r="N20" s="139">
        <f>[1]Kint!Q14+[1]Gintar!Q15+[1]RSM!Q15+[1]Vilkyc!Q15+'[1]Sveks. l.d.'!Q15+[1]Pamar!Q15+[1]JSMC!Q15+[1]Zibut!Q15+'[1]Sveks g.'!Q15+[1]Zibai!Q15+'[1]Naum. g.'!Q15+[1]Sporto!Q15+[1]Vydun!Q15+'[1]Saugu p.'!Q15+'[1]Naum m.d.'!Q15+[1]Pirm!Q15+[1]Azuol!Q15+[1]Jankus!Q15+[1]Pusele!Q15+[1]SPT!Q15+[1]Vain!Q15+[1]Usen!Q15+[1]Zvaig!Q15+[1]Raudon!Q15+[1]Katyc!Q15+[1]Jukn!Q15+[1]Meno!Q15</f>
        <v>0</v>
      </c>
      <c r="O20" s="140">
        <v>0</v>
      </c>
      <c r="P20" s="158">
        <f>Q20+S20</f>
        <v>0</v>
      </c>
      <c r="Q20" s="139">
        <v>0</v>
      </c>
      <c r="R20" s="139">
        <v>0</v>
      </c>
      <c r="S20" s="140">
        <v>0</v>
      </c>
      <c r="T20" s="158">
        <v>0</v>
      </c>
      <c r="U20" s="139">
        <v>0</v>
      </c>
      <c r="V20" s="139">
        <v>0</v>
      </c>
      <c r="W20" s="140">
        <v>0</v>
      </c>
      <c r="X20" s="184"/>
    </row>
    <row r="21" spans="1:24" ht="62.25" customHeight="1" thickBot="1" x14ac:dyDescent="0.25">
      <c r="A21" s="540"/>
      <c r="B21" s="522"/>
      <c r="C21" s="512"/>
      <c r="D21" s="484"/>
      <c r="E21" s="484"/>
      <c r="F21" s="484"/>
      <c r="G21" s="491"/>
      <c r="H21" s="506"/>
      <c r="I21" s="506"/>
      <c r="J21" s="473"/>
      <c r="K21" s="146" t="s">
        <v>10</v>
      </c>
      <c r="L21" s="48">
        <f t="shared" ref="L21:W21" si="0">SUM(L17:L20)</f>
        <v>6486.8</v>
      </c>
      <c r="M21" s="41">
        <f t="shared" si="0"/>
        <v>6486.8</v>
      </c>
      <c r="N21" s="41">
        <f t="shared" si="0"/>
        <v>5678</v>
      </c>
      <c r="O21" s="49">
        <f t="shared" si="0"/>
        <v>0</v>
      </c>
      <c r="P21" s="48">
        <f t="shared" si="0"/>
        <v>6499.6</v>
      </c>
      <c r="Q21" s="41">
        <f t="shared" si="0"/>
        <v>6454.8</v>
      </c>
      <c r="R21" s="41">
        <f t="shared" si="0"/>
        <v>5767.6</v>
      </c>
      <c r="S21" s="49">
        <f t="shared" si="0"/>
        <v>44.8</v>
      </c>
      <c r="T21" s="48">
        <f t="shared" si="0"/>
        <v>6495.4000000000005</v>
      </c>
      <c r="U21" s="41">
        <f t="shared" si="0"/>
        <v>6450.6</v>
      </c>
      <c r="V21" s="41">
        <f t="shared" si="0"/>
        <v>5767.6</v>
      </c>
      <c r="W21" s="49">
        <f t="shared" si="0"/>
        <v>44.8</v>
      </c>
      <c r="X21" s="21"/>
    </row>
    <row r="22" spans="1:24" ht="18" customHeight="1" x14ac:dyDescent="0.2">
      <c r="A22" s="538" t="s">
        <v>14</v>
      </c>
      <c r="B22" s="520" t="s">
        <v>14</v>
      </c>
      <c r="C22" s="523" t="s">
        <v>14</v>
      </c>
      <c r="D22" s="483" t="s">
        <v>20</v>
      </c>
      <c r="E22" s="485" t="s">
        <v>21</v>
      </c>
      <c r="F22" s="546" t="s">
        <v>122</v>
      </c>
      <c r="G22" s="543" t="s">
        <v>22</v>
      </c>
      <c r="H22" s="474" t="s">
        <v>219</v>
      </c>
      <c r="I22" s="474" t="s">
        <v>220</v>
      </c>
      <c r="J22" s="471" t="s">
        <v>123</v>
      </c>
      <c r="K22" s="92" t="s">
        <v>18</v>
      </c>
      <c r="L22" s="429">
        <f>O22+M22</f>
        <v>763.4</v>
      </c>
      <c r="M22" s="430">
        <v>763.4</v>
      </c>
      <c r="N22" s="430">
        <v>607.6</v>
      </c>
      <c r="O22" s="431">
        <v>0</v>
      </c>
      <c r="P22" s="429">
        <f>Q22+S22</f>
        <v>852.3</v>
      </c>
      <c r="Q22" s="432">
        <v>851.3</v>
      </c>
      <c r="R22" s="432">
        <v>673</v>
      </c>
      <c r="S22" s="433">
        <v>1</v>
      </c>
      <c r="T22" s="429">
        <f>U22+W22</f>
        <v>852.3</v>
      </c>
      <c r="U22" s="432">
        <v>851.3</v>
      </c>
      <c r="V22" s="432">
        <v>673</v>
      </c>
      <c r="W22" s="433">
        <v>1</v>
      </c>
      <c r="X22" s="21"/>
    </row>
    <row r="23" spans="1:24" ht="19.5" customHeight="1" thickBot="1" x14ac:dyDescent="0.25">
      <c r="A23" s="539"/>
      <c r="B23" s="521"/>
      <c r="C23" s="524"/>
      <c r="D23" s="513"/>
      <c r="E23" s="525"/>
      <c r="F23" s="547"/>
      <c r="G23" s="544"/>
      <c r="H23" s="492"/>
      <c r="I23" s="492"/>
      <c r="J23" s="472"/>
      <c r="K23" s="93" t="s">
        <v>19</v>
      </c>
      <c r="L23" s="397">
        <f>O23+M23</f>
        <v>3.6</v>
      </c>
      <c r="M23" s="398">
        <v>3.6</v>
      </c>
      <c r="N23" s="398">
        <v>0</v>
      </c>
      <c r="O23" s="399">
        <f>'[1]Sveks. l.d.'!R18+[1]Zibut!R18+[1]Azuol!R18+[1]Pusele!R18+[1]Zvaig!R18+[1]Raudon!R18+[1]Gintar!R18+[1]Zibai!R18+'[1]Naum m.d.'!R18+[1]RSM!R18+[1]Kint!R17+[1]Vilkyc!R18+[1]Pamar!R18+'[1]Saugu p.'!R18+[1]Jankus!R18+[1]Usen!R18+[1]Jukn!R18+[1]Katyc!R18+[1]JSMC!R18+'[1]Sveks g.'!R18+[1]Vain!R18+'[1]Naum. g.'!R18+[1]Vydun!R18+[1]Pirm!R18+[1]Sporto!R18+[1]Meno!R18+[1]SPT!R18</f>
        <v>0</v>
      </c>
      <c r="P23" s="397">
        <f>Q23+S23</f>
        <v>0</v>
      </c>
      <c r="Q23" s="400">
        <v>0</v>
      </c>
      <c r="R23" s="400">
        <v>0</v>
      </c>
      <c r="S23" s="401">
        <v>0</v>
      </c>
      <c r="T23" s="397">
        <v>0</v>
      </c>
      <c r="U23" s="400">
        <v>0</v>
      </c>
      <c r="V23" s="400">
        <v>0</v>
      </c>
      <c r="W23" s="401">
        <v>0</v>
      </c>
      <c r="X23" s="21"/>
    </row>
    <row r="24" spans="1:24" ht="26.25" customHeight="1" thickBot="1" x14ac:dyDescent="0.25">
      <c r="A24" s="540"/>
      <c r="B24" s="522"/>
      <c r="C24" s="512"/>
      <c r="D24" s="484"/>
      <c r="E24" s="484"/>
      <c r="F24" s="484"/>
      <c r="G24" s="545"/>
      <c r="H24" s="506"/>
      <c r="I24" s="506"/>
      <c r="J24" s="473"/>
      <c r="K24" s="146" t="s">
        <v>10</v>
      </c>
      <c r="L24" s="99">
        <f t="shared" ref="L24:W24" si="1">SUM(L22:L23)</f>
        <v>767</v>
      </c>
      <c r="M24" s="44">
        <f t="shared" si="1"/>
        <v>767</v>
      </c>
      <c r="N24" s="44">
        <f t="shared" si="1"/>
        <v>607.6</v>
      </c>
      <c r="O24" s="100">
        <f t="shared" si="1"/>
        <v>0</v>
      </c>
      <c r="P24" s="99">
        <f t="shared" si="1"/>
        <v>852.3</v>
      </c>
      <c r="Q24" s="44">
        <f t="shared" si="1"/>
        <v>851.3</v>
      </c>
      <c r="R24" s="44">
        <f t="shared" si="1"/>
        <v>673</v>
      </c>
      <c r="S24" s="100">
        <f t="shared" si="1"/>
        <v>1</v>
      </c>
      <c r="T24" s="99">
        <f t="shared" si="1"/>
        <v>852.3</v>
      </c>
      <c r="U24" s="44">
        <f t="shared" si="1"/>
        <v>851.3</v>
      </c>
      <c r="V24" s="44">
        <f t="shared" si="1"/>
        <v>673</v>
      </c>
      <c r="W24" s="100">
        <f t="shared" si="1"/>
        <v>1</v>
      </c>
      <c r="X24" s="21"/>
    </row>
    <row r="25" spans="1:24" ht="21.75" customHeight="1" x14ac:dyDescent="0.2">
      <c r="A25" s="538" t="s">
        <v>14</v>
      </c>
      <c r="B25" s="520" t="s">
        <v>14</v>
      </c>
      <c r="C25" s="523" t="s">
        <v>14</v>
      </c>
      <c r="D25" s="483" t="s">
        <v>23</v>
      </c>
      <c r="E25" s="485" t="s">
        <v>24</v>
      </c>
      <c r="F25" s="546" t="s">
        <v>122</v>
      </c>
      <c r="G25" s="543" t="s">
        <v>25</v>
      </c>
      <c r="H25" s="474" t="s">
        <v>216</v>
      </c>
      <c r="I25" s="474" t="s">
        <v>221</v>
      </c>
      <c r="J25" s="471" t="s">
        <v>123</v>
      </c>
      <c r="K25" s="144" t="s">
        <v>18</v>
      </c>
      <c r="L25" s="6">
        <f>O25+M25</f>
        <v>1974.7</v>
      </c>
      <c r="M25" s="9">
        <v>1974.7</v>
      </c>
      <c r="N25" s="9">
        <v>1416</v>
      </c>
      <c r="O25" s="119">
        <v>0</v>
      </c>
      <c r="P25" s="6">
        <f>Q25+S25</f>
        <v>2165.6999999999998</v>
      </c>
      <c r="Q25" s="7">
        <v>2151.6999999999998</v>
      </c>
      <c r="R25" s="7">
        <v>1501.7</v>
      </c>
      <c r="S25" s="8">
        <v>14</v>
      </c>
      <c r="T25" s="6">
        <f>U25+W25</f>
        <v>2158.4</v>
      </c>
      <c r="U25" s="7">
        <v>2144.4</v>
      </c>
      <c r="V25" s="7">
        <v>1501.7</v>
      </c>
      <c r="W25" s="8">
        <v>14</v>
      </c>
      <c r="X25" s="21"/>
    </row>
    <row r="26" spans="1:24" ht="21.75" customHeight="1" x14ac:dyDescent="0.2">
      <c r="A26" s="539"/>
      <c r="B26" s="521"/>
      <c r="C26" s="524"/>
      <c r="D26" s="513"/>
      <c r="E26" s="525"/>
      <c r="F26" s="547"/>
      <c r="G26" s="544"/>
      <c r="H26" s="492"/>
      <c r="I26" s="492"/>
      <c r="J26" s="472"/>
      <c r="K26" s="145" t="s">
        <v>19</v>
      </c>
      <c r="L26" s="402">
        <f>O26+M26</f>
        <v>3.2</v>
      </c>
      <c r="M26" s="83">
        <v>3.2</v>
      </c>
      <c r="N26" s="83">
        <v>0</v>
      </c>
      <c r="O26" s="85">
        <v>0</v>
      </c>
      <c r="P26" s="98">
        <f>Q26+S26</f>
        <v>0</v>
      </c>
      <c r="Q26" s="13">
        <v>0</v>
      </c>
      <c r="R26" s="13">
        <v>0</v>
      </c>
      <c r="S26" s="50">
        <v>0</v>
      </c>
      <c r="T26" s="98">
        <v>0</v>
      </c>
      <c r="U26" s="13">
        <v>0</v>
      </c>
      <c r="V26" s="13">
        <v>0</v>
      </c>
      <c r="W26" s="50">
        <v>0</v>
      </c>
      <c r="X26" s="21"/>
    </row>
    <row r="27" spans="1:24" ht="22.5" customHeight="1" x14ac:dyDescent="0.2">
      <c r="A27" s="539"/>
      <c r="B27" s="521"/>
      <c r="C27" s="524"/>
      <c r="D27" s="513"/>
      <c r="E27" s="525"/>
      <c r="F27" s="547"/>
      <c r="G27" s="544"/>
      <c r="H27" s="492"/>
      <c r="I27" s="492"/>
      <c r="J27" s="472"/>
      <c r="K27" s="174" t="s">
        <v>31</v>
      </c>
      <c r="L27" s="141">
        <f>M27+O27</f>
        <v>527.29999999999995</v>
      </c>
      <c r="M27" s="13">
        <v>527.29999999999995</v>
      </c>
      <c r="N27" s="13">
        <v>448</v>
      </c>
      <c r="O27" s="143">
        <v>0</v>
      </c>
      <c r="P27" s="141">
        <f>Q27+S27</f>
        <v>527.30000000000007</v>
      </c>
      <c r="Q27" s="150">
        <v>515.20000000000005</v>
      </c>
      <c r="R27" s="150">
        <v>418.6</v>
      </c>
      <c r="S27" s="143">
        <v>12.1</v>
      </c>
      <c r="T27" s="141">
        <f>U27+W27</f>
        <v>527.30000000000007</v>
      </c>
      <c r="U27" s="150">
        <v>515.20000000000005</v>
      </c>
      <c r="V27" s="150">
        <v>418.6</v>
      </c>
      <c r="W27" s="143">
        <v>12.1</v>
      </c>
      <c r="X27" s="21"/>
    </row>
    <row r="28" spans="1:24" ht="21" customHeight="1" thickBot="1" x14ac:dyDescent="0.25">
      <c r="A28" s="539"/>
      <c r="B28" s="521"/>
      <c r="C28" s="524"/>
      <c r="D28" s="513"/>
      <c r="E28" s="525"/>
      <c r="F28" s="547"/>
      <c r="G28" s="544"/>
      <c r="H28" s="492"/>
      <c r="I28" s="492"/>
      <c r="J28" s="472"/>
      <c r="K28" s="138" t="s">
        <v>50</v>
      </c>
      <c r="L28" s="147">
        <f>M28+O28</f>
        <v>0</v>
      </c>
      <c r="M28" s="142">
        <v>0</v>
      </c>
      <c r="N28" s="142">
        <v>0</v>
      </c>
      <c r="O28" s="148">
        <v>0</v>
      </c>
      <c r="P28" s="147">
        <f>Q28+S28</f>
        <v>0</v>
      </c>
      <c r="Q28" s="142">
        <v>0</v>
      </c>
      <c r="R28" s="142">
        <v>0</v>
      </c>
      <c r="S28" s="148">
        <v>0</v>
      </c>
      <c r="T28" s="147">
        <f>U28+W28</f>
        <v>0</v>
      </c>
      <c r="U28" s="142">
        <v>0</v>
      </c>
      <c r="V28" s="142">
        <v>0</v>
      </c>
      <c r="W28" s="148">
        <v>0</v>
      </c>
      <c r="X28" s="21"/>
    </row>
    <row r="29" spans="1:24" ht="25.5" customHeight="1" thickBot="1" x14ac:dyDescent="0.25">
      <c r="A29" s="540"/>
      <c r="B29" s="522"/>
      <c r="C29" s="512"/>
      <c r="D29" s="484"/>
      <c r="E29" s="484"/>
      <c r="F29" s="484"/>
      <c r="G29" s="545"/>
      <c r="H29" s="506"/>
      <c r="I29" s="506"/>
      <c r="J29" s="473"/>
      <c r="K29" s="146" t="s">
        <v>10</v>
      </c>
      <c r="L29" s="48">
        <f t="shared" ref="L29:W29" si="2">L25+L26+L28+L27</f>
        <v>2505.1999999999998</v>
      </c>
      <c r="M29" s="41">
        <f t="shared" si="2"/>
        <v>2505.1999999999998</v>
      </c>
      <c r="N29" s="41">
        <f t="shared" si="2"/>
        <v>1864</v>
      </c>
      <c r="O29" s="49">
        <f t="shared" si="2"/>
        <v>0</v>
      </c>
      <c r="P29" s="48">
        <f t="shared" si="2"/>
        <v>2693</v>
      </c>
      <c r="Q29" s="41">
        <f t="shared" si="2"/>
        <v>2666.8999999999996</v>
      </c>
      <c r="R29" s="41">
        <f t="shared" si="2"/>
        <v>1920.3000000000002</v>
      </c>
      <c r="S29" s="49">
        <f t="shared" si="2"/>
        <v>26.1</v>
      </c>
      <c r="T29" s="48">
        <f t="shared" si="2"/>
        <v>2685.7000000000003</v>
      </c>
      <c r="U29" s="41">
        <f t="shared" si="2"/>
        <v>2659.6000000000004</v>
      </c>
      <c r="V29" s="41">
        <f t="shared" si="2"/>
        <v>1920.3000000000002</v>
      </c>
      <c r="W29" s="49">
        <f t="shared" si="2"/>
        <v>26.1</v>
      </c>
      <c r="X29" s="21"/>
    </row>
    <row r="30" spans="1:24" ht="21.75" customHeight="1" x14ac:dyDescent="0.2">
      <c r="A30" s="538" t="s">
        <v>14</v>
      </c>
      <c r="B30" s="520" t="s">
        <v>14</v>
      </c>
      <c r="C30" s="523" t="s">
        <v>14</v>
      </c>
      <c r="D30" s="483" t="s">
        <v>26</v>
      </c>
      <c r="E30" s="485" t="s">
        <v>27</v>
      </c>
      <c r="F30" s="546" t="s">
        <v>122</v>
      </c>
      <c r="G30" s="543" t="s">
        <v>28</v>
      </c>
      <c r="H30" s="474" t="s">
        <v>224</v>
      </c>
      <c r="I30" s="474" t="s">
        <v>225</v>
      </c>
      <c r="J30" s="471" t="s">
        <v>123</v>
      </c>
      <c r="K30" s="370" t="s">
        <v>18</v>
      </c>
      <c r="L30" s="434">
        <f>O30+M30</f>
        <v>1871.4</v>
      </c>
      <c r="M30" s="435">
        <v>1871.4</v>
      </c>
      <c r="N30" s="435">
        <v>1427.3</v>
      </c>
      <c r="O30" s="436">
        <v>0</v>
      </c>
      <c r="P30" s="434">
        <f>Q30+S30</f>
        <v>1930.8</v>
      </c>
      <c r="Q30" s="437">
        <v>1926.7</v>
      </c>
      <c r="R30" s="437">
        <v>1449.7</v>
      </c>
      <c r="S30" s="438">
        <v>4.0999999999999996</v>
      </c>
      <c r="T30" s="434">
        <f>U30+W30</f>
        <v>1930.8</v>
      </c>
      <c r="U30" s="437">
        <v>1926.7</v>
      </c>
      <c r="V30" s="437">
        <v>1449.7</v>
      </c>
      <c r="W30" s="438">
        <v>4.0999999999999996</v>
      </c>
      <c r="X30" s="21"/>
    </row>
    <row r="31" spans="1:24" ht="21" customHeight="1" x14ac:dyDescent="0.2">
      <c r="A31" s="539"/>
      <c r="B31" s="521"/>
      <c r="C31" s="524"/>
      <c r="D31" s="513"/>
      <c r="E31" s="525"/>
      <c r="F31" s="547"/>
      <c r="G31" s="544"/>
      <c r="H31" s="492"/>
      <c r="I31" s="492"/>
      <c r="J31" s="472"/>
      <c r="K31" s="369" t="s">
        <v>31</v>
      </c>
      <c r="L31" s="270">
        <f>M31+O31</f>
        <v>0</v>
      </c>
      <c r="M31" s="13">
        <v>0</v>
      </c>
      <c r="N31" s="13">
        <v>0</v>
      </c>
      <c r="O31" s="371">
        <v>0</v>
      </c>
      <c r="P31" s="270">
        <f>Q31+S31</f>
        <v>0</v>
      </c>
      <c r="Q31" s="13">
        <v>0</v>
      </c>
      <c r="R31" s="13">
        <v>0</v>
      </c>
      <c r="S31" s="371">
        <v>0</v>
      </c>
      <c r="T31" s="270">
        <f>U31+W31</f>
        <v>0</v>
      </c>
      <c r="U31" s="13">
        <v>0</v>
      </c>
      <c r="V31" s="13">
        <v>0</v>
      </c>
      <c r="W31" s="371">
        <v>0</v>
      </c>
      <c r="X31" s="21"/>
    </row>
    <row r="32" spans="1:24" ht="22.5" customHeight="1" thickBot="1" x14ac:dyDescent="0.25">
      <c r="A32" s="539"/>
      <c r="B32" s="521"/>
      <c r="C32" s="524"/>
      <c r="D32" s="513"/>
      <c r="E32" s="525"/>
      <c r="F32" s="547"/>
      <c r="G32" s="544"/>
      <c r="H32" s="492"/>
      <c r="I32" s="492"/>
      <c r="J32" s="472"/>
      <c r="K32" s="93" t="s">
        <v>19</v>
      </c>
      <c r="L32" s="141">
        <f>O32+M32</f>
        <v>2.4</v>
      </c>
      <c r="M32" s="139">
        <v>2.4</v>
      </c>
      <c r="N32" s="139">
        <f>'[1]Sveks. l.d.'!Q24+[1]Zibut!Q24+[1]Azuol!Q24+[1]Pusele!Q24+[1]Zvaig!Q24+[1]Raudon!Q24+[1]Gintar!Q24+[1]Zibai!Q24+'[1]Naum m.d.'!Q24+[1]RSM!Q24+[1]Kint!Q23+[1]Vilkyc!Q24+[1]Pamar!Q24+'[1]Saugu p.'!Q24+[1]Jankus!Q24+[1]Usen!Q24+[1]Jukn!Q24+[1]Katyc!Q24+[1]JSMC!Q24+'[1]Sveks g.'!Q24+[1]Vain!Q24+'[1]Naum. g.'!Q24+[1]Vydun!Q24+[1]Pirm!Q24+[1]Sporto!Q24+[1]Meno!Q24+[1]SPT!Q24</f>
        <v>0</v>
      </c>
      <c r="O32" s="140">
        <f>'[1]Sveks. l.d.'!R24+[1]Zibut!R24+[1]Azuol!R24+[1]Pusele!R24+[1]Zvaig!R24+[1]Raudon!R24+[1]Gintar!R24+[1]Zibai!R24+'[1]Naum m.d.'!R24+[1]RSM!R24+[1]Kint!R23+[1]Vilkyc!R24+[1]Pamar!R24+'[1]Saugu p.'!R24+[1]Jankus!R24+[1]Usen!R24+[1]Jukn!R24+[1]Katyc!R24+[1]JSMC!R24+'[1]Sveks g.'!R24+[1]Vain!R24+'[1]Naum. g.'!R24+[1]Vydun!R24+[1]Pirm!R24+[1]Sporto!R24+[1]Meno!R24+[1]SPT!R24</f>
        <v>0</v>
      </c>
      <c r="P32" s="141">
        <f>Q32+S32</f>
        <v>0</v>
      </c>
      <c r="Q32" s="150">
        <v>0</v>
      </c>
      <c r="R32" s="150">
        <v>0</v>
      </c>
      <c r="S32" s="143">
        <v>0</v>
      </c>
      <c r="T32" s="141">
        <v>0</v>
      </c>
      <c r="U32" s="150">
        <v>0</v>
      </c>
      <c r="V32" s="150">
        <v>0</v>
      </c>
      <c r="W32" s="143">
        <v>0</v>
      </c>
      <c r="X32" s="21"/>
    </row>
    <row r="33" spans="1:24" ht="26.25" customHeight="1" thickBot="1" x14ac:dyDescent="0.25">
      <c r="A33" s="540"/>
      <c r="B33" s="522"/>
      <c r="C33" s="512"/>
      <c r="D33" s="484"/>
      <c r="E33" s="484"/>
      <c r="F33" s="484"/>
      <c r="G33" s="545"/>
      <c r="H33" s="506"/>
      <c r="I33" s="506"/>
      <c r="J33" s="473"/>
      <c r="K33" s="357" t="s">
        <v>10</v>
      </c>
      <c r="L33" s="372">
        <f t="shared" ref="L33:W33" si="3">L30+L32+L31</f>
        <v>1873.8000000000002</v>
      </c>
      <c r="M33" s="373">
        <f t="shared" si="3"/>
        <v>1873.8000000000002</v>
      </c>
      <c r="N33" s="373">
        <f t="shared" si="3"/>
        <v>1427.3</v>
      </c>
      <c r="O33" s="374">
        <f t="shared" si="3"/>
        <v>0</v>
      </c>
      <c r="P33" s="372">
        <f t="shared" si="3"/>
        <v>1930.8</v>
      </c>
      <c r="Q33" s="373">
        <f t="shared" si="3"/>
        <v>1926.7</v>
      </c>
      <c r="R33" s="373">
        <f t="shared" si="3"/>
        <v>1449.7</v>
      </c>
      <c r="S33" s="374">
        <f t="shared" si="3"/>
        <v>4.0999999999999996</v>
      </c>
      <c r="T33" s="372">
        <f t="shared" si="3"/>
        <v>1930.8</v>
      </c>
      <c r="U33" s="373">
        <f t="shared" si="3"/>
        <v>1926.7</v>
      </c>
      <c r="V33" s="373">
        <f t="shared" si="3"/>
        <v>1449.7</v>
      </c>
      <c r="W33" s="374">
        <f t="shared" si="3"/>
        <v>4.0999999999999996</v>
      </c>
      <c r="X33" s="21"/>
    </row>
    <row r="34" spans="1:24" ht="43.5" customHeight="1" x14ac:dyDescent="0.2">
      <c r="A34" s="538" t="s">
        <v>14</v>
      </c>
      <c r="B34" s="520" t="s">
        <v>14</v>
      </c>
      <c r="C34" s="523" t="s">
        <v>14</v>
      </c>
      <c r="D34" s="483" t="s">
        <v>29</v>
      </c>
      <c r="E34" s="485" t="s">
        <v>30</v>
      </c>
      <c r="F34" s="546" t="s">
        <v>122</v>
      </c>
      <c r="G34" s="543" t="s">
        <v>17</v>
      </c>
      <c r="H34" s="474" t="s">
        <v>217</v>
      </c>
      <c r="I34" s="474" t="s">
        <v>226</v>
      </c>
      <c r="J34" s="471" t="s">
        <v>123</v>
      </c>
      <c r="K34" s="24" t="s">
        <v>31</v>
      </c>
      <c r="L34" s="141">
        <f>M34+O34</f>
        <v>4402.5</v>
      </c>
      <c r="M34" s="139">
        <v>4402.5</v>
      </c>
      <c r="N34" s="139">
        <v>4242.2</v>
      </c>
      <c r="O34" s="140">
        <v>0</v>
      </c>
      <c r="P34" s="141">
        <f>Q34+S34</f>
        <v>4366.7999999999993</v>
      </c>
      <c r="Q34" s="150">
        <v>4347.3999999999996</v>
      </c>
      <c r="R34" s="150">
        <v>4080</v>
      </c>
      <c r="S34" s="143">
        <v>19.399999999999999</v>
      </c>
      <c r="T34" s="141">
        <f>U34+W34</f>
        <v>4366.7999999999993</v>
      </c>
      <c r="U34" s="150">
        <v>4347.3999999999996</v>
      </c>
      <c r="V34" s="150">
        <v>4080</v>
      </c>
      <c r="W34" s="143">
        <v>19.399999999999999</v>
      </c>
      <c r="X34" s="21"/>
    </row>
    <row r="35" spans="1:24" ht="43.5" customHeight="1" thickBot="1" x14ac:dyDescent="0.25">
      <c r="A35" s="539"/>
      <c r="B35" s="521"/>
      <c r="C35" s="524"/>
      <c r="D35" s="513"/>
      <c r="E35" s="525"/>
      <c r="F35" s="547"/>
      <c r="G35" s="544"/>
      <c r="H35" s="492"/>
      <c r="I35" s="492"/>
      <c r="J35" s="472"/>
      <c r="K35" s="25" t="s">
        <v>46</v>
      </c>
      <c r="L35" s="147">
        <f>M35+O35</f>
        <v>0</v>
      </c>
      <c r="M35" s="142">
        <v>0</v>
      </c>
      <c r="N35" s="142">
        <v>0</v>
      </c>
      <c r="O35" s="148">
        <v>0</v>
      </c>
      <c r="P35" s="147">
        <f>Q35+S35</f>
        <v>0</v>
      </c>
      <c r="Q35" s="142">
        <v>0</v>
      </c>
      <c r="R35" s="142">
        <v>0</v>
      </c>
      <c r="S35" s="148">
        <v>0</v>
      </c>
      <c r="T35" s="147">
        <f>U35+W35</f>
        <v>0</v>
      </c>
      <c r="U35" s="142">
        <v>0</v>
      </c>
      <c r="V35" s="142">
        <v>0</v>
      </c>
      <c r="W35" s="148">
        <v>0</v>
      </c>
      <c r="X35" s="21"/>
    </row>
    <row r="36" spans="1:24" ht="124.5" customHeight="1" thickBot="1" x14ac:dyDescent="0.25">
      <c r="A36" s="540"/>
      <c r="B36" s="522"/>
      <c r="C36" s="512"/>
      <c r="D36" s="484"/>
      <c r="E36" s="484"/>
      <c r="F36" s="484"/>
      <c r="G36" s="545"/>
      <c r="H36" s="506"/>
      <c r="I36" s="506"/>
      <c r="J36" s="473"/>
      <c r="K36" s="146" t="s">
        <v>10</v>
      </c>
      <c r="L36" s="48">
        <f t="shared" ref="L36:W36" si="4">L34+L35</f>
        <v>4402.5</v>
      </c>
      <c r="M36" s="41">
        <f t="shared" si="4"/>
        <v>4402.5</v>
      </c>
      <c r="N36" s="41">
        <f t="shared" si="4"/>
        <v>4242.2</v>
      </c>
      <c r="O36" s="49">
        <f t="shared" si="4"/>
        <v>0</v>
      </c>
      <c r="P36" s="48">
        <f t="shared" si="4"/>
        <v>4366.7999999999993</v>
      </c>
      <c r="Q36" s="41">
        <f t="shared" si="4"/>
        <v>4347.3999999999996</v>
      </c>
      <c r="R36" s="41">
        <f t="shared" si="4"/>
        <v>4080</v>
      </c>
      <c r="S36" s="49">
        <f t="shared" si="4"/>
        <v>19.399999999999999</v>
      </c>
      <c r="T36" s="48">
        <f t="shared" si="4"/>
        <v>4366.7999999999993</v>
      </c>
      <c r="U36" s="41">
        <f t="shared" si="4"/>
        <v>4347.3999999999996</v>
      </c>
      <c r="V36" s="41">
        <f t="shared" si="4"/>
        <v>4080</v>
      </c>
      <c r="W36" s="49">
        <f t="shared" si="4"/>
        <v>19.399999999999999</v>
      </c>
      <c r="X36" s="21"/>
    </row>
    <row r="37" spans="1:24" ht="24" customHeight="1" x14ac:dyDescent="0.2">
      <c r="A37" s="538" t="s">
        <v>14</v>
      </c>
      <c r="B37" s="520" t="s">
        <v>14</v>
      </c>
      <c r="C37" s="523" t="s">
        <v>14</v>
      </c>
      <c r="D37" s="483" t="s">
        <v>32</v>
      </c>
      <c r="E37" s="485" t="s">
        <v>33</v>
      </c>
      <c r="F37" s="546" t="s">
        <v>122</v>
      </c>
      <c r="G37" s="543" t="s">
        <v>22</v>
      </c>
      <c r="H37" s="474" t="s">
        <v>219</v>
      </c>
      <c r="I37" s="474" t="s">
        <v>220</v>
      </c>
      <c r="J37" s="471" t="s">
        <v>123</v>
      </c>
      <c r="K37" s="375" t="s">
        <v>31</v>
      </c>
      <c r="L37" s="439">
        <f>O37+M37</f>
        <v>1943.8</v>
      </c>
      <c r="M37" s="440">
        <v>1943.8</v>
      </c>
      <c r="N37" s="440">
        <v>1870.9</v>
      </c>
      <c r="O37" s="441">
        <v>0</v>
      </c>
      <c r="P37" s="439">
        <f>Q37+S37</f>
        <v>2147.9</v>
      </c>
      <c r="Q37" s="442">
        <v>2144.4</v>
      </c>
      <c r="R37" s="442">
        <v>2063.9</v>
      </c>
      <c r="S37" s="443">
        <v>3.5</v>
      </c>
      <c r="T37" s="439">
        <f>U37+W37</f>
        <v>2147.9</v>
      </c>
      <c r="U37" s="442">
        <v>2144.4</v>
      </c>
      <c r="V37" s="442">
        <v>2063.9</v>
      </c>
      <c r="W37" s="443">
        <v>3.5</v>
      </c>
      <c r="X37" s="21"/>
    </row>
    <row r="38" spans="1:24" ht="24" customHeight="1" thickBot="1" x14ac:dyDescent="0.25">
      <c r="A38" s="539"/>
      <c r="B38" s="521"/>
      <c r="C38" s="524"/>
      <c r="D38" s="513"/>
      <c r="E38" s="525"/>
      <c r="F38" s="547"/>
      <c r="G38" s="544"/>
      <c r="H38" s="492"/>
      <c r="I38" s="492"/>
      <c r="J38" s="472"/>
      <c r="K38" s="369" t="s">
        <v>50</v>
      </c>
      <c r="L38" s="141">
        <f>M38+O38</f>
        <v>0</v>
      </c>
      <c r="M38" s="139">
        <v>0</v>
      </c>
      <c r="N38" s="139">
        <v>0</v>
      </c>
      <c r="O38" s="143">
        <v>0</v>
      </c>
      <c r="P38" s="141">
        <f>Q38+S38</f>
        <v>0</v>
      </c>
      <c r="Q38" s="150">
        <v>0</v>
      </c>
      <c r="R38" s="150">
        <v>0</v>
      </c>
      <c r="S38" s="143">
        <v>0</v>
      </c>
      <c r="T38" s="141">
        <f>U38+W38</f>
        <v>0</v>
      </c>
      <c r="U38" s="150">
        <v>0</v>
      </c>
      <c r="V38" s="150">
        <v>0</v>
      </c>
      <c r="W38" s="143">
        <v>0</v>
      </c>
      <c r="X38" s="21"/>
    </row>
    <row r="39" spans="1:24" ht="25.5" customHeight="1" thickBot="1" x14ac:dyDescent="0.25">
      <c r="A39" s="540"/>
      <c r="B39" s="522"/>
      <c r="C39" s="512"/>
      <c r="D39" s="484"/>
      <c r="E39" s="484"/>
      <c r="F39" s="484"/>
      <c r="G39" s="545"/>
      <c r="H39" s="506"/>
      <c r="I39" s="506"/>
      <c r="J39" s="473"/>
      <c r="K39" s="376" t="s">
        <v>10</v>
      </c>
      <c r="L39" s="372">
        <f t="shared" ref="L39:W39" si="5">L37+L38</f>
        <v>1943.8</v>
      </c>
      <c r="M39" s="373">
        <f t="shared" si="5"/>
        <v>1943.8</v>
      </c>
      <c r="N39" s="373">
        <f t="shared" si="5"/>
        <v>1870.9</v>
      </c>
      <c r="O39" s="374">
        <f t="shared" si="5"/>
        <v>0</v>
      </c>
      <c r="P39" s="372">
        <f t="shared" si="5"/>
        <v>2147.9</v>
      </c>
      <c r="Q39" s="373">
        <f t="shared" si="5"/>
        <v>2144.4</v>
      </c>
      <c r="R39" s="373">
        <f t="shared" si="5"/>
        <v>2063.9</v>
      </c>
      <c r="S39" s="374">
        <f t="shared" si="5"/>
        <v>3.5</v>
      </c>
      <c r="T39" s="372">
        <f t="shared" si="5"/>
        <v>2147.9</v>
      </c>
      <c r="U39" s="373">
        <f t="shared" si="5"/>
        <v>2144.4</v>
      </c>
      <c r="V39" s="373">
        <f t="shared" si="5"/>
        <v>2063.9</v>
      </c>
      <c r="W39" s="374">
        <f t="shared" si="5"/>
        <v>3.5</v>
      </c>
      <c r="X39" s="21"/>
    </row>
    <row r="40" spans="1:24" ht="24" customHeight="1" x14ac:dyDescent="0.2">
      <c r="A40" s="538" t="s">
        <v>14</v>
      </c>
      <c r="B40" s="520" t="s">
        <v>14</v>
      </c>
      <c r="C40" s="523" t="s">
        <v>14</v>
      </c>
      <c r="D40" s="483" t="s">
        <v>34</v>
      </c>
      <c r="E40" s="485" t="s">
        <v>35</v>
      </c>
      <c r="F40" s="546" t="s">
        <v>122</v>
      </c>
      <c r="G40" s="543" t="s">
        <v>25</v>
      </c>
      <c r="H40" s="474" t="s">
        <v>260</v>
      </c>
      <c r="I40" s="541" t="s">
        <v>227</v>
      </c>
      <c r="J40" s="471" t="s">
        <v>123</v>
      </c>
      <c r="K40" s="24" t="s">
        <v>31</v>
      </c>
      <c r="L40" s="52">
        <f>O40+M40</f>
        <v>9628.1</v>
      </c>
      <c r="M40" s="7">
        <v>9623.9</v>
      </c>
      <c r="N40" s="7">
        <v>9299.5</v>
      </c>
      <c r="O40" s="444">
        <v>4.2</v>
      </c>
      <c r="P40" s="52">
        <f>Q40+S40</f>
        <v>10304.300000000001</v>
      </c>
      <c r="Q40" s="7">
        <v>10257.200000000001</v>
      </c>
      <c r="R40" s="7">
        <v>9828.7999999999993</v>
      </c>
      <c r="S40" s="444">
        <v>47.1</v>
      </c>
      <c r="T40" s="52">
        <f>U40+W40</f>
        <v>10304.300000000001</v>
      </c>
      <c r="U40" s="7">
        <v>10257.200000000001</v>
      </c>
      <c r="V40" s="7">
        <v>9828.7999999999993</v>
      </c>
      <c r="W40" s="444">
        <v>47.1</v>
      </c>
      <c r="X40" s="21"/>
    </row>
    <row r="41" spans="1:24" ht="21" customHeight="1" x14ac:dyDescent="0.2">
      <c r="A41" s="539"/>
      <c r="B41" s="521"/>
      <c r="C41" s="524"/>
      <c r="D41" s="513"/>
      <c r="E41" s="525"/>
      <c r="F41" s="547"/>
      <c r="G41" s="544"/>
      <c r="H41" s="492"/>
      <c r="I41" s="542"/>
      <c r="J41" s="472"/>
      <c r="K41" s="174" t="s">
        <v>18</v>
      </c>
      <c r="L41" s="270">
        <f>M41+O41</f>
        <v>5.2</v>
      </c>
      <c r="M41" s="13">
        <v>5.2</v>
      </c>
      <c r="N41" s="13">
        <v>0</v>
      </c>
      <c r="O41" s="371">
        <v>0</v>
      </c>
      <c r="P41" s="270">
        <f>Q41+S41</f>
        <v>5.2</v>
      </c>
      <c r="Q41" s="13">
        <v>5.2</v>
      </c>
      <c r="R41" s="13">
        <v>0</v>
      </c>
      <c r="S41" s="371">
        <v>0</v>
      </c>
      <c r="T41" s="270">
        <f>U41+W41</f>
        <v>5.2</v>
      </c>
      <c r="U41" s="13">
        <v>5.2</v>
      </c>
      <c r="V41" s="13">
        <v>0</v>
      </c>
      <c r="W41" s="371">
        <v>0</v>
      </c>
      <c r="X41" s="21"/>
    </row>
    <row r="42" spans="1:24" ht="22.5" customHeight="1" x14ac:dyDescent="0.2">
      <c r="A42" s="539"/>
      <c r="B42" s="521"/>
      <c r="C42" s="524"/>
      <c r="D42" s="513"/>
      <c r="E42" s="525"/>
      <c r="F42" s="547"/>
      <c r="G42" s="544"/>
      <c r="H42" s="492"/>
      <c r="I42" s="542"/>
      <c r="J42" s="472"/>
      <c r="K42" s="369" t="s">
        <v>60</v>
      </c>
      <c r="L42" s="152">
        <f>M42+O42</f>
        <v>3</v>
      </c>
      <c r="M42" s="150">
        <v>3</v>
      </c>
      <c r="N42" s="150">
        <v>0</v>
      </c>
      <c r="O42" s="151">
        <v>0</v>
      </c>
      <c r="P42" s="152">
        <f>Q42+S42</f>
        <v>0</v>
      </c>
      <c r="Q42" s="150">
        <v>0</v>
      </c>
      <c r="R42" s="150">
        <v>0</v>
      </c>
      <c r="S42" s="151">
        <v>0</v>
      </c>
      <c r="T42" s="152">
        <f>U42+W42</f>
        <v>0</v>
      </c>
      <c r="U42" s="150">
        <v>0</v>
      </c>
      <c r="V42" s="150">
        <v>0</v>
      </c>
      <c r="W42" s="151">
        <v>0</v>
      </c>
      <c r="X42" s="21"/>
    </row>
    <row r="43" spans="1:24" ht="23.25" customHeight="1" thickBot="1" x14ac:dyDescent="0.25">
      <c r="A43" s="539"/>
      <c r="B43" s="521"/>
      <c r="C43" s="524"/>
      <c r="D43" s="513"/>
      <c r="E43" s="525"/>
      <c r="F43" s="547"/>
      <c r="G43" s="544"/>
      <c r="H43" s="492"/>
      <c r="I43" s="542"/>
      <c r="J43" s="472"/>
      <c r="K43" s="163" t="s">
        <v>19</v>
      </c>
      <c r="L43" s="147">
        <f>M43+O43</f>
        <v>0</v>
      </c>
      <c r="M43" s="142">
        <v>0</v>
      </c>
      <c r="N43" s="142">
        <v>0</v>
      </c>
      <c r="O43" s="148">
        <v>0</v>
      </c>
      <c r="P43" s="147">
        <f>Q43+S43</f>
        <v>0</v>
      </c>
      <c r="Q43" s="142">
        <v>0</v>
      </c>
      <c r="R43" s="142">
        <v>0</v>
      </c>
      <c r="S43" s="148">
        <v>0</v>
      </c>
      <c r="T43" s="147">
        <f>U43+W43</f>
        <v>0</v>
      </c>
      <c r="U43" s="142">
        <v>0</v>
      </c>
      <c r="V43" s="142">
        <v>0</v>
      </c>
      <c r="W43" s="148">
        <v>0</v>
      </c>
      <c r="X43" s="21"/>
    </row>
    <row r="44" spans="1:24" ht="33" customHeight="1" thickBot="1" x14ac:dyDescent="0.25">
      <c r="A44" s="540"/>
      <c r="B44" s="522"/>
      <c r="C44" s="512"/>
      <c r="D44" s="484"/>
      <c r="E44" s="484"/>
      <c r="F44" s="484"/>
      <c r="G44" s="545"/>
      <c r="H44" s="506"/>
      <c r="I44" s="506"/>
      <c r="J44" s="473"/>
      <c r="K44" s="165" t="s">
        <v>10</v>
      </c>
      <c r="L44" s="166">
        <f t="shared" ref="L44:W44" si="6">SUM(L40:L43)</f>
        <v>9636.3000000000011</v>
      </c>
      <c r="M44" s="162">
        <f t="shared" si="6"/>
        <v>9632.1</v>
      </c>
      <c r="N44" s="162">
        <f t="shared" si="6"/>
        <v>9299.5</v>
      </c>
      <c r="O44" s="167">
        <f t="shared" si="6"/>
        <v>4.2</v>
      </c>
      <c r="P44" s="166">
        <f t="shared" si="6"/>
        <v>10309.500000000002</v>
      </c>
      <c r="Q44" s="162">
        <f t="shared" si="6"/>
        <v>10262.400000000001</v>
      </c>
      <c r="R44" s="162">
        <f t="shared" si="6"/>
        <v>9828.7999999999993</v>
      </c>
      <c r="S44" s="167">
        <f t="shared" si="6"/>
        <v>47.1</v>
      </c>
      <c r="T44" s="166">
        <f t="shared" si="6"/>
        <v>10309.500000000002</v>
      </c>
      <c r="U44" s="162">
        <f t="shared" si="6"/>
        <v>10262.400000000001</v>
      </c>
      <c r="V44" s="162">
        <f t="shared" si="6"/>
        <v>9828.7999999999993</v>
      </c>
      <c r="W44" s="167">
        <f t="shared" si="6"/>
        <v>47.1</v>
      </c>
      <c r="X44" s="21"/>
    </row>
    <row r="45" spans="1:24" ht="24" customHeight="1" x14ac:dyDescent="0.2">
      <c r="A45" s="538" t="s">
        <v>14</v>
      </c>
      <c r="B45" s="520" t="s">
        <v>14</v>
      </c>
      <c r="C45" s="523" t="s">
        <v>14</v>
      </c>
      <c r="D45" s="483" t="s">
        <v>36</v>
      </c>
      <c r="E45" s="485" t="s">
        <v>37</v>
      </c>
      <c r="F45" s="546" t="s">
        <v>122</v>
      </c>
      <c r="G45" s="543" t="s">
        <v>28</v>
      </c>
      <c r="H45" s="474" t="s">
        <v>228</v>
      </c>
      <c r="I45" s="541" t="s">
        <v>229</v>
      </c>
      <c r="J45" s="471" t="s">
        <v>123</v>
      </c>
      <c r="K45" s="24" t="s">
        <v>31</v>
      </c>
      <c r="L45" s="51">
        <f>O45+M45</f>
        <v>6086.2</v>
      </c>
      <c r="M45" s="23">
        <v>6074.2</v>
      </c>
      <c r="N45" s="23">
        <v>5852.1</v>
      </c>
      <c r="O45" s="114">
        <v>12</v>
      </c>
      <c r="P45" s="51">
        <f>Q45+S45</f>
        <v>6430.9000000000005</v>
      </c>
      <c r="Q45" s="23">
        <v>6397.8</v>
      </c>
      <c r="R45" s="23">
        <v>6068.3</v>
      </c>
      <c r="S45" s="114">
        <v>33.1</v>
      </c>
      <c r="T45" s="51">
        <f>U45+W45</f>
        <v>6430.9000000000005</v>
      </c>
      <c r="U45" s="23">
        <v>6397.8</v>
      </c>
      <c r="V45" s="23">
        <v>6068.3</v>
      </c>
      <c r="W45" s="114">
        <v>33.1</v>
      </c>
      <c r="X45" s="21"/>
    </row>
    <row r="46" spans="1:24" ht="21" customHeight="1" thickBot="1" x14ac:dyDescent="0.25">
      <c r="A46" s="539"/>
      <c r="B46" s="521"/>
      <c r="C46" s="524"/>
      <c r="D46" s="513"/>
      <c r="E46" s="525"/>
      <c r="F46" s="547"/>
      <c r="G46" s="544"/>
      <c r="H46" s="492"/>
      <c r="I46" s="542"/>
      <c r="J46" s="472"/>
      <c r="K46" s="163" t="s">
        <v>19</v>
      </c>
      <c r="L46" s="115">
        <f>M46+O46</f>
        <v>0</v>
      </c>
      <c r="M46" s="104">
        <v>0</v>
      </c>
      <c r="N46" s="104">
        <v>0</v>
      </c>
      <c r="O46" s="116">
        <v>0</v>
      </c>
      <c r="P46" s="115">
        <f>Q46+S46</f>
        <v>0</v>
      </c>
      <c r="Q46" s="104">
        <v>0</v>
      </c>
      <c r="R46" s="104">
        <v>0</v>
      </c>
      <c r="S46" s="116">
        <v>0</v>
      </c>
      <c r="T46" s="115">
        <f>U46+W46</f>
        <v>0</v>
      </c>
      <c r="U46" s="104">
        <v>0</v>
      </c>
      <c r="V46" s="104">
        <v>0</v>
      </c>
      <c r="W46" s="116">
        <v>0</v>
      </c>
      <c r="X46" s="21"/>
    </row>
    <row r="47" spans="1:24" ht="34.5" customHeight="1" thickBot="1" x14ac:dyDescent="0.25">
      <c r="A47" s="540"/>
      <c r="B47" s="522"/>
      <c r="C47" s="512"/>
      <c r="D47" s="484"/>
      <c r="E47" s="484"/>
      <c r="F47" s="484"/>
      <c r="G47" s="545"/>
      <c r="H47" s="506"/>
      <c r="I47" s="506"/>
      <c r="J47" s="473"/>
      <c r="K47" s="164" t="s">
        <v>10</v>
      </c>
      <c r="L47" s="48">
        <f t="shared" ref="L47:W47" si="7">SUM(L45:L46)</f>
        <v>6086.2</v>
      </c>
      <c r="M47" s="41">
        <f t="shared" si="7"/>
        <v>6074.2</v>
      </c>
      <c r="N47" s="41">
        <f t="shared" si="7"/>
        <v>5852.1</v>
      </c>
      <c r="O47" s="49">
        <f t="shared" si="7"/>
        <v>12</v>
      </c>
      <c r="P47" s="48">
        <f t="shared" si="7"/>
        <v>6430.9000000000005</v>
      </c>
      <c r="Q47" s="41">
        <f t="shared" si="7"/>
        <v>6397.8</v>
      </c>
      <c r="R47" s="41">
        <f t="shared" si="7"/>
        <v>6068.3</v>
      </c>
      <c r="S47" s="49">
        <f t="shared" si="7"/>
        <v>33.1</v>
      </c>
      <c r="T47" s="48">
        <f t="shared" si="7"/>
        <v>6430.9000000000005</v>
      </c>
      <c r="U47" s="41">
        <f t="shared" si="7"/>
        <v>6397.8</v>
      </c>
      <c r="V47" s="41">
        <f t="shared" si="7"/>
        <v>6068.3</v>
      </c>
      <c r="W47" s="49">
        <f t="shared" si="7"/>
        <v>33.1</v>
      </c>
      <c r="X47" s="21"/>
    </row>
    <row r="48" spans="1:24" ht="20.25" customHeight="1" x14ac:dyDescent="0.2">
      <c r="A48" s="548" t="s">
        <v>14</v>
      </c>
      <c r="B48" s="551" t="s">
        <v>14</v>
      </c>
      <c r="C48" s="611" t="s">
        <v>14</v>
      </c>
      <c r="D48" s="614" t="s">
        <v>88</v>
      </c>
      <c r="E48" s="617" t="s">
        <v>214</v>
      </c>
      <c r="F48" s="546" t="s">
        <v>122</v>
      </c>
      <c r="G48" s="543" t="s">
        <v>28</v>
      </c>
      <c r="H48" s="471" t="s">
        <v>118</v>
      </c>
      <c r="I48" s="471" t="s">
        <v>101</v>
      </c>
      <c r="J48" s="471" t="s">
        <v>123</v>
      </c>
      <c r="K48" s="149" t="s">
        <v>31</v>
      </c>
      <c r="L48" s="158">
        <f>M48+O48</f>
        <v>0</v>
      </c>
      <c r="M48" s="159">
        <v>0</v>
      </c>
      <c r="N48" s="159">
        <v>0</v>
      </c>
      <c r="O48" s="143">
        <v>0</v>
      </c>
      <c r="P48" s="141">
        <f>Q48+S48</f>
        <v>0</v>
      </c>
      <c r="Q48" s="150">
        <v>0</v>
      </c>
      <c r="R48" s="150">
        <v>0</v>
      </c>
      <c r="S48" s="143">
        <v>0</v>
      </c>
      <c r="T48" s="141">
        <v>0</v>
      </c>
      <c r="U48" s="150">
        <v>0</v>
      </c>
      <c r="V48" s="150">
        <v>0</v>
      </c>
      <c r="W48" s="143">
        <v>0</v>
      </c>
      <c r="X48" s="21"/>
    </row>
    <row r="49" spans="1:24" ht="20.25" customHeight="1" thickBot="1" x14ac:dyDescent="0.25">
      <c r="A49" s="619"/>
      <c r="B49" s="620"/>
      <c r="C49" s="621"/>
      <c r="D49" s="622"/>
      <c r="E49" s="618"/>
      <c r="F49" s="547"/>
      <c r="G49" s="544"/>
      <c r="H49" s="472"/>
      <c r="I49" s="472"/>
      <c r="J49" s="472"/>
      <c r="K49" s="138" t="s">
        <v>46</v>
      </c>
      <c r="L49" s="147">
        <f>M49+O49</f>
        <v>0</v>
      </c>
      <c r="M49" s="142">
        <v>0</v>
      </c>
      <c r="N49" s="142">
        <v>0</v>
      </c>
      <c r="O49" s="148">
        <v>0</v>
      </c>
      <c r="P49" s="147">
        <f>Q49+S49</f>
        <v>0</v>
      </c>
      <c r="Q49" s="142">
        <v>0</v>
      </c>
      <c r="R49" s="142">
        <v>0</v>
      </c>
      <c r="S49" s="148">
        <v>0</v>
      </c>
      <c r="T49" s="147">
        <f>U49+W49</f>
        <v>0</v>
      </c>
      <c r="U49" s="142">
        <v>0</v>
      </c>
      <c r="V49" s="142">
        <v>0</v>
      </c>
      <c r="W49" s="148">
        <v>0</v>
      </c>
      <c r="X49" s="21"/>
    </row>
    <row r="50" spans="1:24" ht="24.75" customHeight="1" thickBot="1" x14ac:dyDescent="0.25">
      <c r="A50" s="550"/>
      <c r="B50" s="553"/>
      <c r="C50" s="613"/>
      <c r="D50" s="616"/>
      <c r="E50" s="518"/>
      <c r="F50" s="484"/>
      <c r="G50" s="545"/>
      <c r="H50" s="482"/>
      <c r="I50" s="482"/>
      <c r="J50" s="473"/>
      <c r="K50" s="146" t="s">
        <v>10</v>
      </c>
      <c r="L50" s="48">
        <f t="shared" ref="L50:W50" si="8">L48+L49</f>
        <v>0</v>
      </c>
      <c r="M50" s="41">
        <f t="shared" si="8"/>
        <v>0</v>
      </c>
      <c r="N50" s="41">
        <f t="shared" si="8"/>
        <v>0</v>
      </c>
      <c r="O50" s="49">
        <f t="shared" si="8"/>
        <v>0</v>
      </c>
      <c r="P50" s="48">
        <f t="shared" si="8"/>
        <v>0</v>
      </c>
      <c r="Q50" s="41">
        <f t="shared" si="8"/>
        <v>0</v>
      </c>
      <c r="R50" s="41">
        <f t="shared" si="8"/>
        <v>0</v>
      </c>
      <c r="S50" s="49">
        <f t="shared" si="8"/>
        <v>0</v>
      </c>
      <c r="T50" s="48">
        <f t="shared" si="8"/>
        <v>0</v>
      </c>
      <c r="U50" s="41">
        <f t="shared" si="8"/>
        <v>0</v>
      </c>
      <c r="V50" s="41">
        <f t="shared" si="8"/>
        <v>0</v>
      </c>
      <c r="W50" s="49">
        <f t="shared" si="8"/>
        <v>0</v>
      </c>
      <c r="X50" s="21"/>
    </row>
    <row r="51" spans="1:24" ht="22.5" customHeight="1" x14ac:dyDescent="0.2">
      <c r="A51" s="548" t="s">
        <v>14</v>
      </c>
      <c r="B51" s="551" t="s">
        <v>14</v>
      </c>
      <c r="C51" s="611" t="s">
        <v>14</v>
      </c>
      <c r="D51" s="614" t="s">
        <v>89</v>
      </c>
      <c r="E51" s="617" t="s">
        <v>40</v>
      </c>
      <c r="F51" s="546" t="s">
        <v>122</v>
      </c>
      <c r="G51" s="543" t="s">
        <v>41</v>
      </c>
      <c r="H51" s="471" t="s">
        <v>118</v>
      </c>
      <c r="I51" s="471" t="s">
        <v>101</v>
      </c>
      <c r="J51" s="471" t="s">
        <v>123</v>
      </c>
      <c r="K51" s="24" t="s">
        <v>31</v>
      </c>
      <c r="L51" s="84">
        <f>M51+O51</f>
        <v>402.4</v>
      </c>
      <c r="M51" s="445">
        <v>402.4</v>
      </c>
      <c r="N51" s="445">
        <v>0</v>
      </c>
      <c r="O51" s="50">
        <v>0</v>
      </c>
      <c r="P51" s="98">
        <f>Q51+S51</f>
        <v>34.1</v>
      </c>
      <c r="Q51" s="7">
        <v>34.1</v>
      </c>
      <c r="R51" s="7">
        <v>0</v>
      </c>
      <c r="S51" s="50">
        <v>0</v>
      </c>
      <c r="T51" s="98">
        <f>U51+W51</f>
        <v>34.1</v>
      </c>
      <c r="U51" s="7">
        <v>34.1</v>
      </c>
      <c r="V51" s="7">
        <v>0</v>
      </c>
      <c r="W51" s="50">
        <v>0</v>
      </c>
      <c r="X51" s="21"/>
    </row>
    <row r="52" spans="1:24" ht="19.5" customHeight="1" thickBot="1" x14ac:dyDescent="0.25">
      <c r="A52" s="549"/>
      <c r="B52" s="552"/>
      <c r="C52" s="612"/>
      <c r="D52" s="615"/>
      <c r="E52" s="618"/>
      <c r="F52" s="547"/>
      <c r="G52" s="544"/>
      <c r="H52" s="472"/>
      <c r="I52" s="472"/>
      <c r="J52" s="472"/>
      <c r="K52" s="25" t="s">
        <v>18</v>
      </c>
      <c r="L52" s="94">
        <f>M52+O52</f>
        <v>200</v>
      </c>
      <c r="M52" s="352">
        <v>200</v>
      </c>
      <c r="N52" s="352">
        <v>0</v>
      </c>
      <c r="O52" s="96">
        <v>0</v>
      </c>
      <c r="P52" s="103">
        <f>Q52+S52</f>
        <v>0</v>
      </c>
      <c r="Q52" s="377">
        <v>0</v>
      </c>
      <c r="R52" s="377">
        <v>0</v>
      </c>
      <c r="S52" s="96">
        <v>0</v>
      </c>
      <c r="T52" s="103">
        <f>U52+W52</f>
        <v>0</v>
      </c>
      <c r="U52" s="377">
        <v>0</v>
      </c>
      <c r="V52" s="377">
        <v>0</v>
      </c>
      <c r="W52" s="96">
        <v>0</v>
      </c>
      <c r="X52" s="21"/>
    </row>
    <row r="53" spans="1:24" ht="22.5" customHeight="1" thickBot="1" x14ac:dyDescent="0.25">
      <c r="A53" s="550"/>
      <c r="B53" s="553"/>
      <c r="C53" s="613"/>
      <c r="D53" s="616"/>
      <c r="E53" s="518"/>
      <c r="F53" s="484"/>
      <c r="G53" s="545"/>
      <c r="H53" s="482"/>
      <c r="I53" s="482"/>
      <c r="J53" s="473"/>
      <c r="K53" s="53" t="s">
        <v>10</v>
      </c>
      <c r="L53" s="48">
        <f t="shared" ref="L53:W53" si="9">SUM(L51:L52)</f>
        <v>602.4</v>
      </c>
      <c r="M53" s="41">
        <f t="shared" si="9"/>
        <v>602.4</v>
      </c>
      <c r="N53" s="41">
        <f t="shared" si="9"/>
        <v>0</v>
      </c>
      <c r="O53" s="49">
        <f t="shared" si="9"/>
        <v>0</v>
      </c>
      <c r="P53" s="48">
        <f t="shared" si="9"/>
        <v>34.1</v>
      </c>
      <c r="Q53" s="41">
        <f t="shared" si="9"/>
        <v>34.1</v>
      </c>
      <c r="R53" s="41">
        <f t="shared" si="9"/>
        <v>0</v>
      </c>
      <c r="S53" s="49">
        <f t="shared" si="9"/>
        <v>0</v>
      </c>
      <c r="T53" s="48">
        <f t="shared" si="9"/>
        <v>34.1</v>
      </c>
      <c r="U53" s="41">
        <f t="shared" si="9"/>
        <v>34.1</v>
      </c>
      <c r="V53" s="41">
        <f t="shared" si="9"/>
        <v>0</v>
      </c>
      <c r="W53" s="49">
        <f t="shared" si="9"/>
        <v>0</v>
      </c>
      <c r="X53" s="21"/>
    </row>
    <row r="54" spans="1:24" ht="21" customHeight="1" x14ac:dyDescent="0.2">
      <c r="A54" s="669" t="s">
        <v>14</v>
      </c>
      <c r="B54" s="528" t="s">
        <v>14</v>
      </c>
      <c r="C54" s="531" t="s">
        <v>14</v>
      </c>
      <c r="D54" s="534">
        <v>35</v>
      </c>
      <c r="E54" s="526" t="s">
        <v>110</v>
      </c>
      <c r="F54" s="497" t="s">
        <v>126</v>
      </c>
      <c r="G54" s="500" t="s">
        <v>92</v>
      </c>
      <c r="H54" s="503">
        <v>188723322</v>
      </c>
      <c r="I54" s="471" t="s">
        <v>101</v>
      </c>
      <c r="J54" s="471" t="s">
        <v>123</v>
      </c>
      <c r="K54" s="107" t="s">
        <v>50</v>
      </c>
      <c r="L54" s="10">
        <f>M54+O54</f>
        <v>10.199999999999999</v>
      </c>
      <c r="M54" s="11">
        <v>10.199999999999999</v>
      </c>
      <c r="N54" s="11">
        <v>0</v>
      </c>
      <c r="O54" s="12">
        <v>0</v>
      </c>
      <c r="P54" s="10">
        <f>Q54+S54</f>
        <v>0</v>
      </c>
      <c r="Q54" s="11">
        <v>0</v>
      </c>
      <c r="R54" s="11">
        <v>0</v>
      </c>
      <c r="S54" s="12">
        <v>0</v>
      </c>
      <c r="T54" s="10">
        <f>U54+W54</f>
        <v>0</v>
      </c>
      <c r="U54" s="11">
        <v>0</v>
      </c>
      <c r="V54" s="11">
        <v>0</v>
      </c>
      <c r="W54" s="12">
        <v>0</v>
      </c>
      <c r="X54" s="21"/>
    </row>
    <row r="55" spans="1:24" ht="20.25" customHeight="1" thickBot="1" x14ac:dyDescent="0.25">
      <c r="A55" s="670"/>
      <c r="B55" s="529"/>
      <c r="C55" s="532"/>
      <c r="D55" s="535"/>
      <c r="E55" s="537"/>
      <c r="F55" s="498"/>
      <c r="G55" s="501"/>
      <c r="H55" s="504"/>
      <c r="I55" s="472"/>
      <c r="J55" s="472"/>
      <c r="K55" s="108" t="s">
        <v>31</v>
      </c>
      <c r="L55" s="446">
        <f>M55+O55</f>
        <v>0</v>
      </c>
      <c r="M55" s="447">
        <v>0</v>
      </c>
      <c r="N55" s="447">
        <v>0</v>
      </c>
      <c r="O55" s="448">
        <v>0</v>
      </c>
      <c r="P55" s="446">
        <f>Q55+S55</f>
        <v>123.5</v>
      </c>
      <c r="Q55" s="447">
        <v>123.5</v>
      </c>
      <c r="R55" s="447">
        <v>121.4</v>
      </c>
      <c r="S55" s="448">
        <v>0</v>
      </c>
      <c r="T55" s="446">
        <f>U55+W55</f>
        <v>123.5</v>
      </c>
      <c r="U55" s="447">
        <v>123.5</v>
      </c>
      <c r="V55" s="447">
        <v>121.4</v>
      </c>
      <c r="W55" s="448">
        <v>0</v>
      </c>
      <c r="X55" s="21"/>
    </row>
    <row r="56" spans="1:24" ht="21.75" customHeight="1" thickBot="1" x14ac:dyDescent="0.25">
      <c r="A56" s="671"/>
      <c r="B56" s="530"/>
      <c r="C56" s="533"/>
      <c r="D56" s="536"/>
      <c r="E56" s="527"/>
      <c r="F56" s="499"/>
      <c r="G56" s="502"/>
      <c r="H56" s="505"/>
      <c r="I56" s="482"/>
      <c r="J56" s="473"/>
      <c r="K56" s="53" t="s">
        <v>10</v>
      </c>
      <c r="L56" s="166">
        <f t="shared" ref="L56:W56" si="10">SUM(L54:L55)</f>
        <v>10.199999999999999</v>
      </c>
      <c r="M56" s="162">
        <f t="shared" si="10"/>
        <v>10.199999999999999</v>
      </c>
      <c r="N56" s="162">
        <f t="shared" si="10"/>
        <v>0</v>
      </c>
      <c r="O56" s="167">
        <f t="shared" si="10"/>
        <v>0</v>
      </c>
      <c r="P56" s="161">
        <f t="shared" si="10"/>
        <v>123.5</v>
      </c>
      <c r="Q56" s="162">
        <f t="shared" si="10"/>
        <v>123.5</v>
      </c>
      <c r="R56" s="162">
        <f t="shared" si="10"/>
        <v>121.4</v>
      </c>
      <c r="S56" s="157">
        <f t="shared" si="10"/>
        <v>0</v>
      </c>
      <c r="T56" s="161">
        <f t="shared" si="10"/>
        <v>123.5</v>
      </c>
      <c r="U56" s="162">
        <f t="shared" si="10"/>
        <v>123.5</v>
      </c>
      <c r="V56" s="162">
        <f t="shared" si="10"/>
        <v>121.4</v>
      </c>
      <c r="W56" s="157">
        <f t="shared" si="10"/>
        <v>0</v>
      </c>
      <c r="X56" s="21"/>
    </row>
    <row r="57" spans="1:24" ht="21" customHeight="1" x14ac:dyDescent="0.2">
      <c r="A57" s="669" t="s">
        <v>14</v>
      </c>
      <c r="B57" s="528" t="s">
        <v>14</v>
      </c>
      <c r="C57" s="531" t="s">
        <v>14</v>
      </c>
      <c r="D57" s="534">
        <v>36</v>
      </c>
      <c r="E57" s="526" t="s">
        <v>112</v>
      </c>
      <c r="F57" s="497" t="s">
        <v>126</v>
      </c>
      <c r="G57" s="500" t="s">
        <v>92</v>
      </c>
      <c r="H57" s="503">
        <v>188723322</v>
      </c>
      <c r="I57" s="471" t="s">
        <v>101</v>
      </c>
      <c r="J57" s="471" t="s">
        <v>266</v>
      </c>
      <c r="K57" s="107" t="s">
        <v>50</v>
      </c>
      <c r="L57" s="10">
        <f>M57+O57</f>
        <v>1600</v>
      </c>
      <c r="M57" s="11">
        <v>540</v>
      </c>
      <c r="N57" s="11">
        <v>0</v>
      </c>
      <c r="O57" s="12">
        <v>1060</v>
      </c>
      <c r="P57" s="10">
        <f>Q57+S57</f>
        <v>1713</v>
      </c>
      <c r="Q57" s="11">
        <v>580.79999999999995</v>
      </c>
      <c r="R57" s="11">
        <v>43</v>
      </c>
      <c r="S57" s="12">
        <v>1132.2</v>
      </c>
      <c r="T57" s="10">
        <f>U57+W57</f>
        <v>1668</v>
      </c>
      <c r="U57" s="11">
        <v>573.79999999999995</v>
      </c>
      <c r="V57" s="11">
        <v>36.299999999999997</v>
      </c>
      <c r="W57" s="12">
        <v>1094.2</v>
      </c>
      <c r="X57" s="21"/>
    </row>
    <row r="58" spans="1:24" ht="21" customHeight="1" thickBot="1" x14ac:dyDescent="0.25">
      <c r="A58" s="670"/>
      <c r="B58" s="529"/>
      <c r="C58" s="532"/>
      <c r="D58" s="535"/>
      <c r="E58" s="537"/>
      <c r="F58" s="498"/>
      <c r="G58" s="501"/>
      <c r="H58" s="504"/>
      <c r="I58" s="472"/>
      <c r="J58" s="472"/>
      <c r="K58" s="213" t="s">
        <v>18</v>
      </c>
      <c r="L58" s="214">
        <f>M58+O58</f>
        <v>0</v>
      </c>
      <c r="M58" s="215">
        <v>0</v>
      </c>
      <c r="N58" s="215">
        <v>0</v>
      </c>
      <c r="O58" s="216">
        <v>0</v>
      </c>
      <c r="P58" s="214">
        <f>Q58+S58</f>
        <v>0</v>
      </c>
      <c r="Q58" s="215">
        <v>0</v>
      </c>
      <c r="R58" s="215">
        <v>0</v>
      </c>
      <c r="S58" s="216">
        <v>0</v>
      </c>
      <c r="T58" s="214">
        <f>U58+W58</f>
        <v>0</v>
      </c>
      <c r="U58" s="215">
        <v>0</v>
      </c>
      <c r="V58" s="215">
        <v>0</v>
      </c>
      <c r="W58" s="216">
        <v>0</v>
      </c>
      <c r="X58" s="21"/>
    </row>
    <row r="59" spans="1:24" ht="23.25" customHeight="1" thickBot="1" x14ac:dyDescent="0.25">
      <c r="A59" s="671"/>
      <c r="B59" s="530"/>
      <c r="C59" s="533"/>
      <c r="D59" s="536"/>
      <c r="E59" s="527"/>
      <c r="F59" s="499"/>
      <c r="G59" s="502"/>
      <c r="H59" s="505"/>
      <c r="I59" s="482"/>
      <c r="J59" s="473"/>
      <c r="K59" s="53" t="s">
        <v>10</v>
      </c>
      <c r="L59" s="166">
        <f t="shared" ref="L59:W59" si="11">SUM(L57:L58)</f>
        <v>1600</v>
      </c>
      <c r="M59" s="162">
        <f t="shared" si="11"/>
        <v>540</v>
      </c>
      <c r="N59" s="162">
        <f t="shared" si="11"/>
        <v>0</v>
      </c>
      <c r="O59" s="167">
        <f t="shared" si="11"/>
        <v>1060</v>
      </c>
      <c r="P59" s="161">
        <f t="shared" si="11"/>
        <v>1713</v>
      </c>
      <c r="Q59" s="162">
        <f t="shared" si="11"/>
        <v>580.79999999999995</v>
      </c>
      <c r="R59" s="162">
        <f t="shared" si="11"/>
        <v>43</v>
      </c>
      <c r="S59" s="157">
        <f t="shared" si="11"/>
        <v>1132.2</v>
      </c>
      <c r="T59" s="161">
        <f t="shared" si="11"/>
        <v>1668</v>
      </c>
      <c r="U59" s="162">
        <f t="shared" si="11"/>
        <v>573.79999999999995</v>
      </c>
      <c r="V59" s="162">
        <f t="shared" si="11"/>
        <v>36.299999999999997</v>
      </c>
      <c r="W59" s="157">
        <f t="shared" si="11"/>
        <v>1094.2</v>
      </c>
      <c r="X59" s="21"/>
    </row>
    <row r="60" spans="1:24" ht="29.25" customHeight="1" thickBot="1" x14ac:dyDescent="0.25">
      <c r="A60" s="669" t="s">
        <v>14</v>
      </c>
      <c r="B60" s="528" t="s">
        <v>14</v>
      </c>
      <c r="C60" s="531" t="s">
        <v>14</v>
      </c>
      <c r="D60" s="534">
        <v>37</v>
      </c>
      <c r="E60" s="526" t="s">
        <v>205</v>
      </c>
      <c r="F60" s="497" t="s">
        <v>126</v>
      </c>
      <c r="G60" s="500" t="s">
        <v>92</v>
      </c>
      <c r="H60" s="503">
        <v>188723322</v>
      </c>
      <c r="I60" s="471" t="s">
        <v>101</v>
      </c>
      <c r="J60" s="471" t="s">
        <v>267</v>
      </c>
      <c r="K60" s="107" t="s">
        <v>50</v>
      </c>
      <c r="L60" s="10">
        <f>M60+O60</f>
        <v>341.9</v>
      </c>
      <c r="M60" s="11">
        <v>341.9</v>
      </c>
      <c r="N60" s="11">
        <v>0</v>
      </c>
      <c r="O60" s="12">
        <v>0</v>
      </c>
      <c r="P60" s="10">
        <f>Q60+S60</f>
        <v>8.6</v>
      </c>
      <c r="Q60" s="11">
        <v>8.6</v>
      </c>
      <c r="R60" s="11">
        <v>0</v>
      </c>
      <c r="S60" s="12">
        <v>0</v>
      </c>
      <c r="T60" s="10">
        <f>U60+W60</f>
        <v>5.3</v>
      </c>
      <c r="U60" s="11">
        <v>5.3</v>
      </c>
      <c r="V60" s="11">
        <v>0</v>
      </c>
      <c r="W60" s="12">
        <v>0</v>
      </c>
      <c r="X60" s="21"/>
    </row>
    <row r="61" spans="1:24" ht="24.75" customHeight="1" thickBot="1" x14ac:dyDescent="0.25">
      <c r="A61" s="671"/>
      <c r="B61" s="530"/>
      <c r="C61" s="533"/>
      <c r="D61" s="536"/>
      <c r="E61" s="527"/>
      <c r="F61" s="499"/>
      <c r="G61" s="502"/>
      <c r="H61" s="505"/>
      <c r="I61" s="482"/>
      <c r="J61" s="473"/>
      <c r="K61" s="53" t="s">
        <v>10</v>
      </c>
      <c r="L61" s="166">
        <f t="shared" ref="L61:W61" si="12">SUM(L60:L60)</f>
        <v>341.9</v>
      </c>
      <c r="M61" s="162">
        <f t="shared" si="12"/>
        <v>341.9</v>
      </c>
      <c r="N61" s="162">
        <f t="shared" si="12"/>
        <v>0</v>
      </c>
      <c r="O61" s="167">
        <f t="shared" si="12"/>
        <v>0</v>
      </c>
      <c r="P61" s="161">
        <f t="shared" si="12"/>
        <v>8.6</v>
      </c>
      <c r="Q61" s="162">
        <f t="shared" si="12"/>
        <v>8.6</v>
      </c>
      <c r="R61" s="162">
        <f t="shared" si="12"/>
        <v>0</v>
      </c>
      <c r="S61" s="157">
        <f t="shared" si="12"/>
        <v>0</v>
      </c>
      <c r="T61" s="161">
        <f t="shared" si="12"/>
        <v>5.3</v>
      </c>
      <c r="U61" s="162">
        <f t="shared" si="12"/>
        <v>5.3</v>
      </c>
      <c r="V61" s="162">
        <f t="shared" si="12"/>
        <v>0</v>
      </c>
      <c r="W61" s="157">
        <f t="shared" si="12"/>
        <v>0</v>
      </c>
      <c r="X61" s="21"/>
    </row>
    <row r="62" spans="1:24" ht="20.25" customHeight="1" x14ac:dyDescent="0.2">
      <c r="A62" s="669" t="s">
        <v>14</v>
      </c>
      <c r="B62" s="528" t="s">
        <v>14</v>
      </c>
      <c r="C62" s="531" t="s">
        <v>14</v>
      </c>
      <c r="D62" s="534">
        <v>38</v>
      </c>
      <c r="E62" s="526" t="s">
        <v>210</v>
      </c>
      <c r="F62" s="497" t="s">
        <v>126</v>
      </c>
      <c r="G62" s="500" t="s">
        <v>92</v>
      </c>
      <c r="H62" s="503">
        <v>188723322</v>
      </c>
      <c r="I62" s="471" t="s">
        <v>101</v>
      </c>
      <c r="J62" s="471" t="s">
        <v>123</v>
      </c>
      <c r="K62" s="107" t="s">
        <v>50</v>
      </c>
      <c r="L62" s="10">
        <f>M62+O62</f>
        <v>0</v>
      </c>
      <c r="M62" s="11">
        <v>0</v>
      </c>
      <c r="N62" s="11">
        <v>0</v>
      </c>
      <c r="O62" s="12">
        <v>0</v>
      </c>
      <c r="P62" s="10">
        <f>Q62+S62</f>
        <v>268.2</v>
      </c>
      <c r="Q62" s="11">
        <v>268.2</v>
      </c>
      <c r="R62" s="11">
        <v>7</v>
      </c>
      <c r="S62" s="12">
        <v>0</v>
      </c>
      <c r="T62" s="10">
        <f>U62+W62</f>
        <v>200</v>
      </c>
      <c r="U62" s="11">
        <v>200</v>
      </c>
      <c r="V62" s="11">
        <v>5.0999999999999996</v>
      </c>
      <c r="W62" s="12">
        <v>0</v>
      </c>
      <c r="X62" s="21"/>
    </row>
    <row r="63" spans="1:24" ht="20.25" customHeight="1" thickBot="1" x14ac:dyDescent="0.25">
      <c r="A63" s="670"/>
      <c r="B63" s="529"/>
      <c r="C63" s="532"/>
      <c r="D63" s="535"/>
      <c r="E63" s="537"/>
      <c r="F63" s="498"/>
      <c r="G63" s="501"/>
      <c r="H63" s="504"/>
      <c r="I63" s="472"/>
      <c r="J63" s="472"/>
      <c r="K63" s="213" t="s">
        <v>31</v>
      </c>
      <c r="L63" s="214">
        <f>M63+O63</f>
        <v>0</v>
      </c>
      <c r="M63" s="215">
        <v>0</v>
      </c>
      <c r="N63" s="215">
        <v>0</v>
      </c>
      <c r="O63" s="216">
        <v>0</v>
      </c>
      <c r="P63" s="214">
        <f>Q63+S63</f>
        <v>34.4</v>
      </c>
      <c r="Q63" s="215">
        <v>34.4</v>
      </c>
      <c r="R63" s="215">
        <v>0</v>
      </c>
      <c r="S63" s="216">
        <v>0</v>
      </c>
      <c r="T63" s="214">
        <f>U63+W63</f>
        <v>34.4</v>
      </c>
      <c r="U63" s="215">
        <v>34.4</v>
      </c>
      <c r="V63" s="215">
        <v>0</v>
      </c>
      <c r="W63" s="216">
        <v>0</v>
      </c>
      <c r="X63" s="21"/>
    </row>
    <row r="64" spans="1:24" ht="21" customHeight="1" thickBot="1" x14ac:dyDescent="0.25">
      <c r="A64" s="671"/>
      <c r="B64" s="530"/>
      <c r="C64" s="533"/>
      <c r="D64" s="536"/>
      <c r="E64" s="527"/>
      <c r="F64" s="499"/>
      <c r="G64" s="502"/>
      <c r="H64" s="505"/>
      <c r="I64" s="482"/>
      <c r="J64" s="473"/>
      <c r="K64" s="357" t="s">
        <v>10</v>
      </c>
      <c r="L64" s="358">
        <f t="shared" ref="L64:W64" si="13">SUM(L62:L63)</f>
        <v>0</v>
      </c>
      <c r="M64" s="359">
        <f t="shared" si="13"/>
        <v>0</v>
      </c>
      <c r="N64" s="359">
        <f t="shared" si="13"/>
        <v>0</v>
      </c>
      <c r="O64" s="360">
        <f t="shared" si="13"/>
        <v>0</v>
      </c>
      <c r="P64" s="358">
        <f t="shared" si="13"/>
        <v>302.59999999999997</v>
      </c>
      <c r="Q64" s="359">
        <f t="shared" si="13"/>
        <v>302.59999999999997</v>
      </c>
      <c r="R64" s="359">
        <f t="shared" si="13"/>
        <v>7</v>
      </c>
      <c r="S64" s="360">
        <f t="shared" si="13"/>
        <v>0</v>
      </c>
      <c r="T64" s="358">
        <f t="shared" si="13"/>
        <v>234.4</v>
      </c>
      <c r="U64" s="359">
        <f t="shared" si="13"/>
        <v>234.4</v>
      </c>
      <c r="V64" s="359">
        <f t="shared" si="13"/>
        <v>5.0999999999999996</v>
      </c>
      <c r="W64" s="360">
        <f t="shared" si="13"/>
        <v>0</v>
      </c>
      <c r="X64" s="21"/>
    </row>
    <row r="65" spans="1:24" ht="20.25" customHeight="1" thickBot="1" x14ac:dyDescent="0.25">
      <c r="A65" s="197" t="s">
        <v>14</v>
      </c>
      <c r="B65" s="109" t="s">
        <v>14</v>
      </c>
      <c r="C65" s="110" t="s">
        <v>14</v>
      </c>
      <c r="D65" s="493" t="s">
        <v>113</v>
      </c>
      <c r="E65" s="487"/>
      <c r="F65" s="487"/>
      <c r="G65" s="487"/>
      <c r="H65" s="487"/>
      <c r="I65" s="487"/>
      <c r="J65" s="487"/>
      <c r="K65" s="487"/>
      <c r="L65" s="354">
        <f t="shared" ref="L65:W65" si="14">L21+L24+L29+L33+L36+L39+L44+L47+L50+L53+L64+L56+L59+L61</f>
        <v>36256.1</v>
      </c>
      <c r="M65" s="355">
        <f t="shared" si="14"/>
        <v>35179.899999999994</v>
      </c>
      <c r="N65" s="355">
        <f t="shared" si="14"/>
        <v>30841.599999999999</v>
      </c>
      <c r="O65" s="356">
        <f t="shared" si="14"/>
        <v>1076.2</v>
      </c>
      <c r="P65" s="354">
        <f t="shared" si="14"/>
        <v>37412.6</v>
      </c>
      <c r="Q65" s="355">
        <f t="shared" si="14"/>
        <v>36101.300000000003</v>
      </c>
      <c r="R65" s="355">
        <f t="shared" si="14"/>
        <v>32023.000000000004</v>
      </c>
      <c r="S65" s="356">
        <f t="shared" si="14"/>
        <v>1311.3</v>
      </c>
      <c r="T65" s="354">
        <f t="shared" si="14"/>
        <v>37284.600000000006</v>
      </c>
      <c r="U65" s="355">
        <f t="shared" si="14"/>
        <v>36011.30000000001</v>
      </c>
      <c r="V65" s="355">
        <f t="shared" si="14"/>
        <v>32014.400000000001</v>
      </c>
      <c r="W65" s="356">
        <f t="shared" si="14"/>
        <v>1273.3</v>
      </c>
      <c r="X65" s="21"/>
    </row>
    <row r="66" spans="1:24" ht="20.25" customHeight="1" thickBot="1" x14ac:dyDescent="0.25">
      <c r="A66" s="197" t="s">
        <v>14</v>
      </c>
      <c r="B66" s="109" t="s">
        <v>14</v>
      </c>
      <c r="C66" s="110" t="s">
        <v>20</v>
      </c>
      <c r="D66" s="494" t="s">
        <v>42</v>
      </c>
      <c r="E66" s="487"/>
      <c r="F66" s="487"/>
      <c r="G66" s="487"/>
      <c r="H66" s="487"/>
      <c r="I66" s="487"/>
      <c r="J66" s="487"/>
      <c r="K66" s="487"/>
      <c r="L66" s="495"/>
      <c r="M66" s="495"/>
      <c r="N66" s="495"/>
      <c r="O66" s="495"/>
      <c r="P66" s="495"/>
      <c r="Q66" s="495"/>
      <c r="R66" s="495"/>
      <c r="S66" s="495"/>
      <c r="T66" s="495"/>
      <c r="U66" s="495"/>
      <c r="V66" s="495"/>
      <c r="W66" s="496"/>
      <c r="X66" s="21"/>
    </row>
    <row r="67" spans="1:24" ht="17.25" customHeight="1" x14ac:dyDescent="0.2">
      <c r="A67" s="624" t="s">
        <v>14</v>
      </c>
      <c r="B67" s="626" t="s">
        <v>14</v>
      </c>
      <c r="C67" s="628" t="s">
        <v>20</v>
      </c>
      <c r="D67" s="630" t="s">
        <v>14</v>
      </c>
      <c r="E67" s="485" t="s">
        <v>43</v>
      </c>
      <c r="F67" s="546" t="s">
        <v>122</v>
      </c>
      <c r="G67" s="543" t="s">
        <v>44</v>
      </c>
      <c r="H67" s="474" t="s">
        <v>230</v>
      </c>
      <c r="I67" s="474" t="s">
        <v>231</v>
      </c>
      <c r="J67" s="471" t="s">
        <v>123</v>
      </c>
      <c r="K67" s="111" t="s">
        <v>18</v>
      </c>
      <c r="L67" s="51">
        <f>M67+O67</f>
        <v>1972</v>
      </c>
      <c r="M67" s="23">
        <v>1878.2</v>
      </c>
      <c r="N67" s="23">
        <v>1801.8</v>
      </c>
      <c r="O67" s="114">
        <v>93.8</v>
      </c>
      <c r="P67" s="51">
        <f>Q67+S67</f>
        <v>1990</v>
      </c>
      <c r="Q67" s="23">
        <v>1878.2</v>
      </c>
      <c r="R67" s="23">
        <v>1797.7</v>
      </c>
      <c r="S67" s="114">
        <v>111.8</v>
      </c>
      <c r="T67" s="51">
        <f>U67+W67</f>
        <v>1990</v>
      </c>
      <c r="U67" s="23">
        <v>1878.2</v>
      </c>
      <c r="V67" s="23">
        <v>1797.7</v>
      </c>
      <c r="W67" s="114">
        <v>111.8</v>
      </c>
      <c r="X67" s="21"/>
    </row>
    <row r="68" spans="1:24" ht="17.25" customHeight="1" x14ac:dyDescent="0.2">
      <c r="A68" s="619"/>
      <c r="B68" s="620"/>
      <c r="C68" s="629"/>
      <c r="D68" s="631"/>
      <c r="E68" s="525"/>
      <c r="F68" s="547"/>
      <c r="G68" s="544"/>
      <c r="H68" s="492"/>
      <c r="I68" s="492"/>
      <c r="J68" s="472"/>
      <c r="K68" s="112" t="s">
        <v>31</v>
      </c>
      <c r="L68" s="52">
        <f>M68+O68</f>
        <v>116.7</v>
      </c>
      <c r="M68" s="7">
        <v>116.7</v>
      </c>
      <c r="N68" s="7">
        <v>62.5</v>
      </c>
      <c r="O68" s="444">
        <v>0</v>
      </c>
      <c r="P68" s="270">
        <f>Q68+S68</f>
        <v>82.600000000000009</v>
      </c>
      <c r="Q68" s="7">
        <v>75.2</v>
      </c>
      <c r="R68" s="7">
        <v>62.5</v>
      </c>
      <c r="S68" s="444">
        <v>7.4</v>
      </c>
      <c r="T68" s="52">
        <f>U68+W68</f>
        <v>82.600000000000009</v>
      </c>
      <c r="U68" s="7">
        <v>75.2</v>
      </c>
      <c r="V68" s="13">
        <v>62.5</v>
      </c>
      <c r="W68" s="444">
        <v>7.4</v>
      </c>
      <c r="X68" s="21"/>
    </row>
    <row r="69" spans="1:24" ht="17.25" customHeight="1" x14ac:dyDescent="0.2">
      <c r="A69" s="619"/>
      <c r="B69" s="620"/>
      <c r="C69" s="629"/>
      <c r="D69" s="631"/>
      <c r="E69" s="525"/>
      <c r="F69" s="547"/>
      <c r="G69" s="544"/>
      <c r="H69" s="492"/>
      <c r="I69" s="492"/>
      <c r="J69" s="472"/>
      <c r="K69" s="154" t="s">
        <v>60</v>
      </c>
      <c r="L69" s="152">
        <f>M69+O69</f>
        <v>0</v>
      </c>
      <c r="M69" s="13">
        <v>0</v>
      </c>
      <c r="N69" s="150">
        <v>0</v>
      </c>
      <c r="O69" s="151">
        <v>0</v>
      </c>
      <c r="P69" s="147">
        <f>Q69+S69</f>
        <v>0</v>
      </c>
      <c r="Q69" s="150">
        <v>0</v>
      </c>
      <c r="R69" s="150">
        <v>0</v>
      </c>
      <c r="S69" s="151">
        <v>0</v>
      </c>
      <c r="T69" s="152">
        <f>U69+W69</f>
        <v>0</v>
      </c>
      <c r="U69" s="150">
        <v>0</v>
      </c>
      <c r="V69" s="142">
        <v>0</v>
      </c>
      <c r="W69" s="151">
        <v>0</v>
      </c>
      <c r="X69" s="21"/>
    </row>
    <row r="70" spans="1:24" ht="18" customHeight="1" thickBot="1" x14ac:dyDescent="0.25">
      <c r="A70" s="619"/>
      <c r="B70" s="620"/>
      <c r="C70" s="629"/>
      <c r="D70" s="631"/>
      <c r="E70" s="525"/>
      <c r="F70" s="547"/>
      <c r="G70" s="544"/>
      <c r="H70" s="492"/>
      <c r="I70" s="492"/>
      <c r="J70" s="472"/>
      <c r="K70" s="113" t="s">
        <v>19</v>
      </c>
      <c r="L70" s="147">
        <f>M70+O70</f>
        <v>0</v>
      </c>
      <c r="M70" s="153">
        <v>0</v>
      </c>
      <c r="N70" s="142">
        <v>0</v>
      </c>
      <c r="O70" s="148">
        <v>0</v>
      </c>
      <c r="P70" s="147">
        <f>Q70+S70</f>
        <v>0</v>
      </c>
      <c r="Q70" s="142">
        <v>0</v>
      </c>
      <c r="R70" s="142">
        <v>0</v>
      </c>
      <c r="S70" s="148">
        <v>0</v>
      </c>
      <c r="T70" s="147">
        <v>0</v>
      </c>
      <c r="U70" s="142">
        <v>0</v>
      </c>
      <c r="V70" s="142">
        <v>0</v>
      </c>
      <c r="W70" s="148">
        <v>0</v>
      </c>
      <c r="X70" s="21"/>
    </row>
    <row r="71" spans="1:24" ht="19.5" customHeight="1" thickBot="1" x14ac:dyDescent="0.25">
      <c r="A71" s="625"/>
      <c r="B71" s="627"/>
      <c r="C71" s="613"/>
      <c r="D71" s="518"/>
      <c r="E71" s="484"/>
      <c r="F71" s="484"/>
      <c r="G71" s="545"/>
      <c r="H71" s="506"/>
      <c r="I71" s="506"/>
      <c r="J71" s="473"/>
      <c r="K71" s="146" t="s">
        <v>10</v>
      </c>
      <c r="L71" s="48">
        <f t="shared" ref="L71:W71" si="15">L67+L68+L70+L69</f>
        <v>2088.6999999999998</v>
      </c>
      <c r="M71" s="41">
        <f t="shared" si="15"/>
        <v>1994.9</v>
      </c>
      <c r="N71" s="41">
        <f t="shared" si="15"/>
        <v>1864.3</v>
      </c>
      <c r="O71" s="49">
        <f t="shared" si="15"/>
        <v>93.8</v>
      </c>
      <c r="P71" s="48">
        <f t="shared" si="15"/>
        <v>2072.6</v>
      </c>
      <c r="Q71" s="41">
        <f t="shared" si="15"/>
        <v>1953.4</v>
      </c>
      <c r="R71" s="41">
        <f t="shared" si="15"/>
        <v>1860.2</v>
      </c>
      <c r="S71" s="49">
        <f t="shared" si="15"/>
        <v>119.2</v>
      </c>
      <c r="T71" s="48">
        <f t="shared" si="15"/>
        <v>2072.6</v>
      </c>
      <c r="U71" s="41">
        <f t="shared" si="15"/>
        <v>1953.4</v>
      </c>
      <c r="V71" s="41">
        <f t="shared" si="15"/>
        <v>1860.2</v>
      </c>
      <c r="W71" s="49">
        <f t="shared" si="15"/>
        <v>119.2</v>
      </c>
      <c r="X71" s="21"/>
    </row>
    <row r="72" spans="1:24" ht="16.5" customHeight="1" x14ac:dyDescent="0.2">
      <c r="A72" s="538" t="s">
        <v>14</v>
      </c>
      <c r="B72" s="507" t="s">
        <v>14</v>
      </c>
      <c r="C72" s="510" t="s">
        <v>20</v>
      </c>
      <c r="D72" s="483" t="s">
        <v>23</v>
      </c>
      <c r="E72" s="514" t="s">
        <v>45</v>
      </c>
      <c r="F72" s="516" t="s">
        <v>122</v>
      </c>
      <c r="G72" s="489" t="s">
        <v>94</v>
      </c>
      <c r="H72" s="471" t="s">
        <v>118</v>
      </c>
      <c r="I72" s="471" t="s">
        <v>101</v>
      </c>
      <c r="J72" s="471" t="s">
        <v>268</v>
      </c>
      <c r="K72" s="111" t="s">
        <v>18</v>
      </c>
      <c r="L72" s="52">
        <f>M72+O72</f>
        <v>0</v>
      </c>
      <c r="M72" s="14">
        <v>0</v>
      </c>
      <c r="N72" s="7">
        <v>0</v>
      </c>
      <c r="O72" s="50">
        <v>0</v>
      </c>
      <c r="P72" s="6">
        <f>Q72+S72</f>
        <v>0</v>
      </c>
      <c r="Q72" s="9">
        <v>0</v>
      </c>
      <c r="R72" s="9">
        <v>0</v>
      </c>
      <c r="S72" s="8">
        <v>0</v>
      </c>
      <c r="T72" s="118">
        <f>U72+W72</f>
        <v>0</v>
      </c>
      <c r="U72" s="9">
        <v>0</v>
      </c>
      <c r="V72" s="9">
        <v>0</v>
      </c>
      <c r="W72" s="119">
        <v>0</v>
      </c>
      <c r="X72" s="21"/>
    </row>
    <row r="73" spans="1:24" ht="15.75" customHeight="1" x14ac:dyDescent="0.2">
      <c r="A73" s="539"/>
      <c r="B73" s="508"/>
      <c r="C73" s="511"/>
      <c r="D73" s="513"/>
      <c r="E73" s="515"/>
      <c r="F73" s="517"/>
      <c r="G73" s="519"/>
      <c r="H73" s="472"/>
      <c r="I73" s="472"/>
      <c r="J73" s="472"/>
      <c r="K73" s="112" t="s">
        <v>50</v>
      </c>
      <c r="L73" s="52">
        <f>M73+O73</f>
        <v>0</v>
      </c>
      <c r="M73" s="14">
        <v>0</v>
      </c>
      <c r="N73" s="7">
        <v>0</v>
      </c>
      <c r="O73" s="50">
        <v>0</v>
      </c>
      <c r="P73" s="6">
        <f>Q73+S73</f>
        <v>0</v>
      </c>
      <c r="Q73" s="9">
        <v>0</v>
      </c>
      <c r="R73" s="9">
        <v>0</v>
      </c>
      <c r="S73" s="8">
        <v>0</v>
      </c>
      <c r="T73" s="118">
        <f>U73+W73</f>
        <v>0</v>
      </c>
      <c r="U73" s="9">
        <v>0</v>
      </c>
      <c r="V73" s="9">
        <v>0</v>
      </c>
      <c r="W73" s="119">
        <v>0</v>
      </c>
      <c r="X73" s="21"/>
    </row>
    <row r="74" spans="1:24" ht="17.25" customHeight="1" thickBot="1" x14ac:dyDescent="0.25">
      <c r="A74" s="539"/>
      <c r="B74" s="508"/>
      <c r="C74" s="511"/>
      <c r="D74" s="513"/>
      <c r="E74" s="515"/>
      <c r="F74" s="517"/>
      <c r="G74" s="519"/>
      <c r="H74" s="472"/>
      <c r="I74" s="472"/>
      <c r="J74" s="472"/>
      <c r="K74" s="113" t="s">
        <v>31</v>
      </c>
      <c r="L74" s="449">
        <f>M74+O74</f>
        <v>318.39999999999998</v>
      </c>
      <c r="M74" s="450">
        <v>318.39999999999998</v>
      </c>
      <c r="N74" s="377">
        <v>9.1999999999999993</v>
      </c>
      <c r="O74" s="96">
        <v>0</v>
      </c>
      <c r="P74" s="103">
        <f>Q74+S74</f>
        <v>318.39999999999998</v>
      </c>
      <c r="Q74" s="95">
        <v>318.39999999999998</v>
      </c>
      <c r="R74" s="95">
        <v>9.1999999999999993</v>
      </c>
      <c r="S74" s="96">
        <v>0</v>
      </c>
      <c r="T74" s="94">
        <f>U74+W74</f>
        <v>316.5</v>
      </c>
      <c r="U74" s="95">
        <v>316.5</v>
      </c>
      <c r="V74" s="95">
        <v>9</v>
      </c>
      <c r="W74" s="97">
        <v>0</v>
      </c>
      <c r="X74" s="21"/>
    </row>
    <row r="75" spans="1:24" ht="18.75" customHeight="1" thickBot="1" x14ac:dyDescent="0.25">
      <c r="A75" s="623"/>
      <c r="B75" s="509"/>
      <c r="C75" s="512"/>
      <c r="D75" s="484"/>
      <c r="E75" s="484"/>
      <c r="F75" s="518"/>
      <c r="G75" s="491"/>
      <c r="H75" s="482"/>
      <c r="I75" s="482"/>
      <c r="J75" s="473"/>
      <c r="K75" s="53" t="s">
        <v>10</v>
      </c>
      <c r="L75" s="48">
        <f t="shared" ref="L75:W75" si="16">SUM(L72:L74)</f>
        <v>318.39999999999998</v>
      </c>
      <c r="M75" s="41">
        <f t="shared" si="16"/>
        <v>318.39999999999998</v>
      </c>
      <c r="N75" s="41">
        <f t="shared" si="16"/>
        <v>9.1999999999999993</v>
      </c>
      <c r="O75" s="49">
        <f t="shared" si="16"/>
        <v>0</v>
      </c>
      <c r="P75" s="48">
        <f t="shared" si="16"/>
        <v>318.39999999999998</v>
      </c>
      <c r="Q75" s="41">
        <f t="shared" si="16"/>
        <v>318.39999999999998</v>
      </c>
      <c r="R75" s="41">
        <f t="shared" si="16"/>
        <v>9.1999999999999993</v>
      </c>
      <c r="S75" s="49">
        <f t="shared" si="16"/>
        <v>0</v>
      </c>
      <c r="T75" s="48">
        <f t="shared" si="16"/>
        <v>316.5</v>
      </c>
      <c r="U75" s="41">
        <f t="shared" si="16"/>
        <v>316.5</v>
      </c>
      <c r="V75" s="41">
        <f t="shared" si="16"/>
        <v>9</v>
      </c>
      <c r="W75" s="49">
        <f t="shared" si="16"/>
        <v>0</v>
      </c>
      <c r="X75" s="21"/>
    </row>
    <row r="76" spans="1:24" s="3" customFormat="1" ht="24.75" customHeight="1" thickBot="1" x14ac:dyDescent="0.25">
      <c r="A76" s="538" t="s">
        <v>14</v>
      </c>
      <c r="B76" s="507" t="s">
        <v>14</v>
      </c>
      <c r="C76" s="510" t="s">
        <v>20</v>
      </c>
      <c r="D76" s="483" t="s">
        <v>26</v>
      </c>
      <c r="E76" s="514" t="s">
        <v>47</v>
      </c>
      <c r="F76" s="516" t="s">
        <v>122</v>
      </c>
      <c r="G76" s="489" t="s">
        <v>48</v>
      </c>
      <c r="H76" s="471" t="s">
        <v>119</v>
      </c>
      <c r="I76" s="471" t="s">
        <v>142</v>
      </c>
      <c r="J76" s="474" t="s">
        <v>269</v>
      </c>
      <c r="K76" s="117" t="s">
        <v>18</v>
      </c>
      <c r="L76" s="451">
        <f>M76+O76</f>
        <v>20</v>
      </c>
      <c r="M76" s="452">
        <v>20</v>
      </c>
      <c r="N76" s="453">
        <v>0</v>
      </c>
      <c r="O76" s="454">
        <v>0</v>
      </c>
      <c r="P76" s="455">
        <f>Q76+S76</f>
        <v>20</v>
      </c>
      <c r="Q76" s="456">
        <v>20</v>
      </c>
      <c r="R76" s="456">
        <v>0</v>
      </c>
      <c r="S76" s="454">
        <v>0</v>
      </c>
      <c r="T76" s="457">
        <f>U76+W76</f>
        <v>20</v>
      </c>
      <c r="U76" s="456">
        <v>20</v>
      </c>
      <c r="V76" s="456">
        <v>0</v>
      </c>
      <c r="W76" s="458">
        <v>0</v>
      </c>
      <c r="X76" s="22"/>
    </row>
    <row r="77" spans="1:24" s="3" customFormat="1" ht="24" customHeight="1" thickBot="1" x14ac:dyDescent="0.25">
      <c r="A77" s="540"/>
      <c r="B77" s="509"/>
      <c r="C77" s="512"/>
      <c r="D77" s="484"/>
      <c r="E77" s="484"/>
      <c r="F77" s="518"/>
      <c r="G77" s="491"/>
      <c r="H77" s="482"/>
      <c r="I77" s="482"/>
      <c r="J77" s="475"/>
      <c r="K77" s="53" t="s">
        <v>10</v>
      </c>
      <c r="L77" s="48">
        <f t="shared" ref="L77:W77" si="17">L76</f>
        <v>20</v>
      </c>
      <c r="M77" s="45">
        <f t="shared" si="17"/>
        <v>20</v>
      </c>
      <c r="N77" s="41">
        <f t="shared" si="17"/>
        <v>0</v>
      </c>
      <c r="O77" s="43">
        <f t="shared" si="17"/>
        <v>0</v>
      </c>
      <c r="P77" s="54">
        <f t="shared" si="17"/>
        <v>20</v>
      </c>
      <c r="Q77" s="47">
        <f t="shared" si="17"/>
        <v>20</v>
      </c>
      <c r="R77" s="47">
        <f t="shared" si="17"/>
        <v>0</v>
      </c>
      <c r="S77" s="43">
        <f t="shared" si="17"/>
        <v>0</v>
      </c>
      <c r="T77" s="42">
        <f t="shared" si="17"/>
        <v>20</v>
      </c>
      <c r="U77" s="41">
        <f t="shared" si="17"/>
        <v>20</v>
      </c>
      <c r="V77" s="41">
        <f t="shared" si="17"/>
        <v>0</v>
      </c>
      <c r="W77" s="43">
        <f t="shared" si="17"/>
        <v>0</v>
      </c>
      <c r="X77" s="22"/>
    </row>
    <row r="78" spans="1:24" ht="19.5" customHeight="1" thickBot="1" x14ac:dyDescent="0.25">
      <c r="A78" s="197" t="s">
        <v>14</v>
      </c>
      <c r="B78" s="109" t="s">
        <v>14</v>
      </c>
      <c r="C78" s="121" t="s">
        <v>20</v>
      </c>
      <c r="D78" s="206"/>
      <c r="E78" s="632" t="s">
        <v>113</v>
      </c>
      <c r="F78" s="633"/>
      <c r="G78" s="633"/>
      <c r="H78" s="633"/>
      <c r="I78" s="633"/>
      <c r="J78" s="633"/>
      <c r="K78" s="634"/>
      <c r="L78" s="120">
        <f t="shared" ref="L78:W78" si="18">L71+L75+L77</f>
        <v>2427.1</v>
      </c>
      <c r="M78" s="27">
        <f t="shared" si="18"/>
        <v>2333.3000000000002</v>
      </c>
      <c r="N78" s="27">
        <f t="shared" si="18"/>
        <v>1873.5</v>
      </c>
      <c r="O78" s="32">
        <f t="shared" si="18"/>
        <v>93.8</v>
      </c>
      <c r="P78" s="26">
        <f t="shared" si="18"/>
        <v>2411</v>
      </c>
      <c r="Q78" s="27">
        <f>Q71+Q75+Q77</f>
        <v>2291.8000000000002</v>
      </c>
      <c r="R78" s="27">
        <f>R71+R75+R77</f>
        <v>1869.4</v>
      </c>
      <c r="S78" s="62">
        <f t="shared" si="18"/>
        <v>119.2</v>
      </c>
      <c r="T78" s="120">
        <f t="shared" si="18"/>
        <v>2409.1</v>
      </c>
      <c r="U78" s="27">
        <f t="shared" si="18"/>
        <v>2289.9</v>
      </c>
      <c r="V78" s="27">
        <f t="shared" si="18"/>
        <v>1869.2</v>
      </c>
      <c r="W78" s="32">
        <f t="shared" si="18"/>
        <v>119.2</v>
      </c>
      <c r="X78" s="21"/>
    </row>
    <row r="79" spans="1:24" ht="21" customHeight="1" thickBot="1" x14ac:dyDescent="0.25">
      <c r="A79" s="197" t="s">
        <v>14</v>
      </c>
      <c r="B79" s="109" t="s">
        <v>14</v>
      </c>
      <c r="C79" s="121" t="s">
        <v>23</v>
      </c>
      <c r="D79" s="486" t="s">
        <v>111</v>
      </c>
      <c r="E79" s="487"/>
      <c r="F79" s="487"/>
      <c r="G79" s="487"/>
      <c r="H79" s="487"/>
      <c r="I79" s="487"/>
      <c r="J79" s="487"/>
      <c r="K79" s="487"/>
      <c r="L79" s="487"/>
      <c r="M79" s="487"/>
      <c r="N79" s="487"/>
      <c r="O79" s="487"/>
      <c r="P79" s="487"/>
      <c r="Q79" s="487"/>
      <c r="R79" s="487"/>
      <c r="S79" s="487"/>
      <c r="T79" s="487"/>
      <c r="U79" s="487"/>
      <c r="V79" s="487"/>
      <c r="W79" s="488"/>
      <c r="X79" s="21"/>
    </row>
    <row r="80" spans="1:24" ht="17.25" customHeight="1" x14ac:dyDescent="0.2">
      <c r="A80" s="624" t="s">
        <v>14</v>
      </c>
      <c r="B80" s="626" t="s">
        <v>14</v>
      </c>
      <c r="C80" s="554" t="s">
        <v>23</v>
      </c>
      <c r="D80" s="483" t="s">
        <v>14</v>
      </c>
      <c r="E80" s="485" t="s">
        <v>49</v>
      </c>
      <c r="F80" s="546" t="s">
        <v>122</v>
      </c>
      <c r="G80" s="543" t="s">
        <v>48</v>
      </c>
      <c r="H80" s="471" t="s">
        <v>117</v>
      </c>
      <c r="I80" s="471" t="s">
        <v>232</v>
      </c>
      <c r="J80" s="474" t="s">
        <v>271</v>
      </c>
      <c r="K80" s="111" t="s">
        <v>18</v>
      </c>
      <c r="L80" s="427">
        <f t="shared" ref="L80:L83" si="19">M80+O80</f>
        <v>223</v>
      </c>
      <c r="M80" s="459">
        <v>223</v>
      </c>
      <c r="N80" s="459">
        <v>210.6</v>
      </c>
      <c r="O80" s="460">
        <v>0</v>
      </c>
      <c r="P80" s="427">
        <f>Q80+S80</f>
        <v>225.8</v>
      </c>
      <c r="Q80" s="459">
        <v>225.8</v>
      </c>
      <c r="R80" s="459">
        <v>210.3</v>
      </c>
      <c r="S80" s="460">
        <v>0</v>
      </c>
      <c r="T80" s="427">
        <f>U80+W80</f>
        <v>225.8</v>
      </c>
      <c r="U80" s="459">
        <v>225.8</v>
      </c>
      <c r="V80" s="459">
        <v>210.3</v>
      </c>
      <c r="W80" s="460">
        <v>0</v>
      </c>
      <c r="X80" s="21"/>
    </row>
    <row r="81" spans="1:24" ht="17.25" customHeight="1" x14ac:dyDescent="0.2">
      <c r="A81" s="619"/>
      <c r="B81" s="620"/>
      <c r="C81" s="555"/>
      <c r="D81" s="513"/>
      <c r="E81" s="525"/>
      <c r="F81" s="547"/>
      <c r="G81" s="544"/>
      <c r="H81" s="472"/>
      <c r="I81" s="472"/>
      <c r="J81" s="492"/>
      <c r="K81" s="112" t="s">
        <v>31</v>
      </c>
      <c r="L81" s="378">
        <f t="shared" si="19"/>
        <v>231.3</v>
      </c>
      <c r="M81" s="5">
        <v>231.3</v>
      </c>
      <c r="N81" s="379">
        <v>227.6</v>
      </c>
      <c r="O81" s="380">
        <v>0</v>
      </c>
      <c r="P81" s="378">
        <f t="shared" ref="P81:P83" si="20">Q81+S81</f>
        <v>236</v>
      </c>
      <c r="Q81" s="5">
        <v>236</v>
      </c>
      <c r="R81" s="379">
        <v>232.5</v>
      </c>
      <c r="S81" s="380">
        <v>0</v>
      </c>
      <c r="T81" s="118">
        <f>U81+W81</f>
        <v>236</v>
      </c>
      <c r="U81" s="9">
        <v>236</v>
      </c>
      <c r="V81" s="9">
        <v>232.5</v>
      </c>
      <c r="W81" s="119">
        <v>0</v>
      </c>
      <c r="X81" s="21"/>
    </row>
    <row r="82" spans="1:24" ht="17.25" customHeight="1" x14ac:dyDescent="0.2">
      <c r="A82" s="619"/>
      <c r="B82" s="620"/>
      <c r="C82" s="555"/>
      <c r="D82" s="513"/>
      <c r="E82" s="525"/>
      <c r="F82" s="547"/>
      <c r="G82" s="544"/>
      <c r="H82" s="472"/>
      <c r="I82" s="472"/>
      <c r="J82" s="492"/>
      <c r="K82" s="112" t="s">
        <v>60</v>
      </c>
      <c r="L82" s="378">
        <f t="shared" si="19"/>
        <v>6</v>
      </c>
      <c r="M82" s="5">
        <v>6</v>
      </c>
      <c r="N82" s="379">
        <v>0</v>
      </c>
      <c r="O82" s="380">
        <v>0</v>
      </c>
      <c r="P82" s="378">
        <f t="shared" si="20"/>
        <v>0</v>
      </c>
      <c r="Q82" s="5">
        <v>0</v>
      </c>
      <c r="R82" s="379">
        <v>0</v>
      </c>
      <c r="S82" s="380">
        <v>0</v>
      </c>
      <c r="T82" s="118">
        <f>U82+W82</f>
        <v>0</v>
      </c>
      <c r="U82" s="9">
        <v>0</v>
      </c>
      <c r="V82" s="9">
        <v>0</v>
      </c>
      <c r="W82" s="119">
        <v>0</v>
      </c>
      <c r="X82" s="21"/>
    </row>
    <row r="83" spans="1:24" ht="16.5" customHeight="1" thickBot="1" x14ac:dyDescent="0.25">
      <c r="A83" s="619"/>
      <c r="B83" s="620"/>
      <c r="C83" s="635"/>
      <c r="D83" s="636"/>
      <c r="E83" s="636"/>
      <c r="F83" s="636"/>
      <c r="G83" s="637"/>
      <c r="H83" s="638"/>
      <c r="I83" s="638"/>
      <c r="J83" s="492"/>
      <c r="K83" s="113" t="s">
        <v>50</v>
      </c>
      <c r="L83" s="123">
        <f t="shared" si="19"/>
        <v>0</v>
      </c>
      <c r="M83" s="102">
        <v>0</v>
      </c>
      <c r="N83" s="102">
        <v>0</v>
      </c>
      <c r="O83" s="124">
        <v>0</v>
      </c>
      <c r="P83" s="218">
        <f t="shared" si="20"/>
        <v>0</v>
      </c>
      <c r="Q83" s="5">
        <v>0</v>
      </c>
      <c r="R83" s="5">
        <v>0</v>
      </c>
      <c r="S83" s="219">
        <v>0</v>
      </c>
      <c r="T83" s="158">
        <v>0</v>
      </c>
      <c r="U83" s="139">
        <v>0</v>
      </c>
      <c r="V83" s="139">
        <v>0</v>
      </c>
      <c r="W83" s="140">
        <v>0</v>
      </c>
      <c r="X83" s="21"/>
    </row>
    <row r="84" spans="1:24" ht="20.25" customHeight="1" thickBot="1" x14ac:dyDescent="0.25">
      <c r="A84" s="625"/>
      <c r="B84" s="627"/>
      <c r="C84" s="556"/>
      <c r="D84" s="484"/>
      <c r="E84" s="484"/>
      <c r="F84" s="484"/>
      <c r="G84" s="545"/>
      <c r="H84" s="482"/>
      <c r="I84" s="482"/>
      <c r="J84" s="475"/>
      <c r="K84" s="53" t="s">
        <v>10</v>
      </c>
      <c r="L84" s="48">
        <f t="shared" ref="L84:O84" si="21">L80+L81+L82+L83</f>
        <v>460.3</v>
      </c>
      <c r="M84" s="45">
        <f t="shared" si="21"/>
        <v>460.3</v>
      </c>
      <c r="N84" s="45">
        <f t="shared" si="21"/>
        <v>438.2</v>
      </c>
      <c r="O84" s="40">
        <f t="shared" si="21"/>
        <v>0</v>
      </c>
      <c r="P84" s="48">
        <f>SUM(P80:P83)</f>
        <v>461.8</v>
      </c>
      <c r="Q84" s="41">
        <f t="shared" ref="Q84:W84" si="22">SUM(Q80:Q83)</f>
        <v>461.8</v>
      </c>
      <c r="R84" s="41">
        <f t="shared" si="22"/>
        <v>442.8</v>
      </c>
      <c r="S84" s="49">
        <f t="shared" si="22"/>
        <v>0</v>
      </c>
      <c r="T84" s="48">
        <f t="shared" si="22"/>
        <v>461.8</v>
      </c>
      <c r="U84" s="41">
        <f t="shared" si="22"/>
        <v>461.8</v>
      </c>
      <c r="V84" s="41">
        <f t="shared" si="22"/>
        <v>442.8</v>
      </c>
      <c r="W84" s="49">
        <f t="shared" si="22"/>
        <v>0</v>
      </c>
      <c r="X84" s="21"/>
    </row>
    <row r="85" spans="1:24" ht="19.5" customHeight="1" thickBot="1" x14ac:dyDescent="0.25">
      <c r="A85" s="208" t="s">
        <v>14</v>
      </c>
      <c r="B85" s="209" t="s">
        <v>14</v>
      </c>
      <c r="C85" s="207" t="s">
        <v>23</v>
      </c>
      <c r="D85" s="122"/>
      <c r="E85" s="639" t="s">
        <v>113</v>
      </c>
      <c r="F85" s="640"/>
      <c r="G85" s="640"/>
      <c r="H85" s="640"/>
      <c r="I85" s="640"/>
      <c r="J85" s="640"/>
      <c r="K85" s="641"/>
      <c r="L85" s="26">
        <f t="shared" ref="L85:W85" si="23">SUM(L84)</f>
        <v>460.3</v>
      </c>
      <c r="M85" s="27">
        <f t="shared" si="23"/>
        <v>460.3</v>
      </c>
      <c r="N85" s="27">
        <f t="shared" si="23"/>
        <v>438.2</v>
      </c>
      <c r="O85" s="62">
        <f t="shared" si="23"/>
        <v>0</v>
      </c>
      <c r="P85" s="220">
        <f t="shared" si="23"/>
        <v>461.8</v>
      </c>
      <c r="Q85" s="221">
        <f t="shared" si="23"/>
        <v>461.8</v>
      </c>
      <c r="R85" s="221">
        <f t="shared" si="23"/>
        <v>442.8</v>
      </c>
      <c r="S85" s="222">
        <f t="shared" si="23"/>
        <v>0</v>
      </c>
      <c r="T85" s="220">
        <f t="shared" si="23"/>
        <v>461.8</v>
      </c>
      <c r="U85" s="221">
        <f t="shared" si="23"/>
        <v>461.8</v>
      </c>
      <c r="V85" s="221">
        <f t="shared" si="23"/>
        <v>442.8</v>
      </c>
      <c r="W85" s="222">
        <f t="shared" si="23"/>
        <v>0</v>
      </c>
      <c r="X85" s="21"/>
    </row>
    <row r="86" spans="1:24" ht="19.5" customHeight="1" thickBot="1" x14ac:dyDescent="0.25">
      <c r="A86" s="197" t="s">
        <v>14</v>
      </c>
      <c r="B86" s="109" t="s">
        <v>14</v>
      </c>
      <c r="C86" s="121" t="s">
        <v>26</v>
      </c>
      <c r="D86" s="486" t="s">
        <v>51</v>
      </c>
      <c r="E86" s="487"/>
      <c r="F86" s="487"/>
      <c r="G86" s="487"/>
      <c r="H86" s="487"/>
      <c r="I86" s="487"/>
      <c r="J86" s="487"/>
      <c r="K86" s="487"/>
      <c r="L86" s="487"/>
      <c r="M86" s="487"/>
      <c r="N86" s="487"/>
      <c r="O86" s="487"/>
      <c r="P86" s="487"/>
      <c r="Q86" s="487"/>
      <c r="R86" s="487"/>
      <c r="S86" s="487"/>
      <c r="T86" s="487"/>
      <c r="U86" s="487"/>
      <c r="V86" s="487"/>
      <c r="W86" s="488"/>
      <c r="X86" s="21"/>
    </row>
    <row r="87" spans="1:24" ht="35.25" customHeight="1" thickBot="1" x14ac:dyDescent="0.25">
      <c r="A87" s="624" t="s">
        <v>14</v>
      </c>
      <c r="B87" s="626" t="s">
        <v>14</v>
      </c>
      <c r="C87" s="554" t="s">
        <v>26</v>
      </c>
      <c r="D87" s="483" t="s">
        <v>14</v>
      </c>
      <c r="E87" s="485" t="s">
        <v>52</v>
      </c>
      <c r="F87" s="546" t="s">
        <v>122</v>
      </c>
      <c r="G87" s="543" t="s">
        <v>53</v>
      </c>
      <c r="H87" s="471" t="s">
        <v>118</v>
      </c>
      <c r="I87" s="471" t="s">
        <v>101</v>
      </c>
      <c r="J87" s="471" t="s">
        <v>123</v>
      </c>
      <c r="K87" s="117" t="s">
        <v>18</v>
      </c>
      <c r="L87" s="455">
        <f>M87+O87</f>
        <v>48</v>
      </c>
      <c r="M87" s="453">
        <v>48</v>
      </c>
      <c r="N87" s="453">
        <v>0</v>
      </c>
      <c r="O87" s="461">
        <v>0</v>
      </c>
      <c r="P87" s="462">
        <f>Q87+S87</f>
        <v>54.6</v>
      </c>
      <c r="Q87" s="463">
        <v>54.6</v>
      </c>
      <c r="R87" s="463">
        <v>0</v>
      </c>
      <c r="S87" s="464">
        <v>0</v>
      </c>
      <c r="T87" s="462">
        <f>U87+W87</f>
        <v>54.6</v>
      </c>
      <c r="U87" s="463">
        <v>54.6</v>
      </c>
      <c r="V87" s="463">
        <v>0</v>
      </c>
      <c r="W87" s="464">
        <v>0</v>
      </c>
      <c r="X87" s="21"/>
    </row>
    <row r="88" spans="1:24" ht="34.5" customHeight="1" thickBot="1" x14ac:dyDescent="0.25">
      <c r="A88" s="625"/>
      <c r="B88" s="627"/>
      <c r="C88" s="556"/>
      <c r="D88" s="484"/>
      <c r="E88" s="484"/>
      <c r="F88" s="484"/>
      <c r="G88" s="545"/>
      <c r="H88" s="482"/>
      <c r="I88" s="482"/>
      <c r="J88" s="473"/>
      <c r="K88" s="53" t="s">
        <v>10</v>
      </c>
      <c r="L88" s="42">
        <f t="shared" ref="L88:W88" si="24">L87</f>
        <v>48</v>
      </c>
      <c r="M88" s="46">
        <f t="shared" si="24"/>
        <v>48</v>
      </c>
      <c r="N88" s="46">
        <f t="shared" si="24"/>
        <v>0</v>
      </c>
      <c r="O88" s="40">
        <f t="shared" si="24"/>
        <v>0</v>
      </c>
      <c r="P88" s="48">
        <f t="shared" si="24"/>
        <v>54.6</v>
      </c>
      <c r="Q88" s="41">
        <f t="shared" si="24"/>
        <v>54.6</v>
      </c>
      <c r="R88" s="41">
        <f t="shared" si="24"/>
        <v>0</v>
      </c>
      <c r="S88" s="49">
        <f t="shared" si="24"/>
        <v>0</v>
      </c>
      <c r="T88" s="48">
        <f t="shared" si="24"/>
        <v>54.6</v>
      </c>
      <c r="U88" s="41">
        <f t="shared" si="24"/>
        <v>54.6</v>
      </c>
      <c r="V88" s="41">
        <f t="shared" si="24"/>
        <v>0</v>
      </c>
      <c r="W88" s="49">
        <f t="shared" si="24"/>
        <v>0</v>
      </c>
      <c r="X88" s="21"/>
    </row>
    <row r="89" spans="1:24" ht="19.5" customHeight="1" x14ac:dyDescent="0.2">
      <c r="A89" s="548" t="s">
        <v>14</v>
      </c>
      <c r="B89" s="551" t="s">
        <v>14</v>
      </c>
      <c r="C89" s="554" t="s">
        <v>26</v>
      </c>
      <c r="D89" s="483" t="s">
        <v>29</v>
      </c>
      <c r="E89" s="485" t="s">
        <v>54</v>
      </c>
      <c r="F89" s="546" t="s">
        <v>122</v>
      </c>
      <c r="G89" s="543" t="s">
        <v>53</v>
      </c>
      <c r="H89" s="471" t="s">
        <v>118</v>
      </c>
      <c r="I89" s="471" t="s">
        <v>101</v>
      </c>
      <c r="J89" s="471" t="s">
        <v>123</v>
      </c>
      <c r="K89" s="33" t="s">
        <v>18</v>
      </c>
      <c r="L89" s="17">
        <f>M89+O89</f>
        <v>65</v>
      </c>
      <c r="M89" s="15">
        <v>65</v>
      </c>
      <c r="N89" s="15">
        <v>0</v>
      </c>
      <c r="O89" s="18">
        <v>0</v>
      </c>
      <c r="P89" s="98">
        <f>Q89+S89</f>
        <v>58.4</v>
      </c>
      <c r="Q89" s="83">
        <v>58.4</v>
      </c>
      <c r="R89" s="445">
        <v>0</v>
      </c>
      <c r="S89" s="50">
        <v>0</v>
      </c>
      <c r="T89" s="84">
        <f>U89+W89</f>
        <v>58.3</v>
      </c>
      <c r="U89" s="83">
        <v>58.3</v>
      </c>
      <c r="V89" s="83">
        <v>0</v>
      </c>
      <c r="W89" s="85">
        <v>0</v>
      </c>
      <c r="X89" s="21"/>
    </row>
    <row r="90" spans="1:24" ht="21" customHeight="1" thickBot="1" x14ac:dyDescent="0.25">
      <c r="A90" s="549"/>
      <c r="B90" s="552"/>
      <c r="C90" s="555"/>
      <c r="D90" s="513"/>
      <c r="E90" s="525"/>
      <c r="F90" s="547"/>
      <c r="G90" s="544"/>
      <c r="H90" s="472"/>
      <c r="I90" s="472"/>
      <c r="J90" s="472"/>
      <c r="K90" s="34" t="s">
        <v>19</v>
      </c>
      <c r="L90" s="103">
        <f>M90+O90</f>
        <v>0</v>
      </c>
      <c r="M90" s="95">
        <v>0</v>
      </c>
      <c r="N90" s="95">
        <v>0</v>
      </c>
      <c r="O90" s="96">
        <v>0</v>
      </c>
      <c r="P90" s="103">
        <f>Q90+S90</f>
        <v>0</v>
      </c>
      <c r="Q90" s="353">
        <v>0</v>
      </c>
      <c r="R90" s="352">
        <v>0</v>
      </c>
      <c r="S90" s="96">
        <v>0</v>
      </c>
      <c r="T90" s="94">
        <f>U90+W90</f>
        <v>0</v>
      </c>
      <c r="U90" s="95">
        <v>0</v>
      </c>
      <c r="V90" s="95">
        <v>0</v>
      </c>
      <c r="W90" s="97">
        <v>0</v>
      </c>
      <c r="X90" s="21"/>
    </row>
    <row r="91" spans="1:24" ht="24.75" customHeight="1" thickBot="1" x14ac:dyDescent="0.25">
      <c r="A91" s="550"/>
      <c r="B91" s="553"/>
      <c r="C91" s="556"/>
      <c r="D91" s="484"/>
      <c r="E91" s="484"/>
      <c r="F91" s="484"/>
      <c r="G91" s="545"/>
      <c r="H91" s="482"/>
      <c r="I91" s="482"/>
      <c r="J91" s="473"/>
      <c r="K91" s="53" t="s">
        <v>10</v>
      </c>
      <c r="L91" s="155">
        <f t="shared" ref="L91:W91" si="25">SUM(L89:L90)</f>
        <v>65</v>
      </c>
      <c r="M91" s="156">
        <f t="shared" si="25"/>
        <v>65</v>
      </c>
      <c r="N91" s="156">
        <f t="shared" si="25"/>
        <v>0</v>
      </c>
      <c r="O91" s="157">
        <f t="shared" si="25"/>
        <v>0</v>
      </c>
      <c r="P91" s="155">
        <f t="shared" si="25"/>
        <v>58.4</v>
      </c>
      <c r="Q91" s="156">
        <f t="shared" si="25"/>
        <v>58.4</v>
      </c>
      <c r="R91" s="156">
        <f t="shared" si="25"/>
        <v>0</v>
      </c>
      <c r="S91" s="157">
        <f t="shared" si="25"/>
        <v>0</v>
      </c>
      <c r="T91" s="155">
        <f t="shared" si="25"/>
        <v>58.3</v>
      </c>
      <c r="U91" s="156">
        <f t="shared" si="25"/>
        <v>58.3</v>
      </c>
      <c r="V91" s="156">
        <f t="shared" si="25"/>
        <v>0</v>
      </c>
      <c r="W91" s="157">
        <f t="shared" si="25"/>
        <v>0</v>
      </c>
      <c r="X91" s="21"/>
    </row>
    <row r="92" spans="1:24" ht="26.25" customHeight="1" thickBot="1" x14ac:dyDescent="0.25">
      <c r="A92" s="548" t="s">
        <v>14</v>
      </c>
      <c r="B92" s="551" t="s">
        <v>14</v>
      </c>
      <c r="C92" s="554" t="s">
        <v>26</v>
      </c>
      <c r="D92" s="483" t="s">
        <v>34</v>
      </c>
      <c r="E92" s="485" t="s">
        <v>109</v>
      </c>
      <c r="F92" s="546" t="s">
        <v>122</v>
      </c>
      <c r="G92" s="543" t="s">
        <v>92</v>
      </c>
      <c r="H92" s="471" t="s">
        <v>118</v>
      </c>
      <c r="I92" s="471" t="s">
        <v>101</v>
      </c>
      <c r="J92" s="471" t="s">
        <v>123</v>
      </c>
      <c r="K92" s="33" t="s">
        <v>31</v>
      </c>
      <c r="L92" s="17">
        <f>M92+O92</f>
        <v>0</v>
      </c>
      <c r="M92" s="15">
        <v>0</v>
      </c>
      <c r="N92" s="15">
        <v>0</v>
      </c>
      <c r="O92" s="18">
        <v>0</v>
      </c>
      <c r="P92" s="17">
        <f>Q92+S92</f>
        <v>0</v>
      </c>
      <c r="Q92" s="15">
        <v>0</v>
      </c>
      <c r="R92" s="16">
        <v>0</v>
      </c>
      <c r="S92" s="18">
        <v>0</v>
      </c>
      <c r="T92" s="19">
        <v>0</v>
      </c>
      <c r="U92" s="15">
        <v>0</v>
      </c>
      <c r="V92" s="15">
        <v>0</v>
      </c>
      <c r="W92" s="20">
        <v>0</v>
      </c>
      <c r="X92" s="21"/>
    </row>
    <row r="93" spans="1:24" ht="26.25" customHeight="1" thickBot="1" x14ac:dyDescent="0.25">
      <c r="A93" s="550"/>
      <c r="B93" s="553"/>
      <c r="C93" s="556"/>
      <c r="D93" s="484"/>
      <c r="E93" s="484"/>
      <c r="F93" s="484"/>
      <c r="G93" s="545"/>
      <c r="H93" s="482"/>
      <c r="I93" s="482"/>
      <c r="J93" s="473"/>
      <c r="K93" s="53" t="s">
        <v>10</v>
      </c>
      <c r="L93" s="155">
        <f t="shared" ref="L93:W93" si="26">SUM(L92:L92)</f>
        <v>0</v>
      </c>
      <c r="M93" s="156">
        <f t="shared" si="26"/>
        <v>0</v>
      </c>
      <c r="N93" s="156">
        <f t="shared" si="26"/>
        <v>0</v>
      </c>
      <c r="O93" s="157">
        <f t="shared" si="26"/>
        <v>0</v>
      </c>
      <c r="P93" s="155">
        <f t="shared" si="26"/>
        <v>0</v>
      </c>
      <c r="Q93" s="156">
        <f t="shared" si="26"/>
        <v>0</v>
      </c>
      <c r="R93" s="156">
        <f t="shared" si="26"/>
        <v>0</v>
      </c>
      <c r="S93" s="157">
        <f t="shared" si="26"/>
        <v>0</v>
      </c>
      <c r="T93" s="155">
        <f t="shared" si="26"/>
        <v>0</v>
      </c>
      <c r="U93" s="156">
        <f t="shared" si="26"/>
        <v>0</v>
      </c>
      <c r="V93" s="156">
        <f t="shared" si="26"/>
        <v>0</v>
      </c>
      <c r="W93" s="157">
        <f t="shared" si="26"/>
        <v>0</v>
      </c>
      <c r="X93" s="21"/>
    </row>
    <row r="94" spans="1:24" ht="21" customHeight="1" thickBot="1" x14ac:dyDescent="0.25">
      <c r="A94" s="208" t="s">
        <v>14</v>
      </c>
      <c r="B94" s="209" t="s">
        <v>14</v>
      </c>
      <c r="C94" s="207" t="s">
        <v>26</v>
      </c>
      <c r="D94" s="125"/>
      <c r="E94" s="639" t="s">
        <v>113</v>
      </c>
      <c r="F94" s="640"/>
      <c r="G94" s="640"/>
      <c r="H94" s="640"/>
      <c r="I94" s="640"/>
      <c r="J94" s="640"/>
      <c r="K94" s="640"/>
      <c r="L94" s="26">
        <f t="shared" ref="L94:W94" si="27">L88+L93+L91</f>
        <v>113</v>
      </c>
      <c r="M94" s="27">
        <f t="shared" si="27"/>
        <v>113</v>
      </c>
      <c r="N94" s="27">
        <f t="shared" si="27"/>
        <v>0</v>
      </c>
      <c r="O94" s="62">
        <f t="shared" si="27"/>
        <v>0</v>
      </c>
      <c r="P94" s="26">
        <f t="shared" si="27"/>
        <v>113</v>
      </c>
      <c r="Q94" s="27">
        <f t="shared" si="27"/>
        <v>113</v>
      </c>
      <c r="R94" s="27">
        <f t="shared" si="27"/>
        <v>0</v>
      </c>
      <c r="S94" s="62">
        <f t="shared" si="27"/>
        <v>0</v>
      </c>
      <c r="T94" s="26">
        <f t="shared" si="27"/>
        <v>112.9</v>
      </c>
      <c r="U94" s="27">
        <f t="shared" si="27"/>
        <v>112.9</v>
      </c>
      <c r="V94" s="27">
        <f t="shared" si="27"/>
        <v>0</v>
      </c>
      <c r="W94" s="62">
        <f t="shared" si="27"/>
        <v>0</v>
      </c>
      <c r="X94" s="21"/>
    </row>
    <row r="95" spans="1:24" ht="19.5" customHeight="1" thickBot="1" x14ac:dyDescent="0.25">
      <c r="A95" s="197" t="s">
        <v>14</v>
      </c>
      <c r="B95" s="109" t="s">
        <v>14</v>
      </c>
      <c r="C95" s="126" t="s">
        <v>29</v>
      </c>
      <c r="D95" s="486" t="s">
        <v>55</v>
      </c>
      <c r="E95" s="487"/>
      <c r="F95" s="487"/>
      <c r="G95" s="487"/>
      <c r="H95" s="487"/>
      <c r="I95" s="487"/>
      <c r="J95" s="487"/>
      <c r="K95" s="487"/>
      <c r="L95" s="495"/>
      <c r="M95" s="495"/>
      <c r="N95" s="495"/>
      <c r="O95" s="495"/>
      <c r="P95" s="495"/>
      <c r="Q95" s="495"/>
      <c r="R95" s="495"/>
      <c r="S95" s="495"/>
      <c r="T95" s="495"/>
      <c r="U95" s="495"/>
      <c r="V95" s="495"/>
      <c r="W95" s="496"/>
      <c r="X95" s="21"/>
    </row>
    <row r="96" spans="1:24" ht="22.5" customHeight="1" x14ac:dyDescent="0.2">
      <c r="A96" s="548" t="s">
        <v>14</v>
      </c>
      <c r="B96" s="551" t="s">
        <v>14</v>
      </c>
      <c r="C96" s="646" t="s">
        <v>29</v>
      </c>
      <c r="D96" s="647" t="s">
        <v>14</v>
      </c>
      <c r="E96" s="514" t="s">
        <v>56</v>
      </c>
      <c r="F96" s="651" t="s">
        <v>122</v>
      </c>
      <c r="G96" s="489" t="s">
        <v>90</v>
      </c>
      <c r="H96" s="476" t="s">
        <v>118</v>
      </c>
      <c r="I96" s="471" t="s">
        <v>101</v>
      </c>
      <c r="J96" s="471" t="s">
        <v>123</v>
      </c>
      <c r="K96" s="127" t="s">
        <v>46</v>
      </c>
      <c r="L96" s="35">
        <v>0</v>
      </c>
      <c r="M96" s="36">
        <v>0</v>
      </c>
      <c r="N96" s="37">
        <v>0</v>
      </c>
      <c r="O96" s="38">
        <v>0</v>
      </c>
      <c r="P96" s="51">
        <v>0</v>
      </c>
      <c r="Q96" s="23">
        <v>0</v>
      </c>
      <c r="R96" s="82">
        <v>0</v>
      </c>
      <c r="S96" s="114">
        <v>0</v>
      </c>
      <c r="T96" s="17">
        <v>0</v>
      </c>
      <c r="U96" s="23">
        <v>0</v>
      </c>
      <c r="V96" s="23">
        <v>0</v>
      </c>
      <c r="W96" s="18">
        <v>0</v>
      </c>
      <c r="X96" s="21"/>
    </row>
    <row r="97" spans="1:24" ht="22.5" customHeight="1" thickBot="1" x14ac:dyDescent="0.25">
      <c r="A97" s="644"/>
      <c r="B97" s="645"/>
      <c r="C97" s="635"/>
      <c r="D97" s="648"/>
      <c r="E97" s="649"/>
      <c r="F97" s="652"/>
      <c r="G97" s="490"/>
      <c r="H97" s="638"/>
      <c r="I97" s="472"/>
      <c r="J97" s="472"/>
      <c r="K97" s="93" t="s">
        <v>31</v>
      </c>
      <c r="L97" s="123">
        <f>O97+M97</f>
        <v>328</v>
      </c>
      <c r="M97" s="95">
        <v>328</v>
      </c>
      <c r="N97" s="95">
        <v>323.3</v>
      </c>
      <c r="O97" s="124">
        <v>0</v>
      </c>
      <c r="P97" s="94">
        <f>Q97+S97</f>
        <v>328</v>
      </c>
      <c r="Q97" s="95">
        <v>328</v>
      </c>
      <c r="R97" s="95">
        <v>323.2</v>
      </c>
      <c r="S97" s="97">
        <v>0</v>
      </c>
      <c r="T97" s="123">
        <f>U97+W97</f>
        <v>328</v>
      </c>
      <c r="U97" s="95">
        <v>328</v>
      </c>
      <c r="V97" s="95">
        <v>323.2</v>
      </c>
      <c r="W97" s="124">
        <v>0</v>
      </c>
      <c r="X97" s="21"/>
    </row>
    <row r="98" spans="1:24" ht="23.25" customHeight="1" thickBot="1" x14ac:dyDescent="0.25">
      <c r="A98" s="550"/>
      <c r="B98" s="553"/>
      <c r="C98" s="556"/>
      <c r="D98" s="643"/>
      <c r="E98" s="650"/>
      <c r="F98" s="518"/>
      <c r="G98" s="491"/>
      <c r="H98" s="482"/>
      <c r="I98" s="482"/>
      <c r="J98" s="473"/>
      <c r="K98" s="53" t="s">
        <v>10</v>
      </c>
      <c r="L98" s="54">
        <f t="shared" ref="L98:W98" si="28">SUM(L96:L97)</f>
        <v>328</v>
      </c>
      <c r="M98" s="47">
        <f t="shared" si="28"/>
        <v>328</v>
      </c>
      <c r="N98" s="47">
        <f t="shared" si="28"/>
        <v>323.3</v>
      </c>
      <c r="O98" s="43">
        <f t="shared" si="28"/>
        <v>0</v>
      </c>
      <c r="P98" s="54">
        <f t="shared" si="28"/>
        <v>328</v>
      </c>
      <c r="Q98" s="47">
        <f t="shared" si="28"/>
        <v>328</v>
      </c>
      <c r="R98" s="47">
        <f t="shared" si="28"/>
        <v>323.2</v>
      </c>
      <c r="S98" s="43">
        <f t="shared" si="28"/>
        <v>0</v>
      </c>
      <c r="T98" s="54">
        <f t="shared" si="28"/>
        <v>328</v>
      </c>
      <c r="U98" s="47">
        <f t="shared" si="28"/>
        <v>328</v>
      </c>
      <c r="V98" s="47">
        <f t="shared" si="28"/>
        <v>323.2</v>
      </c>
      <c r="W98" s="43">
        <f t="shared" si="28"/>
        <v>0</v>
      </c>
      <c r="X98" s="21"/>
    </row>
    <row r="99" spans="1:24" ht="20.25" customHeight="1" x14ac:dyDescent="0.2">
      <c r="A99" s="548" t="s">
        <v>14</v>
      </c>
      <c r="B99" s="551" t="s">
        <v>14</v>
      </c>
      <c r="C99" s="646" t="s">
        <v>29</v>
      </c>
      <c r="D99" s="647" t="s">
        <v>20</v>
      </c>
      <c r="E99" s="514" t="s">
        <v>57</v>
      </c>
      <c r="F99" s="651" t="s">
        <v>122</v>
      </c>
      <c r="G99" s="489" t="s">
        <v>90</v>
      </c>
      <c r="H99" s="476" t="s">
        <v>118</v>
      </c>
      <c r="I99" s="471" t="s">
        <v>101</v>
      </c>
      <c r="J99" s="471" t="s">
        <v>123</v>
      </c>
      <c r="K99" s="39" t="s">
        <v>46</v>
      </c>
      <c r="L99" s="35">
        <v>0</v>
      </c>
      <c r="M99" s="36">
        <v>0</v>
      </c>
      <c r="N99" s="36">
        <v>0</v>
      </c>
      <c r="O99" s="38">
        <v>0</v>
      </c>
      <c r="P99" s="51">
        <v>0</v>
      </c>
      <c r="Q99" s="23">
        <v>0</v>
      </c>
      <c r="R99" s="23">
        <v>0</v>
      </c>
      <c r="S99" s="114">
        <v>0</v>
      </c>
      <c r="T99" s="128">
        <v>0</v>
      </c>
      <c r="U99" s="36">
        <v>0</v>
      </c>
      <c r="V99" s="36">
        <v>0</v>
      </c>
      <c r="W99" s="38">
        <v>0</v>
      </c>
      <c r="X99" s="21"/>
    </row>
    <row r="100" spans="1:24" ht="21" customHeight="1" thickBot="1" x14ac:dyDescent="0.25">
      <c r="A100" s="644"/>
      <c r="B100" s="645"/>
      <c r="C100" s="635"/>
      <c r="D100" s="648"/>
      <c r="E100" s="649"/>
      <c r="F100" s="652"/>
      <c r="G100" s="490"/>
      <c r="H100" s="638"/>
      <c r="I100" s="472"/>
      <c r="J100" s="472"/>
      <c r="K100" s="93" t="s">
        <v>31</v>
      </c>
      <c r="L100" s="101">
        <f>O100+M100</f>
        <v>0</v>
      </c>
      <c r="M100" s="95">
        <v>0</v>
      </c>
      <c r="N100" s="95">
        <v>0</v>
      </c>
      <c r="O100" s="124">
        <v>0</v>
      </c>
      <c r="P100" s="115">
        <f>Q100+S100</f>
        <v>13.1</v>
      </c>
      <c r="Q100" s="104">
        <v>13.1</v>
      </c>
      <c r="R100" s="104">
        <v>0</v>
      </c>
      <c r="S100" s="116">
        <v>0</v>
      </c>
      <c r="T100" s="123">
        <f>U100+W100</f>
        <v>13.1</v>
      </c>
      <c r="U100" s="102">
        <v>13.1</v>
      </c>
      <c r="V100" s="102">
        <v>0</v>
      </c>
      <c r="W100" s="124">
        <v>0</v>
      </c>
      <c r="X100" s="21"/>
    </row>
    <row r="101" spans="1:24" ht="19.5" customHeight="1" thickBot="1" x14ac:dyDescent="0.25">
      <c r="A101" s="550"/>
      <c r="B101" s="553"/>
      <c r="C101" s="556"/>
      <c r="D101" s="643"/>
      <c r="E101" s="650"/>
      <c r="F101" s="518"/>
      <c r="G101" s="491"/>
      <c r="H101" s="482"/>
      <c r="I101" s="482"/>
      <c r="J101" s="473"/>
      <c r="K101" s="53" t="s">
        <v>10</v>
      </c>
      <c r="L101" s="48">
        <f t="shared" ref="L101:W101" si="29">SUM(L99:L100)</f>
        <v>0</v>
      </c>
      <c r="M101" s="41">
        <f t="shared" si="29"/>
        <v>0</v>
      </c>
      <c r="N101" s="41">
        <f t="shared" si="29"/>
        <v>0</v>
      </c>
      <c r="O101" s="49">
        <f t="shared" si="29"/>
        <v>0</v>
      </c>
      <c r="P101" s="48">
        <f t="shared" si="29"/>
        <v>13.1</v>
      </c>
      <c r="Q101" s="41">
        <f t="shared" si="29"/>
        <v>13.1</v>
      </c>
      <c r="R101" s="41">
        <f t="shared" si="29"/>
        <v>0</v>
      </c>
      <c r="S101" s="49">
        <f t="shared" si="29"/>
        <v>0</v>
      </c>
      <c r="T101" s="48">
        <f t="shared" si="29"/>
        <v>13.1</v>
      </c>
      <c r="U101" s="41">
        <f t="shared" si="29"/>
        <v>13.1</v>
      </c>
      <c r="V101" s="41">
        <f t="shared" si="29"/>
        <v>0</v>
      </c>
      <c r="W101" s="49">
        <f t="shared" si="29"/>
        <v>0</v>
      </c>
      <c r="X101" s="21"/>
    </row>
    <row r="102" spans="1:24" ht="19.5" customHeight="1" thickBot="1" x14ac:dyDescent="0.25">
      <c r="A102" s="197" t="s">
        <v>14</v>
      </c>
      <c r="B102" s="109" t="s">
        <v>14</v>
      </c>
      <c r="C102" s="121" t="s">
        <v>29</v>
      </c>
      <c r="D102" s="211"/>
      <c r="E102" s="632" t="s">
        <v>113</v>
      </c>
      <c r="F102" s="633"/>
      <c r="G102" s="633"/>
      <c r="H102" s="633"/>
      <c r="I102" s="633"/>
      <c r="J102" s="633"/>
      <c r="K102" s="634"/>
      <c r="L102" s="26">
        <f t="shared" ref="L102:W102" si="30">L98+L101</f>
        <v>328</v>
      </c>
      <c r="M102" s="27">
        <f t="shared" si="30"/>
        <v>328</v>
      </c>
      <c r="N102" s="27">
        <f t="shared" si="30"/>
        <v>323.3</v>
      </c>
      <c r="O102" s="62">
        <f t="shared" si="30"/>
        <v>0</v>
      </c>
      <c r="P102" s="26">
        <f t="shared" si="30"/>
        <v>341.1</v>
      </c>
      <c r="Q102" s="27">
        <f t="shared" si="30"/>
        <v>341.1</v>
      </c>
      <c r="R102" s="27">
        <f t="shared" si="30"/>
        <v>323.2</v>
      </c>
      <c r="S102" s="62">
        <f t="shared" si="30"/>
        <v>0</v>
      </c>
      <c r="T102" s="26">
        <f t="shared" si="30"/>
        <v>341.1</v>
      </c>
      <c r="U102" s="27">
        <f t="shared" si="30"/>
        <v>341.1</v>
      </c>
      <c r="V102" s="27">
        <f t="shared" si="30"/>
        <v>323.2</v>
      </c>
      <c r="W102" s="62">
        <f t="shared" si="30"/>
        <v>0</v>
      </c>
      <c r="X102" s="21"/>
    </row>
    <row r="103" spans="1:24" ht="20.25" customHeight="1" thickBot="1" x14ac:dyDescent="0.25">
      <c r="A103" s="197" t="s">
        <v>14</v>
      </c>
      <c r="B103" s="109" t="s">
        <v>14</v>
      </c>
      <c r="C103" s="479" t="s">
        <v>114</v>
      </c>
      <c r="D103" s="480"/>
      <c r="E103" s="480"/>
      <c r="F103" s="480"/>
      <c r="G103" s="480"/>
      <c r="H103" s="480"/>
      <c r="I103" s="480"/>
      <c r="J103" s="480"/>
      <c r="K103" s="481"/>
      <c r="L103" s="28">
        <f t="shared" ref="L103:W103" si="31">L102+L94+L85+L78+L65</f>
        <v>39584.5</v>
      </c>
      <c r="M103" s="29">
        <f t="shared" si="31"/>
        <v>38414.499999999993</v>
      </c>
      <c r="N103" s="29">
        <f t="shared" si="31"/>
        <v>33476.6</v>
      </c>
      <c r="O103" s="30">
        <f t="shared" si="31"/>
        <v>1170</v>
      </c>
      <c r="P103" s="28">
        <f t="shared" si="31"/>
        <v>40739.5</v>
      </c>
      <c r="Q103" s="29">
        <f t="shared" si="31"/>
        <v>39309</v>
      </c>
      <c r="R103" s="29">
        <f t="shared" si="31"/>
        <v>34658.400000000001</v>
      </c>
      <c r="S103" s="129">
        <f t="shared" si="31"/>
        <v>1430.5</v>
      </c>
      <c r="T103" s="28">
        <f t="shared" si="31"/>
        <v>40609.500000000007</v>
      </c>
      <c r="U103" s="29">
        <f t="shared" si="31"/>
        <v>39217.000000000007</v>
      </c>
      <c r="V103" s="29">
        <f t="shared" si="31"/>
        <v>34649.599999999999</v>
      </c>
      <c r="W103" s="129">
        <f t="shared" si="31"/>
        <v>1392.5</v>
      </c>
      <c r="X103" s="21"/>
    </row>
    <row r="104" spans="1:24" ht="21.75" customHeight="1" thickBot="1" x14ac:dyDescent="0.25">
      <c r="A104" s="197" t="s">
        <v>14</v>
      </c>
      <c r="B104" s="109" t="s">
        <v>20</v>
      </c>
      <c r="C104" s="193" t="s">
        <v>58</v>
      </c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237"/>
      <c r="X104" s="21"/>
    </row>
    <row r="105" spans="1:24" ht="20.25" customHeight="1" thickBot="1" x14ac:dyDescent="0.25">
      <c r="A105" s="197" t="s">
        <v>14</v>
      </c>
      <c r="B105" s="109" t="s">
        <v>20</v>
      </c>
      <c r="C105" s="126" t="s">
        <v>14</v>
      </c>
      <c r="D105" s="486" t="s">
        <v>59</v>
      </c>
      <c r="E105" s="487"/>
      <c r="F105" s="487"/>
      <c r="G105" s="487"/>
      <c r="H105" s="487"/>
      <c r="I105" s="487"/>
      <c r="J105" s="487"/>
      <c r="K105" s="487"/>
      <c r="L105" s="487"/>
      <c r="M105" s="487"/>
      <c r="N105" s="487"/>
      <c r="O105" s="487"/>
      <c r="P105" s="487"/>
      <c r="Q105" s="487"/>
      <c r="R105" s="487"/>
      <c r="S105" s="487"/>
      <c r="T105" s="487"/>
      <c r="U105" s="487"/>
      <c r="V105" s="487"/>
      <c r="W105" s="488"/>
      <c r="X105" s="21"/>
    </row>
    <row r="106" spans="1:24" ht="105.75" customHeight="1" thickBot="1" x14ac:dyDescent="0.25">
      <c r="A106" s="548" t="s">
        <v>14</v>
      </c>
      <c r="B106" s="551" t="s">
        <v>20</v>
      </c>
      <c r="C106" s="646" t="s">
        <v>14</v>
      </c>
      <c r="D106" s="655" t="s">
        <v>14</v>
      </c>
      <c r="E106" s="485" t="s">
        <v>102</v>
      </c>
      <c r="F106" s="642" t="s">
        <v>122</v>
      </c>
      <c r="G106" s="653" t="s">
        <v>17</v>
      </c>
      <c r="H106" s="474" t="s">
        <v>217</v>
      </c>
      <c r="I106" s="474" t="s">
        <v>233</v>
      </c>
      <c r="J106" s="474" t="s">
        <v>123</v>
      </c>
      <c r="K106" s="105" t="s">
        <v>60</v>
      </c>
      <c r="L106" s="457">
        <f>O106+M106</f>
        <v>592.70000000000005</v>
      </c>
      <c r="M106" s="456">
        <v>592.70000000000005</v>
      </c>
      <c r="N106" s="456">
        <v>33.6</v>
      </c>
      <c r="O106" s="458">
        <v>0</v>
      </c>
      <c r="P106" s="465">
        <f>Q106+S106</f>
        <v>704.1</v>
      </c>
      <c r="Q106" s="466">
        <v>693.1</v>
      </c>
      <c r="R106" s="466">
        <v>49.7</v>
      </c>
      <c r="S106" s="467">
        <v>11</v>
      </c>
      <c r="T106" s="465">
        <f>U106+W106</f>
        <v>616.70000000000005</v>
      </c>
      <c r="U106" s="466">
        <v>605.70000000000005</v>
      </c>
      <c r="V106" s="466">
        <v>40.5</v>
      </c>
      <c r="W106" s="467">
        <v>11</v>
      </c>
      <c r="X106" s="21"/>
    </row>
    <row r="107" spans="1:24" ht="108.75" customHeight="1" thickBot="1" x14ac:dyDescent="0.25">
      <c r="A107" s="550"/>
      <c r="B107" s="553"/>
      <c r="C107" s="556"/>
      <c r="D107" s="484"/>
      <c r="E107" s="484"/>
      <c r="F107" s="643"/>
      <c r="G107" s="654"/>
      <c r="H107" s="506"/>
      <c r="I107" s="482"/>
      <c r="J107" s="475"/>
      <c r="K107" s="53" t="s">
        <v>10</v>
      </c>
      <c r="L107" s="42">
        <f t="shared" ref="L107:W107" si="32">L106</f>
        <v>592.70000000000005</v>
      </c>
      <c r="M107" s="46">
        <f t="shared" si="32"/>
        <v>592.70000000000005</v>
      </c>
      <c r="N107" s="46">
        <f t="shared" si="32"/>
        <v>33.6</v>
      </c>
      <c r="O107" s="106">
        <f t="shared" si="32"/>
        <v>0</v>
      </c>
      <c r="P107" s="48">
        <f t="shared" si="32"/>
        <v>704.1</v>
      </c>
      <c r="Q107" s="41">
        <f t="shared" si="32"/>
        <v>693.1</v>
      </c>
      <c r="R107" s="41">
        <f t="shared" si="32"/>
        <v>49.7</v>
      </c>
      <c r="S107" s="49">
        <f t="shared" si="32"/>
        <v>11</v>
      </c>
      <c r="T107" s="48">
        <f t="shared" si="32"/>
        <v>616.70000000000005</v>
      </c>
      <c r="U107" s="41">
        <f t="shared" si="32"/>
        <v>605.70000000000005</v>
      </c>
      <c r="V107" s="41">
        <f t="shared" si="32"/>
        <v>40.5</v>
      </c>
      <c r="W107" s="49">
        <f t="shared" si="32"/>
        <v>11</v>
      </c>
      <c r="X107" s="21"/>
    </row>
    <row r="108" spans="1:24" ht="28.5" customHeight="1" thickBot="1" x14ac:dyDescent="0.25">
      <c r="A108" s="548" t="s">
        <v>14</v>
      </c>
      <c r="B108" s="551" t="s">
        <v>20</v>
      </c>
      <c r="C108" s="646" t="s">
        <v>14</v>
      </c>
      <c r="D108" s="655" t="s">
        <v>20</v>
      </c>
      <c r="E108" s="485" t="s">
        <v>61</v>
      </c>
      <c r="F108" s="642" t="s">
        <v>122</v>
      </c>
      <c r="G108" s="653" t="s">
        <v>22</v>
      </c>
      <c r="H108" s="471" t="s">
        <v>120</v>
      </c>
      <c r="I108" s="474" t="s">
        <v>234</v>
      </c>
      <c r="J108" s="474" t="s">
        <v>123</v>
      </c>
      <c r="K108" s="105" t="s">
        <v>60</v>
      </c>
      <c r="L108" s="455">
        <f>O108+M108</f>
        <v>41.5</v>
      </c>
      <c r="M108" s="456">
        <v>41.5</v>
      </c>
      <c r="N108" s="456">
        <f>'[1]Sveks. l.d.'!Q73+[1]Zibut!Q73+[1]Azuol!Q73+[1]Pusele!Q73+[1]Zvaig!Q73+[1]Raudon!Q73+[1]Gintar!Q73+[1]Zibai!Q73+'[1]Naum m.d.'!Q73+[1]RSM!Q73+[1]Kint!Q72+[1]Vilkyc!Q73+[1]Pamar!Q73+'[1]Saugu p.'!Q73+[1]Jankus!Q73+[1]Usen!Q73+[1]Jukn!Q73+[1]Katyc!Q73+[1]JSMC!Q76+'[1]Sveks g.'!Q73+[1]Vain!Q73+'[1]Naum. g.'!Q73+[1]Vydun!Q73+[1]Pirm!Q73</f>
        <v>0</v>
      </c>
      <c r="O108" s="458">
        <f>'[1]Sveks. l.d.'!R73+[1]Zibut!R73+[1]Azuol!R73+[1]Pusele!R73+[1]Zvaig!R73+[1]Raudon!R73+[1]Gintar!R73+[1]Zibai!R73+'[1]Naum m.d.'!R73+[1]RSM!R73+[1]Kint!R72+[1]Vilkyc!R73+[1]Pamar!R73+'[1]Saugu p.'!R73+[1]Jankus!R73+[1]Usen!R73+[1]Jukn!R73+[1]Katyc!R73+[1]JSMC!R76+'[1]Sveks g.'!R73+[1]Vain!R73+'[1]Naum. g.'!R73+[1]Vydun!R73+[1]Pirm!R73</f>
        <v>0</v>
      </c>
      <c r="P108" s="158">
        <f>Q108+S108</f>
        <v>51.5</v>
      </c>
      <c r="Q108" s="139">
        <v>51.5</v>
      </c>
      <c r="R108" s="139">
        <v>0</v>
      </c>
      <c r="S108" s="140">
        <v>0</v>
      </c>
      <c r="T108" s="158">
        <f>U108+W108</f>
        <v>47.7</v>
      </c>
      <c r="U108" s="139">
        <v>47.7</v>
      </c>
      <c r="V108" s="139">
        <v>0</v>
      </c>
      <c r="W108" s="140">
        <v>0</v>
      </c>
      <c r="X108" s="21"/>
    </row>
    <row r="109" spans="1:24" ht="33" customHeight="1" thickBot="1" x14ac:dyDescent="0.25">
      <c r="A109" s="550"/>
      <c r="B109" s="553"/>
      <c r="C109" s="556"/>
      <c r="D109" s="484"/>
      <c r="E109" s="484"/>
      <c r="F109" s="643"/>
      <c r="G109" s="654"/>
      <c r="H109" s="482"/>
      <c r="I109" s="482"/>
      <c r="J109" s="475"/>
      <c r="K109" s="53" t="s">
        <v>10</v>
      </c>
      <c r="L109" s="42">
        <f t="shared" ref="L109:W109" si="33">L108</f>
        <v>41.5</v>
      </c>
      <c r="M109" s="46">
        <f t="shared" si="33"/>
        <v>41.5</v>
      </c>
      <c r="N109" s="46">
        <f t="shared" si="33"/>
        <v>0</v>
      </c>
      <c r="O109" s="217">
        <f t="shared" si="33"/>
        <v>0</v>
      </c>
      <c r="P109" s="48">
        <f t="shared" si="33"/>
        <v>51.5</v>
      </c>
      <c r="Q109" s="41">
        <f t="shared" si="33"/>
        <v>51.5</v>
      </c>
      <c r="R109" s="41">
        <f t="shared" si="33"/>
        <v>0</v>
      </c>
      <c r="S109" s="49">
        <f t="shared" si="33"/>
        <v>0</v>
      </c>
      <c r="T109" s="48">
        <f t="shared" si="33"/>
        <v>47.7</v>
      </c>
      <c r="U109" s="41">
        <f t="shared" si="33"/>
        <v>47.7</v>
      </c>
      <c r="V109" s="41">
        <f t="shared" si="33"/>
        <v>0</v>
      </c>
      <c r="W109" s="49">
        <f t="shared" si="33"/>
        <v>0</v>
      </c>
      <c r="X109" s="21"/>
    </row>
    <row r="110" spans="1:24" ht="27.75" customHeight="1" thickBot="1" x14ac:dyDescent="0.25">
      <c r="A110" s="548" t="s">
        <v>14</v>
      </c>
      <c r="B110" s="551" t="s">
        <v>20</v>
      </c>
      <c r="C110" s="646" t="s">
        <v>14</v>
      </c>
      <c r="D110" s="655" t="s">
        <v>23</v>
      </c>
      <c r="E110" s="485" t="s">
        <v>62</v>
      </c>
      <c r="F110" s="642" t="s">
        <v>122</v>
      </c>
      <c r="G110" s="653" t="s">
        <v>25</v>
      </c>
      <c r="H110" s="656"/>
      <c r="I110" s="474" t="s">
        <v>101</v>
      </c>
      <c r="J110" s="474" t="s">
        <v>123</v>
      </c>
      <c r="K110" s="105" t="s">
        <v>60</v>
      </c>
      <c r="L110" s="434">
        <f>M110+O110</f>
        <v>0</v>
      </c>
      <c r="M110" s="435">
        <f>'[1]Sveks. l.d.'!P75+[1]Zibut!P75+[1]Azuol!P75+[1]Pusele!P75+[1]Zvaig!P75+[1]Raudon!P75+[1]Gintar!P75+[1]Zibai!P75+'[1]Naum m.d.'!P75+[1]RSM!P75+[1]Kint!P74+[1]Vilkyc!P75+[1]Pamar!P75+'[1]Saugu p.'!P75+[1]Jankus!P75+[1]Usen!P75+[1]Jukn!P75+[1]Katyc!P75+[1]JSMC!P78+'[1]Sveks g.'!P75+[1]Vain!P75+'[1]Naum. g.'!P75+[1]Vydun!P75+[1]Pirm!P75</f>
        <v>0</v>
      </c>
      <c r="N110" s="435">
        <f>'[1]Sveks. l.d.'!Q75+[1]Zibut!Q75+[1]Azuol!Q75+[1]Pusele!Q75+[1]Zvaig!Q75+[1]Raudon!Q75+[1]Gintar!Q75+[1]Zibai!Q75+'[1]Naum m.d.'!Q75+[1]RSM!Q75+[1]Kint!Q74+[1]Vilkyc!Q75+[1]Pamar!Q75+'[1]Saugu p.'!Q75+[1]Jankus!Q75+[1]Usen!Q75+[1]Jukn!Q75+[1]Katyc!Q75+[1]JSMC!Q78+'[1]Sveks g.'!Q75+[1]Vain!Q75+'[1]Naum. g.'!Q75+[1]Vydun!Q75+[1]Pirm!Q75</f>
        <v>0</v>
      </c>
      <c r="O110" s="436">
        <f>'[1]Sveks. l.d.'!R75+[1]Zibut!R75+[1]Azuol!R75+[1]Pusele!R75+[1]Zvaig!R75+[1]Raudon!R75+[1]Gintar!R75+[1]Zibai!R75+'[1]Naum m.d.'!R75+[1]RSM!R75+[1]Kint!R74+[1]Vilkyc!R75+[1]Pamar!R75+'[1]Saugu p.'!R75+[1]Jankus!R75+[1]Usen!R75+[1]Jukn!R75+[1]Katyc!R75+[1]JSMC!R78+'[1]Sveks g.'!R75+[1]Vain!R75+'[1]Naum. g.'!R75+[1]Vydun!R75+[1]Pirm!R75</f>
        <v>0</v>
      </c>
      <c r="P110" s="158">
        <f>Q110+S110</f>
        <v>7.3</v>
      </c>
      <c r="Q110" s="139">
        <v>7.3</v>
      </c>
      <c r="R110" s="139">
        <v>0</v>
      </c>
      <c r="S110" s="140">
        <v>0</v>
      </c>
      <c r="T110" s="158">
        <f>U110+W110</f>
        <v>3.2</v>
      </c>
      <c r="U110" s="139">
        <v>3.2</v>
      </c>
      <c r="V110" s="139">
        <v>0</v>
      </c>
      <c r="W110" s="140">
        <v>0</v>
      </c>
      <c r="X110" s="21"/>
    </row>
    <row r="111" spans="1:24" ht="34.5" customHeight="1" thickBot="1" x14ac:dyDescent="0.25">
      <c r="A111" s="550"/>
      <c r="B111" s="553"/>
      <c r="C111" s="556"/>
      <c r="D111" s="484"/>
      <c r="E111" s="484"/>
      <c r="F111" s="643"/>
      <c r="G111" s="654"/>
      <c r="H111" s="482"/>
      <c r="I111" s="482"/>
      <c r="J111" s="475"/>
      <c r="K111" s="357" t="s">
        <v>10</v>
      </c>
      <c r="L111" s="372">
        <f t="shared" ref="L111:W111" si="34">L110</f>
        <v>0</v>
      </c>
      <c r="M111" s="373">
        <f t="shared" si="34"/>
        <v>0</v>
      </c>
      <c r="N111" s="373">
        <f t="shared" si="34"/>
        <v>0</v>
      </c>
      <c r="O111" s="374">
        <f t="shared" si="34"/>
        <v>0</v>
      </c>
      <c r="P111" s="372">
        <f t="shared" si="34"/>
        <v>7.3</v>
      </c>
      <c r="Q111" s="373">
        <f t="shared" si="34"/>
        <v>7.3</v>
      </c>
      <c r="R111" s="373">
        <f t="shared" si="34"/>
        <v>0</v>
      </c>
      <c r="S111" s="374">
        <f t="shared" si="34"/>
        <v>0</v>
      </c>
      <c r="T111" s="372">
        <f t="shared" si="34"/>
        <v>3.2</v>
      </c>
      <c r="U111" s="373">
        <f t="shared" si="34"/>
        <v>3.2</v>
      </c>
      <c r="V111" s="373">
        <f t="shared" si="34"/>
        <v>0</v>
      </c>
      <c r="W111" s="374">
        <f t="shared" si="34"/>
        <v>0</v>
      </c>
      <c r="X111" s="21"/>
    </row>
    <row r="112" spans="1:24" ht="26.25" customHeight="1" thickBot="1" x14ac:dyDescent="0.25">
      <c r="A112" s="548" t="s">
        <v>14</v>
      </c>
      <c r="B112" s="551" t="s">
        <v>20</v>
      </c>
      <c r="C112" s="646" t="s">
        <v>14</v>
      </c>
      <c r="D112" s="655" t="s">
        <v>26</v>
      </c>
      <c r="E112" s="485" t="s">
        <v>63</v>
      </c>
      <c r="F112" s="642" t="s">
        <v>122</v>
      </c>
      <c r="G112" s="653" t="s">
        <v>28</v>
      </c>
      <c r="H112" s="656"/>
      <c r="I112" s="474" t="s">
        <v>101</v>
      </c>
      <c r="J112" s="474" t="s">
        <v>123</v>
      </c>
      <c r="K112" s="105" t="s">
        <v>60</v>
      </c>
      <c r="L112" s="141">
        <f>O112+M112</f>
        <v>0</v>
      </c>
      <c r="M112" s="139">
        <f>'[1]Sveks. l.d.'!P77+[1]Zibut!P77+[1]Azuol!P77+[1]Pusele!P77+[1]Zvaig!P77+[1]Raudon!P77+[1]Gintar!P77+[1]Zibai!P77+'[1]Naum m.d.'!P77+[1]RSM!P77+[1]Kint!P76+[1]Vilkyc!P77+[1]Pamar!P77+'[1]Saugu p.'!P77+[1]Jankus!P77+[1]Usen!P77+[1]Jukn!P77+[1]Katyc!P77+[1]JSMC!P80+'[1]Sveks g.'!P77+[1]Vain!P77+'[1]Naum. g.'!P77+[1]Vydun!P77+[1]Pirm!P77</f>
        <v>0</v>
      </c>
      <c r="N112" s="139">
        <f>'[1]Sveks. l.d.'!Q77+[1]Zibut!Q77+[1]Azuol!Q77+[1]Pusele!Q77+[1]Zvaig!Q77+[1]Raudon!Q77+[1]Gintar!Q77+[1]Zibai!Q77+'[1]Naum m.d.'!Q77+[1]RSM!Q77+[1]Kint!Q76+[1]Vilkyc!Q77+[1]Pamar!Q77+'[1]Saugu p.'!Q77+[1]Jankus!Q77+[1]Usen!Q77+[1]Jukn!Q77+[1]Katyc!Q77+[1]JSMC!Q80+'[1]Sveks g.'!Q77+[1]Vain!Q77+'[1]Naum. g.'!Q77+[1]Vydun!Q77+[1]Pirm!Q77</f>
        <v>0</v>
      </c>
      <c r="O112" s="140">
        <f>'[1]Sveks. l.d.'!R77+[1]Zibut!R77+[1]Azuol!R77+[1]Pusele!R77+[1]Zvaig!R77+[1]Raudon!R77+[1]Gintar!R77+[1]Zibai!R77+'[1]Naum m.d.'!R77+[1]RSM!R77+[1]Kint!R76+[1]Vilkyc!R77+[1]Pamar!R77+'[1]Saugu p.'!R77+[1]Jankus!R77+[1]Usen!R77+[1]Jukn!R77+[1]Katyc!R77+[1]JSMC!R80+'[1]Sveks g.'!R77+[1]Vain!R77+'[1]Naum. g.'!R77+[1]Vydun!R77+[1]Pirm!R77</f>
        <v>0</v>
      </c>
      <c r="P112" s="158">
        <f>Q112+S112</f>
        <v>36</v>
      </c>
      <c r="Q112" s="139">
        <v>33.5</v>
      </c>
      <c r="R112" s="139">
        <v>0</v>
      </c>
      <c r="S112" s="140">
        <v>2.5</v>
      </c>
      <c r="T112" s="158">
        <f>U112+W112</f>
        <v>36</v>
      </c>
      <c r="U112" s="139">
        <v>33.5</v>
      </c>
      <c r="V112" s="139">
        <v>0</v>
      </c>
      <c r="W112" s="140">
        <v>2.5</v>
      </c>
      <c r="X112" s="21"/>
    </row>
    <row r="113" spans="1:24" ht="27.75" customHeight="1" thickBot="1" x14ac:dyDescent="0.25">
      <c r="A113" s="550"/>
      <c r="B113" s="553"/>
      <c r="C113" s="556"/>
      <c r="D113" s="484"/>
      <c r="E113" s="484"/>
      <c r="F113" s="643"/>
      <c r="G113" s="654"/>
      <c r="H113" s="482"/>
      <c r="I113" s="482"/>
      <c r="J113" s="475"/>
      <c r="K113" s="357" t="s">
        <v>10</v>
      </c>
      <c r="L113" s="372">
        <f>L112</f>
        <v>0</v>
      </c>
      <c r="M113" s="373">
        <f t="shared" ref="M113:W113" si="35">M112</f>
        <v>0</v>
      </c>
      <c r="N113" s="373">
        <f t="shared" si="35"/>
        <v>0</v>
      </c>
      <c r="O113" s="374">
        <f t="shared" si="35"/>
        <v>0</v>
      </c>
      <c r="P113" s="372">
        <f t="shared" si="35"/>
        <v>36</v>
      </c>
      <c r="Q113" s="373">
        <f t="shared" si="35"/>
        <v>33.5</v>
      </c>
      <c r="R113" s="373">
        <f t="shared" si="35"/>
        <v>0</v>
      </c>
      <c r="S113" s="374">
        <f t="shared" si="35"/>
        <v>2.5</v>
      </c>
      <c r="T113" s="372">
        <f t="shared" si="35"/>
        <v>36</v>
      </c>
      <c r="U113" s="373">
        <f t="shared" si="35"/>
        <v>33.5</v>
      </c>
      <c r="V113" s="373">
        <f t="shared" si="35"/>
        <v>0</v>
      </c>
      <c r="W113" s="374">
        <f t="shared" si="35"/>
        <v>2.5</v>
      </c>
      <c r="X113" s="21"/>
    </row>
    <row r="114" spans="1:24" ht="27" customHeight="1" thickBot="1" x14ac:dyDescent="0.25">
      <c r="A114" s="548" t="s">
        <v>14</v>
      </c>
      <c r="B114" s="551" t="s">
        <v>20</v>
      </c>
      <c r="C114" s="646" t="s">
        <v>14</v>
      </c>
      <c r="D114" s="655" t="s">
        <v>29</v>
      </c>
      <c r="E114" s="485" t="s">
        <v>64</v>
      </c>
      <c r="F114" s="642" t="s">
        <v>122</v>
      </c>
      <c r="G114" s="653" t="s">
        <v>44</v>
      </c>
      <c r="H114" s="474" t="s">
        <v>230</v>
      </c>
      <c r="I114" s="474" t="s">
        <v>235</v>
      </c>
      <c r="J114" s="474" t="s">
        <v>123</v>
      </c>
      <c r="K114" s="105" t="s">
        <v>60</v>
      </c>
      <c r="L114" s="103">
        <f>M114+O114</f>
        <v>102</v>
      </c>
      <c r="M114" s="95">
        <v>88.1</v>
      </c>
      <c r="N114" s="95">
        <v>18.8</v>
      </c>
      <c r="O114" s="96">
        <v>13.9</v>
      </c>
      <c r="P114" s="141">
        <f>Q114+S114</f>
        <v>102</v>
      </c>
      <c r="Q114" s="139">
        <v>76.599999999999994</v>
      </c>
      <c r="R114" s="139">
        <v>22.9</v>
      </c>
      <c r="S114" s="143">
        <v>25.4</v>
      </c>
      <c r="T114" s="158">
        <f>U114+W114</f>
        <v>99.300000000000011</v>
      </c>
      <c r="U114" s="139">
        <v>73.900000000000006</v>
      </c>
      <c r="V114" s="139">
        <v>22.9</v>
      </c>
      <c r="W114" s="140">
        <v>25.4</v>
      </c>
      <c r="X114" s="21"/>
    </row>
    <row r="115" spans="1:24" ht="26.25" customHeight="1" thickBot="1" x14ac:dyDescent="0.25">
      <c r="A115" s="550"/>
      <c r="B115" s="553"/>
      <c r="C115" s="556"/>
      <c r="D115" s="484"/>
      <c r="E115" s="484"/>
      <c r="F115" s="643"/>
      <c r="G115" s="654"/>
      <c r="H115" s="506"/>
      <c r="I115" s="482"/>
      <c r="J115" s="475"/>
      <c r="K115" s="53" t="s">
        <v>10</v>
      </c>
      <c r="L115" s="42">
        <f t="shared" ref="L115:W115" si="36">L114</f>
        <v>102</v>
      </c>
      <c r="M115" s="46">
        <f t="shared" si="36"/>
        <v>88.1</v>
      </c>
      <c r="N115" s="46">
        <f t="shared" si="36"/>
        <v>18.8</v>
      </c>
      <c r="O115" s="40">
        <f t="shared" si="36"/>
        <v>13.9</v>
      </c>
      <c r="P115" s="48">
        <f t="shared" si="36"/>
        <v>102</v>
      </c>
      <c r="Q115" s="41">
        <f t="shared" si="36"/>
        <v>76.599999999999994</v>
      </c>
      <c r="R115" s="41">
        <f t="shared" si="36"/>
        <v>22.9</v>
      </c>
      <c r="S115" s="49">
        <f t="shared" si="36"/>
        <v>25.4</v>
      </c>
      <c r="T115" s="48">
        <f t="shared" si="36"/>
        <v>99.300000000000011</v>
      </c>
      <c r="U115" s="41">
        <f t="shared" si="36"/>
        <v>73.900000000000006</v>
      </c>
      <c r="V115" s="41">
        <f t="shared" si="36"/>
        <v>22.9</v>
      </c>
      <c r="W115" s="49">
        <f t="shared" si="36"/>
        <v>25.4</v>
      </c>
      <c r="X115" s="21"/>
    </row>
    <row r="116" spans="1:24" ht="27.75" customHeight="1" thickBot="1" x14ac:dyDescent="0.25">
      <c r="A116" s="548" t="s">
        <v>14</v>
      </c>
      <c r="B116" s="551" t="s">
        <v>20</v>
      </c>
      <c r="C116" s="646" t="s">
        <v>14</v>
      </c>
      <c r="D116" s="655" t="s">
        <v>32</v>
      </c>
      <c r="E116" s="485" t="s">
        <v>65</v>
      </c>
      <c r="F116" s="642" t="s">
        <v>122</v>
      </c>
      <c r="G116" s="653" t="s">
        <v>22</v>
      </c>
      <c r="H116" s="474" t="s">
        <v>236</v>
      </c>
      <c r="I116" s="474" t="s">
        <v>237</v>
      </c>
      <c r="J116" s="474" t="s">
        <v>123</v>
      </c>
      <c r="K116" s="105" t="s">
        <v>60</v>
      </c>
      <c r="L116" s="455">
        <f>M116+O116</f>
        <v>2.7</v>
      </c>
      <c r="M116" s="456">
        <v>2.7</v>
      </c>
      <c r="N116" s="456">
        <v>0</v>
      </c>
      <c r="O116" s="454">
        <v>0</v>
      </c>
      <c r="P116" s="141">
        <f>Q116+S116</f>
        <v>3.5</v>
      </c>
      <c r="Q116" s="139">
        <v>3.5</v>
      </c>
      <c r="R116" s="139">
        <v>0</v>
      </c>
      <c r="S116" s="143">
        <v>0</v>
      </c>
      <c r="T116" s="158">
        <f>U116+W116</f>
        <v>3.5</v>
      </c>
      <c r="U116" s="139">
        <v>3.5</v>
      </c>
      <c r="V116" s="139">
        <v>0</v>
      </c>
      <c r="W116" s="140">
        <v>0</v>
      </c>
      <c r="X116" s="21"/>
    </row>
    <row r="117" spans="1:24" ht="29.25" customHeight="1" thickBot="1" x14ac:dyDescent="0.25">
      <c r="A117" s="550"/>
      <c r="B117" s="553"/>
      <c r="C117" s="556"/>
      <c r="D117" s="484"/>
      <c r="E117" s="484"/>
      <c r="F117" s="643"/>
      <c r="G117" s="654"/>
      <c r="H117" s="506"/>
      <c r="I117" s="482"/>
      <c r="J117" s="475"/>
      <c r="K117" s="53" t="s">
        <v>10</v>
      </c>
      <c r="L117" s="42">
        <f t="shared" ref="L117:O117" si="37">L116</f>
        <v>2.7</v>
      </c>
      <c r="M117" s="46">
        <f t="shared" si="37"/>
        <v>2.7</v>
      </c>
      <c r="N117" s="46">
        <f t="shared" si="37"/>
        <v>0</v>
      </c>
      <c r="O117" s="217">
        <f t="shared" si="37"/>
        <v>0</v>
      </c>
      <c r="P117" s="48">
        <f>SUM(P116)</f>
        <v>3.5</v>
      </c>
      <c r="Q117" s="41">
        <f t="shared" ref="Q117:W117" si="38">SUM(Q116)</f>
        <v>3.5</v>
      </c>
      <c r="R117" s="41">
        <f t="shared" si="38"/>
        <v>0</v>
      </c>
      <c r="S117" s="49">
        <f t="shared" si="38"/>
        <v>0</v>
      </c>
      <c r="T117" s="48">
        <f t="shared" si="38"/>
        <v>3.5</v>
      </c>
      <c r="U117" s="41">
        <f t="shared" si="38"/>
        <v>3.5</v>
      </c>
      <c r="V117" s="41">
        <f t="shared" si="38"/>
        <v>0</v>
      </c>
      <c r="W117" s="49">
        <f t="shared" si="38"/>
        <v>0</v>
      </c>
      <c r="X117" s="21"/>
    </row>
    <row r="118" spans="1:24" ht="38.25" customHeight="1" thickBot="1" x14ac:dyDescent="0.25">
      <c r="A118" s="548" t="s">
        <v>14</v>
      </c>
      <c r="B118" s="551" t="s">
        <v>20</v>
      </c>
      <c r="C118" s="646" t="s">
        <v>14</v>
      </c>
      <c r="D118" s="655" t="s">
        <v>34</v>
      </c>
      <c r="E118" s="485" t="s">
        <v>66</v>
      </c>
      <c r="F118" s="642" t="s">
        <v>122</v>
      </c>
      <c r="G118" s="653" t="s">
        <v>25</v>
      </c>
      <c r="H118" s="474" t="s">
        <v>238</v>
      </c>
      <c r="I118" s="474" t="s">
        <v>239</v>
      </c>
      <c r="J118" s="474" t="s">
        <v>123</v>
      </c>
      <c r="K118" s="105" t="s">
        <v>60</v>
      </c>
      <c r="L118" s="455">
        <f>O118+M118</f>
        <v>40.6</v>
      </c>
      <c r="M118" s="456">
        <v>40.6</v>
      </c>
      <c r="N118" s="456">
        <f>'[1]Sveks. l.d.'!Q83+[1]Zibut!Q83+[1]Azuol!Q83+[1]Pusele!Q83+[1]Zvaig!Q83+[1]Raudon!Q83+[1]Gintar!Q83+[1]Zibai!Q83+'[1]Naum m.d.'!Q83+[1]RSM!Q83+[1]Kint!Q82+[1]Vilkyc!Q83+[1]Pamar!Q83+'[1]Saugu p.'!Q83+[1]Jankus!Q83+[1]Usen!Q83+[1]Jukn!Q83+[1]Katyc!Q83+[1]JSMC!Q86+'[1]Sveks g.'!Q83+[1]Vain!Q83+'[1]Naum. g.'!Q83+[1]Vydun!Q83+[1]Pirm!Q83</f>
        <v>0</v>
      </c>
      <c r="O118" s="458">
        <v>0</v>
      </c>
      <c r="P118" s="158">
        <f>Q118+S118</f>
        <v>46</v>
      </c>
      <c r="Q118" s="139">
        <v>46</v>
      </c>
      <c r="R118" s="139">
        <v>0</v>
      </c>
      <c r="S118" s="140">
        <v>0</v>
      </c>
      <c r="T118" s="158">
        <f>U118+W118</f>
        <v>29.1</v>
      </c>
      <c r="U118" s="139">
        <v>29.1</v>
      </c>
      <c r="V118" s="139">
        <v>0</v>
      </c>
      <c r="W118" s="140">
        <v>0</v>
      </c>
      <c r="X118" s="21"/>
    </row>
    <row r="119" spans="1:24" ht="68.25" customHeight="1" thickBot="1" x14ac:dyDescent="0.25">
      <c r="A119" s="550"/>
      <c r="B119" s="553"/>
      <c r="C119" s="556"/>
      <c r="D119" s="484"/>
      <c r="E119" s="484"/>
      <c r="F119" s="643"/>
      <c r="G119" s="654"/>
      <c r="H119" s="506"/>
      <c r="I119" s="482"/>
      <c r="J119" s="475"/>
      <c r="K119" s="53" t="s">
        <v>10</v>
      </c>
      <c r="L119" s="42">
        <f t="shared" ref="L119:W119" si="39">L118</f>
        <v>40.6</v>
      </c>
      <c r="M119" s="46">
        <f t="shared" si="39"/>
        <v>40.6</v>
      </c>
      <c r="N119" s="47">
        <f t="shared" si="39"/>
        <v>0</v>
      </c>
      <c r="O119" s="217">
        <f t="shared" si="39"/>
        <v>0</v>
      </c>
      <c r="P119" s="48">
        <f t="shared" si="39"/>
        <v>46</v>
      </c>
      <c r="Q119" s="41">
        <f t="shared" si="39"/>
        <v>46</v>
      </c>
      <c r="R119" s="41">
        <f t="shared" si="39"/>
        <v>0</v>
      </c>
      <c r="S119" s="49">
        <f t="shared" si="39"/>
        <v>0</v>
      </c>
      <c r="T119" s="48">
        <f t="shared" si="39"/>
        <v>29.1</v>
      </c>
      <c r="U119" s="41">
        <f t="shared" si="39"/>
        <v>29.1</v>
      </c>
      <c r="V119" s="41">
        <f t="shared" si="39"/>
        <v>0</v>
      </c>
      <c r="W119" s="49">
        <f t="shared" si="39"/>
        <v>0</v>
      </c>
      <c r="X119" s="21"/>
    </row>
    <row r="120" spans="1:24" ht="35.25" customHeight="1" thickBot="1" x14ac:dyDescent="0.25">
      <c r="A120" s="548" t="s">
        <v>14</v>
      </c>
      <c r="B120" s="551" t="s">
        <v>20</v>
      </c>
      <c r="C120" s="646" t="s">
        <v>14</v>
      </c>
      <c r="D120" s="655" t="s">
        <v>36</v>
      </c>
      <c r="E120" s="485" t="s">
        <v>67</v>
      </c>
      <c r="F120" s="642" t="s">
        <v>122</v>
      </c>
      <c r="G120" s="653" t="s">
        <v>28</v>
      </c>
      <c r="H120" s="474" t="s">
        <v>240</v>
      </c>
      <c r="I120" s="474" t="s">
        <v>241</v>
      </c>
      <c r="J120" s="474" t="s">
        <v>123</v>
      </c>
      <c r="K120" s="105" t="s">
        <v>60</v>
      </c>
      <c r="L120" s="455">
        <f>O120+M120</f>
        <v>54.5</v>
      </c>
      <c r="M120" s="456">
        <v>54.5</v>
      </c>
      <c r="N120" s="456">
        <f>'[1]Sveks. l.d.'!Q85+[1]Zibut!Q85+[1]Azuol!Q85+[1]Pusele!Q85+[1]Zvaig!Q85+[1]Raudon!Q85+[1]Gintar!Q85+[1]Zibai!Q85+'[1]Naum m.d.'!Q85+[1]RSM!Q85+[1]Kint!Q84+[1]Vilkyc!Q85+[1]Pamar!Q85+'[1]Saugu p.'!Q85+[1]Jankus!Q85+[1]Usen!Q85+[1]Jukn!Q85+[1]Katyc!Q85+[1]JSMC!Q88+'[1]Sveks g.'!Q85+[1]Vain!Q85+'[1]Naum. g.'!Q85+[1]Vydun!Q85+[1]Pirm!Q85</f>
        <v>0</v>
      </c>
      <c r="O120" s="458">
        <f>'[1]Sveks. l.d.'!R85+[1]Zibut!R85+[1]Azuol!R85+[1]Pusele!R85+[1]Zvaig!R85+[1]Raudon!R85+[1]Gintar!R85+[1]Zibai!R85+'[1]Naum m.d.'!R85+[1]RSM!R85+[1]Kint!R84+[1]Vilkyc!R85+[1]Pamar!R85+'[1]Saugu p.'!R85+[1]Jankus!R85+[1]Usen!R85+[1]Jukn!R85+[1]Katyc!R85+[1]JSMC!R88+'[1]Sveks g.'!R85+[1]Vain!R85+'[1]Naum. g.'!R85+[1]Vydun!R85+[1]Pirm!R85</f>
        <v>0</v>
      </c>
      <c r="P120" s="158">
        <f>Q120+S120</f>
        <v>28.5</v>
      </c>
      <c r="Q120" s="139">
        <v>25.1</v>
      </c>
      <c r="R120" s="139">
        <v>0</v>
      </c>
      <c r="S120" s="140">
        <v>3.4</v>
      </c>
      <c r="T120" s="158">
        <f>U120+W120</f>
        <v>16.599999999999998</v>
      </c>
      <c r="U120" s="139">
        <v>13.2</v>
      </c>
      <c r="V120" s="139">
        <v>0</v>
      </c>
      <c r="W120" s="140">
        <v>3.4</v>
      </c>
      <c r="X120" s="21"/>
    </row>
    <row r="121" spans="1:24" ht="30" customHeight="1" thickBot="1" x14ac:dyDescent="0.25">
      <c r="A121" s="550"/>
      <c r="B121" s="553"/>
      <c r="C121" s="556"/>
      <c r="D121" s="484"/>
      <c r="E121" s="484"/>
      <c r="F121" s="643"/>
      <c r="G121" s="654"/>
      <c r="H121" s="506"/>
      <c r="I121" s="482"/>
      <c r="J121" s="475"/>
      <c r="K121" s="53" t="s">
        <v>10</v>
      </c>
      <c r="L121" s="42">
        <f t="shared" ref="L121:W121" si="40">L120</f>
        <v>54.5</v>
      </c>
      <c r="M121" s="46">
        <f t="shared" si="40"/>
        <v>54.5</v>
      </c>
      <c r="N121" s="47">
        <f t="shared" si="40"/>
        <v>0</v>
      </c>
      <c r="O121" s="217">
        <f t="shared" si="40"/>
        <v>0</v>
      </c>
      <c r="P121" s="48">
        <f t="shared" si="40"/>
        <v>28.5</v>
      </c>
      <c r="Q121" s="41">
        <f t="shared" si="40"/>
        <v>25.1</v>
      </c>
      <c r="R121" s="41">
        <f t="shared" si="40"/>
        <v>0</v>
      </c>
      <c r="S121" s="49">
        <f t="shared" si="40"/>
        <v>3.4</v>
      </c>
      <c r="T121" s="48">
        <f t="shared" si="40"/>
        <v>16.599999999999998</v>
      </c>
      <c r="U121" s="41">
        <f t="shared" si="40"/>
        <v>13.2</v>
      </c>
      <c r="V121" s="41">
        <f t="shared" si="40"/>
        <v>0</v>
      </c>
      <c r="W121" s="49">
        <f t="shared" si="40"/>
        <v>3.4</v>
      </c>
      <c r="X121" s="21"/>
    </row>
    <row r="122" spans="1:24" ht="32.25" customHeight="1" thickBot="1" x14ac:dyDescent="0.25">
      <c r="A122" s="548" t="s">
        <v>14</v>
      </c>
      <c r="B122" s="551" t="s">
        <v>20</v>
      </c>
      <c r="C122" s="646" t="s">
        <v>14</v>
      </c>
      <c r="D122" s="655" t="s">
        <v>38</v>
      </c>
      <c r="E122" s="514" t="s">
        <v>68</v>
      </c>
      <c r="F122" s="642" t="s">
        <v>122</v>
      </c>
      <c r="G122" s="653" t="s">
        <v>28</v>
      </c>
      <c r="H122" s="474" t="s">
        <v>242</v>
      </c>
      <c r="I122" s="474" t="s">
        <v>243</v>
      </c>
      <c r="J122" s="474" t="s">
        <v>123</v>
      </c>
      <c r="K122" s="105" t="s">
        <v>60</v>
      </c>
      <c r="L122" s="455">
        <f>O122+M122</f>
        <v>388</v>
      </c>
      <c r="M122" s="456">
        <v>388</v>
      </c>
      <c r="N122" s="468">
        <v>128.9</v>
      </c>
      <c r="O122" s="454">
        <v>0</v>
      </c>
      <c r="P122" s="158">
        <f>Q122+S122</f>
        <v>388</v>
      </c>
      <c r="Q122" s="159">
        <v>388</v>
      </c>
      <c r="R122" s="159">
        <v>115.3</v>
      </c>
      <c r="S122" s="143">
        <v>0</v>
      </c>
      <c r="T122" s="158">
        <f>U122+W122</f>
        <v>386.8</v>
      </c>
      <c r="U122" s="139">
        <v>386.8</v>
      </c>
      <c r="V122" s="139">
        <v>115.3</v>
      </c>
      <c r="W122" s="140">
        <v>0</v>
      </c>
      <c r="X122" s="21"/>
    </row>
    <row r="123" spans="1:24" ht="27.75" customHeight="1" thickBot="1" x14ac:dyDescent="0.25">
      <c r="A123" s="550"/>
      <c r="B123" s="553"/>
      <c r="C123" s="556"/>
      <c r="D123" s="484"/>
      <c r="E123" s="484"/>
      <c r="F123" s="643"/>
      <c r="G123" s="654"/>
      <c r="H123" s="506"/>
      <c r="I123" s="482"/>
      <c r="J123" s="475"/>
      <c r="K123" s="130" t="s">
        <v>10</v>
      </c>
      <c r="L123" s="131">
        <f t="shared" ref="L123:W123" si="41">L122</f>
        <v>388</v>
      </c>
      <c r="M123" s="57">
        <f t="shared" si="41"/>
        <v>388</v>
      </c>
      <c r="N123" s="56">
        <f t="shared" si="41"/>
        <v>128.9</v>
      </c>
      <c r="O123" s="232">
        <f t="shared" si="41"/>
        <v>0</v>
      </c>
      <c r="P123" s="233">
        <f t="shared" si="41"/>
        <v>388</v>
      </c>
      <c r="Q123" s="234">
        <f t="shared" si="41"/>
        <v>388</v>
      </c>
      <c r="R123" s="234">
        <f t="shared" si="41"/>
        <v>115.3</v>
      </c>
      <c r="S123" s="235">
        <f t="shared" si="41"/>
        <v>0</v>
      </c>
      <c r="T123" s="233">
        <f t="shared" si="41"/>
        <v>386.8</v>
      </c>
      <c r="U123" s="234">
        <f t="shared" si="41"/>
        <v>386.8</v>
      </c>
      <c r="V123" s="234">
        <f t="shared" si="41"/>
        <v>115.3</v>
      </c>
      <c r="W123" s="235">
        <f t="shared" si="41"/>
        <v>0</v>
      </c>
      <c r="X123" s="21"/>
    </row>
    <row r="124" spans="1:24" ht="26.25" customHeight="1" thickBot="1" x14ac:dyDescent="0.25">
      <c r="A124" s="548" t="s">
        <v>14</v>
      </c>
      <c r="B124" s="551" t="s">
        <v>20</v>
      </c>
      <c r="C124" s="646" t="s">
        <v>14</v>
      </c>
      <c r="D124" s="655" t="s">
        <v>39</v>
      </c>
      <c r="E124" s="485" t="s">
        <v>69</v>
      </c>
      <c r="F124" s="642" t="s">
        <v>122</v>
      </c>
      <c r="G124" s="653" t="s">
        <v>48</v>
      </c>
      <c r="H124" s="471" t="s">
        <v>117</v>
      </c>
      <c r="I124" s="474" t="s">
        <v>232</v>
      </c>
      <c r="J124" s="474" t="s">
        <v>123</v>
      </c>
      <c r="K124" s="105" t="s">
        <v>60</v>
      </c>
      <c r="L124" s="455">
        <f>M124+O124</f>
        <v>0</v>
      </c>
      <c r="M124" s="456">
        <v>0</v>
      </c>
      <c r="N124" s="468">
        <v>0</v>
      </c>
      <c r="O124" s="454">
        <v>0</v>
      </c>
      <c r="P124" s="103">
        <f>Q124+S124</f>
        <v>6</v>
      </c>
      <c r="Q124" s="95">
        <v>6</v>
      </c>
      <c r="R124" s="95">
        <v>0</v>
      </c>
      <c r="S124" s="97">
        <v>0</v>
      </c>
      <c r="T124" s="158">
        <f>U124+W124</f>
        <v>6</v>
      </c>
      <c r="U124" s="139">
        <v>6</v>
      </c>
      <c r="V124" s="139">
        <v>0</v>
      </c>
      <c r="W124" s="140">
        <v>0</v>
      </c>
      <c r="X124" s="21"/>
    </row>
    <row r="125" spans="1:24" ht="30.75" customHeight="1" thickBot="1" x14ac:dyDescent="0.25">
      <c r="A125" s="550"/>
      <c r="B125" s="553"/>
      <c r="C125" s="556"/>
      <c r="D125" s="484"/>
      <c r="E125" s="484"/>
      <c r="F125" s="643"/>
      <c r="G125" s="654"/>
      <c r="H125" s="482"/>
      <c r="I125" s="482"/>
      <c r="J125" s="475"/>
      <c r="K125" s="53" t="s">
        <v>10</v>
      </c>
      <c r="L125" s="42">
        <f t="shared" ref="L125:S125" si="42">L124</f>
        <v>0</v>
      </c>
      <c r="M125" s="46">
        <f t="shared" si="42"/>
        <v>0</v>
      </c>
      <c r="N125" s="47">
        <f t="shared" si="42"/>
        <v>0</v>
      </c>
      <c r="O125" s="43">
        <f t="shared" si="42"/>
        <v>0</v>
      </c>
      <c r="P125" s="155">
        <f t="shared" si="42"/>
        <v>6</v>
      </c>
      <c r="Q125" s="223">
        <f t="shared" si="42"/>
        <v>6</v>
      </c>
      <c r="R125" s="162">
        <f t="shared" si="42"/>
        <v>0</v>
      </c>
      <c r="S125" s="223">
        <f t="shared" si="42"/>
        <v>0</v>
      </c>
      <c r="T125" s="166">
        <f>SUM(T124)</f>
        <v>6</v>
      </c>
      <c r="U125" s="162">
        <f t="shared" ref="U125:W125" si="43">SUM(U124)</f>
        <v>6</v>
      </c>
      <c r="V125" s="162">
        <f t="shared" si="43"/>
        <v>0</v>
      </c>
      <c r="W125" s="167">
        <f t="shared" si="43"/>
        <v>0</v>
      </c>
      <c r="X125" s="21"/>
    </row>
    <row r="126" spans="1:24" ht="19.5" customHeight="1" thickBot="1" x14ac:dyDescent="0.25">
      <c r="A126" s="197" t="s">
        <v>14</v>
      </c>
      <c r="B126" s="109" t="s">
        <v>20</v>
      </c>
      <c r="C126" s="121" t="s">
        <v>14</v>
      </c>
      <c r="D126" s="664" t="s">
        <v>113</v>
      </c>
      <c r="E126" s="487"/>
      <c r="F126" s="487"/>
      <c r="G126" s="487"/>
      <c r="H126" s="487"/>
      <c r="I126" s="487"/>
      <c r="J126" s="487"/>
      <c r="K126" s="488"/>
      <c r="L126" s="55">
        <f t="shared" ref="L126:W126" si="44">L107+L109+L111+L113+L115+L117+L119+L121+L125+L123</f>
        <v>1222</v>
      </c>
      <c r="M126" s="63">
        <f t="shared" si="44"/>
        <v>1208.1000000000001</v>
      </c>
      <c r="N126" s="63">
        <f t="shared" si="44"/>
        <v>181.3</v>
      </c>
      <c r="O126" s="63">
        <f t="shared" si="44"/>
        <v>13.9</v>
      </c>
      <c r="P126" s="225">
        <f t="shared" si="44"/>
        <v>1372.9</v>
      </c>
      <c r="Q126" s="226">
        <f t="shared" si="44"/>
        <v>1330.6</v>
      </c>
      <c r="R126" s="226">
        <f t="shared" si="44"/>
        <v>187.89999999999998</v>
      </c>
      <c r="S126" s="227">
        <f t="shared" si="44"/>
        <v>42.3</v>
      </c>
      <c r="T126" s="225">
        <f t="shared" si="44"/>
        <v>1244.9000000000001</v>
      </c>
      <c r="U126" s="226">
        <f t="shared" si="44"/>
        <v>1202.6000000000001</v>
      </c>
      <c r="V126" s="226">
        <f t="shared" si="44"/>
        <v>178.7</v>
      </c>
      <c r="W126" s="227">
        <f t="shared" si="44"/>
        <v>42.3</v>
      </c>
      <c r="X126" s="21"/>
    </row>
    <row r="127" spans="1:24" ht="18" customHeight="1" thickBot="1" x14ac:dyDescent="0.25">
      <c r="A127" s="197" t="s">
        <v>14</v>
      </c>
      <c r="B127" s="109" t="s">
        <v>20</v>
      </c>
      <c r="C127" s="658" t="s">
        <v>114</v>
      </c>
      <c r="D127" s="659"/>
      <c r="E127" s="659"/>
      <c r="F127" s="659"/>
      <c r="G127" s="659"/>
      <c r="H127" s="659"/>
      <c r="I127" s="659"/>
      <c r="J127" s="659"/>
      <c r="K127" s="660"/>
      <c r="L127" s="132">
        <f t="shared" ref="L127:W127" si="45">L126</f>
        <v>1222</v>
      </c>
      <c r="M127" s="133">
        <f t="shared" si="45"/>
        <v>1208.1000000000001</v>
      </c>
      <c r="N127" s="133">
        <f t="shared" si="45"/>
        <v>181.3</v>
      </c>
      <c r="O127" s="224">
        <f t="shared" si="45"/>
        <v>13.9</v>
      </c>
      <c r="P127" s="28">
        <f t="shared" si="45"/>
        <v>1372.9</v>
      </c>
      <c r="Q127" s="29">
        <f t="shared" si="45"/>
        <v>1330.6</v>
      </c>
      <c r="R127" s="29">
        <f t="shared" si="45"/>
        <v>187.89999999999998</v>
      </c>
      <c r="S127" s="129">
        <f t="shared" si="45"/>
        <v>42.3</v>
      </c>
      <c r="T127" s="28">
        <f t="shared" si="45"/>
        <v>1244.9000000000001</v>
      </c>
      <c r="U127" s="29">
        <f t="shared" si="45"/>
        <v>1202.6000000000001</v>
      </c>
      <c r="V127" s="29">
        <f t="shared" si="45"/>
        <v>178.7</v>
      </c>
      <c r="W127" s="129">
        <f t="shared" si="45"/>
        <v>42.3</v>
      </c>
      <c r="X127" s="21"/>
    </row>
    <row r="128" spans="1:24" ht="18.75" customHeight="1" thickBot="1" x14ac:dyDescent="0.25">
      <c r="A128" s="198" t="s">
        <v>14</v>
      </c>
      <c r="B128" s="194" t="s">
        <v>23</v>
      </c>
      <c r="C128" s="661" t="s">
        <v>70</v>
      </c>
      <c r="D128" s="659"/>
      <c r="E128" s="659"/>
      <c r="F128" s="659"/>
      <c r="G128" s="659"/>
      <c r="H128" s="659"/>
      <c r="I128" s="659"/>
      <c r="J128" s="659"/>
      <c r="K128" s="659"/>
      <c r="L128" s="659"/>
      <c r="M128" s="659"/>
      <c r="N128" s="659"/>
      <c r="O128" s="659"/>
      <c r="P128" s="662"/>
      <c r="Q128" s="662"/>
      <c r="R128" s="662"/>
      <c r="S128" s="662"/>
      <c r="T128" s="662"/>
      <c r="U128" s="662"/>
      <c r="V128" s="662"/>
      <c r="W128" s="663"/>
      <c r="X128" s="21"/>
    </row>
    <row r="129" spans="1:24" ht="18.75" customHeight="1" thickBot="1" x14ac:dyDescent="0.25">
      <c r="A129" s="199" t="s">
        <v>14</v>
      </c>
      <c r="B129" s="134" t="s">
        <v>23</v>
      </c>
      <c r="C129" s="135" t="s">
        <v>14</v>
      </c>
      <c r="D129" s="657" t="s">
        <v>264</v>
      </c>
      <c r="E129" s="487"/>
      <c r="F129" s="487"/>
      <c r="G129" s="487"/>
      <c r="H129" s="487"/>
      <c r="I129" s="487"/>
      <c r="J129" s="487"/>
      <c r="K129" s="487"/>
      <c r="L129" s="487"/>
      <c r="M129" s="487"/>
      <c r="N129" s="487"/>
      <c r="O129" s="487"/>
      <c r="P129" s="487"/>
      <c r="Q129" s="487"/>
      <c r="R129" s="487"/>
      <c r="S129" s="487"/>
      <c r="T129" s="487"/>
      <c r="U129" s="487"/>
      <c r="V129" s="487"/>
      <c r="W129" s="488"/>
      <c r="X129" s="21"/>
    </row>
    <row r="130" spans="1:24" ht="19.5" customHeight="1" x14ac:dyDescent="0.2">
      <c r="A130" s="538" t="s">
        <v>14</v>
      </c>
      <c r="B130" s="507" t="s">
        <v>23</v>
      </c>
      <c r="C130" s="523" t="s">
        <v>14</v>
      </c>
      <c r="D130" s="668" t="s">
        <v>14</v>
      </c>
      <c r="E130" s="485" t="s">
        <v>71</v>
      </c>
      <c r="F130" s="674" t="s">
        <v>122</v>
      </c>
      <c r="G130" s="675" t="s">
        <v>95</v>
      </c>
      <c r="H130" s="476" t="s">
        <v>118</v>
      </c>
      <c r="I130" s="476" t="s">
        <v>101</v>
      </c>
      <c r="J130" s="476" t="s">
        <v>263</v>
      </c>
      <c r="K130" s="39" t="s">
        <v>18</v>
      </c>
      <c r="L130" s="469">
        <f t="shared" ref="L130:L131" si="46">M130+O130</f>
        <v>681</v>
      </c>
      <c r="M130" s="470">
        <v>681</v>
      </c>
      <c r="N130" s="470">
        <v>456</v>
      </c>
      <c r="O130" s="38">
        <v>0</v>
      </c>
      <c r="P130" s="128">
        <f>Q130+S130</f>
        <v>678</v>
      </c>
      <c r="Q130" s="36">
        <v>678</v>
      </c>
      <c r="R130" s="36">
        <v>425.6</v>
      </c>
      <c r="S130" s="38">
        <v>0</v>
      </c>
      <c r="T130" s="128">
        <f>U130+W130</f>
        <v>678</v>
      </c>
      <c r="U130" s="36">
        <v>678</v>
      </c>
      <c r="V130" s="36">
        <v>425.6</v>
      </c>
      <c r="W130" s="38">
        <v>0</v>
      </c>
      <c r="X130" s="21"/>
    </row>
    <row r="131" spans="1:24" ht="20.25" customHeight="1" thickBot="1" x14ac:dyDescent="0.25">
      <c r="A131" s="665"/>
      <c r="B131" s="666"/>
      <c r="C131" s="667"/>
      <c r="D131" s="636"/>
      <c r="E131" s="636"/>
      <c r="F131" s="636"/>
      <c r="G131" s="637"/>
      <c r="H131" s="638"/>
      <c r="I131" s="638"/>
      <c r="J131" s="477"/>
      <c r="K131" s="172" t="s">
        <v>19</v>
      </c>
      <c r="L131" s="101">
        <f t="shared" si="46"/>
        <v>0</v>
      </c>
      <c r="M131" s="173">
        <v>0</v>
      </c>
      <c r="N131" s="170">
        <v>0</v>
      </c>
      <c r="O131" s="171">
        <v>0</v>
      </c>
      <c r="P131" s="229">
        <v>0</v>
      </c>
      <c r="Q131" s="230">
        <v>0</v>
      </c>
      <c r="R131" s="230">
        <v>0</v>
      </c>
      <c r="S131" s="231">
        <v>0</v>
      </c>
      <c r="T131" s="229">
        <v>0</v>
      </c>
      <c r="U131" s="230">
        <v>0</v>
      </c>
      <c r="V131" s="230">
        <v>0</v>
      </c>
      <c r="W131" s="231">
        <v>0</v>
      </c>
      <c r="X131" s="21"/>
    </row>
    <row r="132" spans="1:24" ht="22.5" customHeight="1" thickBot="1" x14ac:dyDescent="0.25">
      <c r="A132" s="540"/>
      <c r="B132" s="509"/>
      <c r="C132" s="512"/>
      <c r="D132" s="484"/>
      <c r="E132" s="484"/>
      <c r="F132" s="484"/>
      <c r="G132" s="545"/>
      <c r="H132" s="482"/>
      <c r="I132" s="482"/>
      <c r="J132" s="478"/>
      <c r="K132" s="53" t="s">
        <v>10</v>
      </c>
      <c r="L132" s="48">
        <f t="shared" ref="L132:W132" si="47">SUM(L130:L131)</f>
        <v>681</v>
      </c>
      <c r="M132" s="41">
        <f t="shared" si="47"/>
        <v>681</v>
      </c>
      <c r="N132" s="41">
        <f t="shared" si="47"/>
        <v>456</v>
      </c>
      <c r="O132" s="228">
        <f t="shared" si="47"/>
        <v>0</v>
      </c>
      <c r="P132" s="239">
        <f t="shared" si="47"/>
        <v>678</v>
      </c>
      <c r="Q132" s="238">
        <f t="shared" si="47"/>
        <v>678</v>
      </c>
      <c r="R132" s="238">
        <f t="shared" si="47"/>
        <v>425.6</v>
      </c>
      <c r="S132" s="240">
        <f t="shared" si="47"/>
        <v>0</v>
      </c>
      <c r="T132" s="239">
        <f t="shared" si="47"/>
        <v>678</v>
      </c>
      <c r="U132" s="238">
        <f t="shared" si="47"/>
        <v>678</v>
      </c>
      <c r="V132" s="238">
        <f t="shared" si="47"/>
        <v>425.6</v>
      </c>
      <c r="W132" s="240">
        <f t="shared" si="47"/>
        <v>0</v>
      </c>
      <c r="X132" s="21"/>
    </row>
    <row r="133" spans="1:24" ht="18" customHeight="1" thickBot="1" x14ac:dyDescent="0.25">
      <c r="A133" s="197" t="s">
        <v>14</v>
      </c>
      <c r="B133" s="109" t="s">
        <v>23</v>
      </c>
      <c r="C133" s="121" t="s">
        <v>14</v>
      </c>
      <c r="D133" s="664" t="s">
        <v>113</v>
      </c>
      <c r="E133" s="487"/>
      <c r="F133" s="487"/>
      <c r="G133" s="487"/>
      <c r="H133" s="487"/>
      <c r="I133" s="487"/>
      <c r="J133" s="487"/>
      <c r="K133" s="488"/>
      <c r="L133" s="26">
        <f t="shared" ref="L133:W133" si="48">L132</f>
        <v>681</v>
      </c>
      <c r="M133" s="31">
        <f t="shared" si="48"/>
        <v>681</v>
      </c>
      <c r="N133" s="27">
        <f t="shared" si="48"/>
        <v>456</v>
      </c>
      <c r="O133" s="241">
        <f t="shared" si="48"/>
        <v>0</v>
      </c>
      <c r="P133" s="242">
        <f t="shared" si="48"/>
        <v>678</v>
      </c>
      <c r="Q133" s="243">
        <f t="shared" si="48"/>
        <v>678</v>
      </c>
      <c r="R133" s="243">
        <f t="shared" si="48"/>
        <v>425.6</v>
      </c>
      <c r="S133" s="244">
        <f t="shared" si="48"/>
        <v>0</v>
      </c>
      <c r="T133" s="242">
        <f t="shared" si="48"/>
        <v>678</v>
      </c>
      <c r="U133" s="243">
        <f t="shared" si="48"/>
        <v>678</v>
      </c>
      <c r="V133" s="243">
        <f t="shared" si="48"/>
        <v>425.6</v>
      </c>
      <c r="W133" s="244">
        <f t="shared" si="48"/>
        <v>0</v>
      </c>
      <c r="X133" s="21"/>
    </row>
    <row r="134" spans="1:24" ht="18.75" customHeight="1" thickBot="1" x14ac:dyDescent="0.25">
      <c r="A134" s="199" t="s">
        <v>14</v>
      </c>
      <c r="B134" s="134" t="s">
        <v>23</v>
      </c>
      <c r="C134" s="135" t="s">
        <v>20</v>
      </c>
      <c r="D134" s="657" t="s">
        <v>72</v>
      </c>
      <c r="E134" s="487"/>
      <c r="F134" s="487"/>
      <c r="G134" s="487"/>
      <c r="H134" s="487"/>
      <c r="I134" s="487"/>
      <c r="J134" s="487"/>
      <c r="K134" s="487"/>
      <c r="L134" s="487"/>
      <c r="M134" s="487"/>
      <c r="N134" s="487"/>
      <c r="O134" s="487"/>
      <c r="P134" s="495"/>
      <c r="Q134" s="495"/>
      <c r="R134" s="495"/>
      <c r="S134" s="495"/>
      <c r="T134" s="495"/>
      <c r="U134" s="495"/>
      <c r="V134" s="495"/>
      <c r="W134" s="496"/>
      <c r="X134" s="21"/>
    </row>
    <row r="135" spans="1:24" ht="19.5" customHeight="1" x14ac:dyDescent="0.2">
      <c r="A135" s="538" t="s">
        <v>14</v>
      </c>
      <c r="B135" s="507" t="s">
        <v>23</v>
      </c>
      <c r="C135" s="523" t="s">
        <v>20</v>
      </c>
      <c r="D135" s="668" t="s">
        <v>14</v>
      </c>
      <c r="E135" s="485" t="s">
        <v>73</v>
      </c>
      <c r="F135" s="674" t="s">
        <v>122</v>
      </c>
      <c r="G135" s="675" t="s">
        <v>95</v>
      </c>
      <c r="H135" s="476" t="s">
        <v>118</v>
      </c>
      <c r="I135" s="471" t="s">
        <v>101</v>
      </c>
      <c r="J135" s="471" t="s">
        <v>262</v>
      </c>
      <c r="K135" s="168" t="s">
        <v>18</v>
      </c>
      <c r="L135" s="469">
        <f t="shared" ref="L135:L136" si="49">M135+O135</f>
        <v>90</v>
      </c>
      <c r="M135" s="36">
        <v>90</v>
      </c>
      <c r="N135" s="36">
        <v>0</v>
      </c>
      <c r="O135" s="38">
        <v>0</v>
      </c>
      <c r="P135" s="128">
        <f>Q135+S135</f>
        <v>80.599999999999994</v>
      </c>
      <c r="Q135" s="36">
        <v>80.599999999999994</v>
      </c>
      <c r="R135" s="36">
        <v>0</v>
      </c>
      <c r="S135" s="38">
        <v>0</v>
      </c>
      <c r="T135" s="128">
        <f>U135+W135</f>
        <v>79.099999999999994</v>
      </c>
      <c r="U135" s="36">
        <v>79.099999999999994</v>
      </c>
      <c r="V135" s="36">
        <v>0</v>
      </c>
      <c r="W135" s="38">
        <v>0</v>
      </c>
      <c r="X135" s="21"/>
    </row>
    <row r="136" spans="1:24" ht="21.75" customHeight="1" thickBot="1" x14ac:dyDescent="0.25">
      <c r="A136" s="665"/>
      <c r="B136" s="666"/>
      <c r="C136" s="667"/>
      <c r="D136" s="636"/>
      <c r="E136" s="636"/>
      <c r="F136" s="636"/>
      <c r="G136" s="637"/>
      <c r="H136" s="638"/>
      <c r="I136" s="472"/>
      <c r="J136" s="472"/>
      <c r="K136" s="169" t="s">
        <v>19</v>
      </c>
      <c r="L136" s="101">
        <f t="shared" si="49"/>
        <v>0</v>
      </c>
      <c r="M136" s="170">
        <v>0</v>
      </c>
      <c r="N136" s="170">
        <v>0</v>
      </c>
      <c r="O136" s="171">
        <v>0</v>
      </c>
      <c r="P136" s="229">
        <v>0</v>
      </c>
      <c r="Q136" s="230">
        <v>0</v>
      </c>
      <c r="R136" s="230">
        <v>0</v>
      </c>
      <c r="S136" s="231">
        <v>0</v>
      </c>
      <c r="T136" s="229">
        <v>0</v>
      </c>
      <c r="U136" s="230">
        <v>0</v>
      </c>
      <c r="V136" s="230">
        <v>0</v>
      </c>
      <c r="W136" s="231">
        <v>0</v>
      </c>
      <c r="X136" s="21"/>
    </row>
    <row r="137" spans="1:24" ht="24" customHeight="1" thickBot="1" x14ac:dyDescent="0.25">
      <c r="A137" s="540"/>
      <c r="B137" s="509"/>
      <c r="C137" s="512"/>
      <c r="D137" s="484"/>
      <c r="E137" s="484"/>
      <c r="F137" s="484"/>
      <c r="G137" s="545"/>
      <c r="H137" s="482"/>
      <c r="I137" s="482"/>
      <c r="J137" s="473"/>
      <c r="K137" s="53" t="s">
        <v>10</v>
      </c>
      <c r="L137" s="48">
        <f t="shared" ref="L137:W137" si="50">SUM(L135:L136)</f>
        <v>90</v>
      </c>
      <c r="M137" s="41">
        <f>SUM(M135:M136)</f>
        <v>90</v>
      </c>
      <c r="N137" s="41">
        <f t="shared" si="50"/>
        <v>0</v>
      </c>
      <c r="O137" s="228">
        <f t="shared" si="50"/>
        <v>0</v>
      </c>
      <c r="P137" s="239">
        <f t="shared" si="50"/>
        <v>80.599999999999994</v>
      </c>
      <c r="Q137" s="238">
        <f t="shared" si="50"/>
        <v>80.599999999999994</v>
      </c>
      <c r="R137" s="238">
        <f t="shared" si="50"/>
        <v>0</v>
      </c>
      <c r="S137" s="240">
        <f t="shared" si="50"/>
        <v>0</v>
      </c>
      <c r="T137" s="239">
        <f t="shared" si="50"/>
        <v>79.099999999999994</v>
      </c>
      <c r="U137" s="238">
        <f t="shared" si="50"/>
        <v>79.099999999999994</v>
      </c>
      <c r="V137" s="238">
        <f t="shared" si="50"/>
        <v>0</v>
      </c>
      <c r="W137" s="240">
        <f t="shared" si="50"/>
        <v>0</v>
      </c>
      <c r="X137" s="21"/>
    </row>
    <row r="138" spans="1:24" ht="20.25" customHeight="1" thickBot="1" x14ac:dyDescent="0.25">
      <c r="A138" s="197" t="s">
        <v>14</v>
      </c>
      <c r="B138" s="109" t="s">
        <v>23</v>
      </c>
      <c r="C138" s="121" t="s">
        <v>20</v>
      </c>
      <c r="D138" s="664" t="s">
        <v>113</v>
      </c>
      <c r="E138" s="487"/>
      <c r="F138" s="487"/>
      <c r="G138" s="487"/>
      <c r="H138" s="487"/>
      <c r="I138" s="487"/>
      <c r="J138" s="487"/>
      <c r="K138" s="488"/>
      <c r="L138" s="26">
        <f t="shared" ref="L138:W138" si="51">L137</f>
        <v>90</v>
      </c>
      <c r="M138" s="27">
        <f t="shared" si="51"/>
        <v>90</v>
      </c>
      <c r="N138" s="27">
        <f t="shared" si="51"/>
        <v>0</v>
      </c>
      <c r="O138" s="241">
        <f t="shared" si="51"/>
        <v>0</v>
      </c>
      <c r="P138" s="246">
        <f t="shared" si="51"/>
        <v>80.599999999999994</v>
      </c>
      <c r="Q138" s="247">
        <f t="shared" si="51"/>
        <v>80.599999999999994</v>
      </c>
      <c r="R138" s="247">
        <f t="shared" si="51"/>
        <v>0</v>
      </c>
      <c r="S138" s="248">
        <f t="shared" si="51"/>
        <v>0</v>
      </c>
      <c r="T138" s="246">
        <f t="shared" si="51"/>
        <v>79.099999999999994</v>
      </c>
      <c r="U138" s="247">
        <f t="shared" si="51"/>
        <v>79.099999999999994</v>
      </c>
      <c r="V138" s="247">
        <f t="shared" si="51"/>
        <v>0</v>
      </c>
      <c r="W138" s="248">
        <f t="shared" si="51"/>
        <v>0</v>
      </c>
      <c r="X138" s="21"/>
    </row>
    <row r="139" spans="1:24" ht="18" customHeight="1" thickBot="1" x14ac:dyDescent="0.25">
      <c r="A139" s="236" t="s">
        <v>14</v>
      </c>
      <c r="B139" s="210" t="s">
        <v>23</v>
      </c>
      <c r="C139" s="672" t="s">
        <v>114</v>
      </c>
      <c r="D139" s="673"/>
      <c r="E139" s="673"/>
      <c r="F139" s="673"/>
      <c r="G139" s="673"/>
      <c r="H139" s="673"/>
      <c r="I139" s="673"/>
      <c r="J139" s="673"/>
      <c r="K139" s="673"/>
      <c r="L139" s="28">
        <f t="shared" ref="L139:W139" si="52">L138+L133</f>
        <v>771</v>
      </c>
      <c r="M139" s="29">
        <f t="shared" si="52"/>
        <v>771</v>
      </c>
      <c r="N139" s="29">
        <f t="shared" si="52"/>
        <v>456</v>
      </c>
      <c r="O139" s="245">
        <f t="shared" si="52"/>
        <v>0</v>
      </c>
      <c r="P139" s="250">
        <f t="shared" si="52"/>
        <v>758.6</v>
      </c>
      <c r="Q139" s="251">
        <f t="shared" si="52"/>
        <v>758.6</v>
      </c>
      <c r="R139" s="251">
        <f t="shared" si="52"/>
        <v>425.6</v>
      </c>
      <c r="S139" s="252">
        <f t="shared" si="52"/>
        <v>0</v>
      </c>
      <c r="T139" s="250">
        <f t="shared" si="52"/>
        <v>757.1</v>
      </c>
      <c r="U139" s="251">
        <f t="shared" si="52"/>
        <v>757.1</v>
      </c>
      <c r="V139" s="251">
        <f t="shared" si="52"/>
        <v>425.6</v>
      </c>
      <c r="W139" s="252">
        <f t="shared" si="52"/>
        <v>0</v>
      </c>
      <c r="X139" s="21"/>
    </row>
    <row r="140" spans="1:24" ht="18.75" customHeight="1" thickBot="1" x14ac:dyDescent="0.25">
      <c r="A140" s="200"/>
      <c r="B140" s="201"/>
      <c r="C140" s="202"/>
      <c r="D140" s="202"/>
      <c r="E140" s="202"/>
      <c r="F140" s="202"/>
      <c r="G140" s="202"/>
      <c r="H140" s="202"/>
      <c r="I140" s="202"/>
      <c r="J140" s="202"/>
      <c r="K140" s="203" t="s">
        <v>115</v>
      </c>
      <c r="L140" s="204">
        <f t="shared" ref="L140:W140" si="53">L139+L127+L103</f>
        <v>41577.5</v>
      </c>
      <c r="M140" s="205">
        <f t="shared" si="53"/>
        <v>40393.599999999991</v>
      </c>
      <c r="N140" s="205">
        <f t="shared" si="53"/>
        <v>34113.9</v>
      </c>
      <c r="O140" s="249">
        <f t="shared" si="53"/>
        <v>1183.9000000000001</v>
      </c>
      <c r="P140" s="253">
        <f t="shared" si="53"/>
        <v>42871</v>
      </c>
      <c r="Q140" s="254">
        <f t="shared" si="53"/>
        <v>41398.199999999997</v>
      </c>
      <c r="R140" s="254">
        <f t="shared" si="53"/>
        <v>35271.9</v>
      </c>
      <c r="S140" s="255">
        <f t="shared" si="53"/>
        <v>1472.8</v>
      </c>
      <c r="T140" s="253">
        <f t="shared" si="53"/>
        <v>42611.500000000007</v>
      </c>
      <c r="U140" s="254">
        <f t="shared" si="53"/>
        <v>41176.700000000004</v>
      </c>
      <c r="V140" s="254">
        <f t="shared" si="53"/>
        <v>35253.9</v>
      </c>
      <c r="W140" s="255">
        <f t="shared" si="53"/>
        <v>1434.8</v>
      </c>
      <c r="X140" s="21"/>
    </row>
    <row r="141" spans="1:24" ht="15" customHeight="1" x14ac:dyDescent="0.2">
      <c r="A141" s="676" t="s">
        <v>124</v>
      </c>
      <c r="B141" s="676"/>
      <c r="C141" s="676"/>
      <c r="D141" s="676"/>
      <c r="E141" s="676"/>
      <c r="F141" s="676"/>
      <c r="G141" s="676"/>
      <c r="H141" s="676"/>
      <c r="I141" s="676"/>
      <c r="J141" s="676"/>
      <c r="K141" s="676"/>
      <c r="L141" s="676"/>
      <c r="M141" s="676"/>
      <c r="N141" s="676"/>
      <c r="O141" s="676"/>
      <c r="P141" s="676"/>
      <c r="Q141" s="676"/>
      <c r="R141" s="676"/>
      <c r="S141" s="676"/>
      <c r="T141" s="676"/>
      <c r="U141" s="676"/>
      <c r="V141" s="676"/>
      <c r="W141" s="676"/>
    </row>
  </sheetData>
  <mergeCells count="406">
    <mergeCell ref="C139:K139"/>
    <mergeCell ref="D138:K138"/>
    <mergeCell ref="D134:W134"/>
    <mergeCell ref="D133:K133"/>
    <mergeCell ref="E130:E132"/>
    <mergeCell ref="F130:F132"/>
    <mergeCell ref="G130:G132"/>
    <mergeCell ref="H130:H132"/>
    <mergeCell ref="A141:W141"/>
    <mergeCell ref="A135:A137"/>
    <mergeCell ref="B135:B137"/>
    <mergeCell ref="C135:C137"/>
    <mergeCell ref="D135:D137"/>
    <mergeCell ref="E135:E137"/>
    <mergeCell ref="F135:F137"/>
    <mergeCell ref="G135:G137"/>
    <mergeCell ref="H135:H137"/>
    <mergeCell ref="I135:I137"/>
    <mergeCell ref="I130:I132"/>
    <mergeCell ref="J60:J61"/>
    <mergeCell ref="A60:A61"/>
    <mergeCell ref="B60:B61"/>
    <mergeCell ref="C60:C61"/>
    <mergeCell ref="D60:D61"/>
    <mergeCell ref="J62:J64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J57:J59"/>
    <mergeCell ref="A57:A59"/>
    <mergeCell ref="I57:I59"/>
    <mergeCell ref="A122:A123"/>
    <mergeCell ref="B122:B123"/>
    <mergeCell ref="C122:C123"/>
    <mergeCell ref="D122:D123"/>
    <mergeCell ref="E122:E123"/>
    <mergeCell ref="F122:F123"/>
    <mergeCell ref="A62:A64"/>
    <mergeCell ref="B62:B64"/>
    <mergeCell ref="C62:C64"/>
    <mergeCell ref="D62:D64"/>
    <mergeCell ref="E62:E64"/>
    <mergeCell ref="E118:E119"/>
    <mergeCell ref="F118:F119"/>
    <mergeCell ref="A116:A117"/>
    <mergeCell ref="B116:B117"/>
    <mergeCell ref="C116:C117"/>
    <mergeCell ref="D116:D117"/>
    <mergeCell ref="A120:A121"/>
    <mergeCell ref="B120:B121"/>
    <mergeCell ref="C120:C121"/>
    <mergeCell ref="D120:D121"/>
    <mergeCell ref="A114:A115"/>
    <mergeCell ref="B114:B115"/>
    <mergeCell ref="C114:C115"/>
    <mergeCell ref="D129:W129"/>
    <mergeCell ref="C127:K127"/>
    <mergeCell ref="C128:W128"/>
    <mergeCell ref="G124:G125"/>
    <mergeCell ref="H124:H125"/>
    <mergeCell ref="I124:I125"/>
    <mergeCell ref="D126:K126"/>
    <mergeCell ref="A130:A132"/>
    <mergeCell ref="B130:B132"/>
    <mergeCell ref="C130:C132"/>
    <mergeCell ref="D130:D132"/>
    <mergeCell ref="A124:A125"/>
    <mergeCell ref="B124:B125"/>
    <mergeCell ref="C124:C125"/>
    <mergeCell ref="D124:D125"/>
    <mergeCell ref="E124:E125"/>
    <mergeCell ref="F124:F125"/>
    <mergeCell ref="G118:G119"/>
    <mergeCell ref="H118:H119"/>
    <mergeCell ref="I118:I119"/>
    <mergeCell ref="H122:H123"/>
    <mergeCell ref="I122:I123"/>
    <mergeCell ref="E116:E117"/>
    <mergeCell ref="F116:F117"/>
    <mergeCell ref="G116:G117"/>
    <mergeCell ref="H116:H117"/>
    <mergeCell ref="I116:I117"/>
    <mergeCell ref="H120:H121"/>
    <mergeCell ref="I120:I121"/>
    <mergeCell ref="E120:E121"/>
    <mergeCell ref="F120:F121"/>
    <mergeCell ref="G120:G121"/>
    <mergeCell ref="G122:G123"/>
    <mergeCell ref="D114:D115"/>
    <mergeCell ref="A118:A119"/>
    <mergeCell ref="B118:B119"/>
    <mergeCell ref="C118:C119"/>
    <mergeCell ref="D118:D119"/>
    <mergeCell ref="I114:I115"/>
    <mergeCell ref="I110:I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E114:E115"/>
    <mergeCell ref="F114:F115"/>
    <mergeCell ref="G114:G115"/>
    <mergeCell ref="H114:H115"/>
    <mergeCell ref="H99:H101"/>
    <mergeCell ref="I99:I101"/>
    <mergeCell ref="E102:K102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G106:G107"/>
    <mergeCell ref="H106:H107"/>
    <mergeCell ref="I106:I107"/>
    <mergeCell ref="A106:A107"/>
    <mergeCell ref="B106:B107"/>
    <mergeCell ref="C106:C107"/>
    <mergeCell ref="D106:D107"/>
    <mergeCell ref="E106:E107"/>
    <mergeCell ref="F106:F107"/>
    <mergeCell ref="A92:A93"/>
    <mergeCell ref="B92:B93"/>
    <mergeCell ref="A99:A101"/>
    <mergeCell ref="B99:B101"/>
    <mergeCell ref="C99:C101"/>
    <mergeCell ref="D99:D101"/>
    <mergeCell ref="E99:E101"/>
    <mergeCell ref="F99:F101"/>
    <mergeCell ref="E94:K94"/>
    <mergeCell ref="C92:C93"/>
    <mergeCell ref="D95:W95"/>
    <mergeCell ref="A96:A98"/>
    <mergeCell ref="B96:B98"/>
    <mergeCell ref="C96:C98"/>
    <mergeCell ref="D96:D98"/>
    <mergeCell ref="E96:E98"/>
    <mergeCell ref="F96:F98"/>
    <mergeCell ref="G96:G98"/>
    <mergeCell ref="H96:H98"/>
    <mergeCell ref="I96:I98"/>
    <mergeCell ref="F92:F93"/>
    <mergeCell ref="G92:G93"/>
    <mergeCell ref="H92:H93"/>
    <mergeCell ref="I92:I93"/>
    <mergeCell ref="A87:A88"/>
    <mergeCell ref="B87:B88"/>
    <mergeCell ref="C87:C88"/>
    <mergeCell ref="D87:D88"/>
    <mergeCell ref="E87:E88"/>
    <mergeCell ref="F87:F88"/>
    <mergeCell ref="E78:K78"/>
    <mergeCell ref="D79:W79"/>
    <mergeCell ref="A80:A84"/>
    <mergeCell ref="B80:B84"/>
    <mergeCell ref="C80:C84"/>
    <mergeCell ref="D80:D84"/>
    <mergeCell ref="E80:E84"/>
    <mergeCell ref="F80:F84"/>
    <mergeCell ref="G80:G84"/>
    <mergeCell ref="H80:H84"/>
    <mergeCell ref="I80:I84"/>
    <mergeCell ref="G87:G88"/>
    <mergeCell ref="H87:H88"/>
    <mergeCell ref="I87:I88"/>
    <mergeCell ref="E85:K85"/>
    <mergeCell ref="D86:W86"/>
    <mergeCell ref="J87:J88"/>
    <mergeCell ref="I45:I47"/>
    <mergeCell ref="I51:I53"/>
    <mergeCell ref="A45:A47"/>
    <mergeCell ref="A76:A77"/>
    <mergeCell ref="B76:B77"/>
    <mergeCell ref="C76:C77"/>
    <mergeCell ref="D76:D77"/>
    <mergeCell ref="E76:E77"/>
    <mergeCell ref="F76:F77"/>
    <mergeCell ref="A72:A75"/>
    <mergeCell ref="G76:G77"/>
    <mergeCell ref="H76:H77"/>
    <mergeCell ref="I60:I61"/>
    <mergeCell ref="F45:F47"/>
    <mergeCell ref="G45:G47"/>
    <mergeCell ref="A67:A71"/>
    <mergeCell ref="B67:B71"/>
    <mergeCell ref="C67:C71"/>
    <mergeCell ref="D67:D71"/>
    <mergeCell ref="E67:E71"/>
    <mergeCell ref="I72:I75"/>
    <mergeCell ref="F67:F71"/>
    <mergeCell ref="G67:G71"/>
    <mergeCell ref="H67:H71"/>
    <mergeCell ref="I48:I50"/>
    <mergeCell ref="A51:A53"/>
    <mergeCell ref="B51:B53"/>
    <mergeCell ref="C51:C53"/>
    <mergeCell ref="D51:D53"/>
    <mergeCell ref="E51:E53"/>
    <mergeCell ref="A48:A50"/>
    <mergeCell ref="B48:B50"/>
    <mergeCell ref="C48:C50"/>
    <mergeCell ref="D48:D50"/>
    <mergeCell ref="E48:E50"/>
    <mergeCell ref="F48:F50"/>
    <mergeCell ref="G48:G50"/>
    <mergeCell ref="H48:H50"/>
    <mergeCell ref="F51:F53"/>
    <mergeCell ref="G51:G53"/>
    <mergeCell ref="H51:H53"/>
    <mergeCell ref="A34:A36"/>
    <mergeCell ref="B34:B36"/>
    <mergeCell ref="B40:B44"/>
    <mergeCell ref="C40:C44"/>
    <mergeCell ref="D40:D44"/>
    <mergeCell ref="E40:E44"/>
    <mergeCell ref="F40:F44"/>
    <mergeCell ref="G40:G44"/>
    <mergeCell ref="H40:H44"/>
    <mergeCell ref="A40:A44"/>
    <mergeCell ref="F37:F39"/>
    <mergeCell ref="G37:G39"/>
    <mergeCell ref="H37:H39"/>
    <mergeCell ref="A37:A39"/>
    <mergeCell ref="B37:B39"/>
    <mergeCell ref="A17:A21"/>
    <mergeCell ref="B17:B21"/>
    <mergeCell ref="C17:C21"/>
    <mergeCell ref="A10:A12"/>
    <mergeCell ref="S11:S12"/>
    <mergeCell ref="T11:T12"/>
    <mergeCell ref="U11:V11"/>
    <mergeCell ref="W11:W12"/>
    <mergeCell ref="F10:F12"/>
    <mergeCell ref="G10:G12"/>
    <mergeCell ref="H10:H12"/>
    <mergeCell ref="J10:J12"/>
    <mergeCell ref="I10:I12"/>
    <mergeCell ref="C15:W15"/>
    <mergeCell ref="D16:W16"/>
    <mergeCell ref="D17:D21"/>
    <mergeCell ref="E17:E21"/>
    <mergeCell ref="F17:F21"/>
    <mergeCell ref="G17:G21"/>
    <mergeCell ref="H17:H21"/>
    <mergeCell ref="I17:I21"/>
    <mergeCell ref="K10:K12"/>
    <mergeCell ref="B14:W14"/>
    <mergeCell ref="A13:W13"/>
    <mergeCell ref="R3:W3"/>
    <mergeCell ref="R2:W2"/>
    <mergeCell ref="R4:W4"/>
    <mergeCell ref="B1:W1"/>
    <mergeCell ref="B6:W6"/>
    <mergeCell ref="B7:W7"/>
    <mergeCell ref="B10:B12"/>
    <mergeCell ref="C10:C12"/>
    <mergeCell ref="D10:D12"/>
    <mergeCell ref="E10:E12"/>
    <mergeCell ref="L10:O10"/>
    <mergeCell ref="P10:S10"/>
    <mergeCell ref="T10:W10"/>
    <mergeCell ref="L11:L12"/>
    <mergeCell ref="M11:N11"/>
    <mergeCell ref="O11:O12"/>
    <mergeCell ref="P11:P12"/>
    <mergeCell ref="Q11:R11"/>
    <mergeCell ref="B8:W8"/>
    <mergeCell ref="A9:W9"/>
    <mergeCell ref="R5:W5"/>
    <mergeCell ref="A89:A91"/>
    <mergeCell ref="B89:B91"/>
    <mergeCell ref="C89:C91"/>
    <mergeCell ref="D89:D91"/>
    <mergeCell ref="E89:E91"/>
    <mergeCell ref="F89:F91"/>
    <mergeCell ref="G89:G91"/>
    <mergeCell ref="H89:H91"/>
    <mergeCell ref="G25:G29"/>
    <mergeCell ref="H25:H29"/>
    <mergeCell ref="A25:A29"/>
    <mergeCell ref="B25:B29"/>
    <mergeCell ref="C25:C29"/>
    <mergeCell ref="D25:D29"/>
    <mergeCell ref="E25:E29"/>
    <mergeCell ref="F25:F29"/>
    <mergeCell ref="F30:F33"/>
    <mergeCell ref="G30:G33"/>
    <mergeCell ref="H30:H33"/>
    <mergeCell ref="A30:A33"/>
    <mergeCell ref="B30:B33"/>
    <mergeCell ref="C30:C33"/>
    <mergeCell ref="D30:D33"/>
    <mergeCell ref="E30:E33"/>
    <mergeCell ref="A22:A24"/>
    <mergeCell ref="H45:H47"/>
    <mergeCell ref="I40:I44"/>
    <mergeCell ref="I37:I39"/>
    <mergeCell ref="G34:G36"/>
    <mergeCell ref="H34:H36"/>
    <mergeCell ref="I30:I33"/>
    <mergeCell ref="E22:E24"/>
    <mergeCell ref="I22:I24"/>
    <mergeCell ref="C37:C39"/>
    <mergeCell ref="D37:D39"/>
    <mergeCell ref="E37:E39"/>
    <mergeCell ref="C34:C36"/>
    <mergeCell ref="D34:D36"/>
    <mergeCell ref="E34:E36"/>
    <mergeCell ref="F34:F36"/>
    <mergeCell ref="I25:I29"/>
    <mergeCell ref="I34:I36"/>
    <mergeCell ref="B22:B24"/>
    <mergeCell ref="C22:C24"/>
    <mergeCell ref="D22:D24"/>
    <mergeCell ref="F22:F24"/>
    <mergeCell ref="G22:G24"/>
    <mergeCell ref="H22:H24"/>
    <mergeCell ref="B72:B75"/>
    <mergeCell ref="C72:C75"/>
    <mergeCell ref="D72:D75"/>
    <mergeCell ref="E72:E75"/>
    <mergeCell ref="F72:F75"/>
    <mergeCell ref="G72:G75"/>
    <mergeCell ref="H72:H75"/>
    <mergeCell ref="B45:B47"/>
    <mergeCell ref="C45:C47"/>
    <mergeCell ref="D45:D47"/>
    <mergeCell ref="E45:E47"/>
    <mergeCell ref="E60:E61"/>
    <mergeCell ref="F60:F61"/>
    <mergeCell ref="G60:G61"/>
    <mergeCell ref="H60:H61"/>
    <mergeCell ref="B57:B59"/>
    <mergeCell ref="C57:C59"/>
    <mergeCell ref="D57:D59"/>
    <mergeCell ref="E57:E59"/>
    <mergeCell ref="F57:F59"/>
    <mergeCell ref="G57:G59"/>
    <mergeCell ref="H57:H59"/>
    <mergeCell ref="J72:J75"/>
    <mergeCell ref="J76:J77"/>
    <mergeCell ref="J80:J84"/>
    <mergeCell ref="D65:K65"/>
    <mergeCell ref="D66:W66"/>
    <mergeCell ref="F62:F64"/>
    <mergeCell ref="G62:G64"/>
    <mergeCell ref="H62:H64"/>
    <mergeCell ref="I62:I64"/>
    <mergeCell ref="I67:I71"/>
    <mergeCell ref="J118:J119"/>
    <mergeCell ref="J120:J121"/>
    <mergeCell ref="J122:J123"/>
    <mergeCell ref="J124:J125"/>
    <mergeCell ref="J130:J132"/>
    <mergeCell ref="J135:J137"/>
    <mergeCell ref="J67:J71"/>
    <mergeCell ref="J116:J117"/>
    <mergeCell ref="J89:J91"/>
    <mergeCell ref="J92:J93"/>
    <mergeCell ref="J96:J98"/>
    <mergeCell ref="J99:J101"/>
    <mergeCell ref="J106:J107"/>
    <mergeCell ref="J108:J109"/>
    <mergeCell ref="J110:J111"/>
    <mergeCell ref="J112:J113"/>
    <mergeCell ref="J114:J115"/>
    <mergeCell ref="C103:K103"/>
    <mergeCell ref="I89:I91"/>
    <mergeCell ref="I76:I77"/>
    <mergeCell ref="D92:D93"/>
    <mergeCell ref="E92:E93"/>
    <mergeCell ref="D105:W105"/>
    <mergeCell ref="G99:G101"/>
    <mergeCell ref="J51:J53"/>
    <mergeCell ref="J54:J56"/>
    <mergeCell ref="J17:J21"/>
    <mergeCell ref="J22:J24"/>
    <mergeCell ref="J25:J29"/>
    <mergeCell ref="J30:J33"/>
    <mergeCell ref="J34:J36"/>
    <mergeCell ref="J37:J39"/>
    <mergeCell ref="J40:J44"/>
    <mergeCell ref="J45:J47"/>
    <mergeCell ref="J48:J50"/>
  </mergeCells>
  <pageMargins left="0.39370078740157483" right="0.39370078740157483" top="0.98425196850393704" bottom="0.39370078740157483" header="0.11811023622047245" footer="0.11811023622047245"/>
  <pageSetup paperSize="9" scale="63" orientation="landscape" r:id="rId1"/>
  <rowBreaks count="2" manualBreakCount="2">
    <brk id="53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topLeftCell="A4" workbookViewId="0">
      <selection activeCell="O6" sqref="O6"/>
    </sheetView>
  </sheetViews>
  <sheetFormatPr defaultRowHeight="12.75" x14ac:dyDescent="0.2"/>
  <cols>
    <col min="1" max="1" width="2.85546875" style="60" customWidth="1"/>
    <col min="2" max="2" width="20.7109375" style="60" customWidth="1"/>
    <col min="3" max="3" width="13.140625" style="60" customWidth="1"/>
    <col min="4" max="4" width="12.28515625" style="60" customWidth="1"/>
    <col min="5" max="5" width="8.5703125" style="60" customWidth="1"/>
    <col min="6" max="6" width="8.42578125" style="60" customWidth="1"/>
    <col min="7" max="7" width="8.7109375" style="60" customWidth="1"/>
    <col min="8" max="8" width="8.85546875" style="60" customWidth="1"/>
    <col min="9" max="9" width="9.5703125" style="60" customWidth="1"/>
    <col min="10" max="10" width="9" style="60" customWidth="1"/>
    <col min="11" max="12" width="8.7109375" style="60" customWidth="1"/>
    <col min="13" max="13" width="9" style="60" customWidth="1"/>
    <col min="14" max="14" width="9.140625" style="60" customWidth="1"/>
    <col min="15" max="16" width="8.5703125" style="60" customWidth="1"/>
    <col min="17" max="251" width="9.140625" style="60"/>
    <col min="252" max="252" width="3.28515625" style="60" customWidth="1"/>
    <col min="253" max="253" width="2.85546875" style="60" customWidth="1"/>
    <col min="254" max="254" width="9.140625" style="60"/>
    <col min="255" max="255" width="4.85546875" style="60" customWidth="1"/>
    <col min="256" max="256" width="4.140625" style="60" customWidth="1"/>
    <col min="257" max="257" width="7.28515625" style="60" customWidth="1"/>
    <col min="258" max="258" width="7.42578125" style="60" customWidth="1"/>
    <col min="259" max="259" width="6.5703125" style="60" customWidth="1"/>
    <col min="260" max="260" width="5.7109375" style="60" customWidth="1"/>
    <col min="261" max="261" width="7.28515625" style="60" customWidth="1"/>
    <col min="262" max="262" width="7.42578125" style="60" customWidth="1"/>
    <col min="263" max="263" width="6.7109375" style="60" customWidth="1"/>
    <col min="264" max="265" width="6.42578125" style="60" customWidth="1"/>
    <col min="266" max="266" width="7" style="60" customWidth="1"/>
    <col min="267" max="267" width="6.5703125" style="60" customWidth="1"/>
    <col min="268" max="268" width="5.7109375" style="60" customWidth="1"/>
    <col min="269" max="269" width="7.140625" style="60" customWidth="1"/>
    <col min="270" max="270" width="7.42578125" style="60" customWidth="1"/>
    <col min="271" max="271" width="7.28515625" style="60" customWidth="1"/>
    <col min="272" max="272" width="6.140625" style="60" customWidth="1"/>
    <col min="273" max="507" width="9.140625" style="60"/>
    <col min="508" max="508" width="3.28515625" style="60" customWidth="1"/>
    <col min="509" max="509" width="2.85546875" style="60" customWidth="1"/>
    <col min="510" max="510" width="9.140625" style="60"/>
    <col min="511" max="511" width="4.85546875" style="60" customWidth="1"/>
    <col min="512" max="512" width="4.140625" style="60" customWidth="1"/>
    <col min="513" max="513" width="7.28515625" style="60" customWidth="1"/>
    <col min="514" max="514" width="7.42578125" style="60" customWidth="1"/>
    <col min="515" max="515" width="6.5703125" style="60" customWidth="1"/>
    <col min="516" max="516" width="5.7109375" style="60" customWidth="1"/>
    <col min="517" max="517" width="7.28515625" style="60" customWidth="1"/>
    <col min="518" max="518" width="7.42578125" style="60" customWidth="1"/>
    <col min="519" max="519" width="6.7109375" style="60" customWidth="1"/>
    <col min="520" max="521" width="6.42578125" style="60" customWidth="1"/>
    <col min="522" max="522" width="7" style="60" customWidth="1"/>
    <col min="523" max="523" width="6.5703125" style="60" customWidth="1"/>
    <col min="524" max="524" width="5.7109375" style="60" customWidth="1"/>
    <col min="525" max="525" width="7.140625" style="60" customWidth="1"/>
    <col min="526" max="526" width="7.42578125" style="60" customWidth="1"/>
    <col min="527" max="527" width="7.28515625" style="60" customWidth="1"/>
    <col min="528" max="528" width="6.140625" style="60" customWidth="1"/>
    <col min="529" max="763" width="9.140625" style="60"/>
    <col min="764" max="764" width="3.28515625" style="60" customWidth="1"/>
    <col min="765" max="765" width="2.85546875" style="60" customWidth="1"/>
    <col min="766" max="766" width="9.140625" style="60"/>
    <col min="767" max="767" width="4.85546875" style="60" customWidth="1"/>
    <col min="768" max="768" width="4.140625" style="60" customWidth="1"/>
    <col min="769" max="769" width="7.28515625" style="60" customWidth="1"/>
    <col min="770" max="770" width="7.42578125" style="60" customWidth="1"/>
    <col min="771" max="771" width="6.5703125" style="60" customWidth="1"/>
    <col min="772" max="772" width="5.7109375" style="60" customWidth="1"/>
    <col min="773" max="773" width="7.28515625" style="60" customWidth="1"/>
    <col min="774" max="774" width="7.42578125" style="60" customWidth="1"/>
    <col min="775" max="775" width="6.7109375" style="60" customWidth="1"/>
    <col min="776" max="777" width="6.42578125" style="60" customWidth="1"/>
    <col min="778" max="778" width="7" style="60" customWidth="1"/>
    <col min="779" max="779" width="6.5703125" style="60" customWidth="1"/>
    <col min="780" max="780" width="5.7109375" style="60" customWidth="1"/>
    <col min="781" max="781" width="7.140625" style="60" customWidth="1"/>
    <col min="782" max="782" width="7.42578125" style="60" customWidth="1"/>
    <col min="783" max="783" width="7.28515625" style="60" customWidth="1"/>
    <col min="784" max="784" width="6.140625" style="60" customWidth="1"/>
    <col min="785" max="1019" width="9.140625" style="60"/>
    <col min="1020" max="1020" width="3.28515625" style="60" customWidth="1"/>
    <col min="1021" max="1021" width="2.85546875" style="60" customWidth="1"/>
    <col min="1022" max="1022" width="9.140625" style="60"/>
    <col min="1023" max="1023" width="4.85546875" style="60" customWidth="1"/>
    <col min="1024" max="1024" width="4.140625" style="60" customWidth="1"/>
    <col min="1025" max="1025" width="7.28515625" style="60" customWidth="1"/>
    <col min="1026" max="1026" width="7.42578125" style="60" customWidth="1"/>
    <col min="1027" max="1027" width="6.5703125" style="60" customWidth="1"/>
    <col min="1028" max="1028" width="5.7109375" style="60" customWidth="1"/>
    <col min="1029" max="1029" width="7.28515625" style="60" customWidth="1"/>
    <col min="1030" max="1030" width="7.42578125" style="60" customWidth="1"/>
    <col min="1031" max="1031" width="6.7109375" style="60" customWidth="1"/>
    <col min="1032" max="1033" width="6.42578125" style="60" customWidth="1"/>
    <col min="1034" max="1034" width="7" style="60" customWidth="1"/>
    <col min="1035" max="1035" width="6.5703125" style="60" customWidth="1"/>
    <col min="1036" max="1036" width="5.7109375" style="60" customWidth="1"/>
    <col min="1037" max="1037" width="7.140625" style="60" customWidth="1"/>
    <col min="1038" max="1038" width="7.42578125" style="60" customWidth="1"/>
    <col min="1039" max="1039" width="7.28515625" style="60" customWidth="1"/>
    <col min="1040" max="1040" width="6.140625" style="60" customWidth="1"/>
    <col min="1041" max="1275" width="9.140625" style="60"/>
    <col min="1276" max="1276" width="3.28515625" style="60" customWidth="1"/>
    <col min="1277" max="1277" width="2.85546875" style="60" customWidth="1"/>
    <col min="1278" max="1278" width="9.140625" style="60"/>
    <col min="1279" max="1279" width="4.85546875" style="60" customWidth="1"/>
    <col min="1280" max="1280" width="4.140625" style="60" customWidth="1"/>
    <col min="1281" max="1281" width="7.28515625" style="60" customWidth="1"/>
    <col min="1282" max="1282" width="7.42578125" style="60" customWidth="1"/>
    <col min="1283" max="1283" width="6.5703125" style="60" customWidth="1"/>
    <col min="1284" max="1284" width="5.7109375" style="60" customWidth="1"/>
    <col min="1285" max="1285" width="7.28515625" style="60" customWidth="1"/>
    <col min="1286" max="1286" width="7.42578125" style="60" customWidth="1"/>
    <col min="1287" max="1287" width="6.7109375" style="60" customWidth="1"/>
    <col min="1288" max="1289" width="6.42578125" style="60" customWidth="1"/>
    <col min="1290" max="1290" width="7" style="60" customWidth="1"/>
    <col min="1291" max="1291" width="6.5703125" style="60" customWidth="1"/>
    <col min="1292" max="1292" width="5.7109375" style="60" customWidth="1"/>
    <col min="1293" max="1293" width="7.140625" style="60" customWidth="1"/>
    <col min="1294" max="1294" width="7.42578125" style="60" customWidth="1"/>
    <col min="1295" max="1295" width="7.28515625" style="60" customWidth="1"/>
    <col min="1296" max="1296" width="6.140625" style="60" customWidth="1"/>
    <col min="1297" max="1531" width="9.140625" style="60"/>
    <col min="1532" max="1532" width="3.28515625" style="60" customWidth="1"/>
    <col min="1533" max="1533" width="2.85546875" style="60" customWidth="1"/>
    <col min="1534" max="1534" width="9.140625" style="60"/>
    <col min="1535" max="1535" width="4.85546875" style="60" customWidth="1"/>
    <col min="1536" max="1536" width="4.140625" style="60" customWidth="1"/>
    <col min="1537" max="1537" width="7.28515625" style="60" customWidth="1"/>
    <col min="1538" max="1538" width="7.42578125" style="60" customWidth="1"/>
    <col min="1539" max="1539" width="6.5703125" style="60" customWidth="1"/>
    <col min="1540" max="1540" width="5.7109375" style="60" customWidth="1"/>
    <col min="1541" max="1541" width="7.28515625" style="60" customWidth="1"/>
    <col min="1542" max="1542" width="7.42578125" style="60" customWidth="1"/>
    <col min="1543" max="1543" width="6.7109375" style="60" customWidth="1"/>
    <col min="1544" max="1545" width="6.42578125" style="60" customWidth="1"/>
    <col min="1546" max="1546" width="7" style="60" customWidth="1"/>
    <col min="1547" max="1547" width="6.5703125" style="60" customWidth="1"/>
    <col min="1548" max="1548" width="5.7109375" style="60" customWidth="1"/>
    <col min="1549" max="1549" width="7.140625" style="60" customWidth="1"/>
    <col min="1550" max="1550" width="7.42578125" style="60" customWidth="1"/>
    <col min="1551" max="1551" width="7.28515625" style="60" customWidth="1"/>
    <col min="1552" max="1552" width="6.140625" style="60" customWidth="1"/>
    <col min="1553" max="1787" width="9.140625" style="60"/>
    <col min="1788" max="1788" width="3.28515625" style="60" customWidth="1"/>
    <col min="1789" max="1789" width="2.85546875" style="60" customWidth="1"/>
    <col min="1790" max="1790" width="9.140625" style="60"/>
    <col min="1791" max="1791" width="4.85546875" style="60" customWidth="1"/>
    <col min="1792" max="1792" width="4.140625" style="60" customWidth="1"/>
    <col min="1793" max="1793" width="7.28515625" style="60" customWidth="1"/>
    <col min="1794" max="1794" width="7.42578125" style="60" customWidth="1"/>
    <col min="1795" max="1795" width="6.5703125" style="60" customWidth="1"/>
    <col min="1796" max="1796" width="5.7109375" style="60" customWidth="1"/>
    <col min="1797" max="1797" width="7.28515625" style="60" customWidth="1"/>
    <col min="1798" max="1798" width="7.42578125" style="60" customWidth="1"/>
    <col min="1799" max="1799" width="6.7109375" style="60" customWidth="1"/>
    <col min="1800" max="1801" width="6.42578125" style="60" customWidth="1"/>
    <col min="1802" max="1802" width="7" style="60" customWidth="1"/>
    <col min="1803" max="1803" width="6.5703125" style="60" customWidth="1"/>
    <col min="1804" max="1804" width="5.7109375" style="60" customWidth="1"/>
    <col min="1805" max="1805" width="7.140625" style="60" customWidth="1"/>
    <col min="1806" max="1806" width="7.42578125" style="60" customWidth="1"/>
    <col min="1807" max="1807" width="7.28515625" style="60" customWidth="1"/>
    <col min="1808" max="1808" width="6.140625" style="60" customWidth="1"/>
    <col min="1809" max="2043" width="9.140625" style="60"/>
    <col min="2044" max="2044" width="3.28515625" style="60" customWidth="1"/>
    <col min="2045" max="2045" width="2.85546875" style="60" customWidth="1"/>
    <col min="2046" max="2046" width="9.140625" style="60"/>
    <col min="2047" max="2047" width="4.85546875" style="60" customWidth="1"/>
    <col min="2048" max="2048" width="4.140625" style="60" customWidth="1"/>
    <col min="2049" max="2049" width="7.28515625" style="60" customWidth="1"/>
    <col min="2050" max="2050" width="7.42578125" style="60" customWidth="1"/>
    <col min="2051" max="2051" width="6.5703125" style="60" customWidth="1"/>
    <col min="2052" max="2052" width="5.7109375" style="60" customWidth="1"/>
    <col min="2053" max="2053" width="7.28515625" style="60" customWidth="1"/>
    <col min="2054" max="2054" width="7.42578125" style="60" customWidth="1"/>
    <col min="2055" max="2055" width="6.7109375" style="60" customWidth="1"/>
    <col min="2056" max="2057" width="6.42578125" style="60" customWidth="1"/>
    <col min="2058" max="2058" width="7" style="60" customWidth="1"/>
    <col min="2059" max="2059" width="6.5703125" style="60" customWidth="1"/>
    <col min="2060" max="2060" width="5.7109375" style="60" customWidth="1"/>
    <col min="2061" max="2061" width="7.140625" style="60" customWidth="1"/>
    <col min="2062" max="2062" width="7.42578125" style="60" customWidth="1"/>
    <col min="2063" max="2063" width="7.28515625" style="60" customWidth="1"/>
    <col min="2064" max="2064" width="6.140625" style="60" customWidth="1"/>
    <col min="2065" max="2299" width="9.140625" style="60"/>
    <col min="2300" max="2300" width="3.28515625" style="60" customWidth="1"/>
    <col min="2301" max="2301" width="2.85546875" style="60" customWidth="1"/>
    <col min="2302" max="2302" width="9.140625" style="60"/>
    <col min="2303" max="2303" width="4.85546875" style="60" customWidth="1"/>
    <col min="2304" max="2304" width="4.140625" style="60" customWidth="1"/>
    <col min="2305" max="2305" width="7.28515625" style="60" customWidth="1"/>
    <col min="2306" max="2306" width="7.42578125" style="60" customWidth="1"/>
    <col min="2307" max="2307" width="6.5703125" style="60" customWidth="1"/>
    <col min="2308" max="2308" width="5.7109375" style="60" customWidth="1"/>
    <col min="2309" max="2309" width="7.28515625" style="60" customWidth="1"/>
    <col min="2310" max="2310" width="7.42578125" style="60" customWidth="1"/>
    <col min="2311" max="2311" width="6.7109375" style="60" customWidth="1"/>
    <col min="2312" max="2313" width="6.42578125" style="60" customWidth="1"/>
    <col min="2314" max="2314" width="7" style="60" customWidth="1"/>
    <col min="2315" max="2315" width="6.5703125" style="60" customWidth="1"/>
    <col min="2316" max="2316" width="5.7109375" style="60" customWidth="1"/>
    <col min="2317" max="2317" width="7.140625" style="60" customWidth="1"/>
    <col min="2318" max="2318" width="7.42578125" style="60" customWidth="1"/>
    <col min="2319" max="2319" width="7.28515625" style="60" customWidth="1"/>
    <col min="2320" max="2320" width="6.140625" style="60" customWidth="1"/>
    <col min="2321" max="2555" width="9.140625" style="60"/>
    <col min="2556" max="2556" width="3.28515625" style="60" customWidth="1"/>
    <col min="2557" max="2557" width="2.85546875" style="60" customWidth="1"/>
    <col min="2558" max="2558" width="9.140625" style="60"/>
    <col min="2559" max="2559" width="4.85546875" style="60" customWidth="1"/>
    <col min="2560" max="2560" width="4.140625" style="60" customWidth="1"/>
    <col min="2561" max="2561" width="7.28515625" style="60" customWidth="1"/>
    <col min="2562" max="2562" width="7.42578125" style="60" customWidth="1"/>
    <col min="2563" max="2563" width="6.5703125" style="60" customWidth="1"/>
    <col min="2564" max="2564" width="5.7109375" style="60" customWidth="1"/>
    <col min="2565" max="2565" width="7.28515625" style="60" customWidth="1"/>
    <col min="2566" max="2566" width="7.42578125" style="60" customWidth="1"/>
    <col min="2567" max="2567" width="6.7109375" style="60" customWidth="1"/>
    <col min="2568" max="2569" width="6.42578125" style="60" customWidth="1"/>
    <col min="2570" max="2570" width="7" style="60" customWidth="1"/>
    <col min="2571" max="2571" width="6.5703125" style="60" customWidth="1"/>
    <col min="2572" max="2572" width="5.7109375" style="60" customWidth="1"/>
    <col min="2573" max="2573" width="7.140625" style="60" customWidth="1"/>
    <col min="2574" max="2574" width="7.42578125" style="60" customWidth="1"/>
    <col min="2575" max="2575" width="7.28515625" style="60" customWidth="1"/>
    <col min="2576" max="2576" width="6.140625" style="60" customWidth="1"/>
    <col min="2577" max="2811" width="9.140625" style="60"/>
    <col min="2812" max="2812" width="3.28515625" style="60" customWidth="1"/>
    <col min="2813" max="2813" width="2.85546875" style="60" customWidth="1"/>
    <col min="2814" max="2814" width="9.140625" style="60"/>
    <col min="2815" max="2815" width="4.85546875" style="60" customWidth="1"/>
    <col min="2816" max="2816" width="4.140625" style="60" customWidth="1"/>
    <col min="2817" max="2817" width="7.28515625" style="60" customWidth="1"/>
    <col min="2818" max="2818" width="7.42578125" style="60" customWidth="1"/>
    <col min="2819" max="2819" width="6.5703125" style="60" customWidth="1"/>
    <col min="2820" max="2820" width="5.7109375" style="60" customWidth="1"/>
    <col min="2821" max="2821" width="7.28515625" style="60" customWidth="1"/>
    <col min="2822" max="2822" width="7.42578125" style="60" customWidth="1"/>
    <col min="2823" max="2823" width="6.7109375" style="60" customWidth="1"/>
    <col min="2824" max="2825" width="6.42578125" style="60" customWidth="1"/>
    <col min="2826" max="2826" width="7" style="60" customWidth="1"/>
    <col min="2827" max="2827" width="6.5703125" style="60" customWidth="1"/>
    <col min="2828" max="2828" width="5.7109375" style="60" customWidth="1"/>
    <col min="2829" max="2829" width="7.140625" style="60" customWidth="1"/>
    <col min="2830" max="2830" width="7.42578125" style="60" customWidth="1"/>
    <col min="2831" max="2831" width="7.28515625" style="60" customWidth="1"/>
    <col min="2832" max="2832" width="6.140625" style="60" customWidth="1"/>
    <col min="2833" max="3067" width="9.140625" style="60"/>
    <col min="3068" max="3068" width="3.28515625" style="60" customWidth="1"/>
    <col min="3069" max="3069" width="2.85546875" style="60" customWidth="1"/>
    <col min="3070" max="3070" width="9.140625" style="60"/>
    <col min="3071" max="3071" width="4.85546875" style="60" customWidth="1"/>
    <col min="3072" max="3072" width="4.140625" style="60" customWidth="1"/>
    <col min="3073" max="3073" width="7.28515625" style="60" customWidth="1"/>
    <col min="3074" max="3074" width="7.42578125" style="60" customWidth="1"/>
    <col min="3075" max="3075" width="6.5703125" style="60" customWidth="1"/>
    <col min="3076" max="3076" width="5.7109375" style="60" customWidth="1"/>
    <col min="3077" max="3077" width="7.28515625" style="60" customWidth="1"/>
    <col min="3078" max="3078" width="7.42578125" style="60" customWidth="1"/>
    <col min="3079" max="3079" width="6.7109375" style="60" customWidth="1"/>
    <col min="3080" max="3081" width="6.42578125" style="60" customWidth="1"/>
    <col min="3082" max="3082" width="7" style="60" customWidth="1"/>
    <col min="3083" max="3083" width="6.5703125" style="60" customWidth="1"/>
    <col min="3084" max="3084" width="5.7109375" style="60" customWidth="1"/>
    <col min="3085" max="3085" width="7.140625" style="60" customWidth="1"/>
    <col min="3086" max="3086" width="7.42578125" style="60" customWidth="1"/>
    <col min="3087" max="3087" width="7.28515625" style="60" customWidth="1"/>
    <col min="3088" max="3088" width="6.140625" style="60" customWidth="1"/>
    <col min="3089" max="3323" width="9.140625" style="60"/>
    <col min="3324" max="3324" width="3.28515625" style="60" customWidth="1"/>
    <col min="3325" max="3325" width="2.85546875" style="60" customWidth="1"/>
    <col min="3326" max="3326" width="9.140625" style="60"/>
    <col min="3327" max="3327" width="4.85546875" style="60" customWidth="1"/>
    <col min="3328" max="3328" width="4.140625" style="60" customWidth="1"/>
    <col min="3329" max="3329" width="7.28515625" style="60" customWidth="1"/>
    <col min="3330" max="3330" width="7.42578125" style="60" customWidth="1"/>
    <col min="3331" max="3331" width="6.5703125" style="60" customWidth="1"/>
    <col min="3332" max="3332" width="5.7109375" style="60" customWidth="1"/>
    <col min="3333" max="3333" width="7.28515625" style="60" customWidth="1"/>
    <col min="3334" max="3334" width="7.42578125" style="60" customWidth="1"/>
    <col min="3335" max="3335" width="6.7109375" style="60" customWidth="1"/>
    <col min="3336" max="3337" width="6.42578125" style="60" customWidth="1"/>
    <col min="3338" max="3338" width="7" style="60" customWidth="1"/>
    <col min="3339" max="3339" width="6.5703125" style="60" customWidth="1"/>
    <col min="3340" max="3340" width="5.7109375" style="60" customWidth="1"/>
    <col min="3341" max="3341" width="7.140625" style="60" customWidth="1"/>
    <col min="3342" max="3342" width="7.42578125" style="60" customWidth="1"/>
    <col min="3343" max="3343" width="7.28515625" style="60" customWidth="1"/>
    <col min="3344" max="3344" width="6.140625" style="60" customWidth="1"/>
    <col min="3345" max="3579" width="9.140625" style="60"/>
    <col min="3580" max="3580" width="3.28515625" style="60" customWidth="1"/>
    <col min="3581" max="3581" width="2.85546875" style="60" customWidth="1"/>
    <col min="3582" max="3582" width="9.140625" style="60"/>
    <col min="3583" max="3583" width="4.85546875" style="60" customWidth="1"/>
    <col min="3584" max="3584" width="4.140625" style="60" customWidth="1"/>
    <col min="3585" max="3585" width="7.28515625" style="60" customWidth="1"/>
    <col min="3586" max="3586" width="7.42578125" style="60" customWidth="1"/>
    <col min="3587" max="3587" width="6.5703125" style="60" customWidth="1"/>
    <col min="3588" max="3588" width="5.7109375" style="60" customWidth="1"/>
    <col min="3589" max="3589" width="7.28515625" style="60" customWidth="1"/>
    <col min="3590" max="3590" width="7.42578125" style="60" customWidth="1"/>
    <col min="3591" max="3591" width="6.7109375" style="60" customWidth="1"/>
    <col min="3592" max="3593" width="6.42578125" style="60" customWidth="1"/>
    <col min="3594" max="3594" width="7" style="60" customWidth="1"/>
    <col min="3595" max="3595" width="6.5703125" style="60" customWidth="1"/>
    <col min="3596" max="3596" width="5.7109375" style="60" customWidth="1"/>
    <col min="3597" max="3597" width="7.140625" style="60" customWidth="1"/>
    <col min="3598" max="3598" width="7.42578125" style="60" customWidth="1"/>
    <col min="3599" max="3599" width="7.28515625" style="60" customWidth="1"/>
    <col min="3600" max="3600" width="6.140625" style="60" customWidth="1"/>
    <col min="3601" max="3835" width="9.140625" style="60"/>
    <col min="3836" max="3836" width="3.28515625" style="60" customWidth="1"/>
    <col min="3837" max="3837" width="2.85546875" style="60" customWidth="1"/>
    <col min="3838" max="3838" width="9.140625" style="60"/>
    <col min="3839" max="3839" width="4.85546875" style="60" customWidth="1"/>
    <col min="3840" max="3840" width="4.140625" style="60" customWidth="1"/>
    <col min="3841" max="3841" width="7.28515625" style="60" customWidth="1"/>
    <col min="3842" max="3842" width="7.42578125" style="60" customWidth="1"/>
    <col min="3843" max="3843" width="6.5703125" style="60" customWidth="1"/>
    <col min="3844" max="3844" width="5.7109375" style="60" customWidth="1"/>
    <col min="3845" max="3845" width="7.28515625" style="60" customWidth="1"/>
    <col min="3846" max="3846" width="7.42578125" style="60" customWidth="1"/>
    <col min="3847" max="3847" width="6.7109375" style="60" customWidth="1"/>
    <col min="3848" max="3849" width="6.42578125" style="60" customWidth="1"/>
    <col min="3850" max="3850" width="7" style="60" customWidth="1"/>
    <col min="3851" max="3851" width="6.5703125" style="60" customWidth="1"/>
    <col min="3852" max="3852" width="5.7109375" style="60" customWidth="1"/>
    <col min="3853" max="3853" width="7.140625" style="60" customWidth="1"/>
    <col min="3854" max="3854" width="7.42578125" style="60" customWidth="1"/>
    <col min="3855" max="3855" width="7.28515625" style="60" customWidth="1"/>
    <col min="3856" max="3856" width="6.140625" style="60" customWidth="1"/>
    <col min="3857" max="4091" width="9.140625" style="60"/>
    <col min="4092" max="4092" width="3.28515625" style="60" customWidth="1"/>
    <col min="4093" max="4093" width="2.85546875" style="60" customWidth="1"/>
    <col min="4094" max="4094" width="9.140625" style="60"/>
    <col min="4095" max="4095" width="4.85546875" style="60" customWidth="1"/>
    <col min="4096" max="4096" width="4.140625" style="60" customWidth="1"/>
    <col min="4097" max="4097" width="7.28515625" style="60" customWidth="1"/>
    <col min="4098" max="4098" width="7.42578125" style="60" customWidth="1"/>
    <col min="4099" max="4099" width="6.5703125" style="60" customWidth="1"/>
    <col min="4100" max="4100" width="5.7109375" style="60" customWidth="1"/>
    <col min="4101" max="4101" width="7.28515625" style="60" customWidth="1"/>
    <col min="4102" max="4102" width="7.42578125" style="60" customWidth="1"/>
    <col min="4103" max="4103" width="6.7109375" style="60" customWidth="1"/>
    <col min="4104" max="4105" width="6.42578125" style="60" customWidth="1"/>
    <col min="4106" max="4106" width="7" style="60" customWidth="1"/>
    <col min="4107" max="4107" width="6.5703125" style="60" customWidth="1"/>
    <col min="4108" max="4108" width="5.7109375" style="60" customWidth="1"/>
    <col min="4109" max="4109" width="7.140625" style="60" customWidth="1"/>
    <col min="4110" max="4110" width="7.42578125" style="60" customWidth="1"/>
    <col min="4111" max="4111" width="7.28515625" style="60" customWidth="1"/>
    <col min="4112" max="4112" width="6.140625" style="60" customWidth="1"/>
    <col min="4113" max="4347" width="9.140625" style="60"/>
    <col min="4348" max="4348" width="3.28515625" style="60" customWidth="1"/>
    <col min="4349" max="4349" width="2.85546875" style="60" customWidth="1"/>
    <col min="4350" max="4350" width="9.140625" style="60"/>
    <col min="4351" max="4351" width="4.85546875" style="60" customWidth="1"/>
    <col min="4352" max="4352" width="4.140625" style="60" customWidth="1"/>
    <col min="4353" max="4353" width="7.28515625" style="60" customWidth="1"/>
    <col min="4354" max="4354" width="7.42578125" style="60" customWidth="1"/>
    <col min="4355" max="4355" width="6.5703125" style="60" customWidth="1"/>
    <col min="4356" max="4356" width="5.7109375" style="60" customWidth="1"/>
    <col min="4357" max="4357" width="7.28515625" style="60" customWidth="1"/>
    <col min="4358" max="4358" width="7.42578125" style="60" customWidth="1"/>
    <col min="4359" max="4359" width="6.7109375" style="60" customWidth="1"/>
    <col min="4360" max="4361" width="6.42578125" style="60" customWidth="1"/>
    <col min="4362" max="4362" width="7" style="60" customWidth="1"/>
    <col min="4363" max="4363" width="6.5703125" style="60" customWidth="1"/>
    <col min="4364" max="4364" width="5.7109375" style="60" customWidth="1"/>
    <col min="4365" max="4365" width="7.140625" style="60" customWidth="1"/>
    <col min="4366" max="4366" width="7.42578125" style="60" customWidth="1"/>
    <col min="4367" max="4367" width="7.28515625" style="60" customWidth="1"/>
    <col min="4368" max="4368" width="6.140625" style="60" customWidth="1"/>
    <col min="4369" max="4603" width="9.140625" style="60"/>
    <col min="4604" max="4604" width="3.28515625" style="60" customWidth="1"/>
    <col min="4605" max="4605" width="2.85546875" style="60" customWidth="1"/>
    <col min="4606" max="4606" width="9.140625" style="60"/>
    <col min="4607" max="4607" width="4.85546875" style="60" customWidth="1"/>
    <col min="4608" max="4608" width="4.140625" style="60" customWidth="1"/>
    <col min="4609" max="4609" width="7.28515625" style="60" customWidth="1"/>
    <col min="4610" max="4610" width="7.42578125" style="60" customWidth="1"/>
    <col min="4611" max="4611" width="6.5703125" style="60" customWidth="1"/>
    <col min="4612" max="4612" width="5.7109375" style="60" customWidth="1"/>
    <col min="4613" max="4613" width="7.28515625" style="60" customWidth="1"/>
    <col min="4614" max="4614" width="7.42578125" style="60" customWidth="1"/>
    <col min="4615" max="4615" width="6.7109375" style="60" customWidth="1"/>
    <col min="4616" max="4617" width="6.42578125" style="60" customWidth="1"/>
    <col min="4618" max="4618" width="7" style="60" customWidth="1"/>
    <col min="4619" max="4619" width="6.5703125" style="60" customWidth="1"/>
    <col min="4620" max="4620" width="5.7109375" style="60" customWidth="1"/>
    <col min="4621" max="4621" width="7.140625" style="60" customWidth="1"/>
    <col min="4622" max="4622" width="7.42578125" style="60" customWidth="1"/>
    <col min="4623" max="4623" width="7.28515625" style="60" customWidth="1"/>
    <col min="4624" max="4624" width="6.140625" style="60" customWidth="1"/>
    <col min="4625" max="4859" width="9.140625" style="60"/>
    <col min="4860" max="4860" width="3.28515625" style="60" customWidth="1"/>
    <col min="4861" max="4861" width="2.85546875" style="60" customWidth="1"/>
    <col min="4862" max="4862" width="9.140625" style="60"/>
    <col min="4863" max="4863" width="4.85546875" style="60" customWidth="1"/>
    <col min="4864" max="4864" width="4.140625" style="60" customWidth="1"/>
    <col min="4865" max="4865" width="7.28515625" style="60" customWidth="1"/>
    <col min="4866" max="4866" width="7.42578125" style="60" customWidth="1"/>
    <col min="4867" max="4867" width="6.5703125" style="60" customWidth="1"/>
    <col min="4868" max="4868" width="5.7109375" style="60" customWidth="1"/>
    <col min="4869" max="4869" width="7.28515625" style="60" customWidth="1"/>
    <col min="4870" max="4870" width="7.42578125" style="60" customWidth="1"/>
    <col min="4871" max="4871" width="6.7109375" style="60" customWidth="1"/>
    <col min="4872" max="4873" width="6.42578125" style="60" customWidth="1"/>
    <col min="4874" max="4874" width="7" style="60" customWidth="1"/>
    <col min="4875" max="4875" width="6.5703125" style="60" customWidth="1"/>
    <col min="4876" max="4876" width="5.7109375" style="60" customWidth="1"/>
    <col min="4877" max="4877" width="7.140625" style="60" customWidth="1"/>
    <col min="4878" max="4878" width="7.42578125" style="60" customWidth="1"/>
    <col min="4879" max="4879" width="7.28515625" style="60" customWidth="1"/>
    <col min="4880" max="4880" width="6.140625" style="60" customWidth="1"/>
    <col min="4881" max="5115" width="9.140625" style="60"/>
    <col min="5116" max="5116" width="3.28515625" style="60" customWidth="1"/>
    <col min="5117" max="5117" width="2.85546875" style="60" customWidth="1"/>
    <col min="5118" max="5118" width="9.140625" style="60"/>
    <col min="5119" max="5119" width="4.85546875" style="60" customWidth="1"/>
    <col min="5120" max="5120" width="4.140625" style="60" customWidth="1"/>
    <col min="5121" max="5121" width="7.28515625" style="60" customWidth="1"/>
    <col min="5122" max="5122" width="7.42578125" style="60" customWidth="1"/>
    <col min="5123" max="5123" width="6.5703125" style="60" customWidth="1"/>
    <col min="5124" max="5124" width="5.7109375" style="60" customWidth="1"/>
    <col min="5125" max="5125" width="7.28515625" style="60" customWidth="1"/>
    <col min="5126" max="5126" width="7.42578125" style="60" customWidth="1"/>
    <col min="5127" max="5127" width="6.7109375" style="60" customWidth="1"/>
    <col min="5128" max="5129" width="6.42578125" style="60" customWidth="1"/>
    <col min="5130" max="5130" width="7" style="60" customWidth="1"/>
    <col min="5131" max="5131" width="6.5703125" style="60" customWidth="1"/>
    <col min="5132" max="5132" width="5.7109375" style="60" customWidth="1"/>
    <col min="5133" max="5133" width="7.140625" style="60" customWidth="1"/>
    <col min="5134" max="5134" width="7.42578125" style="60" customWidth="1"/>
    <col min="5135" max="5135" width="7.28515625" style="60" customWidth="1"/>
    <col min="5136" max="5136" width="6.140625" style="60" customWidth="1"/>
    <col min="5137" max="5371" width="9.140625" style="60"/>
    <col min="5372" max="5372" width="3.28515625" style="60" customWidth="1"/>
    <col min="5373" max="5373" width="2.85546875" style="60" customWidth="1"/>
    <col min="5374" max="5374" width="9.140625" style="60"/>
    <col min="5375" max="5375" width="4.85546875" style="60" customWidth="1"/>
    <col min="5376" max="5376" width="4.140625" style="60" customWidth="1"/>
    <col min="5377" max="5377" width="7.28515625" style="60" customWidth="1"/>
    <col min="5378" max="5378" width="7.42578125" style="60" customWidth="1"/>
    <col min="5379" max="5379" width="6.5703125" style="60" customWidth="1"/>
    <col min="5380" max="5380" width="5.7109375" style="60" customWidth="1"/>
    <col min="5381" max="5381" width="7.28515625" style="60" customWidth="1"/>
    <col min="5382" max="5382" width="7.42578125" style="60" customWidth="1"/>
    <col min="5383" max="5383" width="6.7109375" style="60" customWidth="1"/>
    <col min="5384" max="5385" width="6.42578125" style="60" customWidth="1"/>
    <col min="5386" max="5386" width="7" style="60" customWidth="1"/>
    <col min="5387" max="5387" width="6.5703125" style="60" customWidth="1"/>
    <col min="5388" max="5388" width="5.7109375" style="60" customWidth="1"/>
    <col min="5389" max="5389" width="7.140625" style="60" customWidth="1"/>
    <col min="5390" max="5390" width="7.42578125" style="60" customWidth="1"/>
    <col min="5391" max="5391" width="7.28515625" style="60" customWidth="1"/>
    <col min="5392" max="5392" width="6.140625" style="60" customWidth="1"/>
    <col min="5393" max="5627" width="9.140625" style="60"/>
    <col min="5628" max="5628" width="3.28515625" style="60" customWidth="1"/>
    <col min="5629" max="5629" width="2.85546875" style="60" customWidth="1"/>
    <col min="5630" max="5630" width="9.140625" style="60"/>
    <col min="5631" max="5631" width="4.85546875" style="60" customWidth="1"/>
    <col min="5632" max="5632" width="4.140625" style="60" customWidth="1"/>
    <col min="5633" max="5633" width="7.28515625" style="60" customWidth="1"/>
    <col min="5634" max="5634" width="7.42578125" style="60" customWidth="1"/>
    <col min="5635" max="5635" width="6.5703125" style="60" customWidth="1"/>
    <col min="5636" max="5636" width="5.7109375" style="60" customWidth="1"/>
    <col min="5637" max="5637" width="7.28515625" style="60" customWidth="1"/>
    <col min="5638" max="5638" width="7.42578125" style="60" customWidth="1"/>
    <col min="5639" max="5639" width="6.7109375" style="60" customWidth="1"/>
    <col min="5640" max="5641" width="6.42578125" style="60" customWidth="1"/>
    <col min="5642" max="5642" width="7" style="60" customWidth="1"/>
    <col min="5643" max="5643" width="6.5703125" style="60" customWidth="1"/>
    <col min="5644" max="5644" width="5.7109375" style="60" customWidth="1"/>
    <col min="5645" max="5645" width="7.140625" style="60" customWidth="1"/>
    <col min="5646" max="5646" width="7.42578125" style="60" customWidth="1"/>
    <col min="5647" max="5647" width="7.28515625" style="60" customWidth="1"/>
    <col min="5648" max="5648" width="6.140625" style="60" customWidth="1"/>
    <col min="5649" max="5883" width="9.140625" style="60"/>
    <col min="5884" max="5884" width="3.28515625" style="60" customWidth="1"/>
    <col min="5885" max="5885" width="2.85546875" style="60" customWidth="1"/>
    <col min="5886" max="5886" width="9.140625" style="60"/>
    <col min="5887" max="5887" width="4.85546875" style="60" customWidth="1"/>
    <col min="5888" max="5888" width="4.140625" style="60" customWidth="1"/>
    <col min="5889" max="5889" width="7.28515625" style="60" customWidth="1"/>
    <col min="5890" max="5890" width="7.42578125" style="60" customWidth="1"/>
    <col min="5891" max="5891" width="6.5703125" style="60" customWidth="1"/>
    <col min="5892" max="5892" width="5.7109375" style="60" customWidth="1"/>
    <col min="5893" max="5893" width="7.28515625" style="60" customWidth="1"/>
    <col min="5894" max="5894" width="7.42578125" style="60" customWidth="1"/>
    <col min="5895" max="5895" width="6.7109375" style="60" customWidth="1"/>
    <col min="5896" max="5897" width="6.42578125" style="60" customWidth="1"/>
    <col min="5898" max="5898" width="7" style="60" customWidth="1"/>
    <col min="5899" max="5899" width="6.5703125" style="60" customWidth="1"/>
    <col min="5900" max="5900" width="5.7109375" style="60" customWidth="1"/>
    <col min="5901" max="5901" width="7.140625" style="60" customWidth="1"/>
    <col min="5902" max="5902" width="7.42578125" style="60" customWidth="1"/>
    <col min="5903" max="5903" width="7.28515625" style="60" customWidth="1"/>
    <col min="5904" max="5904" width="6.140625" style="60" customWidth="1"/>
    <col min="5905" max="6139" width="9.140625" style="60"/>
    <col min="6140" max="6140" width="3.28515625" style="60" customWidth="1"/>
    <col min="6141" max="6141" width="2.85546875" style="60" customWidth="1"/>
    <col min="6142" max="6142" width="9.140625" style="60"/>
    <col min="6143" max="6143" width="4.85546875" style="60" customWidth="1"/>
    <col min="6144" max="6144" width="4.140625" style="60" customWidth="1"/>
    <col min="6145" max="6145" width="7.28515625" style="60" customWidth="1"/>
    <col min="6146" max="6146" width="7.42578125" style="60" customWidth="1"/>
    <col min="6147" max="6147" width="6.5703125" style="60" customWidth="1"/>
    <col min="6148" max="6148" width="5.7109375" style="60" customWidth="1"/>
    <col min="6149" max="6149" width="7.28515625" style="60" customWidth="1"/>
    <col min="6150" max="6150" width="7.42578125" style="60" customWidth="1"/>
    <col min="6151" max="6151" width="6.7109375" style="60" customWidth="1"/>
    <col min="6152" max="6153" width="6.42578125" style="60" customWidth="1"/>
    <col min="6154" max="6154" width="7" style="60" customWidth="1"/>
    <col min="6155" max="6155" width="6.5703125" style="60" customWidth="1"/>
    <col min="6156" max="6156" width="5.7109375" style="60" customWidth="1"/>
    <col min="6157" max="6157" width="7.140625" style="60" customWidth="1"/>
    <col min="6158" max="6158" width="7.42578125" style="60" customWidth="1"/>
    <col min="6159" max="6159" width="7.28515625" style="60" customWidth="1"/>
    <col min="6160" max="6160" width="6.140625" style="60" customWidth="1"/>
    <col min="6161" max="6395" width="9.140625" style="60"/>
    <col min="6396" max="6396" width="3.28515625" style="60" customWidth="1"/>
    <col min="6397" max="6397" width="2.85546875" style="60" customWidth="1"/>
    <col min="6398" max="6398" width="9.140625" style="60"/>
    <col min="6399" max="6399" width="4.85546875" style="60" customWidth="1"/>
    <col min="6400" max="6400" width="4.140625" style="60" customWidth="1"/>
    <col min="6401" max="6401" width="7.28515625" style="60" customWidth="1"/>
    <col min="6402" max="6402" width="7.42578125" style="60" customWidth="1"/>
    <col min="6403" max="6403" width="6.5703125" style="60" customWidth="1"/>
    <col min="6404" max="6404" width="5.7109375" style="60" customWidth="1"/>
    <col min="6405" max="6405" width="7.28515625" style="60" customWidth="1"/>
    <col min="6406" max="6406" width="7.42578125" style="60" customWidth="1"/>
    <col min="6407" max="6407" width="6.7109375" style="60" customWidth="1"/>
    <col min="6408" max="6409" width="6.42578125" style="60" customWidth="1"/>
    <col min="6410" max="6410" width="7" style="60" customWidth="1"/>
    <col min="6411" max="6411" width="6.5703125" style="60" customWidth="1"/>
    <col min="6412" max="6412" width="5.7109375" style="60" customWidth="1"/>
    <col min="6413" max="6413" width="7.140625" style="60" customWidth="1"/>
    <col min="6414" max="6414" width="7.42578125" style="60" customWidth="1"/>
    <col min="6415" max="6415" width="7.28515625" style="60" customWidth="1"/>
    <col min="6416" max="6416" width="6.140625" style="60" customWidth="1"/>
    <col min="6417" max="6651" width="9.140625" style="60"/>
    <col min="6652" max="6652" width="3.28515625" style="60" customWidth="1"/>
    <col min="6653" max="6653" width="2.85546875" style="60" customWidth="1"/>
    <col min="6654" max="6654" width="9.140625" style="60"/>
    <col min="6655" max="6655" width="4.85546875" style="60" customWidth="1"/>
    <col min="6656" max="6656" width="4.140625" style="60" customWidth="1"/>
    <col min="6657" max="6657" width="7.28515625" style="60" customWidth="1"/>
    <col min="6658" max="6658" width="7.42578125" style="60" customWidth="1"/>
    <col min="6659" max="6659" width="6.5703125" style="60" customWidth="1"/>
    <col min="6660" max="6660" width="5.7109375" style="60" customWidth="1"/>
    <col min="6661" max="6661" width="7.28515625" style="60" customWidth="1"/>
    <col min="6662" max="6662" width="7.42578125" style="60" customWidth="1"/>
    <col min="6663" max="6663" width="6.7109375" style="60" customWidth="1"/>
    <col min="6664" max="6665" width="6.42578125" style="60" customWidth="1"/>
    <col min="6666" max="6666" width="7" style="60" customWidth="1"/>
    <col min="6667" max="6667" width="6.5703125" style="60" customWidth="1"/>
    <col min="6668" max="6668" width="5.7109375" style="60" customWidth="1"/>
    <col min="6669" max="6669" width="7.140625" style="60" customWidth="1"/>
    <col min="6670" max="6670" width="7.42578125" style="60" customWidth="1"/>
    <col min="6671" max="6671" width="7.28515625" style="60" customWidth="1"/>
    <col min="6672" max="6672" width="6.140625" style="60" customWidth="1"/>
    <col min="6673" max="6907" width="9.140625" style="60"/>
    <col min="6908" max="6908" width="3.28515625" style="60" customWidth="1"/>
    <col min="6909" max="6909" width="2.85546875" style="60" customWidth="1"/>
    <col min="6910" max="6910" width="9.140625" style="60"/>
    <col min="6911" max="6911" width="4.85546875" style="60" customWidth="1"/>
    <col min="6912" max="6912" width="4.140625" style="60" customWidth="1"/>
    <col min="6913" max="6913" width="7.28515625" style="60" customWidth="1"/>
    <col min="6914" max="6914" width="7.42578125" style="60" customWidth="1"/>
    <col min="6915" max="6915" width="6.5703125" style="60" customWidth="1"/>
    <col min="6916" max="6916" width="5.7109375" style="60" customWidth="1"/>
    <col min="6917" max="6917" width="7.28515625" style="60" customWidth="1"/>
    <col min="6918" max="6918" width="7.42578125" style="60" customWidth="1"/>
    <col min="6919" max="6919" width="6.7109375" style="60" customWidth="1"/>
    <col min="6920" max="6921" width="6.42578125" style="60" customWidth="1"/>
    <col min="6922" max="6922" width="7" style="60" customWidth="1"/>
    <col min="6923" max="6923" width="6.5703125" style="60" customWidth="1"/>
    <col min="6924" max="6924" width="5.7109375" style="60" customWidth="1"/>
    <col min="6925" max="6925" width="7.140625" style="60" customWidth="1"/>
    <col min="6926" max="6926" width="7.42578125" style="60" customWidth="1"/>
    <col min="6927" max="6927" width="7.28515625" style="60" customWidth="1"/>
    <col min="6928" max="6928" width="6.140625" style="60" customWidth="1"/>
    <col min="6929" max="7163" width="9.140625" style="60"/>
    <col min="7164" max="7164" width="3.28515625" style="60" customWidth="1"/>
    <col min="7165" max="7165" width="2.85546875" style="60" customWidth="1"/>
    <col min="7166" max="7166" width="9.140625" style="60"/>
    <col min="7167" max="7167" width="4.85546875" style="60" customWidth="1"/>
    <col min="7168" max="7168" width="4.140625" style="60" customWidth="1"/>
    <col min="7169" max="7169" width="7.28515625" style="60" customWidth="1"/>
    <col min="7170" max="7170" width="7.42578125" style="60" customWidth="1"/>
    <col min="7171" max="7171" width="6.5703125" style="60" customWidth="1"/>
    <col min="7172" max="7172" width="5.7109375" style="60" customWidth="1"/>
    <col min="7173" max="7173" width="7.28515625" style="60" customWidth="1"/>
    <col min="7174" max="7174" width="7.42578125" style="60" customWidth="1"/>
    <col min="7175" max="7175" width="6.7109375" style="60" customWidth="1"/>
    <col min="7176" max="7177" width="6.42578125" style="60" customWidth="1"/>
    <col min="7178" max="7178" width="7" style="60" customWidth="1"/>
    <col min="7179" max="7179" width="6.5703125" style="60" customWidth="1"/>
    <col min="7180" max="7180" width="5.7109375" style="60" customWidth="1"/>
    <col min="7181" max="7181" width="7.140625" style="60" customWidth="1"/>
    <col min="7182" max="7182" width="7.42578125" style="60" customWidth="1"/>
    <col min="7183" max="7183" width="7.28515625" style="60" customWidth="1"/>
    <col min="7184" max="7184" width="6.140625" style="60" customWidth="1"/>
    <col min="7185" max="7419" width="9.140625" style="60"/>
    <col min="7420" max="7420" width="3.28515625" style="60" customWidth="1"/>
    <col min="7421" max="7421" width="2.85546875" style="60" customWidth="1"/>
    <col min="7422" max="7422" width="9.140625" style="60"/>
    <col min="7423" max="7423" width="4.85546875" style="60" customWidth="1"/>
    <col min="7424" max="7424" width="4.140625" style="60" customWidth="1"/>
    <col min="7425" max="7425" width="7.28515625" style="60" customWidth="1"/>
    <col min="7426" max="7426" width="7.42578125" style="60" customWidth="1"/>
    <col min="7427" max="7427" width="6.5703125" style="60" customWidth="1"/>
    <col min="7428" max="7428" width="5.7109375" style="60" customWidth="1"/>
    <col min="7429" max="7429" width="7.28515625" style="60" customWidth="1"/>
    <col min="7430" max="7430" width="7.42578125" style="60" customWidth="1"/>
    <col min="7431" max="7431" width="6.7109375" style="60" customWidth="1"/>
    <col min="7432" max="7433" width="6.42578125" style="60" customWidth="1"/>
    <col min="7434" max="7434" width="7" style="60" customWidth="1"/>
    <col min="7435" max="7435" width="6.5703125" style="60" customWidth="1"/>
    <col min="7436" max="7436" width="5.7109375" style="60" customWidth="1"/>
    <col min="7437" max="7437" width="7.140625" style="60" customWidth="1"/>
    <col min="7438" max="7438" width="7.42578125" style="60" customWidth="1"/>
    <col min="7439" max="7439" width="7.28515625" style="60" customWidth="1"/>
    <col min="7440" max="7440" width="6.140625" style="60" customWidth="1"/>
    <col min="7441" max="7675" width="9.140625" style="60"/>
    <col min="7676" max="7676" width="3.28515625" style="60" customWidth="1"/>
    <col min="7677" max="7677" width="2.85546875" style="60" customWidth="1"/>
    <col min="7678" max="7678" width="9.140625" style="60"/>
    <col min="7679" max="7679" width="4.85546875" style="60" customWidth="1"/>
    <col min="7680" max="7680" width="4.140625" style="60" customWidth="1"/>
    <col min="7681" max="7681" width="7.28515625" style="60" customWidth="1"/>
    <col min="7682" max="7682" width="7.42578125" style="60" customWidth="1"/>
    <col min="7683" max="7683" width="6.5703125" style="60" customWidth="1"/>
    <col min="7684" max="7684" width="5.7109375" style="60" customWidth="1"/>
    <col min="7685" max="7685" width="7.28515625" style="60" customWidth="1"/>
    <col min="7686" max="7686" width="7.42578125" style="60" customWidth="1"/>
    <col min="7687" max="7687" width="6.7109375" style="60" customWidth="1"/>
    <col min="7688" max="7689" width="6.42578125" style="60" customWidth="1"/>
    <col min="7690" max="7690" width="7" style="60" customWidth="1"/>
    <col min="7691" max="7691" width="6.5703125" style="60" customWidth="1"/>
    <col min="7692" max="7692" width="5.7109375" style="60" customWidth="1"/>
    <col min="7693" max="7693" width="7.140625" style="60" customWidth="1"/>
    <col min="7694" max="7694" width="7.42578125" style="60" customWidth="1"/>
    <col min="7695" max="7695" width="7.28515625" style="60" customWidth="1"/>
    <col min="7696" max="7696" width="6.140625" style="60" customWidth="1"/>
    <col min="7697" max="7931" width="9.140625" style="60"/>
    <col min="7932" max="7932" width="3.28515625" style="60" customWidth="1"/>
    <col min="7933" max="7933" width="2.85546875" style="60" customWidth="1"/>
    <col min="7934" max="7934" width="9.140625" style="60"/>
    <col min="7935" max="7935" width="4.85546875" style="60" customWidth="1"/>
    <col min="7936" max="7936" width="4.140625" style="60" customWidth="1"/>
    <col min="7937" max="7937" width="7.28515625" style="60" customWidth="1"/>
    <col min="7938" max="7938" width="7.42578125" style="60" customWidth="1"/>
    <col min="7939" max="7939" width="6.5703125" style="60" customWidth="1"/>
    <col min="7940" max="7940" width="5.7109375" style="60" customWidth="1"/>
    <col min="7941" max="7941" width="7.28515625" style="60" customWidth="1"/>
    <col min="7942" max="7942" width="7.42578125" style="60" customWidth="1"/>
    <col min="7943" max="7943" width="6.7109375" style="60" customWidth="1"/>
    <col min="7944" max="7945" width="6.42578125" style="60" customWidth="1"/>
    <col min="7946" max="7946" width="7" style="60" customWidth="1"/>
    <col min="7947" max="7947" width="6.5703125" style="60" customWidth="1"/>
    <col min="7948" max="7948" width="5.7109375" style="60" customWidth="1"/>
    <col min="7949" max="7949" width="7.140625" style="60" customWidth="1"/>
    <col min="7950" max="7950" width="7.42578125" style="60" customWidth="1"/>
    <col min="7951" max="7951" width="7.28515625" style="60" customWidth="1"/>
    <col min="7952" max="7952" width="6.140625" style="60" customWidth="1"/>
    <col min="7953" max="8187" width="9.140625" style="60"/>
    <col min="8188" max="8188" width="3.28515625" style="60" customWidth="1"/>
    <col min="8189" max="8189" width="2.85546875" style="60" customWidth="1"/>
    <col min="8190" max="8190" width="9.140625" style="60"/>
    <col min="8191" max="8191" width="4.85546875" style="60" customWidth="1"/>
    <col min="8192" max="8192" width="4.140625" style="60" customWidth="1"/>
    <col min="8193" max="8193" width="7.28515625" style="60" customWidth="1"/>
    <col min="8194" max="8194" width="7.42578125" style="60" customWidth="1"/>
    <col min="8195" max="8195" width="6.5703125" style="60" customWidth="1"/>
    <col min="8196" max="8196" width="5.7109375" style="60" customWidth="1"/>
    <col min="8197" max="8197" width="7.28515625" style="60" customWidth="1"/>
    <col min="8198" max="8198" width="7.42578125" style="60" customWidth="1"/>
    <col min="8199" max="8199" width="6.7109375" style="60" customWidth="1"/>
    <col min="8200" max="8201" width="6.42578125" style="60" customWidth="1"/>
    <col min="8202" max="8202" width="7" style="60" customWidth="1"/>
    <col min="8203" max="8203" width="6.5703125" style="60" customWidth="1"/>
    <col min="8204" max="8204" width="5.7109375" style="60" customWidth="1"/>
    <col min="8205" max="8205" width="7.140625" style="60" customWidth="1"/>
    <col min="8206" max="8206" width="7.42578125" style="60" customWidth="1"/>
    <col min="8207" max="8207" width="7.28515625" style="60" customWidth="1"/>
    <col min="8208" max="8208" width="6.140625" style="60" customWidth="1"/>
    <col min="8209" max="8443" width="9.140625" style="60"/>
    <col min="8444" max="8444" width="3.28515625" style="60" customWidth="1"/>
    <col min="8445" max="8445" width="2.85546875" style="60" customWidth="1"/>
    <col min="8446" max="8446" width="9.140625" style="60"/>
    <col min="8447" max="8447" width="4.85546875" style="60" customWidth="1"/>
    <col min="8448" max="8448" width="4.140625" style="60" customWidth="1"/>
    <col min="8449" max="8449" width="7.28515625" style="60" customWidth="1"/>
    <col min="8450" max="8450" width="7.42578125" style="60" customWidth="1"/>
    <col min="8451" max="8451" width="6.5703125" style="60" customWidth="1"/>
    <col min="8452" max="8452" width="5.7109375" style="60" customWidth="1"/>
    <col min="8453" max="8453" width="7.28515625" style="60" customWidth="1"/>
    <col min="8454" max="8454" width="7.42578125" style="60" customWidth="1"/>
    <col min="8455" max="8455" width="6.7109375" style="60" customWidth="1"/>
    <col min="8456" max="8457" width="6.42578125" style="60" customWidth="1"/>
    <col min="8458" max="8458" width="7" style="60" customWidth="1"/>
    <col min="8459" max="8459" width="6.5703125" style="60" customWidth="1"/>
    <col min="8460" max="8460" width="5.7109375" style="60" customWidth="1"/>
    <col min="8461" max="8461" width="7.140625" style="60" customWidth="1"/>
    <col min="8462" max="8462" width="7.42578125" style="60" customWidth="1"/>
    <col min="8463" max="8463" width="7.28515625" style="60" customWidth="1"/>
    <col min="8464" max="8464" width="6.140625" style="60" customWidth="1"/>
    <col min="8465" max="8699" width="9.140625" style="60"/>
    <col min="8700" max="8700" width="3.28515625" style="60" customWidth="1"/>
    <col min="8701" max="8701" width="2.85546875" style="60" customWidth="1"/>
    <col min="8702" max="8702" width="9.140625" style="60"/>
    <col min="8703" max="8703" width="4.85546875" style="60" customWidth="1"/>
    <col min="8704" max="8704" width="4.140625" style="60" customWidth="1"/>
    <col min="8705" max="8705" width="7.28515625" style="60" customWidth="1"/>
    <col min="8706" max="8706" width="7.42578125" style="60" customWidth="1"/>
    <col min="8707" max="8707" width="6.5703125" style="60" customWidth="1"/>
    <col min="8708" max="8708" width="5.7109375" style="60" customWidth="1"/>
    <col min="8709" max="8709" width="7.28515625" style="60" customWidth="1"/>
    <col min="8710" max="8710" width="7.42578125" style="60" customWidth="1"/>
    <col min="8711" max="8711" width="6.7109375" style="60" customWidth="1"/>
    <col min="8712" max="8713" width="6.42578125" style="60" customWidth="1"/>
    <col min="8714" max="8714" width="7" style="60" customWidth="1"/>
    <col min="8715" max="8715" width="6.5703125" style="60" customWidth="1"/>
    <col min="8716" max="8716" width="5.7109375" style="60" customWidth="1"/>
    <col min="8717" max="8717" width="7.140625" style="60" customWidth="1"/>
    <col min="8718" max="8718" width="7.42578125" style="60" customWidth="1"/>
    <col min="8719" max="8719" width="7.28515625" style="60" customWidth="1"/>
    <col min="8720" max="8720" width="6.140625" style="60" customWidth="1"/>
    <col min="8721" max="8955" width="9.140625" style="60"/>
    <col min="8956" max="8956" width="3.28515625" style="60" customWidth="1"/>
    <col min="8957" max="8957" width="2.85546875" style="60" customWidth="1"/>
    <col min="8958" max="8958" width="9.140625" style="60"/>
    <col min="8959" max="8959" width="4.85546875" style="60" customWidth="1"/>
    <col min="8960" max="8960" width="4.140625" style="60" customWidth="1"/>
    <col min="8961" max="8961" width="7.28515625" style="60" customWidth="1"/>
    <col min="8962" max="8962" width="7.42578125" style="60" customWidth="1"/>
    <col min="8963" max="8963" width="6.5703125" style="60" customWidth="1"/>
    <col min="8964" max="8964" width="5.7109375" style="60" customWidth="1"/>
    <col min="8965" max="8965" width="7.28515625" style="60" customWidth="1"/>
    <col min="8966" max="8966" width="7.42578125" style="60" customWidth="1"/>
    <col min="8967" max="8967" width="6.7109375" style="60" customWidth="1"/>
    <col min="8968" max="8969" width="6.42578125" style="60" customWidth="1"/>
    <col min="8970" max="8970" width="7" style="60" customWidth="1"/>
    <col min="8971" max="8971" width="6.5703125" style="60" customWidth="1"/>
    <col min="8972" max="8972" width="5.7109375" style="60" customWidth="1"/>
    <col min="8973" max="8973" width="7.140625" style="60" customWidth="1"/>
    <col min="8974" max="8974" width="7.42578125" style="60" customWidth="1"/>
    <col min="8975" max="8975" width="7.28515625" style="60" customWidth="1"/>
    <col min="8976" max="8976" width="6.140625" style="60" customWidth="1"/>
    <col min="8977" max="9211" width="9.140625" style="60"/>
    <col min="9212" max="9212" width="3.28515625" style="60" customWidth="1"/>
    <col min="9213" max="9213" width="2.85546875" style="60" customWidth="1"/>
    <col min="9214" max="9214" width="9.140625" style="60"/>
    <col min="9215" max="9215" width="4.85546875" style="60" customWidth="1"/>
    <col min="9216" max="9216" width="4.140625" style="60" customWidth="1"/>
    <col min="9217" max="9217" width="7.28515625" style="60" customWidth="1"/>
    <col min="9218" max="9218" width="7.42578125" style="60" customWidth="1"/>
    <col min="9219" max="9219" width="6.5703125" style="60" customWidth="1"/>
    <col min="9220" max="9220" width="5.7109375" style="60" customWidth="1"/>
    <col min="9221" max="9221" width="7.28515625" style="60" customWidth="1"/>
    <col min="9222" max="9222" width="7.42578125" style="60" customWidth="1"/>
    <col min="9223" max="9223" width="6.7109375" style="60" customWidth="1"/>
    <col min="9224" max="9225" width="6.42578125" style="60" customWidth="1"/>
    <col min="9226" max="9226" width="7" style="60" customWidth="1"/>
    <col min="9227" max="9227" width="6.5703125" style="60" customWidth="1"/>
    <col min="9228" max="9228" width="5.7109375" style="60" customWidth="1"/>
    <col min="9229" max="9229" width="7.140625" style="60" customWidth="1"/>
    <col min="9230" max="9230" width="7.42578125" style="60" customWidth="1"/>
    <col min="9231" max="9231" width="7.28515625" style="60" customWidth="1"/>
    <col min="9232" max="9232" width="6.140625" style="60" customWidth="1"/>
    <col min="9233" max="9467" width="9.140625" style="60"/>
    <col min="9468" max="9468" width="3.28515625" style="60" customWidth="1"/>
    <col min="9469" max="9469" width="2.85546875" style="60" customWidth="1"/>
    <col min="9470" max="9470" width="9.140625" style="60"/>
    <col min="9471" max="9471" width="4.85546875" style="60" customWidth="1"/>
    <col min="9472" max="9472" width="4.140625" style="60" customWidth="1"/>
    <col min="9473" max="9473" width="7.28515625" style="60" customWidth="1"/>
    <col min="9474" max="9474" width="7.42578125" style="60" customWidth="1"/>
    <col min="9475" max="9475" width="6.5703125" style="60" customWidth="1"/>
    <col min="9476" max="9476" width="5.7109375" style="60" customWidth="1"/>
    <col min="9477" max="9477" width="7.28515625" style="60" customWidth="1"/>
    <col min="9478" max="9478" width="7.42578125" style="60" customWidth="1"/>
    <col min="9479" max="9479" width="6.7109375" style="60" customWidth="1"/>
    <col min="9480" max="9481" width="6.42578125" style="60" customWidth="1"/>
    <col min="9482" max="9482" width="7" style="60" customWidth="1"/>
    <col min="9483" max="9483" width="6.5703125" style="60" customWidth="1"/>
    <col min="9484" max="9484" width="5.7109375" style="60" customWidth="1"/>
    <col min="9485" max="9485" width="7.140625" style="60" customWidth="1"/>
    <col min="9486" max="9486" width="7.42578125" style="60" customWidth="1"/>
    <col min="9487" max="9487" width="7.28515625" style="60" customWidth="1"/>
    <col min="9488" max="9488" width="6.140625" style="60" customWidth="1"/>
    <col min="9489" max="9723" width="9.140625" style="60"/>
    <col min="9724" max="9724" width="3.28515625" style="60" customWidth="1"/>
    <col min="9725" max="9725" width="2.85546875" style="60" customWidth="1"/>
    <col min="9726" max="9726" width="9.140625" style="60"/>
    <col min="9727" max="9727" width="4.85546875" style="60" customWidth="1"/>
    <col min="9728" max="9728" width="4.140625" style="60" customWidth="1"/>
    <col min="9729" max="9729" width="7.28515625" style="60" customWidth="1"/>
    <col min="9730" max="9730" width="7.42578125" style="60" customWidth="1"/>
    <col min="9731" max="9731" width="6.5703125" style="60" customWidth="1"/>
    <col min="9732" max="9732" width="5.7109375" style="60" customWidth="1"/>
    <col min="9733" max="9733" width="7.28515625" style="60" customWidth="1"/>
    <col min="9734" max="9734" width="7.42578125" style="60" customWidth="1"/>
    <col min="9735" max="9735" width="6.7109375" style="60" customWidth="1"/>
    <col min="9736" max="9737" width="6.42578125" style="60" customWidth="1"/>
    <col min="9738" max="9738" width="7" style="60" customWidth="1"/>
    <col min="9739" max="9739" width="6.5703125" style="60" customWidth="1"/>
    <col min="9740" max="9740" width="5.7109375" style="60" customWidth="1"/>
    <col min="9741" max="9741" width="7.140625" style="60" customWidth="1"/>
    <col min="9742" max="9742" width="7.42578125" style="60" customWidth="1"/>
    <col min="9743" max="9743" width="7.28515625" style="60" customWidth="1"/>
    <col min="9744" max="9744" width="6.140625" style="60" customWidth="1"/>
    <col min="9745" max="9979" width="9.140625" style="60"/>
    <col min="9980" max="9980" width="3.28515625" style="60" customWidth="1"/>
    <col min="9981" max="9981" width="2.85546875" style="60" customWidth="1"/>
    <col min="9982" max="9982" width="9.140625" style="60"/>
    <col min="9983" max="9983" width="4.85546875" style="60" customWidth="1"/>
    <col min="9984" max="9984" width="4.140625" style="60" customWidth="1"/>
    <col min="9985" max="9985" width="7.28515625" style="60" customWidth="1"/>
    <col min="9986" max="9986" width="7.42578125" style="60" customWidth="1"/>
    <col min="9987" max="9987" width="6.5703125" style="60" customWidth="1"/>
    <col min="9988" max="9988" width="5.7109375" style="60" customWidth="1"/>
    <col min="9989" max="9989" width="7.28515625" style="60" customWidth="1"/>
    <col min="9990" max="9990" width="7.42578125" style="60" customWidth="1"/>
    <col min="9991" max="9991" width="6.7109375" style="60" customWidth="1"/>
    <col min="9992" max="9993" width="6.42578125" style="60" customWidth="1"/>
    <col min="9994" max="9994" width="7" style="60" customWidth="1"/>
    <col min="9995" max="9995" width="6.5703125" style="60" customWidth="1"/>
    <col min="9996" max="9996" width="5.7109375" style="60" customWidth="1"/>
    <col min="9997" max="9997" width="7.140625" style="60" customWidth="1"/>
    <col min="9998" max="9998" width="7.42578125" style="60" customWidth="1"/>
    <col min="9999" max="9999" width="7.28515625" style="60" customWidth="1"/>
    <col min="10000" max="10000" width="6.140625" style="60" customWidth="1"/>
    <col min="10001" max="10235" width="9.140625" style="60"/>
    <col min="10236" max="10236" width="3.28515625" style="60" customWidth="1"/>
    <col min="10237" max="10237" width="2.85546875" style="60" customWidth="1"/>
    <col min="10238" max="10238" width="9.140625" style="60"/>
    <col min="10239" max="10239" width="4.85546875" style="60" customWidth="1"/>
    <col min="10240" max="10240" width="4.140625" style="60" customWidth="1"/>
    <col min="10241" max="10241" width="7.28515625" style="60" customWidth="1"/>
    <col min="10242" max="10242" width="7.42578125" style="60" customWidth="1"/>
    <col min="10243" max="10243" width="6.5703125" style="60" customWidth="1"/>
    <col min="10244" max="10244" width="5.7109375" style="60" customWidth="1"/>
    <col min="10245" max="10245" width="7.28515625" style="60" customWidth="1"/>
    <col min="10246" max="10246" width="7.42578125" style="60" customWidth="1"/>
    <col min="10247" max="10247" width="6.7109375" style="60" customWidth="1"/>
    <col min="10248" max="10249" width="6.42578125" style="60" customWidth="1"/>
    <col min="10250" max="10250" width="7" style="60" customWidth="1"/>
    <col min="10251" max="10251" width="6.5703125" style="60" customWidth="1"/>
    <col min="10252" max="10252" width="5.7109375" style="60" customWidth="1"/>
    <col min="10253" max="10253" width="7.140625" style="60" customWidth="1"/>
    <col min="10254" max="10254" width="7.42578125" style="60" customWidth="1"/>
    <col min="10255" max="10255" width="7.28515625" style="60" customWidth="1"/>
    <col min="10256" max="10256" width="6.140625" style="60" customWidth="1"/>
    <col min="10257" max="10491" width="9.140625" style="60"/>
    <col min="10492" max="10492" width="3.28515625" style="60" customWidth="1"/>
    <col min="10493" max="10493" width="2.85546875" style="60" customWidth="1"/>
    <col min="10494" max="10494" width="9.140625" style="60"/>
    <col min="10495" max="10495" width="4.85546875" style="60" customWidth="1"/>
    <col min="10496" max="10496" width="4.140625" style="60" customWidth="1"/>
    <col min="10497" max="10497" width="7.28515625" style="60" customWidth="1"/>
    <col min="10498" max="10498" width="7.42578125" style="60" customWidth="1"/>
    <col min="10499" max="10499" width="6.5703125" style="60" customWidth="1"/>
    <col min="10500" max="10500" width="5.7109375" style="60" customWidth="1"/>
    <col min="10501" max="10501" width="7.28515625" style="60" customWidth="1"/>
    <col min="10502" max="10502" width="7.42578125" style="60" customWidth="1"/>
    <col min="10503" max="10503" width="6.7109375" style="60" customWidth="1"/>
    <col min="10504" max="10505" width="6.42578125" style="60" customWidth="1"/>
    <col min="10506" max="10506" width="7" style="60" customWidth="1"/>
    <col min="10507" max="10507" width="6.5703125" style="60" customWidth="1"/>
    <col min="10508" max="10508" width="5.7109375" style="60" customWidth="1"/>
    <col min="10509" max="10509" width="7.140625" style="60" customWidth="1"/>
    <col min="10510" max="10510" width="7.42578125" style="60" customWidth="1"/>
    <col min="10511" max="10511" width="7.28515625" style="60" customWidth="1"/>
    <col min="10512" max="10512" width="6.140625" style="60" customWidth="1"/>
    <col min="10513" max="10747" width="9.140625" style="60"/>
    <col min="10748" max="10748" width="3.28515625" style="60" customWidth="1"/>
    <col min="10749" max="10749" width="2.85546875" style="60" customWidth="1"/>
    <col min="10750" max="10750" width="9.140625" style="60"/>
    <col min="10751" max="10751" width="4.85546875" style="60" customWidth="1"/>
    <col min="10752" max="10752" width="4.140625" style="60" customWidth="1"/>
    <col min="10753" max="10753" width="7.28515625" style="60" customWidth="1"/>
    <col min="10754" max="10754" width="7.42578125" style="60" customWidth="1"/>
    <col min="10755" max="10755" width="6.5703125" style="60" customWidth="1"/>
    <col min="10756" max="10756" width="5.7109375" style="60" customWidth="1"/>
    <col min="10757" max="10757" width="7.28515625" style="60" customWidth="1"/>
    <col min="10758" max="10758" width="7.42578125" style="60" customWidth="1"/>
    <col min="10759" max="10759" width="6.7109375" style="60" customWidth="1"/>
    <col min="10760" max="10761" width="6.42578125" style="60" customWidth="1"/>
    <col min="10762" max="10762" width="7" style="60" customWidth="1"/>
    <col min="10763" max="10763" width="6.5703125" style="60" customWidth="1"/>
    <col min="10764" max="10764" width="5.7109375" style="60" customWidth="1"/>
    <col min="10765" max="10765" width="7.140625" style="60" customWidth="1"/>
    <col min="10766" max="10766" width="7.42578125" style="60" customWidth="1"/>
    <col min="10767" max="10767" width="7.28515625" style="60" customWidth="1"/>
    <col min="10768" max="10768" width="6.140625" style="60" customWidth="1"/>
    <col min="10769" max="11003" width="9.140625" style="60"/>
    <col min="11004" max="11004" width="3.28515625" style="60" customWidth="1"/>
    <col min="11005" max="11005" width="2.85546875" style="60" customWidth="1"/>
    <col min="11006" max="11006" width="9.140625" style="60"/>
    <col min="11007" max="11007" width="4.85546875" style="60" customWidth="1"/>
    <col min="11008" max="11008" width="4.140625" style="60" customWidth="1"/>
    <col min="11009" max="11009" width="7.28515625" style="60" customWidth="1"/>
    <col min="11010" max="11010" width="7.42578125" style="60" customWidth="1"/>
    <col min="11011" max="11011" width="6.5703125" style="60" customWidth="1"/>
    <col min="11012" max="11012" width="5.7109375" style="60" customWidth="1"/>
    <col min="11013" max="11013" width="7.28515625" style="60" customWidth="1"/>
    <col min="11014" max="11014" width="7.42578125" style="60" customWidth="1"/>
    <col min="11015" max="11015" width="6.7109375" style="60" customWidth="1"/>
    <col min="11016" max="11017" width="6.42578125" style="60" customWidth="1"/>
    <col min="11018" max="11018" width="7" style="60" customWidth="1"/>
    <col min="11019" max="11019" width="6.5703125" style="60" customWidth="1"/>
    <col min="11020" max="11020" width="5.7109375" style="60" customWidth="1"/>
    <col min="11021" max="11021" width="7.140625" style="60" customWidth="1"/>
    <col min="11022" max="11022" width="7.42578125" style="60" customWidth="1"/>
    <col min="11023" max="11023" width="7.28515625" style="60" customWidth="1"/>
    <col min="11024" max="11024" width="6.140625" style="60" customWidth="1"/>
    <col min="11025" max="11259" width="9.140625" style="60"/>
    <col min="11260" max="11260" width="3.28515625" style="60" customWidth="1"/>
    <col min="11261" max="11261" width="2.85546875" style="60" customWidth="1"/>
    <col min="11262" max="11262" width="9.140625" style="60"/>
    <col min="11263" max="11263" width="4.85546875" style="60" customWidth="1"/>
    <col min="11264" max="11264" width="4.140625" style="60" customWidth="1"/>
    <col min="11265" max="11265" width="7.28515625" style="60" customWidth="1"/>
    <col min="11266" max="11266" width="7.42578125" style="60" customWidth="1"/>
    <col min="11267" max="11267" width="6.5703125" style="60" customWidth="1"/>
    <col min="11268" max="11268" width="5.7109375" style="60" customWidth="1"/>
    <col min="11269" max="11269" width="7.28515625" style="60" customWidth="1"/>
    <col min="11270" max="11270" width="7.42578125" style="60" customWidth="1"/>
    <col min="11271" max="11271" width="6.7109375" style="60" customWidth="1"/>
    <col min="11272" max="11273" width="6.42578125" style="60" customWidth="1"/>
    <col min="11274" max="11274" width="7" style="60" customWidth="1"/>
    <col min="11275" max="11275" width="6.5703125" style="60" customWidth="1"/>
    <col min="11276" max="11276" width="5.7109375" style="60" customWidth="1"/>
    <col min="11277" max="11277" width="7.140625" style="60" customWidth="1"/>
    <col min="11278" max="11278" width="7.42578125" style="60" customWidth="1"/>
    <col min="11279" max="11279" width="7.28515625" style="60" customWidth="1"/>
    <col min="11280" max="11280" width="6.140625" style="60" customWidth="1"/>
    <col min="11281" max="11515" width="9.140625" style="60"/>
    <col min="11516" max="11516" width="3.28515625" style="60" customWidth="1"/>
    <col min="11517" max="11517" width="2.85546875" style="60" customWidth="1"/>
    <col min="11518" max="11518" width="9.140625" style="60"/>
    <col min="11519" max="11519" width="4.85546875" style="60" customWidth="1"/>
    <col min="11520" max="11520" width="4.140625" style="60" customWidth="1"/>
    <col min="11521" max="11521" width="7.28515625" style="60" customWidth="1"/>
    <col min="11522" max="11522" width="7.42578125" style="60" customWidth="1"/>
    <col min="11523" max="11523" width="6.5703125" style="60" customWidth="1"/>
    <col min="11524" max="11524" width="5.7109375" style="60" customWidth="1"/>
    <col min="11525" max="11525" width="7.28515625" style="60" customWidth="1"/>
    <col min="11526" max="11526" width="7.42578125" style="60" customWidth="1"/>
    <col min="11527" max="11527" width="6.7109375" style="60" customWidth="1"/>
    <col min="11528" max="11529" width="6.42578125" style="60" customWidth="1"/>
    <col min="11530" max="11530" width="7" style="60" customWidth="1"/>
    <col min="11531" max="11531" width="6.5703125" style="60" customWidth="1"/>
    <col min="11532" max="11532" width="5.7109375" style="60" customWidth="1"/>
    <col min="11533" max="11533" width="7.140625" style="60" customWidth="1"/>
    <col min="11534" max="11534" width="7.42578125" style="60" customWidth="1"/>
    <col min="11535" max="11535" width="7.28515625" style="60" customWidth="1"/>
    <col min="11536" max="11536" width="6.140625" style="60" customWidth="1"/>
    <col min="11537" max="11771" width="9.140625" style="60"/>
    <col min="11772" max="11772" width="3.28515625" style="60" customWidth="1"/>
    <col min="11773" max="11773" width="2.85546875" style="60" customWidth="1"/>
    <col min="11774" max="11774" width="9.140625" style="60"/>
    <col min="11775" max="11775" width="4.85546875" style="60" customWidth="1"/>
    <col min="11776" max="11776" width="4.140625" style="60" customWidth="1"/>
    <col min="11777" max="11777" width="7.28515625" style="60" customWidth="1"/>
    <col min="11778" max="11778" width="7.42578125" style="60" customWidth="1"/>
    <col min="11779" max="11779" width="6.5703125" style="60" customWidth="1"/>
    <col min="11780" max="11780" width="5.7109375" style="60" customWidth="1"/>
    <col min="11781" max="11781" width="7.28515625" style="60" customWidth="1"/>
    <col min="11782" max="11782" width="7.42578125" style="60" customWidth="1"/>
    <col min="11783" max="11783" width="6.7109375" style="60" customWidth="1"/>
    <col min="11784" max="11785" width="6.42578125" style="60" customWidth="1"/>
    <col min="11786" max="11786" width="7" style="60" customWidth="1"/>
    <col min="11787" max="11787" width="6.5703125" style="60" customWidth="1"/>
    <col min="11788" max="11788" width="5.7109375" style="60" customWidth="1"/>
    <col min="11789" max="11789" width="7.140625" style="60" customWidth="1"/>
    <col min="11790" max="11790" width="7.42578125" style="60" customWidth="1"/>
    <col min="11791" max="11791" width="7.28515625" style="60" customWidth="1"/>
    <col min="11792" max="11792" width="6.140625" style="60" customWidth="1"/>
    <col min="11793" max="12027" width="9.140625" style="60"/>
    <col min="12028" max="12028" width="3.28515625" style="60" customWidth="1"/>
    <col min="12029" max="12029" width="2.85546875" style="60" customWidth="1"/>
    <col min="12030" max="12030" width="9.140625" style="60"/>
    <col min="12031" max="12031" width="4.85546875" style="60" customWidth="1"/>
    <col min="12032" max="12032" width="4.140625" style="60" customWidth="1"/>
    <col min="12033" max="12033" width="7.28515625" style="60" customWidth="1"/>
    <col min="12034" max="12034" width="7.42578125" style="60" customWidth="1"/>
    <col min="12035" max="12035" width="6.5703125" style="60" customWidth="1"/>
    <col min="12036" max="12036" width="5.7109375" style="60" customWidth="1"/>
    <col min="12037" max="12037" width="7.28515625" style="60" customWidth="1"/>
    <col min="12038" max="12038" width="7.42578125" style="60" customWidth="1"/>
    <col min="12039" max="12039" width="6.7109375" style="60" customWidth="1"/>
    <col min="12040" max="12041" width="6.42578125" style="60" customWidth="1"/>
    <col min="12042" max="12042" width="7" style="60" customWidth="1"/>
    <col min="12043" max="12043" width="6.5703125" style="60" customWidth="1"/>
    <col min="12044" max="12044" width="5.7109375" style="60" customWidth="1"/>
    <col min="12045" max="12045" width="7.140625" style="60" customWidth="1"/>
    <col min="12046" max="12046" width="7.42578125" style="60" customWidth="1"/>
    <col min="12047" max="12047" width="7.28515625" style="60" customWidth="1"/>
    <col min="12048" max="12048" width="6.140625" style="60" customWidth="1"/>
    <col min="12049" max="12283" width="9.140625" style="60"/>
    <col min="12284" max="12284" width="3.28515625" style="60" customWidth="1"/>
    <col min="12285" max="12285" width="2.85546875" style="60" customWidth="1"/>
    <col min="12286" max="12286" width="9.140625" style="60"/>
    <col min="12287" max="12287" width="4.85546875" style="60" customWidth="1"/>
    <col min="12288" max="12288" width="4.140625" style="60" customWidth="1"/>
    <col min="12289" max="12289" width="7.28515625" style="60" customWidth="1"/>
    <col min="12290" max="12290" width="7.42578125" style="60" customWidth="1"/>
    <col min="12291" max="12291" width="6.5703125" style="60" customWidth="1"/>
    <col min="12292" max="12292" width="5.7109375" style="60" customWidth="1"/>
    <col min="12293" max="12293" width="7.28515625" style="60" customWidth="1"/>
    <col min="12294" max="12294" width="7.42578125" style="60" customWidth="1"/>
    <col min="12295" max="12295" width="6.7109375" style="60" customWidth="1"/>
    <col min="12296" max="12297" width="6.42578125" style="60" customWidth="1"/>
    <col min="12298" max="12298" width="7" style="60" customWidth="1"/>
    <col min="12299" max="12299" width="6.5703125" style="60" customWidth="1"/>
    <col min="12300" max="12300" width="5.7109375" style="60" customWidth="1"/>
    <col min="12301" max="12301" width="7.140625" style="60" customWidth="1"/>
    <col min="12302" max="12302" width="7.42578125" style="60" customWidth="1"/>
    <col min="12303" max="12303" width="7.28515625" style="60" customWidth="1"/>
    <col min="12304" max="12304" width="6.140625" style="60" customWidth="1"/>
    <col min="12305" max="12539" width="9.140625" style="60"/>
    <col min="12540" max="12540" width="3.28515625" style="60" customWidth="1"/>
    <col min="12541" max="12541" width="2.85546875" style="60" customWidth="1"/>
    <col min="12542" max="12542" width="9.140625" style="60"/>
    <col min="12543" max="12543" width="4.85546875" style="60" customWidth="1"/>
    <col min="12544" max="12544" width="4.140625" style="60" customWidth="1"/>
    <col min="12545" max="12545" width="7.28515625" style="60" customWidth="1"/>
    <col min="12546" max="12546" width="7.42578125" style="60" customWidth="1"/>
    <col min="12547" max="12547" width="6.5703125" style="60" customWidth="1"/>
    <col min="12548" max="12548" width="5.7109375" style="60" customWidth="1"/>
    <col min="12549" max="12549" width="7.28515625" style="60" customWidth="1"/>
    <col min="12550" max="12550" width="7.42578125" style="60" customWidth="1"/>
    <col min="12551" max="12551" width="6.7109375" style="60" customWidth="1"/>
    <col min="12552" max="12553" width="6.42578125" style="60" customWidth="1"/>
    <col min="12554" max="12554" width="7" style="60" customWidth="1"/>
    <col min="12555" max="12555" width="6.5703125" style="60" customWidth="1"/>
    <col min="12556" max="12556" width="5.7109375" style="60" customWidth="1"/>
    <col min="12557" max="12557" width="7.140625" style="60" customWidth="1"/>
    <col min="12558" max="12558" width="7.42578125" style="60" customWidth="1"/>
    <col min="12559" max="12559" width="7.28515625" style="60" customWidth="1"/>
    <col min="12560" max="12560" width="6.140625" style="60" customWidth="1"/>
    <col min="12561" max="12795" width="9.140625" style="60"/>
    <col min="12796" max="12796" width="3.28515625" style="60" customWidth="1"/>
    <col min="12797" max="12797" width="2.85546875" style="60" customWidth="1"/>
    <col min="12798" max="12798" width="9.140625" style="60"/>
    <col min="12799" max="12799" width="4.85546875" style="60" customWidth="1"/>
    <col min="12800" max="12800" width="4.140625" style="60" customWidth="1"/>
    <col min="12801" max="12801" width="7.28515625" style="60" customWidth="1"/>
    <col min="12802" max="12802" width="7.42578125" style="60" customWidth="1"/>
    <col min="12803" max="12803" width="6.5703125" style="60" customWidth="1"/>
    <col min="12804" max="12804" width="5.7109375" style="60" customWidth="1"/>
    <col min="12805" max="12805" width="7.28515625" style="60" customWidth="1"/>
    <col min="12806" max="12806" width="7.42578125" style="60" customWidth="1"/>
    <col min="12807" max="12807" width="6.7109375" style="60" customWidth="1"/>
    <col min="12808" max="12809" width="6.42578125" style="60" customWidth="1"/>
    <col min="12810" max="12810" width="7" style="60" customWidth="1"/>
    <col min="12811" max="12811" width="6.5703125" style="60" customWidth="1"/>
    <col min="12812" max="12812" width="5.7109375" style="60" customWidth="1"/>
    <col min="12813" max="12813" width="7.140625" style="60" customWidth="1"/>
    <col min="12814" max="12814" width="7.42578125" style="60" customWidth="1"/>
    <col min="12815" max="12815" width="7.28515625" style="60" customWidth="1"/>
    <col min="12816" max="12816" width="6.140625" style="60" customWidth="1"/>
    <col min="12817" max="13051" width="9.140625" style="60"/>
    <col min="13052" max="13052" width="3.28515625" style="60" customWidth="1"/>
    <col min="13053" max="13053" width="2.85546875" style="60" customWidth="1"/>
    <col min="13054" max="13054" width="9.140625" style="60"/>
    <col min="13055" max="13055" width="4.85546875" style="60" customWidth="1"/>
    <col min="13056" max="13056" width="4.140625" style="60" customWidth="1"/>
    <col min="13057" max="13057" width="7.28515625" style="60" customWidth="1"/>
    <col min="13058" max="13058" width="7.42578125" style="60" customWidth="1"/>
    <col min="13059" max="13059" width="6.5703125" style="60" customWidth="1"/>
    <col min="13060" max="13060" width="5.7109375" style="60" customWidth="1"/>
    <col min="13061" max="13061" width="7.28515625" style="60" customWidth="1"/>
    <col min="13062" max="13062" width="7.42578125" style="60" customWidth="1"/>
    <col min="13063" max="13063" width="6.7109375" style="60" customWidth="1"/>
    <col min="13064" max="13065" width="6.42578125" style="60" customWidth="1"/>
    <col min="13066" max="13066" width="7" style="60" customWidth="1"/>
    <col min="13067" max="13067" width="6.5703125" style="60" customWidth="1"/>
    <col min="13068" max="13068" width="5.7109375" style="60" customWidth="1"/>
    <col min="13069" max="13069" width="7.140625" style="60" customWidth="1"/>
    <col min="13070" max="13070" width="7.42578125" style="60" customWidth="1"/>
    <col min="13071" max="13071" width="7.28515625" style="60" customWidth="1"/>
    <col min="13072" max="13072" width="6.140625" style="60" customWidth="1"/>
    <col min="13073" max="13307" width="9.140625" style="60"/>
    <col min="13308" max="13308" width="3.28515625" style="60" customWidth="1"/>
    <col min="13309" max="13309" width="2.85546875" style="60" customWidth="1"/>
    <col min="13310" max="13310" width="9.140625" style="60"/>
    <col min="13311" max="13311" width="4.85546875" style="60" customWidth="1"/>
    <col min="13312" max="13312" width="4.140625" style="60" customWidth="1"/>
    <col min="13313" max="13313" width="7.28515625" style="60" customWidth="1"/>
    <col min="13314" max="13314" width="7.42578125" style="60" customWidth="1"/>
    <col min="13315" max="13315" width="6.5703125" style="60" customWidth="1"/>
    <col min="13316" max="13316" width="5.7109375" style="60" customWidth="1"/>
    <col min="13317" max="13317" width="7.28515625" style="60" customWidth="1"/>
    <col min="13318" max="13318" width="7.42578125" style="60" customWidth="1"/>
    <col min="13319" max="13319" width="6.7109375" style="60" customWidth="1"/>
    <col min="13320" max="13321" width="6.42578125" style="60" customWidth="1"/>
    <col min="13322" max="13322" width="7" style="60" customWidth="1"/>
    <col min="13323" max="13323" width="6.5703125" style="60" customWidth="1"/>
    <col min="13324" max="13324" width="5.7109375" style="60" customWidth="1"/>
    <col min="13325" max="13325" width="7.140625" style="60" customWidth="1"/>
    <col min="13326" max="13326" width="7.42578125" style="60" customWidth="1"/>
    <col min="13327" max="13327" width="7.28515625" style="60" customWidth="1"/>
    <col min="13328" max="13328" width="6.140625" style="60" customWidth="1"/>
    <col min="13329" max="13563" width="9.140625" style="60"/>
    <col min="13564" max="13564" width="3.28515625" style="60" customWidth="1"/>
    <col min="13565" max="13565" width="2.85546875" style="60" customWidth="1"/>
    <col min="13566" max="13566" width="9.140625" style="60"/>
    <col min="13567" max="13567" width="4.85546875" style="60" customWidth="1"/>
    <col min="13568" max="13568" width="4.140625" style="60" customWidth="1"/>
    <col min="13569" max="13569" width="7.28515625" style="60" customWidth="1"/>
    <col min="13570" max="13570" width="7.42578125" style="60" customWidth="1"/>
    <col min="13571" max="13571" width="6.5703125" style="60" customWidth="1"/>
    <col min="13572" max="13572" width="5.7109375" style="60" customWidth="1"/>
    <col min="13573" max="13573" width="7.28515625" style="60" customWidth="1"/>
    <col min="13574" max="13574" width="7.42578125" style="60" customWidth="1"/>
    <col min="13575" max="13575" width="6.7109375" style="60" customWidth="1"/>
    <col min="13576" max="13577" width="6.42578125" style="60" customWidth="1"/>
    <col min="13578" max="13578" width="7" style="60" customWidth="1"/>
    <col min="13579" max="13579" width="6.5703125" style="60" customWidth="1"/>
    <col min="13580" max="13580" width="5.7109375" style="60" customWidth="1"/>
    <col min="13581" max="13581" width="7.140625" style="60" customWidth="1"/>
    <col min="13582" max="13582" width="7.42578125" style="60" customWidth="1"/>
    <col min="13583" max="13583" width="7.28515625" style="60" customWidth="1"/>
    <col min="13584" max="13584" width="6.140625" style="60" customWidth="1"/>
    <col min="13585" max="13819" width="9.140625" style="60"/>
    <col min="13820" max="13820" width="3.28515625" style="60" customWidth="1"/>
    <col min="13821" max="13821" width="2.85546875" style="60" customWidth="1"/>
    <col min="13822" max="13822" width="9.140625" style="60"/>
    <col min="13823" max="13823" width="4.85546875" style="60" customWidth="1"/>
    <col min="13824" max="13824" width="4.140625" style="60" customWidth="1"/>
    <col min="13825" max="13825" width="7.28515625" style="60" customWidth="1"/>
    <col min="13826" max="13826" width="7.42578125" style="60" customWidth="1"/>
    <col min="13827" max="13827" width="6.5703125" style="60" customWidth="1"/>
    <col min="13828" max="13828" width="5.7109375" style="60" customWidth="1"/>
    <col min="13829" max="13829" width="7.28515625" style="60" customWidth="1"/>
    <col min="13830" max="13830" width="7.42578125" style="60" customWidth="1"/>
    <col min="13831" max="13831" width="6.7109375" style="60" customWidth="1"/>
    <col min="13832" max="13833" width="6.42578125" style="60" customWidth="1"/>
    <col min="13834" max="13834" width="7" style="60" customWidth="1"/>
    <col min="13835" max="13835" width="6.5703125" style="60" customWidth="1"/>
    <col min="13836" max="13836" width="5.7109375" style="60" customWidth="1"/>
    <col min="13837" max="13837" width="7.140625" style="60" customWidth="1"/>
    <col min="13838" max="13838" width="7.42578125" style="60" customWidth="1"/>
    <col min="13839" max="13839" width="7.28515625" style="60" customWidth="1"/>
    <col min="13840" max="13840" width="6.140625" style="60" customWidth="1"/>
    <col min="13841" max="14075" width="9.140625" style="60"/>
    <col min="14076" max="14076" width="3.28515625" style="60" customWidth="1"/>
    <col min="14077" max="14077" width="2.85546875" style="60" customWidth="1"/>
    <col min="14078" max="14078" width="9.140625" style="60"/>
    <col min="14079" max="14079" width="4.85546875" style="60" customWidth="1"/>
    <col min="14080" max="14080" width="4.140625" style="60" customWidth="1"/>
    <col min="14081" max="14081" width="7.28515625" style="60" customWidth="1"/>
    <col min="14082" max="14082" width="7.42578125" style="60" customWidth="1"/>
    <col min="14083" max="14083" width="6.5703125" style="60" customWidth="1"/>
    <col min="14084" max="14084" width="5.7109375" style="60" customWidth="1"/>
    <col min="14085" max="14085" width="7.28515625" style="60" customWidth="1"/>
    <col min="14086" max="14086" width="7.42578125" style="60" customWidth="1"/>
    <col min="14087" max="14087" width="6.7109375" style="60" customWidth="1"/>
    <col min="14088" max="14089" width="6.42578125" style="60" customWidth="1"/>
    <col min="14090" max="14090" width="7" style="60" customWidth="1"/>
    <col min="14091" max="14091" width="6.5703125" style="60" customWidth="1"/>
    <col min="14092" max="14092" width="5.7109375" style="60" customWidth="1"/>
    <col min="14093" max="14093" width="7.140625" style="60" customWidth="1"/>
    <col min="14094" max="14094" width="7.42578125" style="60" customWidth="1"/>
    <col min="14095" max="14095" width="7.28515625" style="60" customWidth="1"/>
    <col min="14096" max="14096" width="6.140625" style="60" customWidth="1"/>
    <col min="14097" max="14331" width="9.140625" style="60"/>
    <col min="14332" max="14332" width="3.28515625" style="60" customWidth="1"/>
    <col min="14333" max="14333" width="2.85546875" style="60" customWidth="1"/>
    <col min="14334" max="14334" width="9.140625" style="60"/>
    <col min="14335" max="14335" width="4.85546875" style="60" customWidth="1"/>
    <col min="14336" max="14336" width="4.140625" style="60" customWidth="1"/>
    <col min="14337" max="14337" width="7.28515625" style="60" customWidth="1"/>
    <col min="14338" max="14338" width="7.42578125" style="60" customWidth="1"/>
    <col min="14339" max="14339" width="6.5703125" style="60" customWidth="1"/>
    <col min="14340" max="14340" width="5.7109375" style="60" customWidth="1"/>
    <col min="14341" max="14341" width="7.28515625" style="60" customWidth="1"/>
    <col min="14342" max="14342" width="7.42578125" style="60" customWidth="1"/>
    <col min="14343" max="14343" width="6.7109375" style="60" customWidth="1"/>
    <col min="14344" max="14345" width="6.42578125" style="60" customWidth="1"/>
    <col min="14346" max="14346" width="7" style="60" customWidth="1"/>
    <col min="14347" max="14347" width="6.5703125" style="60" customWidth="1"/>
    <col min="14348" max="14348" width="5.7109375" style="60" customWidth="1"/>
    <col min="14349" max="14349" width="7.140625" style="60" customWidth="1"/>
    <col min="14350" max="14350" width="7.42578125" style="60" customWidth="1"/>
    <col min="14351" max="14351" width="7.28515625" style="60" customWidth="1"/>
    <col min="14352" max="14352" width="6.140625" style="60" customWidth="1"/>
    <col min="14353" max="14587" width="9.140625" style="60"/>
    <col min="14588" max="14588" width="3.28515625" style="60" customWidth="1"/>
    <col min="14589" max="14589" width="2.85546875" style="60" customWidth="1"/>
    <col min="14590" max="14590" width="9.140625" style="60"/>
    <col min="14591" max="14591" width="4.85546875" style="60" customWidth="1"/>
    <col min="14592" max="14592" width="4.140625" style="60" customWidth="1"/>
    <col min="14593" max="14593" width="7.28515625" style="60" customWidth="1"/>
    <col min="14594" max="14594" width="7.42578125" style="60" customWidth="1"/>
    <col min="14595" max="14595" width="6.5703125" style="60" customWidth="1"/>
    <col min="14596" max="14596" width="5.7109375" style="60" customWidth="1"/>
    <col min="14597" max="14597" width="7.28515625" style="60" customWidth="1"/>
    <col min="14598" max="14598" width="7.42578125" style="60" customWidth="1"/>
    <col min="14599" max="14599" width="6.7109375" style="60" customWidth="1"/>
    <col min="14600" max="14601" width="6.42578125" style="60" customWidth="1"/>
    <col min="14602" max="14602" width="7" style="60" customWidth="1"/>
    <col min="14603" max="14603" width="6.5703125" style="60" customWidth="1"/>
    <col min="14604" max="14604" width="5.7109375" style="60" customWidth="1"/>
    <col min="14605" max="14605" width="7.140625" style="60" customWidth="1"/>
    <col min="14606" max="14606" width="7.42578125" style="60" customWidth="1"/>
    <col min="14607" max="14607" width="7.28515625" style="60" customWidth="1"/>
    <col min="14608" max="14608" width="6.140625" style="60" customWidth="1"/>
    <col min="14609" max="14843" width="9.140625" style="60"/>
    <col min="14844" max="14844" width="3.28515625" style="60" customWidth="1"/>
    <col min="14845" max="14845" width="2.85546875" style="60" customWidth="1"/>
    <col min="14846" max="14846" width="9.140625" style="60"/>
    <col min="14847" max="14847" width="4.85546875" style="60" customWidth="1"/>
    <col min="14848" max="14848" width="4.140625" style="60" customWidth="1"/>
    <col min="14849" max="14849" width="7.28515625" style="60" customWidth="1"/>
    <col min="14850" max="14850" width="7.42578125" style="60" customWidth="1"/>
    <col min="14851" max="14851" width="6.5703125" style="60" customWidth="1"/>
    <col min="14852" max="14852" width="5.7109375" style="60" customWidth="1"/>
    <col min="14853" max="14853" width="7.28515625" style="60" customWidth="1"/>
    <col min="14854" max="14854" width="7.42578125" style="60" customWidth="1"/>
    <col min="14855" max="14855" width="6.7109375" style="60" customWidth="1"/>
    <col min="14856" max="14857" width="6.42578125" style="60" customWidth="1"/>
    <col min="14858" max="14858" width="7" style="60" customWidth="1"/>
    <col min="14859" max="14859" width="6.5703125" style="60" customWidth="1"/>
    <col min="14860" max="14860" width="5.7109375" style="60" customWidth="1"/>
    <col min="14861" max="14861" width="7.140625" style="60" customWidth="1"/>
    <col min="14862" max="14862" width="7.42578125" style="60" customWidth="1"/>
    <col min="14863" max="14863" width="7.28515625" style="60" customWidth="1"/>
    <col min="14864" max="14864" width="6.140625" style="60" customWidth="1"/>
    <col min="14865" max="15099" width="9.140625" style="60"/>
    <col min="15100" max="15100" width="3.28515625" style="60" customWidth="1"/>
    <col min="15101" max="15101" width="2.85546875" style="60" customWidth="1"/>
    <col min="15102" max="15102" width="9.140625" style="60"/>
    <col min="15103" max="15103" width="4.85546875" style="60" customWidth="1"/>
    <col min="15104" max="15104" width="4.140625" style="60" customWidth="1"/>
    <col min="15105" max="15105" width="7.28515625" style="60" customWidth="1"/>
    <col min="15106" max="15106" width="7.42578125" style="60" customWidth="1"/>
    <col min="15107" max="15107" width="6.5703125" style="60" customWidth="1"/>
    <col min="15108" max="15108" width="5.7109375" style="60" customWidth="1"/>
    <col min="15109" max="15109" width="7.28515625" style="60" customWidth="1"/>
    <col min="15110" max="15110" width="7.42578125" style="60" customWidth="1"/>
    <col min="15111" max="15111" width="6.7109375" style="60" customWidth="1"/>
    <col min="15112" max="15113" width="6.42578125" style="60" customWidth="1"/>
    <col min="15114" max="15114" width="7" style="60" customWidth="1"/>
    <col min="15115" max="15115" width="6.5703125" style="60" customWidth="1"/>
    <col min="15116" max="15116" width="5.7109375" style="60" customWidth="1"/>
    <col min="15117" max="15117" width="7.140625" style="60" customWidth="1"/>
    <col min="15118" max="15118" width="7.42578125" style="60" customWidth="1"/>
    <col min="15119" max="15119" width="7.28515625" style="60" customWidth="1"/>
    <col min="15120" max="15120" width="6.140625" style="60" customWidth="1"/>
    <col min="15121" max="15355" width="9.140625" style="60"/>
    <col min="15356" max="15356" width="3.28515625" style="60" customWidth="1"/>
    <col min="15357" max="15357" width="2.85546875" style="60" customWidth="1"/>
    <col min="15358" max="15358" width="9.140625" style="60"/>
    <col min="15359" max="15359" width="4.85546875" style="60" customWidth="1"/>
    <col min="15360" max="15360" width="4.140625" style="60" customWidth="1"/>
    <col min="15361" max="15361" width="7.28515625" style="60" customWidth="1"/>
    <col min="15362" max="15362" width="7.42578125" style="60" customWidth="1"/>
    <col min="15363" max="15363" width="6.5703125" style="60" customWidth="1"/>
    <col min="15364" max="15364" width="5.7109375" style="60" customWidth="1"/>
    <col min="15365" max="15365" width="7.28515625" style="60" customWidth="1"/>
    <col min="15366" max="15366" width="7.42578125" style="60" customWidth="1"/>
    <col min="15367" max="15367" width="6.7109375" style="60" customWidth="1"/>
    <col min="15368" max="15369" width="6.42578125" style="60" customWidth="1"/>
    <col min="15370" max="15370" width="7" style="60" customWidth="1"/>
    <col min="15371" max="15371" width="6.5703125" style="60" customWidth="1"/>
    <col min="15372" max="15372" width="5.7109375" style="60" customWidth="1"/>
    <col min="15373" max="15373" width="7.140625" style="60" customWidth="1"/>
    <col min="15374" max="15374" width="7.42578125" style="60" customWidth="1"/>
    <col min="15375" max="15375" width="7.28515625" style="60" customWidth="1"/>
    <col min="15376" max="15376" width="6.140625" style="60" customWidth="1"/>
    <col min="15377" max="15611" width="9.140625" style="60"/>
    <col min="15612" max="15612" width="3.28515625" style="60" customWidth="1"/>
    <col min="15613" max="15613" width="2.85546875" style="60" customWidth="1"/>
    <col min="15614" max="15614" width="9.140625" style="60"/>
    <col min="15615" max="15615" width="4.85546875" style="60" customWidth="1"/>
    <col min="15616" max="15616" width="4.140625" style="60" customWidth="1"/>
    <col min="15617" max="15617" width="7.28515625" style="60" customWidth="1"/>
    <col min="15618" max="15618" width="7.42578125" style="60" customWidth="1"/>
    <col min="15619" max="15619" width="6.5703125" style="60" customWidth="1"/>
    <col min="15620" max="15620" width="5.7109375" style="60" customWidth="1"/>
    <col min="15621" max="15621" width="7.28515625" style="60" customWidth="1"/>
    <col min="15622" max="15622" width="7.42578125" style="60" customWidth="1"/>
    <col min="15623" max="15623" width="6.7109375" style="60" customWidth="1"/>
    <col min="15624" max="15625" width="6.42578125" style="60" customWidth="1"/>
    <col min="15626" max="15626" width="7" style="60" customWidth="1"/>
    <col min="15627" max="15627" width="6.5703125" style="60" customWidth="1"/>
    <col min="15628" max="15628" width="5.7109375" style="60" customWidth="1"/>
    <col min="15629" max="15629" width="7.140625" style="60" customWidth="1"/>
    <col min="15630" max="15630" width="7.42578125" style="60" customWidth="1"/>
    <col min="15631" max="15631" width="7.28515625" style="60" customWidth="1"/>
    <col min="15632" max="15632" width="6.140625" style="60" customWidth="1"/>
    <col min="15633" max="15867" width="9.140625" style="60"/>
    <col min="15868" max="15868" width="3.28515625" style="60" customWidth="1"/>
    <col min="15869" max="15869" width="2.85546875" style="60" customWidth="1"/>
    <col min="15870" max="15870" width="9.140625" style="60"/>
    <col min="15871" max="15871" width="4.85546875" style="60" customWidth="1"/>
    <col min="15872" max="15872" width="4.140625" style="60" customWidth="1"/>
    <col min="15873" max="15873" width="7.28515625" style="60" customWidth="1"/>
    <col min="15874" max="15874" width="7.42578125" style="60" customWidth="1"/>
    <col min="15875" max="15875" width="6.5703125" style="60" customWidth="1"/>
    <col min="15876" max="15876" width="5.7109375" style="60" customWidth="1"/>
    <col min="15877" max="15877" width="7.28515625" style="60" customWidth="1"/>
    <col min="15878" max="15878" width="7.42578125" style="60" customWidth="1"/>
    <col min="15879" max="15879" width="6.7109375" style="60" customWidth="1"/>
    <col min="15880" max="15881" width="6.42578125" style="60" customWidth="1"/>
    <col min="15882" max="15882" width="7" style="60" customWidth="1"/>
    <col min="15883" max="15883" width="6.5703125" style="60" customWidth="1"/>
    <col min="15884" max="15884" width="5.7109375" style="60" customWidth="1"/>
    <col min="15885" max="15885" width="7.140625" style="60" customWidth="1"/>
    <col min="15886" max="15886" width="7.42578125" style="60" customWidth="1"/>
    <col min="15887" max="15887" width="7.28515625" style="60" customWidth="1"/>
    <col min="15888" max="15888" width="6.140625" style="60" customWidth="1"/>
    <col min="15889" max="16123" width="9.140625" style="60"/>
    <col min="16124" max="16124" width="3.28515625" style="60" customWidth="1"/>
    <col min="16125" max="16125" width="2.85546875" style="60" customWidth="1"/>
    <col min="16126" max="16126" width="9.140625" style="60"/>
    <col min="16127" max="16127" width="4.85546875" style="60" customWidth="1"/>
    <col min="16128" max="16128" width="4.140625" style="60" customWidth="1"/>
    <col min="16129" max="16129" width="7.28515625" style="60" customWidth="1"/>
    <col min="16130" max="16130" width="7.42578125" style="60" customWidth="1"/>
    <col min="16131" max="16131" width="6.5703125" style="60" customWidth="1"/>
    <col min="16132" max="16132" width="5.7109375" style="60" customWidth="1"/>
    <col min="16133" max="16133" width="7.28515625" style="60" customWidth="1"/>
    <col min="16134" max="16134" width="7.42578125" style="60" customWidth="1"/>
    <col min="16135" max="16135" width="6.7109375" style="60" customWidth="1"/>
    <col min="16136" max="16137" width="6.42578125" style="60" customWidth="1"/>
    <col min="16138" max="16138" width="7" style="60" customWidth="1"/>
    <col min="16139" max="16139" width="6.5703125" style="60" customWidth="1"/>
    <col min="16140" max="16140" width="5.7109375" style="60" customWidth="1"/>
    <col min="16141" max="16141" width="7.140625" style="60" customWidth="1"/>
    <col min="16142" max="16142" width="7.42578125" style="60" customWidth="1"/>
    <col min="16143" max="16143" width="7.28515625" style="60" customWidth="1"/>
    <col min="16144" max="16144" width="6.140625" style="60" customWidth="1"/>
    <col min="16145" max="16384" width="9.140625" style="60"/>
  </cols>
  <sheetData>
    <row r="1" spans="1:16" x14ac:dyDescent="0.2">
      <c r="A1" s="698" t="s">
        <v>259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</row>
    <row r="2" spans="1:16" ht="15.75" customHeight="1" thickBot="1" x14ac:dyDescent="0.25">
      <c r="A2" s="699" t="s">
        <v>91</v>
      </c>
      <c r="B2" s="699"/>
      <c r="C2" s="699"/>
      <c r="D2" s="699"/>
      <c r="E2" s="699"/>
      <c r="F2" s="699"/>
      <c r="G2" s="699"/>
      <c r="H2" s="699"/>
      <c r="I2" s="699"/>
      <c r="J2" s="699"/>
      <c r="K2" s="699"/>
      <c r="L2" s="699"/>
      <c r="M2" s="699"/>
      <c r="N2" s="699"/>
      <c r="O2" s="699"/>
      <c r="P2" s="699"/>
    </row>
    <row r="3" spans="1:16" ht="20.25" customHeight="1" x14ac:dyDescent="0.2">
      <c r="A3" s="692" t="s">
        <v>0</v>
      </c>
      <c r="B3" s="695" t="s">
        <v>75</v>
      </c>
      <c r="C3" s="695" t="s">
        <v>6</v>
      </c>
      <c r="D3" s="700" t="s">
        <v>7</v>
      </c>
      <c r="E3" s="680" t="s">
        <v>276</v>
      </c>
      <c r="F3" s="681"/>
      <c r="G3" s="681"/>
      <c r="H3" s="682"/>
      <c r="I3" s="683" t="s">
        <v>277</v>
      </c>
      <c r="J3" s="684"/>
      <c r="K3" s="684"/>
      <c r="L3" s="685"/>
      <c r="M3" s="683" t="s">
        <v>278</v>
      </c>
      <c r="N3" s="684"/>
      <c r="O3" s="684"/>
      <c r="P3" s="685"/>
    </row>
    <row r="4" spans="1:16" x14ac:dyDescent="0.2">
      <c r="A4" s="693"/>
      <c r="B4" s="696"/>
      <c r="C4" s="696"/>
      <c r="D4" s="701"/>
      <c r="E4" s="686" t="s">
        <v>10</v>
      </c>
      <c r="F4" s="688" t="s">
        <v>11</v>
      </c>
      <c r="G4" s="689"/>
      <c r="H4" s="690" t="s">
        <v>93</v>
      </c>
      <c r="I4" s="686" t="s">
        <v>10</v>
      </c>
      <c r="J4" s="688" t="s">
        <v>11</v>
      </c>
      <c r="K4" s="689"/>
      <c r="L4" s="690" t="s">
        <v>93</v>
      </c>
      <c r="M4" s="686" t="s">
        <v>10</v>
      </c>
      <c r="N4" s="688" t="s">
        <v>11</v>
      </c>
      <c r="O4" s="689"/>
      <c r="P4" s="690" t="s">
        <v>93</v>
      </c>
    </row>
    <row r="5" spans="1:16" ht="116.25" customHeight="1" thickBot="1" x14ac:dyDescent="0.25">
      <c r="A5" s="694"/>
      <c r="B5" s="697"/>
      <c r="C5" s="697"/>
      <c r="D5" s="702"/>
      <c r="E5" s="687"/>
      <c r="F5" s="136" t="s">
        <v>10</v>
      </c>
      <c r="G5" s="137" t="s">
        <v>76</v>
      </c>
      <c r="H5" s="691"/>
      <c r="I5" s="687"/>
      <c r="J5" s="136" t="s">
        <v>10</v>
      </c>
      <c r="K5" s="137" t="s">
        <v>76</v>
      </c>
      <c r="L5" s="691"/>
      <c r="M5" s="687"/>
      <c r="N5" s="136" t="s">
        <v>10</v>
      </c>
      <c r="O5" s="137" t="s">
        <v>76</v>
      </c>
      <c r="P5" s="691"/>
    </row>
    <row r="6" spans="1:16" ht="353.25" customHeight="1" thickBot="1" x14ac:dyDescent="0.25">
      <c r="A6" s="396" t="s">
        <v>14</v>
      </c>
      <c r="B6" s="381" t="s">
        <v>77</v>
      </c>
      <c r="C6" s="382" t="s">
        <v>215</v>
      </c>
      <c r="D6" s="383" t="s">
        <v>125</v>
      </c>
      <c r="E6" s="384">
        <f>'01 Programa'!L140</f>
        <v>41577.5</v>
      </c>
      <c r="F6" s="385">
        <f>'01 Programa'!M140</f>
        <v>40393.599999999991</v>
      </c>
      <c r="G6" s="385">
        <f>'01 Programa'!N140</f>
        <v>34113.9</v>
      </c>
      <c r="H6" s="386">
        <f>'01 Programa'!O140</f>
        <v>1183.9000000000001</v>
      </c>
      <c r="I6" s="387">
        <f>'01 Programa'!P140</f>
        <v>42871</v>
      </c>
      <c r="J6" s="388">
        <f>'01 Programa'!Q140</f>
        <v>41398.199999999997</v>
      </c>
      <c r="K6" s="388">
        <f>'01 Programa'!R140</f>
        <v>35271.9</v>
      </c>
      <c r="L6" s="389">
        <f>'01 Programa'!S140</f>
        <v>1472.8</v>
      </c>
      <c r="M6" s="390">
        <f>'01 Programa'!T140</f>
        <v>42611.500000000007</v>
      </c>
      <c r="N6" s="391">
        <f>'01 Programa'!U140</f>
        <v>41176.700000000004</v>
      </c>
      <c r="O6" s="388">
        <f>'01 Programa'!V140</f>
        <v>35253.9</v>
      </c>
      <c r="P6" s="389">
        <f>'01 Programa'!W140</f>
        <v>1434.8</v>
      </c>
    </row>
    <row r="7" spans="1:16" ht="20.25" customHeight="1" thickBot="1" x14ac:dyDescent="0.25">
      <c r="A7" s="677"/>
      <c r="B7" s="678"/>
      <c r="C7" s="678"/>
      <c r="D7" s="679"/>
      <c r="E7" s="392">
        <f t="shared" ref="E7:P7" si="0">SUM(E6)</f>
        <v>41577.5</v>
      </c>
      <c r="F7" s="393">
        <f t="shared" si="0"/>
        <v>40393.599999999991</v>
      </c>
      <c r="G7" s="393">
        <f t="shared" si="0"/>
        <v>34113.9</v>
      </c>
      <c r="H7" s="394">
        <f t="shared" si="0"/>
        <v>1183.9000000000001</v>
      </c>
      <c r="I7" s="392">
        <f t="shared" si="0"/>
        <v>42871</v>
      </c>
      <c r="J7" s="393">
        <f t="shared" si="0"/>
        <v>41398.199999999997</v>
      </c>
      <c r="K7" s="393">
        <f t="shared" si="0"/>
        <v>35271.9</v>
      </c>
      <c r="L7" s="395">
        <f t="shared" si="0"/>
        <v>1472.8</v>
      </c>
      <c r="M7" s="392">
        <f t="shared" si="0"/>
        <v>42611.500000000007</v>
      </c>
      <c r="N7" s="393">
        <f t="shared" si="0"/>
        <v>41176.700000000004</v>
      </c>
      <c r="O7" s="393">
        <f t="shared" si="0"/>
        <v>35253.9</v>
      </c>
      <c r="P7" s="395">
        <f t="shared" si="0"/>
        <v>1434.8</v>
      </c>
    </row>
  </sheetData>
  <mergeCells count="19">
    <mergeCell ref="A1:P1"/>
    <mergeCell ref="A2:P2"/>
    <mergeCell ref="D3:D5"/>
    <mergeCell ref="J4:K4"/>
    <mergeCell ref="L4:L5"/>
    <mergeCell ref="M4:M5"/>
    <mergeCell ref="N4:O4"/>
    <mergeCell ref="A7:D7"/>
    <mergeCell ref="E3:H3"/>
    <mergeCell ref="I3:L3"/>
    <mergeCell ref="M3:P3"/>
    <mergeCell ref="E4:E5"/>
    <mergeCell ref="F4:G4"/>
    <mergeCell ref="H4:H5"/>
    <mergeCell ref="I4:I5"/>
    <mergeCell ref="A3:A5"/>
    <mergeCell ref="B3:B5"/>
    <mergeCell ref="C3:C5"/>
    <mergeCell ref="P4:P5"/>
  </mergeCells>
  <pageMargins left="0.70866141732283472" right="0.70866141732283472" top="1.1417322834645669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topLeftCell="A4" workbookViewId="0">
      <selection activeCell="B31" sqref="B31"/>
    </sheetView>
  </sheetViews>
  <sheetFormatPr defaultColWidth="9" defaultRowHeight="12.75" x14ac:dyDescent="0.2"/>
  <cols>
    <col min="1" max="1" width="65.5703125" style="21" customWidth="1"/>
    <col min="2" max="2" width="22.7109375" style="21" customWidth="1"/>
    <col min="3" max="3" width="19.5703125" style="21" customWidth="1"/>
    <col min="4" max="4" width="19.7109375" style="21" customWidth="1"/>
    <col min="5" max="229" width="9" style="21"/>
    <col min="230" max="235" width="9" style="21" customWidth="1"/>
    <col min="236" max="236" width="2" style="21" customWidth="1"/>
    <col min="237" max="238" width="1.7109375" style="21" customWidth="1"/>
    <col min="239" max="239" width="5" style="21" customWidth="1"/>
    <col min="240" max="240" width="2.28515625" style="21" customWidth="1"/>
    <col min="241" max="241" width="0.85546875" style="21" customWidth="1"/>
    <col min="242" max="242" width="9.140625" style="21" customWidth="1"/>
    <col min="243" max="247" width="3.5703125" style="21" customWidth="1"/>
    <col min="248" max="248" width="3.28515625" style="21" customWidth="1"/>
    <col min="249" max="251" width="3.42578125" style="21" customWidth="1"/>
    <col min="252" max="252" width="3.140625" style="21" customWidth="1"/>
    <col min="253" max="253" width="3.28515625" style="21" customWidth="1"/>
    <col min="254" max="254" width="3.140625" style="21" customWidth="1"/>
    <col min="255" max="256" width="3.7109375" style="21" customWidth="1"/>
    <col min="257" max="258" width="5" style="21" customWidth="1"/>
    <col min="259" max="259" width="4.140625" style="21" customWidth="1"/>
    <col min="260" max="260" width="6.5703125" style="21" customWidth="1"/>
    <col min="261" max="485" width="9" style="21"/>
    <col min="486" max="491" width="9" style="21" customWidth="1"/>
    <col min="492" max="492" width="2" style="21" customWidth="1"/>
    <col min="493" max="494" width="1.7109375" style="21" customWidth="1"/>
    <col min="495" max="495" width="5" style="21" customWidth="1"/>
    <col min="496" max="496" width="2.28515625" style="21" customWidth="1"/>
    <col min="497" max="497" width="0.85546875" style="21" customWidth="1"/>
    <col min="498" max="498" width="9.140625" style="21" customWidth="1"/>
    <col min="499" max="503" width="3.5703125" style="21" customWidth="1"/>
    <col min="504" max="504" width="3.28515625" style="21" customWidth="1"/>
    <col min="505" max="507" width="3.42578125" style="21" customWidth="1"/>
    <col min="508" max="508" width="3.140625" style="21" customWidth="1"/>
    <col min="509" max="509" width="3.28515625" style="21" customWidth="1"/>
    <col min="510" max="510" width="3.140625" style="21" customWidth="1"/>
    <col min="511" max="512" width="3.7109375" style="21" customWidth="1"/>
    <col min="513" max="514" width="5" style="21" customWidth="1"/>
    <col min="515" max="515" width="4.140625" style="21" customWidth="1"/>
    <col min="516" max="516" width="6.5703125" style="21" customWidth="1"/>
    <col min="517" max="741" width="9" style="21"/>
    <col min="742" max="747" width="9" style="21" customWidth="1"/>
    <col min="748" max="748" width="2" style="21" customWidth="1"/>
    <col min="749" max="750" width="1.7109375" style="21" customWidth="1"/>
    <col min="751" max="751" width="5" style="21" customWidth="1"/>
    <col min="752" max="752" width="2.28515625" style="21" customWidth="1"/>
    <col min="753" max="753" width="0.85546875" style="21" customWidth="1"/>
    <col min="754" max="754" width="9.140625" style="21" customWidth="1"/>
    <col min="755" max="759" width="3.5703125" style="21" customWidth="1"/>
    <col min="760" max="760" width="3.28515625" style="21" customWidth="1"/>
    <col min="761" max="763" width="3.42578125" style="21" customWidth="1"/>
    <col min="764" max="764" width="3.140625" style="21" customWidth="1"/>
    <col min="765" max="765" width="3.28515625" style="21" customWidth="1"/>
    <col min="766" max="766" width="3.140625" style="21" customWidth="1"/>
    <col min="767" max="768" width="3.7109375" style="21" customWidth="1"/>
    <col min="769" max="770" width="5" style="21" customWidth="1"/>
    <col min="771" max="771" width="4.140625" style="21" customWidth="1"/>
    <col min="772" max="772" width="6.5703125" style="21" customWidth="1"/>
    <col min="773" max="997" width="9" style="21"/>
    <col min="998" max="1003" width="9" style="21" customWidth="1"/>
    <col min="1004" max="1004" width="2" style="21" customWidth="1"/>
    <col min="1005" max="1006" width="1.7109375" style="21" customWidth="1"/>
    <col min="1007" max="1007" width="5" style="21" customWidth="1"/>
    <col min="1008" max="1008" width="2.28515625" style="21" customWidth="1"/>
    <col min="1009" max="1009" width="0.85546875" style="21" customWidth="1"/>
    <col min="1010" max="1010" width="9.140625" style="21" customWidth="1"/>
    <col min="1011" max="1015" width="3.5703125" style="21" customWidth="1"/>
    <col min="1016" max="1016" width="3.28515625" style="21" customWidth="1"/>
    <col min="1017" max="1019" width="3.42578125" style="21" customWidth="1"/>
    <col min="1020" max="1020" width="3.140625" style="21" customWidth="1"/>
    <col min="1021" max="1021" width="3.28515625" style="21" customWidth="1"/>
    <col min="1022" max="1022" width="3.140625" style="21" customWidth="1"/>
    <col min="1023" max="1024" width="3.7109375" style="21" customWidth="1"/>
    <col min="1025" max="1026" width="5" style="21" customWidth="1"/>
    <col min="1027" max="1027" width="4.140625" style="21" customWidth="1"/>
    <col min="1028" max="1028" width="6.5703125" style="21" customWidth="1"/>
    <col min="1029" max="1253" width="9" style="21"/>
    <col min="1254" max="1259" width="9" style="21" customWidth="1"/>
    <col min="1260" max="1260" width="2" style="21" customWidth="1"/>
    <col min="1261" max="1262" width="1.7109375" style="21" customWidth="1"/>
    <col min="1263" max="1263" width="5" style="21" customWidth="1"/>
    <col min="1264" max="1264" width="2.28515625" style="21" customWidth="1"/>
    <col min="1265" max="1265" width="0.85546875" style="21" customWidth="1"/>
    <col min="1266" max="1266" width="9.140625" style="21" customWidth="1"/>
    <col min="1267" max="1271" width="3.5703125" style="21" customWidth="1"/>
    <col min="1272" max="1272" width="3.28515625" style="21" customWidth="1"/>
    <col min="1273" max="1275" width="3.42578125" style="21" customWidth="1"/>
    <col min="1276" max="1276" width="3.140625" style="21" customWidth="1"/>
    <col min="1277" max="1277" width="3.28515625" style="21" customWidth="1"/>
    <col min="1278" max="1278" width="3.140625" style="21" customWidth="1"/>
    <col min="1279" max="1280" width="3.7109375" style="21" customWidth="1"/>
    <col min="1281" max="1282" width="5" style="21" customWidth="1"/>
    <col min="1283" max="1283" width="4.140625" style="21" customWidth="1"/>
    <col min="1284" max="1284" width="6.5703125" style="21" customWidth="1"/>
    <col min="1285" max="1509" width="9" style="21"/>
    <col min="1510" max="1515" width="9" style="21" customWidth="1"/>
    <col min="1516" max="1516" width="2" style="21" customWidth="1"/>
    <col min="1517" max="1518" width="1.7109375" style="21" customWidth="1"/>
    <col min="1519" max="1519" width="5" style="21" customWidth="1"/>
    <col min="1520" max="1520" width="2.28515625" style="21" customWidth="1"/>
    <col min="1521" max="1521" width="0.85546875" style="21" customWidth="1"/>
    <col min="1522" max="1522" width="9.140625" style="21" customWidth="1"/>
    <col min="1523" max="1527" width="3.5703125" style="21" customWidth="1"/>
    <col min="1528" max="1528" width="3.28515625" style="21" customWidth="1"/>
    <col min="1529" max="1531" width="3.42578125" style="21" customWidth="1"/>
    <col min="1532" max="1532" width="3.140625" style="21" customWidth="1"/>
    <col min="1533" max="1533" width="3.28515625" style="21" customWidth="1"/>
    <col min="1534" max="1534" width="3.140625" style="21" customWidth="1"/>
    <col min="1535" max="1536" width="3.7109375" style="21" customWidth="1"/>
    <col min="1537" max="1538" width="5" style="21" customWidth="1"/>
    <col min="1539" max="1539" width="4.140625" style="21" customWidth="1"/>
    <col min="1540" max="1540" width="6.5703125" style="21" customWidth="1"/>
    <col min="1541" max="1765" width="9" style="21"/>
    <col min="1766" max="1771" width="9" style="21" customWidth="1"/>
    <col min="1772" max="1772" width="2" style="21" customWidth="1"/>
    <col min="1773" max="1774" width="1.7109375" style="21" customWidth="1"/>
    <col min="1775" max="1775" width="5" style="21" customWidth="1"/>
    <col min="1776" max="1776" width="2.28515625" style="21" customWidth="1"/>
    <col min="1777" max="1777" width="0.85546875" style="21" customWidth="1"/>
    <col min="1778" max="1778" width="9.140625" style="21" customWidth="1"/>
    <col min="1779" max="1783" width="3.5703125" style="21" customWidth="1"/>
    <col min="1784" max="1784" width="3.28515625" style="21" customWidth="1"/>
    <col min="1785" max="1787" width="3.42578125" style="21" customWidth="1"/>
    <col min="1788" max="1788" width="3.140625" style="21" customWidth="1"/>
    <col min="1789" max="1789" width="3.28515625" style="21" customWidth="1"/>
    <col min="1790" max="1790" width="3.140625" style="21" customWidth="1"/>
    <col min="1791" max="1792" width="3.7109375" style="21" customWidth="1"/>
    <col min="1793" max="1794" width="5" style="21" customWidth="1"/>
    <col min="1795" max="1795" width="4.140625" style="21" customWidth="1"/>
    <col min="1796" max="1796" width="6.5703125" style="21" customWidth="1"/>
    <col min="1797" max="2021" width="9" style="21"/>
    <col min="2022" max="2027" width="9" style="21" customWidth="1"/>
    <col min="2028" max="2028" width="2" style="21" customWidth="1"/>
    <col min="2029" max="2030" width="1.7109375" style="21" customWidth="1"/>
    <col min="2031" max="2031" width="5" style="21" customWidth="1"/>
    <col min="2032" max="2032" width="2.28515625" style="21" customWidth="1"/>
    <col min="2033" max="2033" width="0.85546875" style="21" customWidth="1"/>
    <col min="2034" max="2034" width="9.140625" style="21" customWidth="1"/>
    <col min="2035" max="2039" width="3.5703125" style="21" customWidth="1"/>
    <col min="2040" max="2040" width="3.28515625" style="21" customWidth="1"/>
    <col min="2041" max="2043" width="3.42578125" style="21" customWidth="1"/>
    <col min="2044" max="2044" width="3.140625" style="21" customWidth="1"/>
    <col min="2045" max="2045" width="3.28515625" style="21" customWidth="1"/>
    <col min="2046" max="2046" width="3.140625" style="21" customWidth="1"/>
    <col min="2047" max="2048" width="3.7109375" style="21" customWidth="1"/>
    <col min="2049" max="2050" width="5" style="21" customWidth="1"/>
    <col min="2051" max="2051" width="4.140625" style="21" customWidth="1"/>
    <col min="2052" max="2052" width="6.5703125" style="21" customWidth="1"/>
    <col min="2053" max="2277" width="9" style="21"/>
    <col min="2278" max="2283" width="9" style="21" customWidth="1"/>
    <col min="2284" max="2284" width="2" style="21" customWidth="1"/>
    <col min="2285" max="2286" width="1.7109375" style="21" customWidth="1"/>
    <col min="2287" max="2287" width="5" style="21" customWidth="1"/>
    <col min="2288" max="2288" width="2.28515625" style="21" customWidth="1"/>
    <col min="2289" max="2289" width="0.85546875" style="21" customWidth="1"/>
    <col min="2290" max="2290" width="9.140625" style="21" customWidth="1"/>
    <col min="2291" max="2295" width="3.5703125" style="21" customWidth="1"/>
    <col min="2296" max="2296" width="3.28515625" style="21" customWidth="1"/>
    <col min="2297" max="2299" width="3.42578125" style="21" customWidth="1"/>
    <col min="2300" max="2300" width="3.140625" style="21" customWidth="1"/>
    <col min="2301" max="2301" width="3.28515625" style="21" customWidth="1"/>
    <col min="2302" max="2302" width="3.140625" style="21" customWidth="1"/>
    <col min="2303" max="2304" width="3.7109375" style="21" customWidth="1"/>
    <col min="2305" max="2306" width="5" style="21" customWidth="1"/>
    <col min="2307" max="2307" width="4.140625" style="21" customWidth="1"/>
    <col min="2308" max="2308" width="6.5703125" style="21" customWidth="1"/>
    <col min="2309" max="2533" width="9" style="21"/>
    <col min="2534" max="2539" width="9" style="21" customWidth="1"/>
    <col min="2540" max="2540" width="2" style="21" customWidth="1"/>
    <col min="2541" max="2542" width="1.7109375" style="21" customWidth="1"/>
    <col min="2543" max="2543" width="5" style="21" customWidth="1"/>
    <col min="2544" max="2544" width="2.28515625" style="21" customWidth="1"/>
    <col min="2545" max="2545" width="0.85546875" style="21" customWidth="1"/>
    <col min="2546" max="2546" width="9.140625" style="21" customWidth="1"/>
    <col min="2547" max="2551" width="3.5703125" style="21" customWidth="1"/>
    <col min="2552" max="2552" width="3.28515625" style="21" customWidth="1"/>
    <col min="2553" max="2555" width="3.42578125" style="21" customWidth="1"/>
    <col min="2556" max="2556" width="3.140625" style="21" customWidth="1"/>
    <col min="2557" max="2557" width="3.28515625" style="21" customWidth="1"/>
    <col min="2558" max="2558" width="3.140625" style="21" customWidth="1"/>
    <col min="2559" max="2560" width="3.7109375" style="21" customWidth="1"/>
    <col min="2561" max="2562" width="5" style="21" customWidth="1"/>
    <col min="2563" max="2563" width="4.140625" style="21" customWidth="1"/>
    <col min="2564" max="2564" width="6.5703125" style="21" customWidth="1"/>
    <col min="2565" max="2789" width="9" style="21"/>
    <col min="2790" max="2795" width="9" style="21" customWidth="1"/>
    <col min="2796" max="2796" width="2" style="21" customWidth="1"/>
    <col min="2797" max="2798" width="1.7109375" style="21" customWidth="1"/>
    <col min="2799" max="2799" width="5" style="21" customWidth="1"/>
    <col min="2800" max="2800" width="2.28515625" style="21" customWidth="1"/>
    <col min="2801" max="2801" width="0.85546875" style="21" customWidth="1"/>
    <col min="2802" max="2802" width="9.140625" style="21" customWidth="1"/>
    <col min="2803" max="2807" width="3.5703125" style="21" customWidth="1"/>
    <col min="2808" max="2808" width="3.28515625" style="21" customWidth="1"/>
    <col min="2809" max="2811" width="3.42578125" style="21" customWidth="1"/>
    <col min="2812" max="2812" width="3.140625" style="21" customWidth="1"/>
    <col min="2813" max="2813" width="3.28515625" style="21" customWidth="1"/>
    <col min="2814" max="2814" width="3.140625" style="21" customWidth="1"/>
    <col min="2815" max="2816" width="3.7109375" style="21" customWidth="1"/>
    <col min="2817" max="2818" width="5" style="21" customWidth="1"/>
    <col min="2819" max="2819" width="4.140625" style="21" customWidth="1"/>
    <col min="2820" max="2820" width="6.5703125" style="21" customWidth="1"/>
    <col min="2821" max="3045" width="9" style="21"/>
    <col min="3046" max="3051" width="9" style="21" customWidth="1"/>
    <col min="3052" max="3052" width="2" style="21" customWidth="1"/>
    <col min="3053" max="3054" width="1.7109375" style="21" customWidth="1"/>
    <col min="3055" max="3055" width="5" style="21" customWidth="1"/>
    <col min="3056" max="3056" width="2.28515625" style="21" customWidth="1"/>
    <col min="3057" max="3057" width="0.85546875" style="21" customWidth="1"/>
    <col min="3058" max="3058" width="9.140625" style="21" customWidth="1"/>
    <col min="3059" max="3063" width="3.5703125" style="21" customWidth="1"/>
    <col min="3064" max="3064" width="3.28515625" style="21" customWidth="1"/>
    <col min="3065" max="3067" width="3.42578125" style="21" customWidth="1"/>
    <col min="3068" max="3068" width="3.140625" style="21" customWidth="1"/>
    <col min="3069" max="3069" width="3.28515625" style="21" customWidth="1"/>
    <col min="3070" max="3070" width="3.140625" style="21" customWidth="1"/>
    <col min="3071" max="3072" width="3.7109375" style="21" customWidth="1"/>
    <col min="3073" max="3074" width="5" style="21" customWidth="1"/>
    <col min="3075" max="3075" width="4.140625" style="21" customWidth="1"/>
    <col min="3076" max="3076" width="6.5703125" style="21" customWidth="1"/>
    <col min="3077" max="3301" width="9" style="21"/>
    <col min="3302" max="3307" width="9" style="21" customWidth="1"/>
    <col min="3308" max="3308" width="2" style="21" customWidth="1"/>
    <col min="3309" max="3310" width="1.7109375" style="21" customWidth="1"/>
    <col min="3311" max="3311" width="5" style="21" customWidth="1"/>
    <col min="3312" max="3312" width="2.28515625" style="21" customWidth="1"/>
    <col min="3313" max="3313" width="0.85546875" style="21" customWidth="1"/>
    <col min="3314" max="3314" width="9.140625" style="21" customWidth="1"/>
    <col min="3315" max="3319" width="3.5703125" style="21" customWidth="1"/>
    <col min="3320" max="3320" width="3.28515625" style="21" customWidth="1"/>
    <col min="3321" max="3323" width="3.42578125" style="21" customWidth="1"/>
    <col min="3324" max="3324" width="3.140625" style="21" customWidth="1"/>
    <col min="3325" max="3325" width="3.28515625" style="21" customWidth="1"/>
    <col min="3326" max="3326" width="3.140625" style="21" customWidth="1"/>
    <col min="3327" max="3328" width="3.7109375" style="21" customWidth="1"/>
    <col min="3329" max="3330" width="5" style="21" customWidth="1"/>
    <col min="3331" max="3331" width="4.140625" style="21" customWidth="1"/>
    <col min="3332" max="3332" width="6.5703125" style="21" customWidth="1"/>
    <col min="3333" max="3557" width="9" style="21"/>
    <col min="3558" max="3563" width="9" style="21" customWidth="1"/>
    <col min="3564" max="3564" width="2" style="21" customWidth="1"/>
    <col min="3565" max="3566" width="1.7109375" style="21" customWidth="1"/>
    <col min="3567" max="3567" width="5" style="21" customWidth="1"/>
    <col min="3568" max="3568" width="2.28515625" style="21" customWidth="1"/>
    <col min="3569" max="3569" width="0.85546875" style="21" customWidth="1"/>
    <col min="3570" max="3570" width="9.140625" style="21" customWidth="1"/>
    <col min="3571" max="3575" width="3.5703125" style="21" customWidth="1"/>
    <col min="3576" max="3576" width="3.28515625" style="21" customWidth="1"/>
    <col min="3577" max="3579" width="3.42578125" style="21" customWidth="1"/>
    <col min="3580" max="3580" width="3.140625" style="21" customWidth="1"/>
    <col min="3581" max="3581" width="3.28515625" style="21" customWidth="1"/>
    <col min="3582" max="3582" width="3.140625" style="21" customWidth="1"/>
    <col min="3583" max="3584" width="3.7109375" style="21" customWidth="1"/>
    <col min="3585" max="3586" width="5" style="21" customWidth="1"/>
    <col min="3587" max="3587" width="4.140625" style="21" customWidth="1"/>
    <col min="3588" max="3588" width="6.5703125" style="21" customWidth="1"/>
    <col min="3589" max="3813" width="9" style="21"/>
    <col min="3814" max="3819" width="9" style="21" customWidth="1"/>
    <col min="3820" max="3820" width="2" style="21" customWidth="1"/>
    <col min="3821" max="3822" width="1.7109375" style="21" customWidth="1"/>
    <col min="3823" max="3823" width="5" style="21" customWidth="1"/>
    <col min="3824" max="3824" width="2.28515625" style="21" customWidth="1"/>
    <col min="3825" max="3825" width="0.85546875" style="21" customWidth="1"/>
    <col min="3826" max="3826" width="9.140625" style="21" customWidth="1"/>
    <col min="3827" max="3831" width="3.5703125" style="21" customWidth="1"/>
    <col min="3832" max="3832" width="3.28515625" style="21" customWidth="1"/>
    <col min="3833" max="3835" width="3.42578125" style="21" customWidth="1"/>
    <col min="3836" max="3836" width="3.140625" style="21" customWidth="1"/>
    <col min="3837" max="3837" width="3.28515625" style="21" customWidth="1"/>
    <col min="3838" max="3838" width="3.140625" style="21" customWidth="1"/>
    <col min="3839" max="3840" width="3.7109375" style="21" customWidth="1"/>
    <col min="3841" max="3842" width="5" style="21" customWidth="1"/>
    <col min="3843" max="3843" width="4.140625" style="21" customWidth="1"/>
    <col min="3844" max="3844" width="6.5703125" style="21" customWidth="1"/>
    <col min="3845" max="4069" width="9" style="21"/>
    <col min="4070" max="4075" width="9" style="21" customWidth="1"/>
    <col min="4076" max="4076" width="2" style="21" customWidth="1"/>
    <col min="4077" max="4078" width="1.7109375" style="21" customWidth="1"/>
    <col min="4079" max="4079" width="5" style="21" customWidth="1"/>
    <col min="4080" max="4080" width="2.28515625" style="21" customWidth="1"/>
    <col min="4081" max="4081" width="0.85546875" style="21" customWidth="1"/>
    <col min="4082" max="4082" width="9.140625" style="21" customWidth="1"/>
    <col min="4083" max="4087" width="3.5703125" style="21" customWidth="1"/>
    <col min="4088" max="4088" width="3.28515625" style="21" customWidth="1"/>
    <col min="4089" max="4091" width="3.42578125" style="21" customWidth="1"/>
    <col min="4092" max="4092" width="3.140625" style="21" customWidth="1"/>
    <col min="4093" max="4093" width="3.28515625" style="21" customWidth="1"/>
    <col min="4094" max="4094" width="3.140625" style="21" customWidth="1"/>
    <col min="4095" max="4096" width="3.7109375" style="21" customWidth="1"/>
    <col min="4097" max="4098" width="5" style="21" customWidth="1"/>
    <col min="4099" max="4099" width="4.140625" style="21" customWidth="1"/>
    <col min="4100" max="4100" width="6.5703125" style="21" customWidth="1"/>
    <col min="4101" max="4325" width="9" style="21"/>
    <col min="4326" max="4331" width="9" style="21" customWidth="1"/>
    <col min="4332" max="4332" width="2" style="21" customWidth="1"/>
    <col min="4333" max="4334" width="1.7109375" style="21" customWidth="1"/>
    <col min="4335" max="4335" width="5" style="21" customWidth="1"/>
    <col min="4336" max="4336" width="2.28515625" style="21" customWidth="1"/>
    <col min="4337" max="4337" width="0.85546875" style="21" customWidth="1"/>
    <col min="4338" max="4338" width="9.140625" style="21" customWidth="1"/>
    <col min="4339" max="4343" width="3.5703125" style="21" customWidth="1"/>
    <col min="4344" max="4344" width="3.28515625" style="21" customWidth="1"/>
    <col min="4345" max="4347" width="3.42578125" style="21" customWidth="1"/>
    <col min="4348" max="4348" width="3.140625" style="21" customWidth="1"/>
    <col min="4349" max="4349" width="3.28515625" style="21" customWidth="1"/>
    <col min="4350" max="4350" width="3.140625" style="21" customWidth="1"/>
    <col min="4351" max="4352" width="3.7109375" style="21" customWidth="1"/>
    <col min="4353" max="4354" width="5" style="21" customWidth="1"/>
    <col min="4355" max="4355" width="4.140625" style="21" customWidth="1"/>
    <col min="4356" max="4356" width="6.5703125" style="21" customWidth="1"/>
    <col min="4357" max="4581" width="9" style="21"/>
    <col min="4582" max="4587" width="9" style="21" customWidth="1"/>
    <col min="4588" max="4588" width="2" style="21" customWidth="1"/>
    <col min="4589" max="4590" width="1.7109375" style="21" customWidth="1"/>
    <col min="4591" max="4591" width="5" style="21" customWidth="1"/>
    <col min="4592" max="4592" width="2.28515625" style="21" customWidth="1"/>
    <col min="4593" max="4593" width="0.85546875" style="21" customWidth="1"/>
    <col min="4594" max="4594" width="9.140625" style="21" customWidth="1"/>
    <col min="4595" max="4599" width="3.5703125" style="21" customWidth="1"/>
    <col min="4600" max="4600" width="3.28515625" style="21" customWidth="1"/>
    <col min="4601" max="4603" width="3.42578125" style="21" customWidth="1"/>
    <col min="4604" max="4604" width="3.140625" style="21" customWidth="1"/>
    <col min="4605" max="4605" width="3.28515625" style="21" customWidth="1"/>
    <col min="4606" max="4606" width="3.140625" style="21" customWidth="1"/>
    <col min="4607" max="4608" width="3.7109375" style="21" customWidth="1"/>
    <col min="4609" max="4610" width="5" style="21" customWidth="1"/>
    <col min="4611" max="4611" width="4.140625" style="21" customWidth="1"/>
    <col min="4612" max="4612" width="6.5703125" style="21" customWidth="1"/>
    <col min="4613" max="4837" width="9" style="21"/>
    <col min="4838" max="4843" width="9" style="21" customWidth="1"/>
    <col min="4844" max="4844" width="2" style="21" customWidth="1"/>
    <col min="4845" max="4846" width="1.7109375" style="21" customWidth="1"/>
    <col min="4847" max="4847" width="5" style="21" customWidth="1"/>
    <col min="4848" max="4848" width="2.28515625" style="21" customWidth="1"/>
    <col min="4849" max="4849" width="0.85546875" style="21" customWidth="1"/>
    <col min="4850" max="4850" width="9.140625" style="21" customWidth="1"/>
    <col min="4851" max="4855" width="3.5703125" style="21" customWidth="1"/>
    <col min="4856" max="4856" width="3.28515625" style="21" customWidth="1"/>
    <col min="4857" max="4859" width="3.42578125" style="21" customWidth="1"/>
    <col min="4860" max="4860" width="3.140625" style="21" customWidth="1"/>
    <col min="4861" max="4861" width="3.28515625" style="21" customWidth="1"/>
    <col min="4862" max="4862" width="3.140625" style="21" customWidth="1"/>
    <col min="4863" max="4864" width="3.7109375" style="21" customWidth="1"/>
    <col min="4865" max="4866" width="5" style="21" customWidth="1"/>
    <col min="4867" max="4867" width="4.140625" style="21" customWidth="1"/>
    <col min="4868" max="4868" width="6.5703125" style="21" customWidth="1"/>
    <col min="4869" max="5093" width="9" style="21"/>
    <col min="5094" max="5099" width="9" style="21" customWidth="1"/>
    <col min="5100" max="5100" width="2" style="21" customWidth="1"/>
    <col min="5101" max="5102" width="1.7109375" style="21" customWidth="1"/>
    <col min="5103" max="5103" width="5" style="21" customWidth="1"/>
    <col min="5104" max="5104" width="2.28515625" style="21" customWidth="1"/>
    <col min="5105" max="5105" width="0.85546875" style="21" customWidth="1"/>
    <col min="5106" max="5106" width="9.140625" style="21" customWidth="1"/>
    <col min="5107" max="5111" width="3.5703125" style="21" customWidth="1"/>
    <col min="5112" max="5112" width="3.28515625" style="21" customWidth="1"/>
    <col min="5113" max="5115" width="3.42578125" style="21" customWidth="1"/>
    <col min="5116" max="5116" width="3.140625" style="21" customWidth="1"/>
    <col min="5117" max="5117" width="3.28515625" style="21" customWidth="1"/>
    <col min="5118" max="5118" width="3.140625" style="21" customWidth="1"/>
    <col min="5119" max="5120" width="3.7109375" style="21" customWidth="1"/>
    <col min="5121" max="5122" width="5" style="21" customWidth="1"/>
    <col min="5123" max="5123" width="4.140625" style="21" customWidth="1"/>
    <col min="5124" max="5124" width="6.5703125" style="21" customWidth="1"/>
    <col min="5125" max="5349" width="9" style="21"/>
    <col min="5350" max="5355" width="9" style="21" customWidth="1"/>
    <col min="5356" max="5356" width="2" style="21" customWidth="1"/>
    <col min="5357" max="5358" width="1.7109375" style="21" customWidth="1"/>
    <col min="5359" max="5359" width="5" style="21" customWidth="1"/>
    <col min="5360" max="5360" width="2.28515625" style="21" customWidth="1"/>
    <col min="5361" max="5361" width="0.85546875" style="21" customWidth="1"/>
    <col min="5362" max="5362" width="9.140625" style="21" customWidth="1"/>
    <col min="5363" max="5367" width="3.5703125" style="21" customWidth="1"/>
    <col min="5368" max="5368" width="3.28515625" style="21" customWidth="1"/>
    <col min="5369" max="5371" width="3.42578125" style="21" customWidth="1"/>
    <col min="5372" max="5372" width="3.140625" style="21" customWidth="1"/>
    <col min="5373" max="5373" width="3.28515625" style="21" customWidth="1"/>
    <col min="5374" max="5374" width="3.140625" style="21" customWidth="1"/>
    <col min="5375" max="5376" width="3.7109375" style="21" customWidth="1"/>
    <col min="5377" max="5378" width="5" style="21" customWidth="1"/>
    <col min="5379" max="5379" width="4.140625" style="21" customWidth="1"/>
    <col min="5380" max="5380" width="6.5703125" style="21" customWidth="1"/>
    <col min="5381" max="5605" width="9" style="21"/>
    <col min="5606" max="5611" width="9" style="21" customWidth="1"/>
    <col min="5612" max="5612" width="2" style="21" customWidth="1"/>
    <col min="5613" max="5614" width="1.7109375" style="21" customWidth="1"/>
    <col min="5615" max="5615" width="5" style="21" customWidth="1"/>
    <col min="5616" max="5616" width="2.28515625" style="21" customWidth="1"/>
    <col min="5617" max="5617" width="0.85546875" style="21" customWidth="1"/>
    <col min="5618" max="5618" width="9.140625" style="21" customWidth="1"/>
    <col min="5619" max="5623" width="3.5703125" style="21" customWidth="1"/>
    <col min="5624" max="5624" width="3.28515625" style="21" customWidth="1"/>
    <col min="5625" max="5627" width="3.42578125" style="21" customWidth="1"/>
    <col min="5628" max="5628" width="3.140625" style="21" customWidth="1"/>
    <col min="5629" max="5629" width="3.28515625" style="21" customWidth="1"/>
    <col min="5630" max="5630" width="3.140625" style="21" customWidth="1"/>
    <col min="5631" max="5632" width="3.7109375" style="21" customWidth="1"/>
    <col min="5633" max="5634" width="5" style="21" customWidth="1"/>
    <col min="5635" max="5635" width="4.140625" style="21" customWidth="1"/>
    <col min="5636" max="5636" width="6.5703125" style="21" customWidth="1"/>
    <col min="5637" max="5861" width="9" style="21"/>
    <col min="5862" max="5867" width="9" style="21" customWidth="1"/>
    <col min="5868" max="5868" width="2" style="21" customWidth="1"/>
    <col min="5869" max="5870" width="1.7109375" style="21" customWidth="1"/>
    <col min="5871" max="5871" width="5" style="21" customWidth="1"/>
    <col min="5872" max="5872" width="2.28515625" style="21" customWidth="1"/>
    <col min="5873" max="5873" width="0.85546875" style="21" customWidth="1"/>
    <col min="5874" max="5874" width="9.140625" style="21" customWidth="1"/>
    <col min="5875" max="5879" width="3.5703125" style="21" customWidth="1"/>
    <col min="5880" max="5880" width="3.28515625" style="21" customWidth="1"/>
    <col min="5881" max="5883" width="3.42578125" style="21" customWidth="1"/>
    <col min="5884" max="5884" width="3.140625" style="21" customWidth="1"/>
    <col min="5885" max="5885" width="3.28515625" style="21" customWidth="1"/>
    <col min="5886" max="5886" width="3.140625" style="21" customWidth="1"/>
    <col min="5887" max="5888" width="3.7109375" style="21" customWidth="1"/>
    <col min="5889" max="5890" width="5" style="21" customWidth="1"/>
    <col min="5891" max="5891" width="4.140625" style="21" customWidth="1"/>
    <col min="5892" max="5892" width="6.5703125" style="21" customWidth="1"/>
    <col min="5893" max="6117" width="9" style="21"/>
    <col min="6118" max="6123" width="9" style="21" customWidth="1"/>
    <col min="6124" max="6124" width="2" style="21" customWidth="1"/>
    <col min="6125" max="6126" width="1.7109375" style="21" customWidth="1"/>
    <col min="6127" max="6127" width="5" style="21" customWidth="1"/>
    <col min="6128" max="6128" width="2.28515625" style="21" customWidth="1"/>
    <col min="6129" max="6129" width="0.85546875" style="21" customWidth="1"/>
    <col min="6130" max="6130" width="9.140625" style="21" customWidth="1"/>
    <col min="6131" max="6135" width="3.5703125" style="21" customWidth="1"/>
    <col min="6136" max="6136" width="3.28515625" style="21" customWidth="1"/>
    <col min="6137" max="6139" width="3.42578125" style="21" customWidth="1"/>
    <col min="6140" max="6140" width="3.140625" style="21" customWidth="1"/>
    <col min="6141" max="6141" width="3.28515625" style="21" customWidth="1"/>
    <col min="6142" max="6142" width="3.140625" style="21" customWidth="1"/>
    <col min="6143" max="6144" width="3.7109375" style="21" customWidth="1"/>
    <col min="6145" max="6146" width="5" style="21" customWidth="1"/>
    <col min="6147" max="6147" width="4.140625" style="21" customWidth="1"/>
    <col min="6148" max="6148" width="6.5703125" style="21" customWidth="1"/>
    <col min="6149" max="6373" width="9" style="21"/>
    <col min="6374" max="6379" width="9" style="21" customWidth="1"/>
    <col min="6380" max="6380" width="2" style="21" customWidth="1"/>
    <col min="6381" max="6382" width="1.7109375" style="21" customWidth="1"/>
    <col min="6383" max="6383" width="5" style="21" customWidth="1"/>
    <col min="6384" max="6384" width="2.28515625" style="21" customWidth="1"/>
    <col min="6385" max="6385" width="0.85546875" style="21" customWidth="1"/>
    <col min="6386" max="6386" width="9.140625" style="21" customWidth="1"/>
    <col min="6387" max="6391" width="3.5703125" style="21" customWidth="1"/>
    <col min="6392" max="6392" width="3.28515625" style="21" customWidth="1"/>
    <col min="6393" max="6395" width="3.42578125" style="21" customWidth="1"/>
    <col min="6396" max="6396" width="3.140625" style="21" customWidth="1"/>
    <col min="6397" max="6397" width="3.28515625" style="21" customWidth="1"/>
    <col min="6398" max="6398" width="3.140625" style="21" customWidth="1"/>
    <col min="6399" max="6400" width="3.7109375" style="21" customWidth="1"/>
    <col min="6401" max="6402" width="5" style="21" customWidth="1"/>
    <col min="6403" max="6403" width="4.140625" style="21" customWidth="1"/>
    <col min="6404" max="6404" width="6.5703125" style="21" customWidth="1"/>
    <col min="6405" max="6629" width="9" style="21"/>
    <col min="6630" max="6635" width="9" style="21" customWidth="1"/>
    <col min="6636" max="6636" width="2" style="21" customWidth="1"/>
    <col min="6637" max="6638" width="1.7109375" style="21" customWidth="1"/>
    <col min="6639" max="6639" width="5" style="21" customWidth="1"/>
    <col min="6640" max="6640" width="2.28515625" style="21" customWidth="1"/>
    <col min="6641" max="6641" width="0.85546875" style="21" customWidth="1"/>
    <col min="6642" max="6642" width="9.140625" style="21" customWidth="1"/>
    <col min="6643" max="6647" width="3.5703125" style="21" customWidth="1"/>
    <col min="6648" max="6648" width="3.28515625" style="21" customWidth="1"/>
    <col min="6649" max="6651" width="3.42578125" style="21" customWidth="1"/>
    <col min="6652" max="6652" width="3.140625" style="21" customWidth="1"/>
    <col min="6653" max="6653" width="3.28515625" style="21" customWidth="1"/>
    <col min="6654" max="6654" width="3.140625" style="21" customWidth="1"/>
    <col min="6655" max="6656" width="3.7109375" style="21" customWidth="1"/>
    <col min="6657" max="6658" width="5" style="21" customWidth="1"/>
    <col min="6659" max="6659" width="4.140625" style="21" customWidth="1"/>
    <col min="6660" max="6660" width="6.5703125" style="21" customWidth="1"/>
    <col min="6661" max="6885" width="9" style="21"/>
    <col min="6886" max="6891" width="9" style="21" customWidth="1"/>
    <col min="6892" max="6892" width="2" style="21" customWidth="1"/>
    <col min="6893" max="6894" width="1.7109375" style="21" customWidth="1"/>
    <col min="6895" max="6895" width="5" style="21" customWidth="1"/>
    <col min="6896" max="6896" width="2.28515625" style="21" customWidth="1"/>
    <col min="6897" max="6897" width="0.85546875" style="21" customWidth="1"/>
    <col min="6898" max="6898" width="9.140625" style="21" customWidth="1"/>
    <col min="6899" max="6903" width="3.5703125" style="21" customWidth="1"/>
    <col min="6904" max="6904" width="3.28515625" style="21" customWidth="1"/>
    <col min="6905" max="6907" width="3.42578125" style="21" customWidth="1"/>
    <col min="6908" max="6908" width="3.140625" style="21" customWidth="1"/>
    <col min="6909" max="6909" width="3.28515625" style="21" customWidth="1"/>
    <col min="6910" max="6910" width="3.140625" style="21" customWidth="1"/>
    <col min="6911" max="6912" width="3.7109375" style="21" customWidth="1"/>
    <col min="6913" max="6914" width="5" style="21" customWidth="1"/>
    <col min="6915" max="6915" width="4.140625" style="21" customWidth="1"/>
    <col min="6916" max="6916" width="6.5703125" style="21" customWidth="1"/>
    <col min="6917" max="7141" width="9" style="21"/>
    <col min="7142" max="7147" width="9" style="21" customWidth="1"/>
    <col min="7148" max="7148" width="2" style="21" customWidth="1"/>
    <col min="7149" max="7150" width="1.7109375" style="21" customWidth="1"/>
    <col min="7151" max="7151" width="5" style="21" customWidth="1"/>
    <col min="7152" max="7152" width="2.28515625" style="21" customWidth="1"/>
    <col min="7153" max="7153" width="0.85546875" style="21" customWidth="1"/>
    <col min="7154" max="7154" width="9.140625" style="21" customWidth="1"/>
    <col min="7155" max="7159" width="3.5703125" style="21" customWidth="1"/>
    <col min="7160" max="7160" width="3.28515625" style="21" customWidth="1"/>
    <col min="7161" max="7163" width="3.42578125" style="21" customWidth="1"/>
    <col min="7164" max="7164" width="3.140625" style="21" customWidth="1"/>
    <col min="7165" max="7165" width="3.28515625" style="21" customWidth="1"/>
    <col min="7166" max="7166" width="3.140625" style="21" customWidth="1"/>
    <col min="7167" max="7168" width="3.7109375" style="21" customWidth="1"/>
    <col min="7169" max="7170" width="5" style="21" customWidth="1"/>
    <col min="7171" max="7171" width="4.140625" style="21" customWidth="1"/>
    <col min="7172" max="7172" width="6.5703125" style="21" customWidth="1"/>
    <col min="7173" max="7397" width="9" style="21"/>
    <col min="7398" max="7403" width="9" style="21" customWidth="1"/>
    <col min="7404" max="7404" width="2" style="21" customWidth="1"/>
    <col min="7405" max="7406" width="1.7109375" style="21" customWidth="1"/>
    <col min="7407" max="7407" width="5" style="21" customWidth="1"/>
    <col min="7408" max="7408" width="2.28515625" style="21" customWidth="1"/>
    <col min="7409" max="7409" width="0.85546875" style="21" customWidth="1"/>
    <col min="7410" max="7410" width="9.140625" style="21" customWidth="1"/>
    <col min="7411" max="7415" width="3.5703125" style="21" customWidth="1"/>
    <col min="7416" max="7416" width="3.28515625" style="21" customWidth="1"/>
    <col min="7417" max="7419" width="3.42578125" style="21" customWidth="1"/>
    <col min="7420" max="7420" width="3.140625" style="21" customWidth="1"/>
    <col min="7421" max="7421" width="3.28515625" style="21" customWidth="1"/>
    <col min="7422" max="7422" width="3.140625" style="21" customWidth="1"/>
    <col min="7423" max="7424" width="3.7109375" style="21" customWidth="1"/>
    <col min="7425" max="7426" width="5" style="21" customWidth="1"/>
    <col min="7427" max="7427" width="4.140625" style="21" customWidth="1"/>
    <col min="7428" max="7428" width="6.5703125" style="21" customWidth="1"/>
    <col min="7429" max="7653" width="9" style="21"/>
    <col min="7654" max="7659" width="9" style="21" customWidth="1"/>
    <col min="7660" max="7660" width="2" style="21" customWidth="1"/>
    <col min="7661" max="7662" width="1.7109375" style="21" customWidth="1"/>
    <col min="7663" max="7663" width="5" style="21" customWidth="1"/>
    <col min="7664" max="7664" width="2.28515625" style="21" customWidth="1"/>
    <col min="7665" max="7665" width="0.85546875" style="21" customWidth="1"/>
    <col min="7666" max="7666" width="9.140625" style="21" customWidth="1"/>
    <col min="7667" max="7671" width="3.5703125" style="21" customWidth="1"/>
    <col min="7672" max="7672" width="3.28515625" style="21" customWidth="1"/>
    <col min="7673" max="7675" width="3.42578125" style="21" customWidth="1"/>
    <col min="7676" max="7676" width="3.140625" style="21" customWidth="1"/>
    <col min="7677" max="7677" width="3.28515625" style="21" customWidth="1"/>
    <col min="7678" max="7678" width="3.140625" style="21" customWidth="1"/>
    <col min="7679" max="7680" width="3.7109375" style="21" customWidth="1"/>
    <col min="7681" max="7682" width="5" style="21" customWidth="1"/>
    <col min="7683" max="7683" width="4.140625" style="21" customWidth="1"/>
    <col min="7684" max="7684" width="6.5703125" style="21" customWidth="1"/>
    <col min="7685" max="7909" width="9" style="21"/>
    <col min="7910" max="7915" width="9" style="21" customWidth="1"/>
    <col min="7916" max="7916" width="2" style="21" customWidth="1"/>
    <col min="7917" max="7918" width="1.7109375" style="21" customWidth="1"/>
    <col min="7919" max="7919" width="5" style="21" customWidth="1"/>
    <col min="7920" max="7920" width="2.28515625" style="21" customWidth="1"/>
    <col min="7921" max="7921" width="0.85546875" style="21" customWidth="1"/>
    <col min="7922" max="7922" width="9.140625" style="21" customWidth="1"/>
    <col min="7923" max="7927" width="3.5703125" style="21" customWidth="1"/>
    <col min="7928" max="7928" width="3.28515625" style="21" customWidth="1"/>
    <col min="7929" max="7931" width="3.42578125" style="21" customWidth="1"/>
    <col min="7932" max="7932" width="3.140625" style="21" customWidth="1"/>
    <col min="7933" max="7933" width="3.28515625" style="21" customWidth="1"/>
    <col min="7934" max="7934" width="3.140625" style="21" customWidth="1"/>
    <col min="7935" max="7936" width="3.7109375" style="21" customWidth="1"/>
    <col min="7937" max="7938" width="5" style="21" customWidth="1"/>
    <col min="7939" max="7939" width="4.140625" style="21" customWidth="1"/>
    <col min="7940" max="7940" width="6.5703125" style="21" customWidth="1"/>
    <col min="7941" max="8165" width="9" style="21"/>
    <col min="8166" max="8171" width="9" style="21" customWidth="1"/>
    <col min="8172" max="8172" width="2" style="21" customWidth="1"/>
    <col min="8173" max="8174" width="1.7109375" style="21" customWidth="1"/>
    <col min="8175" max="8175" width="5" style="21" customWidth="1"/>
    <col min="8176" max="8176" width="2.28515625" style="21" customWidth="1"/>
    <col min="8177" max="8177" width="0.85546875" style="21" customWidth="1"/>
    <col min="8178" max="8178" width="9.140625" style="21" customWidth="1"/>
    <col min="8179" max="8183" width="3.5703125" style="21" customWidth="1"/>
    <col min="8184" max="8184" width="3.28515625" style="21" customWidth="1"/>
    <col min="8185" max="8187" width="3.42578125" style="21" customWidth="1"/>
    <col min="8188" max="8188" width="3.140625" style="21" customWidth="1"/>
    <col min="8189" max="8189" width="3.28515625" style="21" customWidth="1"/>
    <col min="8190" max="8190" width="3.140625" style="21" customWidth="1"/>
    <col min="8191" max="8192" width="3.7109375" style="21" customWidth="1"/>
    <col min="8193" max="8194" width="5" style="21" customWidth="1"/>
    <col min="8195" max="8195" width="4.140625" style="21" customWidth="1"/>
    <col min="8196" max="8196" width="6.5703125" style="21" customWidth="1"/>
    <col min="8197" max="8421" width="9" style="21"/>
    <col min="8422" max="8427" width="9" style="21" customWidth="1"/>
    <col min="8428" max="8428" width="2" style="21" customWidth="1"/>
    <col min="8429" max="8430" width="1.7109375" style="21" customWidth="1"/>
    <col min="8431" max="8431" width="5" style="21" customWidth="1"/>
    <col min="8432" max="8432" width="2.28515625" style="21" customWidth="1"/>
    <col min="8433" max="8433" width="0.85546875" style="21" customWidth="1"/>
    <col min="8434" max="8434" width="9.140625" style="21" customWidth="1"/>
    <col min="8435" max="8439" width="3.5703125" style="21" customWidth="1"/>
    <col min="8440" max="8440" width="3.28515625" style="21" customWidth="1"/>
    <col min="8441" max="8443" width="3.42578125" style="21" customWidth="1"/>
    <col min="8444" max="8444" width="3.140625" style="21" customWidth="1"/>
    <col min="8445" max="8445" width="3.28515625" style="21" customWidth="1"/>
    <col min="8446" max="8446" width="3.140625" style="21" customWidth="1"/>
    <col min="8447" max="8448" width="3.7109375" style="21" customWidth="1"/>
    <col min="8449" max="8450" width="5" style="21" customWidth="1"/>
    <col min="8451" max="8451" width="4.140625" style="21" customWidth="1"/>
    <col min="8452" max="8452" width="6.5703125" style="21" customWidth="1"/>
    <col min="8453" max="8677" width="9" style="21"/>
    <col min="8678" max="8683" width="9" style="21" customWidth="1"/>
    <col min="8684" max="8684" width="2" style="21" customWidth="1"/>
    <col min="8685" max="8686" width="1.7109375" style="21" customWidth="1"/>
    <col min="8687" max="8687" width="5" style="21" customWidth="1"/>
    <col min="8688" max="8688" width="2.28515625" style="21" customWidth="1"/>
    <col min="8689" max="8689" width="0.85546875" style="21" customWidth="1"/>
    <col min="8690" max="8690" width="9.140625" style="21" customWidth="1"/>
    <col min="8691" max="8695" width="3.5703125" style="21" customWidth="1"/>
    <col min="8696" max="8696" width="3.28515625" style="21" customWidth="1"/>
    <col min="8697" max="8699" width="3.42578125" style="21" customWidth="1"/>
    <col min="8700" max="8700" width="3.140625" style="21" customWidth="1"/>
    <col min="8701" max="8701" width="3.28515625" style="21" customWidth="1"/>
    <col min="8702" max="8702" width="3.140625" style="21" customWidth="1"/>
    <col min="8703" max="8704" width="3.7109375" style="21" customWidth="1"/>
    <col min="8705" max="8706" width="5" style="21" customWidth="1"/>
    <col min="8707" max="8707" width="4.140625" style="21" customWidth="1"/>
    <col min="8708" max="8708" width="6.5703125" style="21" customWidth="1"/>
    <col min="8709" max="8933" width="9" style="21"/>
    <col min="8934" max="8939" width="9" style="21" customWidth="1"/>
    <col min="8940" max="8940" width="2" style="21" customWidth="1"/>
    <col min="8941" max="8942" width="1.7109375" style="21" customWidth="1"/>
    <col min="8943" max="8943" width="5" style="21" customWidth="1"/>
    <col min="8944" max="8944" width="2.28515625" style="21" customWidth="1"/>
    <col min="8945" max="8945" width="0.85546875" style="21" customWidth="1"/>
    <col min="8946" max="8946" width="9.140625" style="21" customWidth="1"/>
    <col min="8947" max="8951" width="3.5703125" style="21" customWidth="1"/>
    <col min="8952" max="8952" width="3.28515625" style="21" customWidth="1"/>
    <col min="8953" max="8955" width="3.42578125" style="21" customWidth="1"/>
    <col min="8956" max="8956" width="3.140625" style="21" customWidth="1"/>
    <col min="8957" max="8957" width="3.28515625" style="21" customWidth="1"/>
    <col min="8958" max="8958" width="3.140625" style="21" customWidth="1"/>
    <col min="8959" max="8960" width="3.7109375" style="21" customWidth="1"/>
    <col min="8961" max="8962" width="5" style="21" customWidth="1"/>
    <col min="8963" max="8963" width="4.140625" style="21" customWidth="1"/>
    <col min="8964" max="8964" width="6.5703125" style="21" customWidth="1"/>
    <col min="8965" max="9189" width="9" style="21"/>
    <col min="9190" max="9195" width="9" style="21" customWidth="1"/>
    <col min="9196" max="9196" width="2" style="21" customWidth="1"/>
    <col min="9197" max="9198" width="1.7109375" style="21" customWidth="1"/>
    <col min="9199" max="9199" width="5" style="21" customWidth="1"/>
    <col min="9200" max="9200" width="2.28515625" style="21" customWidth="1"/>
    <col min="9201" max="9201" width="0.85546875" style="21" customWidth="1"/>
    <col min="9202" max="9202" width="9.140625" style="21" customWidth="1"/>
    <col min="9203" max="9207" width="3.5703125" style="21" customWidth="1"/>
    <col min="9208" max="9208" width="3.28515625" style="21" customWidth="1"/>
    <col min="9209" max="9211" width="3.42578125" style="21" customWidth="1"/>
    <col min="9212" max="9212" width="3.140625" style="21" customWidth="1"/>
    <col min="9213" max="9213" width="3.28515625" style="21" customWidth="1"/>
    <col min="9214" max="9214" width="3.140625" style="21" customWidth="1"/>
    <col min="9215" max="9216" width="3.7109375" style="21" customWidth="1"/>
    <col min="9217" max="9218" width="5" style="21" customWidth="1"/>
    <col min="9219" max="9219" width="4.140625" style="21" customWidth="1"/>
    <col min="9220" max="9220" width="6.5703125" style="21" customWidth="1"/>
    <col min="9221" max="9445" width="9" style="21"/>
    <col min="9446" max="9451" width="9" style="21" customWidth="1"/>
    <col min="9452" max="9452" width="2" style="21" customWidth="1"/>
    <col min="9453" max="9454" width="1.7109375" style="21" customWidth="1"/>
    <col min="9455" max="9455" width="5" style="21" customWidth="1"/>
    <col min="9456" max="9456" width="2.28515625" style="21" customWidth="1"/>
    <col min="9457" max="9457" width="0.85546875" style="21" customWidth="1"/>
    <col min="9458" max="9458" width="9.140625" style="21" customWidth="1"/>
    <col min="9459" max="9463" width="3.5703125" style="21" customWidth="1"/>
    <col min="9464" max="9464" width="3.28515625" style="21" customWidth="1"/>
    <col min="9465" max="9467" width="3.42578125" style="21" customWidth="1"/>
    <col min="9468" max="9468" width="3.140625" style="21" customWidth="1"/>
    <col min="9469" max="9469" width="3.28515625" style="21" customWidth="1"/>
    <col min="9470" max="9470" width="3.140625" style="21" customWidth="1"/>
    <col min="9471" max="9472" width="3.7109375" style="21" customWidth="1"/>
    <col min="9473" max="9474" width="5" style="21" customWidth="1"/>
    <col min="9475" max="9475" width="4.140625" style="21" customWidth="1"/>
    <col min="9476" max="9476" width="6.5703125" style="21" customWidth="1"/>
    <col min="9477" max="9701" width="9" style="21"/>
    <col min="9702" max="9707" width="9" style="21" customWidth="1"/>
    <col min="9708" max="9708" width="2" style="21" customWidth="1"/>
    <col min="9709" max="9710" width="1.7109375" style="21" customWidth="1"/>
    <col min="9711" max="9711" width="5" style="21" customWidth="1"/>
    <col min="9712" max="9712" width="2.28515625" style="21" customWidth="1"/>
    <col min="9713" max="9713" width="0.85546875" style="21" customWidth="1"/>
    <col min="9714" max="9714" width="9.140625" style="21" customWidth="1"/>
    <col min="9715" max="9719" width="3.5703125" style="21" customWidth="1"/>
    <col min="9720" max="9720" width="3.28515625" style="21" customWidth="1"/>
    <col min="9721" max="9723" width="3.42578125" style="21" customWidth="1"/>
    <col min="9724" max="9724" width="3.140625" style="21" customWidth="1"/>
    <col min="9725" max="9725" width="3.28515625" style="21" customWidth="1"/>
    <col min="9726" max="9726" width="3.140625" style="21" customWidth="1"/>
    <col min="9727" max="9728" width="3.7109375" style="21" customWidth="1"/>
    <col min="9729" max="9730" width="5" style="21" customWidth="1"/>
    <col min="9731" max="9731" width="4.140625" style="21" customWidth="1"/>
    <col min="9732" max="9732" width="6.5703125" style="21" customWidth="1"/>
    <col min="9733" max="9957" width="9" style="21"/>
    <col min="9958" max="9963" width="9" style="21" customWidth="1"/>
    <col min="9964" max="9964" width="2" style="21" customWidth="1"/>
    <col min="9965" max="9966" width="1.7109375" style="21" customWidth="1"/>
    <col min="9967" max="9967" width="5" style="21" customWidth="1"/>
    <col min="9968" max="9968" width="2.28515625" style="21" customWidth="1"/>
    <col min="9969" max="9969" width="0.85546875" style="21" customWidth="1"/>
    <col min="9970" max="9970" width="9.140625" style="21" customWidth="1"/>
    <col min="9971" max="9975" width="3.5703125" style="21" customWidth="1"/>
    <col min="9976" max="9976" width="3.28515625" style="21" customWidth="1"/>
    <col min="9977" max="9979" width="3.42578125" style="21" customWidth="1"/>
    <col min="9980" max="9980" width="3.140625" style="21" customWidth="1"/>
    <col min="9981" max="9981" width="3.28515625" style="21" customWidth="1"/>
    <col min="9982" max="9982" width="3.140625" style="21" customWidth="1"/>
    <col min="9983" max="9984" width="3.7109375" style="21" customWidth="1"/>
    <col min="9985" max="9986" width="5" style="21" customWidth="1"/>
    <col min="9987" max="9987" width="4.140625" style="21" customWidth="1"/>
    <col min="9988" max="9988" width="6.5703125" style="21" customWidth="1"/>
    <col min="9989" max="10213" width="9" style="21"/>
    <col min="10214" max="10219" width="9" style="21" customWidth="1"/>
    <col min="10220" max="10220" width="2" style="21" customWidth="1"/>
    <col min="10221" max="10222" width="1.7109375" style="21" customWidth="1"/>
    <col min="10223" max="10223" width="5" style="21" customWidth="1"/>
    <col min="10224" max="10224" width="2.28515625" style="21" customWidth="1"/>
    <col min="10225" max="10225" width="0.85546875" style="21" customWidth="1"/>
    <col min="10226" max="10226" width="9.140625" style="21" customWidth="1"/>
    <col min="10227" max="10231" width="3.5703125" style="21" customWidth="1"/>
    <col min="10232" max="10232" width="3.28515625" style="21" customWidth="1"/>
    <col min="10233" max="10235" width="3.42578125" style="21" customWidth="1"/>
    <col min="10236" max="10236" width="3.140625" style="21" customWidth="1"/>
    <col min="10237" max="10237" width="3.28515625" style="21" customWidth="1"/>
    <col min="10238" max="10238" width="3.140625" style="21" customWidth="1"/>
    <col min="10239" max="10240" width="3.7109375" style="21" customWidth="1"/>
    <col min="10241" max="10242" width="5" style="21" customWidth="1"/>
    <col min="10243" max="10243" width="4.140625" style="21" customWidth="1"/>
    <col min="10244" max="10244" width="6.5703125" style="21" customWidth="1"/>
    <col min="10245" max="10469" width="9" style="21"/>
    <col min="10470" max="10475" width="9" style="21" customWidth="1"/>
    <col min="10476" max="10476" width="2" style="21" customWidth="1"/>
    <col min="10477" max="10478" width="1.7109375" style="21" customWidth="1"/>
    <col min="10479" max="10479" width="5" style="21" customWidth="1"/>
    <col min="10480" max="10480" width="2.28515625" style="21" customWidth="1"/>
    <col min="10481" max="10481" width="0.85546875" style="21" customWidth="1"/>
    <col min="10482" max="10482" width="9.140625" style="21" customWidth="1"/>
    <col min="10483" max="10487" width="3.5703125" style="21" customWidth="1"/>
    <col min="10488" max="10488" width="3.28515625" style="21" customWidth="1"/>
    <col min="10489" max="10491" width="3.42578125" style="21" customWidth="1"/>
    <col min="10492" max="10492" width="3.140625" style="21" customWidth="1"/>
    <col min="10493" max="10493" width="3.28515625" style="21" customWidth="1"/>
    <col min="10494" max="10494" width="3.140625" style="21" customWidth="1"/>
    <col min="10495" max="10496" width="3.7109375" style="21" customWidth="1"/>
    <col min="10497" max="10498" width="5" style="21" customWidth="1"/>
    <col min="10499" max="10499" width="4.140625" style="21" customWidth="1"/>
    <col min="10500" max="10500" width="6.5703125" style="21" customWidth="1"/>
    <col min="10501" max="10725" width="9" style="21"/>
    <col min="10726" max="10731" width="9" style="21" customWidth="1"/>
    <col min="10732" max="10732" width="2" style="21" customWidth="1"/>
    <col min="10733" max="10734" width="1.7109375" style="21" customWidth="1"/>
    <col min="10735" max="10735" width="5" style="21" customWidth="1"/>
    <col min="10736" max="10736" width="2.28515625" style="21" customWidth="1"/>
    <col min="10737" max="10737" width="0.85546875" style="21" customWidth="1"/>
    <col min="10738" max="10738" width="9.140625" style="21" customWidth="1"/>
    <col min="10739" max="10743" width="3.5703125" style="21" customWidth="1"/>
    <col min="10744" max="10744" width="3.28515625" style="21" customWidth="1"/>
    <col min="10745" max="10747" width="3.42578125" style="21" customWidth="1"/>
    <col min="10748" max="10748" width="3.140625" style="21" customWidth="1"/>
    <col min="10749" max="10749" width="3.28515625" style="21" customWidth="1"/>
    <col min="10750" max="10750" width="3.140625" style="21" customWidth="1"/>
    <col min="10751" max="10752" width="3.7109375" style="21" customWidth="1"/>
    <col min="10753" max="10754" width="5" style="21" customWidth="1"/>
    <col min="10755" max="10755" width="4.140625" style="21" customWidth="1"/>
    <col min="10756" max="10756" width="6.5703125" style="21" customWidth="1"/>
    <col min="10757" max="10981" width="9" style="21"/>
    <col min="10982" max="10987" width="9" style="21" customWidth="1"/>
    <col min="10988" max="10988" width="2" style="21" customWidth="1"/>
    <col min="10989" max="10990" width="1.7109375" style="21" customWidth="1"/>
    <col min="10991" max="10991" width="5" style="21" customWidth="1"/>
    <col min="10992" max="10992" width="2.28515625" style="21" customWidth="1"/>
    <col min="10993" max="10993" width="0.85546875" style="21" customWidth="1"/>
    <col min="10994" max="10994" width="9.140625" style="21" customWidth="1"/>
    <col min="10995" max="10999" width="3.5703125" style="21" customWidth="1"/>
    <col min="11000" max="11000" width="3.28515625" style="21" customWidth="1"/>
    <col min="11001" max="11003" width="3.42578125" style="21" customWidth="1"/>
    <col min="11004" max="11004" width="3.140625" style="21" customWidth="1"/>
    <col min="11005" max="11005" width="3.28515625" style="21" customWidth="1"/>
    <col min="11006" max="11006" width="3.140625" style="21" customWidth="1"/>
    <col min="11007" max="11008" width="3.7109375" style="21" customWidth="1"/>
    <col min="11009" max="11010" width="5" style="21" customWidth="1"/>
    <col min="11011" max="11011" width="4.140625" style="21" customWidth="1"/>
    <col min="11012" max="11012" width="6.5703125" style="21" customWidth="1"/>
    <col min="11013" max="11237" width="9" style="21"/>
    <col min="11238" max="11243" width="9" style="21" customWidth="1"/>
    <col min="11244" max="11244" width="2" style="21" customWidth="1"/>
    <col min="11245" max="11246" width="1.7109375" style="21" customWidth="1"/>
    <col min="11247" max="11247" width="5" style="21" customWidth="1"/>
    <col min="11248" max="11248" width="2.28515625" style="21" customWidth="1"/>
    <col min="11249" max="11249" width="0.85546875" style="21" customWidth="1"/>
    <col min="11250" max="11250" width="9.140625" style="21" customWidth="1"/>
    <col min="11251" max="11255" width="3.5703125" style="21" customWidth="1"/>
    <col min="11256" max="11256" width="3.28515625" style="21" customWidth="1"/>
    <col min="11257" max="11259" width="3.42578125" style="21" customWidth="1"/>
    <col min="11260" max="11260" width="3.140625" style="21" customWidth="1"/>
    <col min="11261" max="11261" width="3.28515625" style="21" customWidth="1"/>
    <col min="11262" max="11262" width="3.140625" style="21" customWidth="1"/>
    <col min="11263" max="11264" width="3.7109375" style="21" customWidth="1"/>
    <col min="11265" max="11266" width="5" style="21" customWidth="1"/>
    <col min="11267" max="11267" width="4.140625" style="21" customWidth="1"/>
    <col min="11268" max="11268" width="6.5703125" style="21" customWidth="1"/>
    <col min="11269" max="11493" width="9" style="21"/>
    <col min="11494" max="11499" width="9" style="21" customWidth="1"/>
    <col min="11500" max="11500" width="2" style="21" customWidth="1"/>
    <col min="11501" max="11502" width="1.7109375" style="21" customWidth="1"/>
    <col min="11503" max="11503" width="5" style="21" customWidth="1"/>
    <col min="11504" max="11504" width="2.28515625" style="21" customWidth="1"/>
    <col min="11505" max="11505" width="0.85546875" style="21" customWidth="1"/>
    <col min="11506" max="11506" width="9.140625" style="21" customWidth="1"/>
    <col min="11507" max="11511" width="3.5703125" style="21" customWidth="1"/>
    <col min="11512" max="11512" width="3.28515625" style="21" customWidth="1"/>
    <col min="11513" max="11515" width="3.42578125" style="21" customWidth="1"/>
    <col min="11516" max="11516" width="3.140625" style="21" customWidth="1"/>
    <col min="11517" max="11517" width="3.28515625" style="21" customWidth="1"/>
    <col min="11518" max="11518" width="3.140625" style="21" customWidth="1"/>
    <col min="11519" max="11520" width="3.7109375" style="21" customWidth="1"/>
    <col min="11521" max="11522" width="5" style="21" customWidth="1"/>
    <col min="11523" max="11523" width="4.140625" style="21" customWidth="1"/>
    <col min="11524" max="11524" width="6.5703125" style="21" customWidth="1"/>
    <col min="11525" max="11749" width="9" style="21"/>
    <col min="11750" max="11755" width="9" style="21" customWidth="1"/>
    <col min="11756" max="11756" width="2" style="21" customWidth="1"/>
    <col min="11757" max="11758" width="1.7109375" style="21" customWidth="1"/>
    <col min="11759" max="11759" width="5" style="21" customWidth="1"/>
    <col min="11760" max="11760" width="2.28515625" style="21" customWidth="1"/>
    <col min="11761" max="11761" width="0.85546875" style="21" customWidth="1"/>
    <col min="11762" max="11762" width="9.140625" style="21" customWidth="1"/>
    <col min="11763" max="11767" width="3.5703125" style="21" customWidth="1"/>
    <col min="11768" max="11768" width="3.28515625" style="21" customWidth="1"/>
    <col min="11769" max="11771" width="3.42578125" style="21" customWidth="1"/>
    <col min="11772" max="11772" width="3.140625" style="21" customWidth="1"/>
    <col min="11773" max="11773" width="3.28515625" style="21" customWidth="1"/>
    <col min="11774" max="11774" width="3.140625" style="21" customWidth="1"/>
    <col min="11775" max="11776" width="3.7109375" style="21" customWidth="1"/>
    <col min="11777" max="11778" width="5" style="21" customWidth="1"/>
    <col min="11779" max="11779" width="4.140625" style="21" customWidth="1"/>
    <col min="11780" max="11780" width="6.5703125" style="21" customWidth="1"/>
    <col min="11781" max="12005" width="9" style="21"/>
    <col min="12006" max="12011" width="9" style="21" customWidth="1"/>
    <col min="12012" max="12012" width="2" style="21" customWidth="1"/>
    <col min="12013" max="12014" width="1.7109375" style="21" customWidth="1"/>
    <col min="12015" max="12015" width="5" style="21" customWidth="1"/>
    <col min="12016" max="12016" width="2.28515625" style="21" customWidth="1"/>
    <col min="12017" max="12017" width="0.85546875" style="21" customWidth="1"/>
    <col min="12018" max="12018" width="9.140625" style="21" customWidth="1"/>
    <col min="12019" max="12023" width="3.5703125" style="21" customWidth="1"/>
    <col min="12024" max="12024" width="3.28515625" style="21" customWidth="1"/>
    <col min="12025" max="12027" width="3.42578125" style="21" customWidth="1"/>
    <col min="12028" max="12028" width="3.140625" style="21" customWidth="1"/>
    <col min="12029" max="12029" width="3.28515625" style="21" customWidth="1"/>
    <col min="12030" max="12030" width="3.140625" style="21" customWidth="1"/>
    <col min="12031" max="12032" width="3.7109375" style="21" customWidth="1"/>
    <col min="12033" max="12034" width="5" style="21" customWidth="1"/>
    <col min="12035" max="12035" width="4.140625" style="21" customWidth="1"/>
    <col min="12036" max="12036" width="6.5703125" style="21" customWidth="1"/>
    <col min="12037" max="12261" width="9" style="21"/>
    <col min="12262" max="12267" width="9" style="21" customWidth="1"/>
    <col min="12268" max="12268" width="2" style="21" customWidth="1"/>
    <col min="12269" max="12270" width="1.7109375" style="21" customWidth="1"/>
    <col min="12271" max="12271" width="5" style="21" customWidth="1"/>
    <col min="12272" max="12272" width="2.28515625" style="21" customWidth="1"/>
    <col min="12273" max="12273" width="0.85546875" style="21" customWidth="1"/>
    <col min="12274" max="12274" width="9.140625" style="21" customWidth="1"/>
    <col min="12275" max="12279" width="3.5703125" style="21" customWidth="1"/>
    <col min="12280" max="12280" width="3.28515625" style="21" customWidth="1"/>
    <col min="12281" max="12283" width="3.42578125" style="21" customWidth="1"/>
    <col min="12284" max="12284" width="3.140625" style="21" customWidth="1"/>
    <col min="12285" max="12285" width="3.28515625" style="21" customWidth="1"/>
    <col min="12286" max="12286" width="3.140625" style="21" customWidth="1"/>
    <col min="12287" max="12288" width="3.7109375" style="21" customWidth="1"/>
    <col min="12289" max="12290" width="5" style="21" customWidth="1"/>
    <col min="12291" max="12291" width="4.140625" style="21" customWidth="1"/>
    <col min="12292" max="12292" width="6.5703125" style="21" customWidth="1"/>
    <col min="12293" max="12517" width="9" style="21"/>
    <col min="12518" max="12523" width="9" style="21" customWidth="1"/>
    <col min="12524" max="12524" width="2" style="21" customWidth="1"/>
    <col min="12525" max="12526" width="1.7109375" style="21" customWidth="1"/>
    <col min="12527" max="12527" width="5" style="21" customWidth="1"/>
    <col min="12528" max="12528" width="2.28515625" style="21" customWidth="1"/>
    <col min="12529" max="12529" width="0.85546875" style="21" customWidth="1"/>
    <col min="12530" max="12530" width="9.140625" style="21" customWidth="1"/>
    <col min="12531" max="12535" width="3.5703125" style="21" customWidth="1"/>
    <col min="12536" max="12536" width="3.28515625" style="21" customWidth="1"/>
    <col min="12537" max="12539" width="3.42578125" style="21" customWidth="1"/>
    <col min="12540" max="12540" width="3.140625" style="21" customWidth="1"/>
    <col min="12541" max="12541" width="3.28515625" style="21" customWidth="1"/>
    <col min="12542" max="12542" width="3.140625" style="21" customWidth="1"/>
    <col min="12543" max="12544" width="3.7109375" style="21" customWidth="1"/>
    <col min="12545" max="12546" width="5" style="21" customWidth="1"/>
    <col min="12547" max="12547" width="4.140625" style="21" customWidth="1"/>
    <col min="12548" max="12548" width="6.5703125" style="21" customWidth="1"/>
    <col min="12549" max="12773" width="9" style="21"/>
    <col min="12774" max="12779" width="9" style="21" customWidth="1"/>
    <col min="12780" max="12780" width="2" style="21" customWidth="1"/>
    <col min="12781" max="12782" width="1.7109375" style="21" customWidth="1"/>
    <col min="12783" max="12783" width="5" style="21" customWidth="1"/>
    <col min="12784" max="12784" width="2.28515625" style="21" customWidth="1"/>
    <col min="12785" max="12785" width="0.85546875" style="21" customWidth="1"/>
    <col min="12786" max="12786" width="9.140625" style="21" customWidth="1"/>
    <col min="12787" max="12791" width="3.5703125" style="21" customWidth="1"/>
    <col min="12792" max="12792" width="3.28515625" style="21" customWidth="1"/>
    <col min="12793" max="12795" width="3.42578125" style="21" customWidth="1"/>
    <col min="12796" max="12796" width="3.140625" style="21" customWidth="1"/>
    <col min="12797" max="12797" width="3.28515625" style="21" customWidth="1"/>
    <col min="12798" max="12798" width="3.140625" style="21" customWidth="1"/>
    <col min="12799" max="12800" width="3.7109375" style="21" customWidth="1"/>
    <col min="12801" max="12802" width="5" style="21" customWidth="1"/>
    <col min="12803" max="12803" width="4.140625" style="21" customWidth="1"/>
    <col min="12804" max="12804" width="6.5703125" style="21" customWidth="1"/>
    <col min="12805" max="13029" width="9" style="21"/>
    <col min="13030" max="13035" width="9" style="21" customWidth="1"/>
    <col min="13036" max="13036" width="2" style="21" customWidth="1"/>
    <col min="13037" max="13038" width="1.7109375" style="21" customWidth="1"/>
    <col min="13039" max="13039" width="5" style="21" customWidth="1"/>
    <col min="13040" max="13040" width="2.28515625" style="21" customWidth="1"/>
    <col min="13041" max="13041" width="0.85546875" style="21" customWidth="1"/>
    <col min="13042" max="13042" width="9.140625" style="21" customWidth="1"/>
    <col min="13043" max="13047" width="3.5703125" style="21" customWidth="1"/>
    <col min="13048" max="13048" width="3.28515625" style="21" customWidth="1"/>
    <col min="13049" max="13051" width="3.42578125" style="21" customWidth="1"/>
    <col min="13052" max="13052" width="3.140625" style="21" customWidth="1"/>
    <col min="13053" max="13053" width="3.28515625" style="21" customWidth="1"/>
    <col min="13054" max="13054" width="3.140625" style="21" customWidth="1"/>
    <col min="13055" max="13056" width="3.7109375" style="21" customWidth="1"/>
    <col min="13057" max="13058" width="5" style="21" customWidth="1"/>
    <col min="13059" max="13059" width="4.140625" style="21" customWidth="1"/>
    <col min="13060" max="13060" width="6.5703125" style="21" customWidth="1"/>
    <col min="13061" max="13285" width="9" style="21"/>
    <col min="13286" max="13291" width="9" style="21" customWidth="1"/>
    <col min="13292" max="13292" width="2" style="21" customWidth="1"/>
    <col min="13293" max="13294" width="1.7109375" style="21" customWidth="1"/>
    <col min="13295" max="13295" width="5" style="21" customWidth="1"/>
    <col min="13296" max="13296" width="2.28515625" style="21" customWidth="1"/>
    <col min="13297" max="13297" width="0.85546875" style="21" customWidth="1"/>
    <col min="13298" max="13298" width="9.140625" style="21" customWidth="1"/>
    <col min="13299" max="13303" width="3.5703125" style="21" customWidth="1"/>
    <col min="13304" max="13304" width="3.28515625" style="21" customWidth="1"/>
    <col min="13305" max="13307" width="3.42578125" style="21" customWidth="1"/>
    <col min="13308" max="13308" width="3.140625" style="21" customWidth="1"/>
    <col min="13309" max="13309" width="3.28515625" style="21" customWidth="1"/>
    <col min="13310" max="13310" width="3.140625" style="21" customWidth="1"/>
    <col min="13311" max="13312" width="3.7109375" style="21" customWidth="1"/>
    <col min="13313" max="13314" width="5" style="21" customWidth="1"/>
    <col min="13315" max="13315" width="4.140625" style="21" customWidth="1"/>
    <col min="13316" max="13316" width="6.5703125" style="21" customWidth="1"/>
    <col min="13317" max="13541" width="9" style="21"/>
    <col min="13542" max="13547" width="9" style="21" customWidth="1"/>
    <col min="13548" max="13548" width="2" style="21" customWidth="1"/>
    <col min="13549" max="13550" width="1.7109375" style="21" customWidth="1"/>
    <col min="13551" max="13551" width="5" style="21" customWidth="1"/>
    <col min="13552" max="13552" width="2.28515625" style="21" customWidth="1"/>
    <col min="13553" max="13553" width="0.85546875" style="21" customWidth="1"/>
    <col min="13554" max="13554" width="9.140625" style="21" customWidth="1"/>
    <col min="13555" max="13559" width="3.5703125" style="21" customWidth="1"/>
    <col min="13560" max="13560" width="3.28515625" style="21" customWidth="1"/>
    <col min="13561" max="13563" width="3.42578125" style="21" customWidth="1"/>
    <col min="13564" max="13564" width="3.140625" style="21" customWidth="1"/>
    <col min="13565" max="13565" width="3.28515625" style="21" customWidth="1"/>
    <col min="13566" max="13566" width="3.140625" style="21" customWidth="1"/>
    <col min="13567" max="13568" width="3.7109375" style="21" customWidth="1"/>
    <col min="13569" max="13570" width="5" style="21" customWidth="1"/>
    <col min="13571" max="13571" width="4.140625" style="21" customWidth="1"/>
    <col min="13572" max="13572" width="6.5703125" style="21" customWidth="1"/>
    <col min="13573" max="13797" width="9" style="21"/>
    <col min="13798" max="13803" width="9" style="21" customWidth="1"/>
    <col min="13804" max="13804" width="2" style="21" customWidth="1"/>
    <col min="13805" max="13806" width="1.7109375" style="21" customWidth="1"/>
    <col min="13807" max="13807" width="5" style="21" customWidth="1"/>
    <col min="13808" max="13808" width="2.28515625" style="21" customWidth="1"/>
    <col min="13809" max="13809" width="0.85546875" style="21" customWidth="1"/>
    <col min="13810" max="13810" width="9.140625" style="21" customWidth="1"/>
    <col min="13811" max="13815" width="3.5703125" style="21" customWidth="1"/>
    <col min="13816" max="13816" width="3.28515625" style="21" customWidth="1"/>
    <col min="13817" max="13819" width="3.42578125" style="21" customWidth="1"/>
    <col min="13820" max="13820" width="3.140625" style="21" customWidth="1"/>
    <col min="13821" max="13821" width="3.28515625" style="21" customWidth="1"/>
    <col min="13822" max="13822" width="3.140625" style="21" customWidth="1"/>
    <col min="13823" max="13824" width="3.7109375" style="21" customWidth="1"/>
    <col min="13825" max="13826" width="5" style="21" customWidth="1"/>
    <col min="13827" max="13827" width="4.140625" style="21" customWidth="1"/>
    <col min="13828" max="13828" width="6.5703125" style="21" customWidth="1"/>
    <col min="13829" max="14053" width="9" style="21"/>
    <col min="14054" max="14059" width="9" style="21" customWidth="1"/>
    <col min="14060" max="14060" width="2" style="21" customWidth="1"/>
    <col min="14061" max="14062" width="1.7109375" style="21" customWidth="1"/>
    <col min="14063" max="14063" width="5" style="21" customWidth="1"/>
    <col min="14064" max="14064" width="2.28515625" style="21" customWidth="1"/>
    <col min="14065" max="14065" width="0.85546875" style="21" customWidth="1"/>
    <col min="14066" max="14066" width="9.140625" style="21" customWidth="1"/>
    <col min="14067" max="14071" width="3.5703125" style="21" customWidth="1"/>
    <col min="14072" max="14072" width="3.28515625" style="21" customWidth="1"/>
    <col min="14073" max="14075" width="3.42578125" style="21" customWidth="1"/>
    <col min="14076" max="14076" width="3.140625" style="21" customWidth="1"/>
    <col min="14077" max="14077" width="3.28515625" style="21" customWidth="1"/>
    <col min="14078" max="14078" width="3.140625" style="21" customWidth="1"/>
    <col min="14079" max="14080" width="3.7109375" style="21" customWidth="1"/>
    <col min="14081" max="14082" width="5" style="21" customWidth="1"/>
    <col min="14083" max="14083" width="4.140625" style="21" customWidth="1"/>
    <col min="14084" max="14084" width="6.5703125" style="21" customWidth="1"/>
    <col min="14085" max="14309" width="9" style="21"/>
    <col min="14310" max="14315" width="9" style="21" customWidth="1"/>
    <col min="14316" max="14316" width="2" style="21" customWidth="1"/>
    <col min="14317" max="14318" width="1.7109375" style="21" customWidth="1"/>
    <col min="14319" max="14319" width="5" style="21" customWidth="1"/>
    <col min="14320" max="14320" width="2.28515625" style="21" customWidth="1"/>
    <col min="14321" max="14321" width="0.85546875" style="21" customWidth="1"/>
    <col min="14322" max="14322" width="9.140625" style="21" customWidth="1"/>
    <col min="14323" max="14327" width="3.5703125" style="21" customWidth="1"/>
    <col min="14328" max="14328" width="3.28515625" style="21" customWidth="1"/>
    <col min="14329" max="14331" width="3.42578125" style="21" customWidth="1"/>
    <col min="14332" max="14332" width="3.140625" style="21" customWidth="1"/>
    <col min="14333" max="14333" width="3.28515625" style="21" customWidth="1"/>
    <col min="14334" max="14334" width="3.140625" style="21" customWidth="1"/>
    <col min="14335" max="14336" width="3.7109375" style="21" customWidth="1"/>
    <col min="14337" max="14338" width="5" style="21" customWidth="1"/>
    <col min="14339" max="14339" width="4.140625" style="21" customWidth="1"/>
    <col min="14340" max="14340" width="6.5703125" style="21" customWidth="1"/>
    <col min="14341" max="14565" width="9" style="21"/>
    <col min="14566" max="14571" width="9" style="21" customWidth="1"/>
    <col min="14572" max="14572" width="2" style="21" customWidth="1"/>
    <col min="14573" max="14574" width="1.7109375" style="21" customWidth="1"/>
    <col min="14575" max="14575" width="5" style="21" customWidth="1"/>
    <col min="14576" max="14576" width="2.28515625" style="21" customWidth="1"/>
    <col min="14577" max="14577" width="0.85546875" style="21" customWidth="1"/>
    <col min="14578" max="14578" width="9.140625" style="21" customWidth="1"/>
    <col min="14579" max="14583" width="3.5703125" style="21" customWidth="1"/>
    <col min="14584" max="14584" width="3.28515625" style="21" customWidth="1"/>
    <col min="14585" max="14587" width="3.42578125" style="21" customWidth="1"/>
    <col min="14588" max="14588" width="3.140625" style="21" customWidth="1"/>
    <col min="14589" max="14589" width="3.28515625" style="21" customWidth="1"/>
    <col min="14590" max="14590" width="3.140625" style="21" customWidth="1"/>
    <col min="14591" max="14592" width="3.7109375" style="21" customWidth="1"/>
    <col min="14593" max="14594" width="5" style="21" customWidth="1"/>
    <col min="14595" max="14595" width="4.140625" style="21" customWidth="1"/>
    <col min="14596" max="14596" width="6.5703125" style="21" customWidth="1"/>
    <col min="14597" max="14821" width="9" style="21"/>
    <col min="14822" max="14827" width="9" style="21" customWidth="1"/>
    <col min="14828" max="14828" width="2" style="21" customWidth="1"/>
    <col min="14829" max="14830" width="1.7109375" style="21" customWidth="1"/>
    <col min="14831" max="14831" width="5" style="21" customWidth="1"/>
    <col min="14832" max="14832" width="2.28515625" style="21" customWidth="1"/>
    <col min="14833" max="14833" width="0.85546875" style="21" customWidth="1"/>
    <col min="14834" max="14834" width="9.140625" style="21" customWidth="1"/>
    <col min="14835" max="14839" width="3.5703125" style="21" customWidth="1"/>
    <col min="14840" max="14840" width="3.28515625" style="21" customWidth="1"/>
    <col min="14841" max="14843" width="3.42578125" style="21" customWidth="1"/>
    <col min="14844" max="14844" width="3.140625" style="21" customWidth="1"/>
    <col min="14845" max="14845" width="3.28515625" style="21" customWidth="1"/>
    <col min="14846" max="14846" width="3.140625" style="21" customWidth="1"/>
    <col min="14847" max="14848" width="3.7109375" style="21" customWidth="1"/>
    <col min="14849" max="14850" width="5" style="21" customWidth="1"/>
    <col min="14851" max="14851" width="4.140625" style="21" customWidth="1"/>
    <col min="14852" max="14852" width="6.5703125" style="21" customWidth="1"/>
    <col min="14853" max="15077" width="9" style="21"/>
    <col min="15078" max="15083" width="9" style="21" customWidth="1"/>
    <col min="15084" max="15084" width="2" style="21" customWidth="1"/>
    <col min="15085" max="15086" width="1.7109375" style="21" customWidth="1"/>
    <col min="15087" max="15087" width="5" style="21" customWidth="1"/>
    <col min="15088" max="15088" width="2.28515625" style="21" customWidth="1"/>
    <col min="15089" max="15089" width="0.85546875" style="21" customWidth="1"/>
    <col min="15090" max="15090" width="9.140625" style="21" customWidth="1"/>
    <col min="15091" max="15095" width="3.5703125" style="21" customWidth="1"/>
    <col min="15096" max="15096" width="3.28515625" style="21" customWidth="1"/>
    <col min="15097" max="15099" width="3.42578125" style="21" customWidth="1"/>
    <col min="15100" max="15100" width="3.140625" style="21" customWidth="1"/>
    <col min="15101" max="15101" width="3.28515625" style="21" customWidth="1"/>
    <col min="15102" max="15102" width="3.140625" style="21" customWidth="1"/>
    <col min="15103" max="15104" width="3.7109375" style="21" customWidth="1"/>
    <col min="15105" max="15106" width="5" style="21" customWidth="1"/>
    <col min="15107" max="15107" width="4.140625" style="21" customWidth="1"/>
    <col min="15108" max="15108" width="6.5703125" style="21" customWidth="1"/>
    <col min="15109" max="15333" width="9" style="21"/>
    <col min="15334" max="15339" width="9" style="21" customWidth="1"/>
    <col min="15340" max="15340" width="2" style="21" customWidth="1"/>
    <col min="15341" max="15342" width="1.7109375" style="21" customWidth="1"/>
    <col min="15343" max="15343" width="5" style="21" customWidth="1"/>
    <col min="15344" max="15344" width="2.28515625" style="21" customWidth="1"/>
    <col min="15345" max="15345" width="0.85546875" style="21" customWidth="1"/>
    <col min="15346" max="15346" width="9.140625" style="21" customWidth="1"/>
    <col min="15347" max="15351" width="3.5703125" style="21" customWidth="1"/>
    <col min="15352" max="15352" width="3.28515625" style="21" customWidth="1"/>
    <col min="15353" max="15355" width="3.42578125" style="21" customWidth="1"/>
    <col min="15356" max="15356" width="3.140625" style="21" customWidth="1"/>
    <col min="15357" max="15357" width="3.28515625" style="21" customWidth="1"/>
    <col min="15358" max="15358" width="3.140625" style="21" customWidth="1"/>
    <col min="15359" max="15360" width="3.7109375" style="21" customWidth="1"/>
    <col min="15361" max="15362" width="5" style="21" customWidth="1"/>
    <col min="15363" max="15363" width="4.140625" style="21" customWidth="1"/>
    <col min="15364" max="15364" width="6.5703125" style="21" customWidth="1"/>
    <col min="15365" max="15589" width="9" style="21"/>
    <col min="15590" max="15595" width="9" style="21" customWidth="1"/>
    <col min="15596" max="15596" width="2" style="21" customWidth="1"/>
    <col min="15597" max="15598" width="1.7109375" style="21" customWidth="1"/>
    <col min="15599" max="15599" width="5" style="21" customWidth="1"/>
    <col min="15600" max="15600" width="2.28515625" style="21" customWidth="1"/>
    <col min="15601" max="15601" width="0.85546875" style="21" customWidth="1"/>
    <col min="15602" max="15602" width="9.140625" style="21" customWidth="1"/>
    <col min="15603" max="15607" width="3.5703125" style="21" customWidth="1"/>
    <col min="15608" max="15608" width="3.28515625" style="21" customWidth="1"/>
    <col min="15609" max="15611" width="3.42578125" style="21" customWidth="1"/>
    <col min="15612" max="15612" width="3.140625" style="21" customWidth="1"/>
    <col min="15613" max="15613" width="3.28515625" style="21" customWidth="1"/>
    <col min="15614" max="15614" width="3.140625" style="21" customWidth="1"/>
    <col min="15615" max="15616" width="3.7109375" style="21" customWidth="1"/>
    <col min="15617" max="15618" width="5" style="21" customWidth="1"/>
    <col min="15619" max="15619" width="4.140625" style="21" customWidth="1"/>
    <col min="15620" max="15620" width="6.5703125" style="21" customWidth="1"/>
    <col min="15621" max="15845" width="9" style="21"/>
    <col min="15846" max="15851" width="9" style="21" customWidth="1"/>
    <col min="15852" max="15852" width="2" style="21" customWidth="1"/>
    <col min="15853" max="15854" width="1.7109375" style="21" customWidth="1"/>
    <col min="15855" max="15855" width="5" style="21" customWidth="1"/>
    <col min="15856" max="15856" width="2.28515625" style="21" customWidth="1"/>
    <col min="15857" max="15857" width="0.85546875" style="21" customWidth="1"/>
    <col min="15858" max="15858" width="9.140625" style="21" customWidth="1"/>
    <col min="15859" max="15863" width="3.5703125" style="21" customWidth="1"/>
    <col min="15864" max="15864" width="3.28515625" style="21" customWidth="1"/>
    <col min="15865" max="15867" width="3.42578125" style="21" customWidth="1"/>
    <col min="15868" max="15868" width="3.140625" style="21" customWidth="1"/>
    <col min="15869" max="15869" width="3.28515625" style="21" customWidth="1"/>
    <col min="15870" max="15870" width="3.140625" style="21" customWidth="1"/>
    <col min="15871" max="15872" width="3.7109375" style="21" customWidth="1"/>
    <col min="15873" max="15874" width="5" style="21" customWidth="1"/>
    <col min="15875" max="15875" width="4.140625" style="21" customWidth="1"/>
    <col min="15876" max="15876" width="6.5703125" style="21" customWidth="1"/>
    <col min="15877" max="16101" width="9" style="21"/>
    <col min="16102" max="16107" width="9" style="21" customWidth="1"/>
    <col min="16108" max="16108" width="2" style="21" customWidth="1"/>
    <col min="16109" max="16110" width="1.7109375" style="21" customWidth="1"/>
    <col min="16111" max="16111" width="5" style="21" customWidth="1"/>
    <col min="16112" max="16112" width="2.28515625" style="21" customWidth="1"/>
    <col min="16113" max="16113" width="0.85546875" style="21" customWidth="1"/>
    <col min="16114" max="16114" width="9.140625" style="21" customWidth="1"/>
    <col min="16115" max="16119" width="3.5703125" style="21" customWidth="1"/>
    <col min="16120" max="16120" width="3.28515625" style="21" customWidth="1"/>
    <col min="16121" max="16123" width="3.42578125" style="21" customWidth="1"/>
    <col min="16124" max="16124" width="3.140625" style="21" customWidth="1"/>
    <col min="16125" max="16125" width="3.28515625" style="21" customWidth="1"/>
    <col min="16126" max="16126" width="3.140625" style="21" customWidth="1"/>
    <col min="16127" max="16128" width="3.7109375" style="21" customWidth="1"/>
    <col min="16129" max="16130" width="5" style="21" customWidth="1"/>
    <col min="16131" max="16131" width="4.140625" style="21" customWidth="1"/>
    <col min="16132" max="16132" width="6.5703125" style="21" customWidth="1"/>
    <col min="16133" max="16384" width="9" style="21"/>
  </cols>
  <sheetData>
    <row r="1" spans="1:7" x14ac:dyDescent="0.2">
      <c r="A1" s="703" t="s">
        <v>244</v>
      </c>
      <c r="B1" s="703"/>
      <c r="C1" s="703"/>
      <c r="D1" s="703"/>
    </row>
    <row r="2" spans="1:7" ht="17.25" customHeight="1" thickBot="1" x14ac:dyDescent="0.25">
      <c r="A2" s="58"/>
      <c r="B2" s="59"/>
      <c r="C2" s="59"/>
      <c r="D2" s="315" t="s">
        <v>91</v>
      </c>
    </row>
    <row r="3" spans="1:7" ht="30.75" customHeight="1" thickTop="1" thickBot="1" x14ac:dyDescent="0.25">
      <c r="A3" s="264" t="s">
        <v>74</v>
      </c>
      <c r="B3" s="265" t="s">
        <v>276</v>
      </c>
      <c r="C3" s="266" t="s">
        <v>277</v>
      </c>
      <c r="D3" s="267" t="s">
        <v>278</v>
      </c>
    </row>
    <row r="4" spans="1:7" ht="13.5" thickTop="1" x14ac:dyDescent="0.2">
      <c r="A4" s="274" t="s">
        <v>96</v>
      </c>
      <c r="B4" s="268">
        <f>'01 Programa'!L135+'01 Programa'!L130+'01 Programa'!L89+'01 Programa'!L87+'01 Programa'!L80+'01 Programa'!L76+'01 Programa'!L72+'01 Programa'!L67+'01 Programa'!L58+'01 Programa'!L52+'01 Programa'!L41+'01 Programa'!L30+'01 Programa'!L25+'01 Programa'!L22+'01 Programa'!L17</f>
        <v>14123.3</v>
      </c>
      <c r="C4" s="268">
        <f>'01 Programa'!P135+'01 Programa'!P130+'01 Programa'!P89+'01 Programa'!P87+'01 Programa'!P80+'01 Programa'!P76+'01 Programa'!P72+'01 Programa'!P67+'01 Programa'!P58+'01 Programa'!P52+'01 Programa'!P41+'01 Programa'!P30+'01 Programa'!P25+'01 Programa'!P22+'01 Programa'!P17</f>
        <v>14494.9</v>
      </c>
      <c r="D4" s="269">
        <f>'01 Programa'!T17+'01 Programa'!T22+'01 Programa'!T25+'01 Programa'!T30+'01 Programa'!T41+'01 Programa'!T52+'01 Programa'!T58+'01 Programa'!T67+'01 Programa'!T72+'01 Programa'!T76+'01 Programa'!T80+'01 Programa'!T87+'01 Programa'!T89+'01 Programa'!T130+'01 Programa'!T135</f>
        <v>14481.8</v>
      </c>
    </row>
    <row r="5" spans="1:7" x14ac:dyDescent="0.2">
      <c r="A5" s="272" t="s">
        <v>103</v>
      </c>
      <c r="B5" s="256">
        <f>'01 Programa'!L18+'01 Programa'!L27+'01 Programa'!L31+'01 Programa'!L34+'01 Programa'!L37+'01 Programa'!L40+'01 Programa'!L45+'01 Programa'!L48+'01 Programa'!L51+'01 Programa'!L55+'01 Programa'!L68+'01 Programa'!L74+'01 Programa'!L81+'01 Programa'!L97+'01 Programa'!L100</f>
        <v>24170.900000000005</v>
      </c>
      <c r="C5" s="256">
        <f>'01 Programa'!P18+'01 Programa'!P27+'01 Programa'!P31+'01 Programa'!P34+'01 Programa'!P37+'01 Programa'!P40+'01 Programa'!P45+'01 Programa'!P48+'01 Programa'!P51+'01 Programa'!P55+'01 Programa'!P68+'01 Programa'!P74+'01 Programa'!P81+'01 Programa'!P92+'01 Programa'!P97+'01 Programa'!P100+'01 Programa'!P63</f>
        <v>25013.4</v>
      </c>
      <c r="D5" s="258">
        <f>'01 Programa'!T100+'01 Programa'!T97+'01 Programa'!T92+'01 Programa'!T81+'01 Programa'!T74+'01 Programa'!T68+'01 Programa'!T55+'01 Programa'!T51+'01 Programa'!T48+'01 Programa'!T45+'01 Programa'!T40+'01 Programa'!T37+'01 Programa'!T34+'01 Programa'!T31+'01 Programa'!T27+'01 Programa'!T18+'01 Programa'!T63</f>
        <v>25011.5</v>
      </c>
    </row>
    <row r="6" spans="1:7" x14ac:dyDescent="0.2">
      <c r="A6" s="272" t="s">
        <v>104</v>
      </c>
      <c r="B6" s="257">
        <v>0</v>
      </c>
      <c r="C6" s="256">
        <v>0</v>
      </c>
      <c r="D6" s="275">
        <v>0</v>
      </c>
    </row>
    <row r="7" spans="1:7" x14ac:dyDescent="0.2">
      <c r="A7" s="272" t="s">
        <v>105</v>
      </c>
      <c r="B7" s="256">
        <f>'01 Programa'!L124+'01 Programa'!L122+'01 Programa'!L120+'01 Programa'!L118+'01 Programa'!L116+'01 Programa'!L114+'01 Programa'!L112+'01 Programa'!L110+'01 Programa'!L108+'01 Programa'!L106+'01 Programa'!L82+'01 Programa'!L69+'01 Programa'!L42+'01 Programa'!L19</f>
        <v>1322</v>
      </c>
      <c r="C7" s="256">
        <f>'01 Programa'!P124+'01 Programa'!P122+'01 Programa'!P120+'01 Programa'!P118+'01 Programa'!P116+'01 Programa'!P114+'01 Programa'!P112+'01 Programa'!P110+'01 Programa'!P108+'01 Programa'!P106+'01 Programa'!P82+'01 Programa'!P69+'01 Programa'!P42+'01 Programa'!P19</f>
        <v>1372.9</v>
      </c>
      <c r="D7" s="258">
        <f>'01 Programa'!T19+'01 Programa'!T42+'01 Programa'!T69+'01 Programa'!T82+'01 Programa'!T106+'01 Programa'!T108+'01 Programa'!T110+'01 Programa'!T112+'01 Programa'!T114+'01 Programa'!T116+'01 Programa'!T118+'01 Programa'!T120+'01 Programa'!T122+'01 Programa'!T124</f>
        <v>1244.9000000000001</v>
      </c>
    </row>
    <row r="8" spans="1:7" x14ac:dyDescent="0.2">
      <c r="A8" s="271" t="s">
        <v>97</v>
      </c>
      <c r="B8" s="257">
        <v>0</v>
      </c>
      <c r="C8" s="257">
        <v>0</v>
      </c>
      <c r="D8" s="275">
        <v>0</v>
      </c>
    </row>
    <row r="9" spans="1:7" ht="12.75" customHeight="1" x14ac:dyDescent="0.2">
      <c r="A9" s="273" t="s">
        <v>106</v>
      </c>
      <c r="B9" s="263">
        <f>'01 Programa'!L83+'01 Programa'!L73+'01 Programa'!L62+'01 Programa'!L60+'01 Programa'!L57+'01 Programa'!L54+'01 Programa'!L28</f>
        <v>1952.1000000000001</v>
      </c>
      <c r="C9" s="262">
        <f>'01 Programa'!P28+'01 Programa'!P38+'01 Programa'!P54+'01 Programa'!P57+'01 Programa'!P60+'01 Programa'!P62+'01 Programa'!P73+'01 Programa'!P83</f>
        <v>1989.8</v>
      </c>
      <c r="D9" s="276">
        <f>'01 Programa'!T28+'01 Programa'!T38+'01 Programa'!T54+'01 Programa'!T57+'01 Programa'!T60+'01 Programa'!T62+'01 Programa'!T73+'01 Programa'!T83</f>
        <v>1873.3</v>
      </c>
    </row>
    <row r="10" spans="1:7" x14ac:dyDescent="0.2">
      <c r="A10" s="271" t="s">
        <v>98</v>
      </c>
      <c r="B10" s="257">
        <v>0</v>
      </c>
      <c r="C10" s="256">
        <v>0</v>
      </c>
      <c r="D10" s="275">
        <v>0</v>
      </c>
    </row>
    <row r="11" spans="1:7" x14ac:dyDescent="0.2">
      <c r="A11" s="272" t="s">
        <v>99</v>
      </c>
      <c r="B11" s="257">
        <f>'01 Programa'!L20+'01 Programa'!L23+'01 Programa'!L26+'01 Programa'!L32+'01 Programa'!L43+'01 Programa'!L46+'01 Programa'!L70+'01 Programa'!L90+'01 Programa'!L131+'01 Programa'!L136</f>
        <v>9.2000000000000011</v>
      </c>
      <c r="C11" s="257">
        <f>'01 Programa'!P26+'01 Programa'!P32+'01 Programa'!P70</f>
        <v>0</v>
      </c>
      <c r="D11" s="275">
        <v>0</v>
      </c>
    </row>
    <row r="12" spans="1:7" x14ac:dyDescent="0.2">
      <c r="A12" s="272" t="s">
        <v>245</v>
      </c>
      <c r="B12" s="257">
        <v>0</v>
      </c>
      <c r="C12" s="256">
        <v>0</v>
      </c>
      <c r="D12" s="275">
        <v>0</v>
      </c>
    </row>
    <row r="13" spans="1:7" x14ac:dyDescent="0.2">
      <c r="A13" s="261" t="s">
        <v>127</v>
      </c>
      <c r="B13" s="257">
        <v>0</v>
      </c>
      <c r="C13" s="256">
        <v>0</v>
      </c>
      <c r="D13" s="275">
        <v>0</v>
      </c>
    </row>
    <row r="14" spans="1:7" x14ac:dyDescent="0.2">
      <c r="A14" s="272" t="s">
        <v>107</v>
      </c>
      <c r="B14" s="257">
        <v>0</v>
      </c>
      <c r="C14" s="256">
        <v>0</v>
      </c>
      <c r="D14" s="275">
        <v>0</v>
      </c>
      <c r="G14" s="21" t="s">
        <v>140</v>
      </c>
    </row>
    <row r="15" spans="1:7" x14ac:dyDescent="0.2">
      <c r="A15" s="271" t="s">
        <v>246</v>
      </c>
      <c r="B15" s="257">
        <v>0</v>
      </c>
      <c r="C15" s="256">
        <v>0</v>
      </c>
      <c r="D15" s="275">
        <v>0</v>
      </c>
    </row>
    <row r="16" spans="1:7" ht="18" customHeight="1" thickBot="1" x14ac:dyDescent="0.25">
      <c r="A16" s="259" t="s">
        <v>10</v>
      </c>
      <c r="B16" s="260">
        <f>SUM(B4:B15)</f>
        <v>41577.5</v>
      </c>
      <c r="C16" s="260">
        <f>SUM(C4:C15)</f>
        <v>42871.000000000007</v>
      </c>
      <c r="D16" s="277">
        <f>SUM(D4:D15)</f>
        <v>42611.500000000007</v>
      </c>
    </row>
    <row r="17" spans="1:9" ht="13.5" thickTop="1" x14ac:dyDescent="0.2"/>
    <row r="18" spans="1:9" ht="13.5" thickBot="1" x14ac:dyDescent="0.25">
      <c r="D18" s="316" t="s">
        <v>141</v>
      </c>
    </row>
    <row r="19" spans="1:9" ht="28.5" customHeight="1" thickBot="1" x14ac:dyDescent="0.25">
      <c r="A19" s="283" t="s">
        <v>74</v>
      </c>
      <c r="B19" s="284" t="str">
        <f>B3</f>
        <v>Patvirtintas biudžeto lėšų planas</v>
      </c>
      <c r="C19" s="284" t="str">
        <f>C3</f>
        <v>Patikslintas biudžeto lėšų planas</v>
      </c>
      <c r="D19" s="284" t="str">
        <f>D3</f>
        <v>Panaudotos lėšos per ataskaitinį laikotarpį</v>
      </c>
      <c r="E19" s="278"/>
      <c r="F19" s="279"/>
      <c r="G19" s="279"/>
      <c r="H19" s="279"/>
      <c r="I19" s="279"/>
    </row>
    <row r="20" spans="1:9" ht="14.25" x14ac:dyDescent="0.2">
      <c r="A20" s="289" t="s">
        <v>138</v>
      </c>
      <c r="B20" s="294">
        <f t="shared" ref="B20:D20" si="0">SUM(B21:B26)</f>
        <v>41568.300000000003</v>
      </c>
      <c r="C20" s="294">
        <f t="shared" si="0"/>
        <v>42871.000000000007</v>
      </c>
      <c r="D20" s="294">
        <f t="shared" si="0"/>
        <v>42611.500000000007</v>
      </c>
      <c r="E20" s="278"/>
      <c r="F20" s="280"/>
      <c r="G20" s="280"/>
      <c r="H20" s="280"/>
      <c r="I20" s="280"/>
    </row>
    <row r="21" spans="1:9" ht="15" customHeight="1" x14ac:dyDescent="0.25">
      <c r="A21" s="285" t="s">
        <v>131</v>
      </c>
      <c r="B21" s="291">
        <f t="shared" ref="B21:D22" si="1">B4</f>
        <v>14123.3</v>
      </c>
      <c r="C21" s="291">
        <f t="shared" si="1"/>
        <v>14494.9</v>
      </c>
      <c r="D21" s="291">
        <f t="shared" si="1"/>
        <v>14481.8</v>
      </c>
      <c r="E21" s="281"/>
      <c r="F21" s="282"/>
      <c r="G21" s="282"/>
      <c r="H21" s="282"/>
      <c r="I21" s="282"/>
    </row>
    <row r="22" spans="1:9" ht="15" x14ac:dyDescent="0.25">
      <c r="A22" s="286" t="s">
        <v>136</v>
      </c>
      <c r="B22" s="292">
        <f t="shared" si="1"/>
        <v>24170.900000000005</v>
      </c>
      <c r="C22" s="292">
        <f t="shared" si="1"/>
        <v>25013.4</v>
      </c>
      <c r="D22" s="292">
        <f t="shared" si="1"/>
        <v>25011.5</v>
      </c>
      <c r="E22" s="281"/>
      <c r="F22" s="282"/>
      <c r="G22" s="282"/>
      <c r="H22" s="282"/>
      <c r="I22" s="282"/>
    </row>
    <row r="23" spans="1:9" ht="15" x14ac:dyDescent="0.25">
      <c r="A23" s="286" t="s">
        <v>137</v>
      </c>
      <c r="B23" s="292">
        <f>B7</f>
        <v>1322</v>
      </c>
      <c r="C23" s="292">
        <f>C7</f>
        <v>1372.9</v>
      </c>
      <c r="D23" s="292">
        <f>D7</f>
        <v>1244.9000000000001</v>
      </c>
      <c r="E23" s="281"/>
      <c r="F23" s="282"/>
      <c r="G23" s="282"/>
      <c r="H23" s="282"/>
      <c r="I23" s="282"/>
    </row>
    <row r="24" spans="1:9" ht="15" x14ac:dyDescent="0.25">
      <c r="A24" s="286" t="s">
        <v>132</v>
      </c>
      <c r="B24" s="292">
        <f>B9</f>
        <v>1952.1000000000001</v>
      </c>
      <c r="C24" s="292">
        <f>C9</f>
        <v>1989.8</v>
      </c>
      <c r="D24" s="292">
        <f>D9</f>
        <v>1873.3</v>
      </c>
      <c r="E24" s="281"/>
      <c r="F24" s="282"/>
      <c r="G24" s="282"/>
      <c r="H24" s="282"/>
      <c r="I24" s="282"/>
    </row>
    <row r="25" spans="1:9" ht="15" x14ac:dyDescent="0.25">
      <c r="A25" s="286" t="s">
        <v>133</v>
      </c>
      <c r="B25" s="292">
        <v>0</v>
      </c>
      <c r="C25" s="292">
        <v>0</v>
      </c>
      <c r="D25" s="292">
        <v>0</v>
      </c>
      <c r="E25" s="281"/>
      <c r="F25" s="282"/>
      <c r="G25" s="282"/>
      <c r="H25" s="282"/>
      <c r="I25" s="282"/>
    </row>
    <row r="26" spans="1:9" ht="15.75" thickBot="1" x14ac:dyDescent="0.3">
      <c r="A26" s="286" t="s">
        <v>134</v>
      </c>
      <c r="B26" s="292">
        <v>0</v>
      </c>
      <c r="C26" s="292">
        <v>0</v>
      </c>
      <c r="D26" s="292">
        <v>0</v>
      </c>
      <c r="E26" s="281"/>
      <c r="F26" s="282"/>
      <c r="G26" s="282"/>
      <c r="H26" s="282"/>
      <c r="I26" s="282"/>
    </row>
    <row r="27" spans="1:9" ht="15" thickBot="1" x14ac:dyDescent="0.25">
      <c r="A27" s="290" t="s">
        <v>135</v>
      </c>
      <c r="B27" s="295">
        <f t="shared" ref="B27:D27" si="2">SUM(B28)</f>
        <v>9.2000000000000011</v>
      </c>
      <c r="C27" s="295">
        <f t="shared" si="2"/>
        <v>0</v>
      </c>
      <c r="D27" s="295">
        <f t="shared" si="2"/>
        <v>0</v>
      </c>
      <c r="E27" s="278"/>
      <c r="F27" s="280"/>
      <c r="G27" s="280"/>
      <c r="H27" s="280"/>
      <c r="I27" s="280"/>
    </row>
    <row r="28" spans="1:9" ht="27.75" customHeight="1" thickBot="1" x14ac:dyDescent="0.3">
      <c r="A28" s="287" t="s">
        <v>139</v>
      </c>
      <c r="B28" s="293">
        <f>B11</f>
        <v>9.2000000000000011</v>
      </c>
      <c r="C28" s="293">
        <v>0</v>
      </c>
      <c r="D28" s="293">
        <v>0</v>
      </c>
      <c r="E28" s="281"/>
      <c r="F28" s="282"/>
      <c r="G28" s="282"/>
      <c r="H28" s="282"/>
      <c r="I28" s="282"/>
    </row>
    <row r="29" spans="1:9" ht="15" customHeight="1" thickBot="1" x14ac:dyDescent="0.25">
      <c r="A29" s="290" t="s">
        <v>128</v>
      </c>
      <c r="B29" s="295">
        <f t="shared" ref="B29:D29" si="3">B20+B27</f>
        <v>41577.5</v>
      </c>
      <c r="C29" s="295">
        <f t="shared" si="3"/>
        <v>42871.000000000007</v>
      </c>
      <c r="D29" s="295">
        <f t="shared" si="3"/>
        <v>42611.500000000007</v>
      </c>
      <c r="E29" s="278"/>
      <c r="F29" s="280"/>
      <c r="G29" s="280"/>
      <c r="H29" s="280"/>
      <c r="I29" s="280"/>
    </row>
    <row r="30" spans="1:9" ht="15" x14ac:dyDescent="0.25">
      <c r="A30" s="286" t="s">
        <v>129</v>
      </c>
      <c r="B30" s="292">
        <v>0</v>
      </c>
      <c r="C30" s="292">
        <v>0</v>
      </c>
      <c r="D30" s="292">
        <v>0</v>
      </c>
      <c r="E30" s="281"/>
      <c r="F30" s="282"/>
      <c r="G30" s="282"/>
      <c r="H30" s="282"/>
      <c r="I30" s="282"/>
    </row>
    <row r="31" spans="1:9" ht="28.5" customHeight="1" thickBot="1" x14ac:dyDescent="0.3">
      <c r="A31" s="286" t="s">
        <v>130</v>
      </c>
      <c r="B31" s="292">
        <f>B29-35664.2</f>
        <v>5913.3000000000029</v>
      </c>
      <c r="C31" s="292">
        <f>C29-37270.4</f>
        <v>5600.6000000000058</v>
      </c>
      <c r="D31" s="292">
        <f>D29-36497.1</f>
        <v>6114.4000000000087</v>
      </c>
      <c r="E31" s="281"/>
      <c r="F31" s="282"/>
      <c r="G31" s="282"/>
      <c r="H31" s="282"/>
      <c r="I31" s="282"/>
    </row>
    <row r="32" spans="1:9" ht="15" thickBot="1" x14ac:dyDescent="0.25">
      <c r="A32" s="288" t="s">
        <v>116</v>
      </c>
      <c r="B32" s="296">
        <f t="shared" ref="B32:D32" si="4">B29</f>
        <v>41577.5</v>
      </c>
      <c r="C32" s="296">
        <f t="shared" si="4"/>
        <v>42871.000000000007</v>
      </c>
      <c r="D32" s="296">
        <f t="shared" si="4"/>
        <v>42611.500000000007</v>
      </c>
      <c r="E32" s="278"/>
      <c r="F32" s="280"/>
      <c r="G32" s="280"/>
      <c r="H32" s="280"/>
      <c r="I32" s="280"/>
    </row>
  </sheetData>
  <mergeCells count="1">
    <mergeCell ref="A1:D1"/>
  </mergeCells>
  <pageMargins left="0.70866141732283472" right="0.70866141732283472" top="1.1417322834645669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topLeftCell="A10" workbookViewId="0">
      <selection activeCell="F19" sqref="F19"/>
    </sheetView>
  </sheetViews>
  <sheetFormatPr defaultRowHeight="12.75" x14ac:dyDescent="0.2"/>
  <cols>
    <col min="1" max="1" width="41.28515625" style="60" customWidth="1"/>
    <col min="2" max="2" width="15.42578125" style="60" customWidth="1"/>
    <col min="3" max="3" width="13.85546875" style="60" customWidth="1"/>
    <col min="4" max="4" width="13.7109375" style="60" customWidth="1"/>
    <col min="5" max="5" width="16.85546875" style="60" customWidth="1"/>
    <col min="6" max="6" width="15.7109375" style="60" customWidth="1"/>
    <col min="7" max="253" width="9.140625" style="60"/>
    <col min="254" max="254" width="17.7109375" style="60" customWidth="1"/>
    <col min="255" max="255" width="10.28515625" style="60" customWidth="1"/>
    <col min="256" max="256" width="11" style="60" customWidth="1"/>
    <col min="257" max="257" width="10.42578125" style="60" customWidth="1"/>
    <col min="258" max="258" width="9.5703125" style="60" customWidth="1"/>
    <col min="259" max="259" width="10.85546875" style="60" customWidth="1"/>
    <col min="260" max="260" width="9.140625" style="60"/>
    <col min="261" max="261" width="10.140625" style="60" bestFit="1" customWidth="1"/>
    <col min="262" max="262" width="9.5703125" style="60" bestFit="1" customWidth="1"/>
    <col min="263" max="509" width="9.140625" style="60"/>
    <col min="510" max="510" width="17.7109375" style="60" customWidth="1"/>
    <col min="511" max="511" width="10.28515625" style="60" customWidth="1"/>
    <col min="512" max="512" width="11" style="60" customWidth="1"/>
    <col min="513" max="513" width="10.42578125" style="60" customWidth="1"/>
    <col min="514" max="514" width="9.5703125" style="60" customWidth="1"/>
    <col min="515" max="515" width="10.85546875" style="60" customWidth="1"/>
    <col min="516" max="516" width="9.140625" style="60"/>
    <col min="517" max="517" width="10.140625" style="60" bestFit="1" customWidth="1"/>
    <col min="518" max="518" width="9.5703125" style="60" bestFit="1" customWidth="1"/>
    <col min="519" max="765" width="9.140625" style="60"/>
    <col min="766" max="766" width="17.7109375" style="60" customWidth="1"/>
    <col min="767" max="767" width="10.28515625" style="60" customWidth="1"/>
    <col min="768" max="768" width="11" style="60" customWidth="1"/>
    <col min="769" max="769" width="10.42578125" style="60" customWidth="1"/>
    <col min="770" max="770" width="9.5703125" style="60" customWidth="1"/>
    <col min="771" max="771" width="10.85546875" style="60" customWidth="1"/>
    <col min="772" max="772" width="9.140625" style="60"/>
    <col min="773" max="773" width="10.140625" style="60" bestFit="1" customWidth="1"/>
    <col min="774" max="774" width="9.5703125" style="60" bestFit="1" customWidth="1"/>
    <col min="775" max="1021" width="9.140625" style="60"/>
    <col min="1022" max="1022" width="17.7109375" style="60" customWidth="1"/>
    <col min="1023" max="1023" width="10.28515625" style="60" customWidth="1"/>
    <col min="1024" max="1024" width="11" style="60" customWidth="1"/>
    <col min="1025" max="1025" width="10.42578125" style="60" customWidth="1"/>
    <col min="1026" max="1026" width="9.5703125" style="60" customWidth="1"/>
    <col min="1027" max="1027" width="10.85546875" style="60" customWidth="1"/>
    <col min="1028" max="1028" width="9.140625" style="60"/>
    <col min="1029" max="1029" width="10.140625" style="60" bestFit="1" customWidth="1"/>
    <col min="1030" max="1030" width="9.5703125" style="60" bestFit="1" customWidth="1"/>
    <col min="1031" max="1277" width="9.140625" style="60"/>
    <col min="1278" max="1278" width="17.7109375" style="60" customWidth="1"/>
    <col min="1279" max="1279" width="10.28515625" style="60" customWidth="1"/>
    <col min="1280" max="1280" width="11" style="60" customWidth="1"/>
    <col min="1281" max="1281" width="10.42578125" style="60" customWidth="1"/>
    <col min="1282" max="1282" width="9.5703125" style="60" customWidth="1"/>
    <col min="1283" max="1283" width="10.85546875" style="60" customWidth="1"/>
    <col min="1284" max="1284" width="9.140625" style="60"/>
    <col min="1285" max="1285" width="10.140625" style="60" bestFit="1" customWidth="1"/>
    <col min="1286" max="1286" width="9.5703125" style="60" bestFit="1" customWidth="1"/>
    <col min="1287" max="1533" width="9.140625" style="60"/>
    <col min="1534" max="1534" width="17.7109375" style="60" customWidth="1"/>
    <col min="1535" max="1535" width="10.28515625" style="60" customWidth="1"/>
    <col min="1536" max="1536" width="11" style="60" customWidth="1"/>
    <col min="1537" max="1537" width="10.42578125" style="60" customWidth="1"/>
    <col min="1538" max="1538" width="9.5703125" style="60" customWidth="1"/>
    <col min="1539" max="1539" width="10.85546875" style="60" customWidth="1"/>
    <col min="1540" max="1540" width="9.140625" style="60"/>
    <col min="1541" max="1541" width="10.140625" style="60" bestFit="1" customWidth="1"/>
    <col min="1542" max="1542" width="9.5703125" style="60" bestFit="1" customWidth="1"/>
    <col min="1543" max="1789" width="9.140625" style="60"/>
    <col min="1790" max="1790" width="17.7109375" style="60" customWidth="1"/>
    <col min="1791" max="1791" width="10.28515625" style="60" customWidth="1"/>
    <col min="1792" max="1792" width="11" style="60" customWidth="1"/>
    <col min="1793" max="1793" width="10.42578125" style="60" customWidth="1"/>
    <col min="1794" max="1794" width="9.5703125" style="60" customWidth="1"/>
    <col min="1795" max="1795" width="10.85546875" style="60" customWidth="1"/>
    <col min="1796" max="1796" width="9.140625" style="60"/>
    <col min="1797" max="1797" width="10.140625" style="60" bestFit="1" customWidth="1"/>
    <col min="1798" max="1798" width="9.5703125" style="60" bestFit="1" customWidth="1"/>
    <col min="1799" max="2045" width="9.140625" style="60"/>
    <col min="2046" max="2046" width="17.7109375" style="60" customWidth="1"/>
    <col min="2047" max="2047" width="10.28515625" style="60" customWidth="1"/>
    <col min="2048" max="2048" width="11" style="60" customWidth="1"/>
    <col min="2049" max="2049" width="10.42578125" style="60" customWidth="1"/>
    <col min="2050" max="2050" width="9.5703125" style="60" customWidth="1"/>
    <col min="2051" max="2051" width="10.85546875" style="60" customWidth="1"/>
    <col min="2052" max="2052" width="9.140625" style="60"/>
    <col min="2053" max="2053" width="10.140625" style="60" bestFit="1" customWidth="1"/>
    <col min="2054" max="2054" width="9.5703125" style="60" bestFit="1" customWidth="1"/>
    <col min="2055" max="2301" width="9.140625" style="60"/>
    <col min="2302" max="2302" width="17.7109375" style="60" customWidth="1"/>
    <col min="2303" max="2303" width="10.28515625" style="60" customWidth="1"/>
    <col min="2304" max="2304" width="11" style="60" customWidth="1"/>
    <col min="2305" max="2305" width="10.42578125" style="60" customWidth="1"/>
    <col min="2306" max="2306" width="9.5703125" style="60" customWidth="1"/>
    <col min="2307" max="2307" width="10.85546875" style="60" customWidth="1"/>
    <col min="2308" max="2308" width="9.140625" style="60"/>
    <col min="2309" max="2309" width="10.140625" style="60" bestFit="1" customWidth="1"/>
    <col min="2310" max="2310" width="9.5703125" style="60" bestFit="1" customWidth="1"/>
    <col min="2311" max="2557" width="9.140625" style="60"/>
    <col min="2558" max="2558" width="17.7109375" style="60" customWidth="1"/>
    <col min="2559" max="2559" width="10.28515625" style="60" customWidth="1"/>
    <col min="2560" max="2560" width="11" style="60" customWidth="1"/>
    <col min="2561" max="2561" width="10.42578125" style="60" customWidth="1"/>
    <col min="2562" max="2562" width="9.5703125" style="60" customWidth="1"/>
    <col min="2563" max="2563" width="10.85546875" style="60" customWidth="1"/>
    <col min="2564" max="2564" width="9.140625" style="60"/>
    <col min="2565" max="2565" width="10.140625" style="60" bestFit="1" customWidth="1"/>
    <col min="2566" max="2566" width="9.5703125" style="60" bestFit="1" customWidth="1"/>
    <col min="2567" max="2813" width="9.140625" style="60"/>
    <col min="2814" max="2814" width="17.7109375" style="60" customWidth="1"/>
    <col min="2815" max="2815" width="10.28515625" style="60" customWidth="1"/>
    <col min="2816" max="2816" width="11" style="60" customWidth="1"/>
    <col min="2817" max="2817" width="10.42578125" style="60" customWidth="1"/>
    <col min="2818" max="2818" width="9.5703125" style="60" customWidth="1"/>
    <col min="2819" max="2819" width="10.85546875" style="60" customWidth="1"/>
    <col min="2820" max="2820" width="9.140625" style="60"/>
    <col min="2821" max="2821" width="10.140625" style="60" bestFit="1" customWidth="1"/>
    <col min="2822" max="2822" width="9.5703125" style="60" bestFit="1" customWidth="1"/>
    <col min="2823" max="3069" width="9.140625" style="60"/>
    <col min="3070" max="3070" width="17.7109375" style="60" customWidth="1"/>
    <col min="3071" max="3071" width="10.28515625" style="60" customWidth="1"/>
    <col min="3072" max="3072" width="11" style="60" customWidth="1"/>
    <col min="3073" max="3073" width="10.42578125" style="60" customWidth="1"/>
    <col min="3074" max="3074" width="9.5703125" style="60" customWidth="1"/>
    <col min="3075" max="3075" width="10.85546875" style="60" customWidth="1"/>
    <col min="3076" max="3076" width="9.140625" style="60"/>
    <col min="3077" max="3077" width="10.140625" style="60" bestFit="1" customWidth="1"/>
    <col min="3078" max="3078" width="9.5703125" style="60" bestFit="1" customWidth="1"/>
    <col min="3079" max="3325" width="9.140625" style="60"/>
    <col min="3326" max="3326" width="17.7109375" style="60" customWidth="1"/>
    <col min="3327" max="3327" width="10.28515625" style="60" customWidth="1"/>
    <col min="3328" max="3328" width="11" style="60" customWidth="1"/>
    <col min="3329" max="3329" width="10.42578125" style="60" customWidth="1"/>
    <col min="3330" max="3330" width="9.5703125" style="60" customWidth="1"/>
    <col min="3331" max="3331" width="10.85546875" style="60" customWidth="1"/>
    <col min="3332" max="3332" width="9.140625" style="60"/>
    <col min="3333" max="3333" width="10.140625" style="60" bestFit="1" customWidth="1"/>
    <col min="3334" max="3334" width="9.5703125" style="60" bestFit="1" customWidth="1"/>
    <col min="3335" max="3581" width="9.140625" style="60"/>
    <col min="3582" max="3582" width="17.7109375" style="60" customWidth="1"/>
    <col min="3583" max="3583" width="10.28515625" style="60" customWidth="1"/>
    <col min="3584" max="3584" width="11" style="60" customWidth="1"/>
    <col min="3585" max="3585" width="10.42578125" style="60" customWidth="1"/>
    <col min="3586" max="3586" width="9.5703125" style="60" customWidth="1"/>
    <col min="3587" max="3587" width="10.85546875" style="60" customWidth="1"/>
    <col min="3588" max="3588" width="9.140625" style="60"/>
    <col min="3589" max="3589" width="10.140625" style="60" bestFit="1" customWidth="1"/>
    <col min="3590" max="3590" width="9.5703125" style="60" bestFit="1" customWidth="1"/>
    <col min="3591" max="3837" width="9.140625" style="60"/>
    <col min="3838" max="3838" width="17.7109375" style="60" customWidth="1"/>
    <col min="3839" max="3839" width="10.28515625" style="60" customWidth="1"/>
    <col min="3840" max="3840" width="11" style="60" customWidth="1"/>
    <col min="3841" max="3841" width="10.42578125" style="60" customWidth="1"/>
    <col min="3842" max="3842" width="9.5703125" style="60" customWidth="1"/>
    <col min="3843" max="3843" width="10.85546875" style="60" customWidth="1"/>
    <col min="3844" max="3844" width="9.140625" style="60"/>
    <col min="3845" max="3845" width="10.140625" style="60" bestFit="1" customWidth="1"/>
    <col min="3846" max="3846" width="9.5703125" style="60" bestFit="1" customWidth="1"/>
    <col min="3847" max="4093" width="9.140625" style="60"/>
    <col min="4094" max="4094" width="17.7109375" style="60" customWidth="1"/>
    <col min="4095" max="4095" width="10.28515625" style="60" customWidth="1"/>
    <col min="4096" max="4096" width="11" style="60" customWidth="1"/>
    <col min="4097" max="4097" width="10.42578125" style="60" customWidth="1"/>
    <col min="4098" max="4098" width="9.5703125" style="60" customWidth="1"/>
    <col min="4099" max="4099" width="10.85546875" style="60" customWidth="1"/>
    <col min="4100" max="4100" width="9.140625" style="60"/>
    <col min="4101" max="4101" width="10.140625" style="60" bestFit="1" customWidth="1"/>
    <col min="4102" max="4102" width="9.5703125" style="60" bestFit="1" customWidth="1"/>
    <col min="4103" max="4349" width="9.140625" style="60"/>
    <col min="4350" max="4350" width="17.7109375" style="60" customWidth="1"/>
    <col min="4351" max="4351" width="10.28515625" style="60" customWidth="1"/>
    <col min="4352" max="4352" width="11" style="60" customWidth="1"/>
    <col min="4353" max="4353" width="10.42578125" style="60" customWidth="1"/>
    <col min="4354" max="4354" width="9.5703125" style="60" customWidth="1"/>
    <col min="4355" max="4355" width="10.85546875" style="60" customWidth="1"/>
    <col min="4356" max="4356" width="9.140625" style="60"/>
    <col min="4357" max="4357" width="10.140625" style="60" bestFit="1" customWidth="1"/>
    <col min="4358" max="4358" width="9.5703125" style="60" bestFit="1" customWidth="1"/>
    <col min="4359" max="4605" width="9.140625" style="60"/>
    <col min="4606" max="4606" width="17.7109375" style="60" customWidth="1"/>
    <col min="4607" max="4607" width="10.28515625" style="60" customWidth="1"/>
    <col min="4608" max="4608" width="11" style="60" customWidth="1"/>
    <col min="4609" max="4609" width="10.42578125" style="60" customWidth="1"/>
    <col min="4610" max="4610" width="9.5703125" style="60" customWidth="1"/>
    <col min="4611" max="4611" width="10.85546875" style="60" customWidth="1"/>
    <col min="4612" max="4612" width="9.140625" style="60"/>
    <col min="4613" max="4613" width="10.140625" style="60" bestFit="1" customWidth="1"/>
    <col min="4614" max="4614" width="9.5703125" style="60" bestFit="1" customWidth="1"/>
    <col min="4615" max="4861" width="9.140625" style="60"/>
    <col min="4862" max="4862" width="17.7109375" style="60" customWidth="1"/>
    <col min="4863" max="4863" width="10.28515625" style="60" customWidth="1"/>
    <col min="4864" max="4864" width="11" style="60" customWidth="1"/>
    <col min="4865" max="4865" width="10.42578125" style="60" customWidth="1"/>
    <col min="4866" max="4866" width="9.5703125" style="60" customWidth="1"/>
    <col min="4867" max="4867" width="10.85546875" style="60" customWidth="1"/>
    <col min="4868" max="4868" width="9.140625" style="60"/>
    <col min="4869" max="4869" width="10.140625" style="60" bestFit="1" customWidth="1"/>
    <col min="4870" max="4870" width="9.5703125" style="60" bestFit="1" customWidth="1"/>
    <col min="4871" max="5117" width="9.140625" style="60"/>
    <col min="5118" max="5118" width="17.7109375" style="60" customWidth="1"/>
    <col min="5119" max="5119" width="10.28515625" style="60" customWidth="1"/>
    <col min="5120" max="5120" width="11" style="60" customWidth="1"/>
    <col min="5121" max="5121" width="10.42578125" style="60" customWidth="1"/>
    <col min="5122" max="5122" width="9.5703125" style="60" customWidth="1"/>
    <col min="5123" max="5123" width="10.85546875" style="60" customWidth="1"/>
    <col min="5124" max="5124" width="9.140625" style="60"/>
    <col min="5125" max="5125" width="10.140625" style="60" bestFit="1" customWidth="1"/>
    <col min="5126" max="5126" width="9.5703125" style="60" bestFit="1" customWidth="1"/>
    <col min="5127" max="5373" width="9.140625" style="60"/>
    <col min="5374" max="5374" width="17.7109375" style="60" customWidth="1"/>
    <col min="5375" max="5375" width="10.28515625" style="60" customWidth="1"/>
    <col min="5376" max="5376" width="11" style="60" customWidth="1"/>
    <col min="5377" max="5377" width="10.42578125" style="60" customWidth="1"/>
    <col min="5378" max="5378" width="9.5703125" style="60" customWidth="1"/>
    <col min="5379" max="5379" width="10.85546875" style="60" customWidth="1"/>
    <col min="5380" max="5380" width="9.140625" style="60"/>
    <col min="5381" max="5381" width="10.140625" style="60" bestFit="1" customWidth="1"/>
    <col min="5382" max="5382" width="9.5703125" style="60" bestFit="1" customWidth="1"/>
    <col min="5383" max="5629" width="9.140625" style="60"/>
    <col min="5630" max="5630" width="17.7109375" style="60" customWidth="1"/>
    <col min="5631" max="5631" width="10.28515625" style="60" customWidth="1"/>
    <col min="5632" max="5632" width="11" style="60" customWidth="1"/>
    <col min="5633" max="5633" width="10.42578125" style="60" customWidth="1"/>
    <col min="5634" max="5634" width="9.5703125" style="60" customWidth="1"/>
    <col min="5635" max="5635" width="10.85546875" style="60" customWidth="1"/>
    <col min="5636" max="5636" width="9.140625" style="60"/>
    <col min="5637" max="5637" width="10.140625" style="60" bestFit="1" customWidth="1"/>
    <col min="5638" max="5638" width="9.5703125" style="60" bestFit="1" customWidth="1"/>
    <col min="5639" max="5885" width="9.140625" style="60"/>
    <col min="5886" max="5886" width="17.7109375" style="60" customWidth="1"/>
    <col min="5887" max="5887" width="10.28515625" style="60" customWidth="1"/>
    <col min="5888" max="5888" width="11" style="60" customWidth="1"/>
    <col min="5889" max="5889" width="10.42578125" style="60" customWidth="1"/>
    <col min="5890" max="5890" width="9.5703125" style="60" customWidth="1"/>
    <col min="5891" max="5891" width="10.85546875" style="60" customWidth="1"/>
    <col min="5892" max="5892" width="9.140625" style="60"/>
    <col min="5893" max="5893" width="10.140625" style="60" bestFit="1" customWidth="1"/>
    <col min="5894" max="5894" width="9.5703125" style="60" bestFit="1" customWidth="1"/>
    <col min="5895" max="6141" width="9.140625" style="60"/>
    <col min="6142" max="6142" width="17.7109375" style="60" customWidth="1"/>
    <col min="6143" max="6143" width="10.28515625" style="60" customWidth="1"/>
    <col min="6144" max="6144" width="11" style="60" customWidth="1"/>
    <col min="6145" max="6145" width="10.42578125" style="60" customWidth="1"/>
    <col min="6146" max="6146" width="9.5703125" style="60" customWidth="1"/>
    <col min="6147" max="6147" width="10.85546875" style="60" customWidth="1"/>
    <col min="6148" max="6148" width="9.140625" style="60"/>
    <col min="6149" max="6149" width="10.140625" style="60" bestFit="1" customWidth="1"/>
    <col min="6150" max="6150" width="9.5703125" style="60" bestFit="1" customWidth="1"/>
    <col min="6151" max="6397" width="9.140625" style="60"/>
    <col min="6398" max="6398" width="17.7109375" style="60" customWidth="1"/>
    <col min="6399" max="6399" width="10.28515625" style="60" customWidth="1"/>
    <col min="6400" max="6400" width="11" style="60" customWidth="1"/>
    <col min="6401" max="6401" width="10.42578125" style="60" customWidth="1"/>
    <col min="6402" max="6402" width="9.5703125" style="60" customWidth="1"/>
    <col min="6403" max="6403" width="10.85546875" style="60" customWidth="1"/>
    <col min="6404" max="6404" width="9.140625" style="60"/>
    <col min="6405" max="6405" width="10.140625" style="60" bestFit="1" customWidth="1"/>
    <col min="6406" max="6406" width="9.5703125" style="60" bestFit="1" customWidth="1"/>
    <col min="6407" max="6653" width="9.140625" style="60"/>
    <col min="6654" max="6654" width="17.7109375" style="60" customWidth="1"/>
    <col min="6655" max="6655" width="10.28515625" style="60" customWidth="1"/>
    <col min="6656" max="6656" width="11" style="60" customWidth="1"/>
    <col min="6657" max="6657" width="10.42578125" style="60" customWidth="1"/>
    <col min="6658" max="6658" width="9.5703125" style="60" customWidth="1"/>
    <col min="6659" max="6659" width="10.85546875" style="60" customWidth="1"/>
    <col min="6660" max="6660" width="9.140625" style="60"/>
    <col min="6661" max="6661" width="10.140625" style="60" bestFit="1" customWidth="1"/>
    <col min="6662" max="6662" width="9.5703125" style="60" bestFit="1" customWidth="1"/>
    <col min="6663" max="6909" width="9.140625" style="60"/>
    <col min="6910" max="6910" width="17.7109375" style="60" customWidth="1"/>
    <col min="6911" max="6911" width="10.28515625" style="60" customWidth="1"/>
    <col min="6912" max="6912" width="11" style="60" customWidth="1"/>
    <col min="6913" max="6913" width="10.42578125" style="60" customWidth="1"/>
    <col min="6914" max="6914" width="9.5703125" style="60" customWidth="1"/>
    <col min="6915" max="6915" width="10.85546875" style="60" customWidth="1"/>
    <col min="6916" max="6916" width="9.140625" style="60"/>
    <col min="6917" max="6917" width="10.140625" style="60" bestFit="1" customWidth="1"/>
    <col min="6918" max="6918" width="9.5703125" style="60" bestFit="1" customWidth="1"/>
    <col min="6919" max="7165" width="9.140625" style="60"/>
    <col min="7166" max="7166" width="17.7109375" style="60" customWidth="1"/>
    <col min="7167" max="7167" width="10.28515625" style="60" customWidth="1"/>
    <col min="7168" max="7168" width="11" style="60" customWidth="1"/>
    <col min="7169" max="7169" width="10.42578125" style="60" customWidth="1"/>
    <col min="7170" max="7170" width="9.5703125" style="60" customWidth="1"/>
    <col min="7171" max="7171" width="10.85546875" style="60" customWidth="1"/>
    <col min="7172" max="7172" width="9.140625" style="60"/>
    <col min="7173" max="7173" width="10.140625" style="60" bestFit="1" customWidth="1"/>
    <col min="7174" max="7174" width="9.5703125" style="60" bestFit="1" customWidth="1"/>
    <col min="7175" max="7421" width="9.140625" style="60"/>
    <col min="7422" max="7422" width="17.7109375" style="60" customWidth="1"/>
    <col min="7423" max="7423" width="10.28515625" style="60" customWidth="1"/>
    <col min="7424" max="7424" width="11" style="60" customWidth="1"/>
    <col min="7425" max="7425" width="10.42578125" style="60" customWidth="1"/>
    <col min="7426" max="7426" width="9.5703125" style="60" customWidth="1"/>
    <col min="7427" max="7427" width="10.85546875" style="60" customWidth="1"/>
    <col min="7428" max="7428" width="9.140625" style="60"/>
    <col min="7429" max="7429" width="10.140625" style="60" bestFit="1" customWidth="1"/>
    <col min="7430" max="7430" width="9.5703125" style="60" bestFit="1" customWidth="1"/>
    <col min="7431" max="7677" width="9.140625" style="60"/>
    <col min="7678" max="7678" width="17.7109375" style="60" customWidth="1"/>
    <col min="7679" max="7679" width="10.28515625" style="60" customWidth="1"/>
    <col min="7680" max="7680" width="11" style="60" customWidth="1"/>
    <col min="7681" max="7681" width="10.42578125" style="60" customWidth="1"/>
    <col min="7682" max="7682" width="9.5703125" style="60" customWidth="1"/>
    <col min="7683" max="7683" width="10.85546875" style="60" customWidth="1"/>
    <col min="7684" max="7684" width="9.140625" style="60"/>
    <col min="7685" max="7685" width="10.140625" style="60" bestFit="1" customWidth="1"/>
    <col min="7686" max="7686" width="9.5703125" style="60" bestFit="1" customWidth="1"/>
    <col min="7687" max="7933" width="9.140625" style="60"/>
    <col min="7934" max="7934" width="17.7109375" style="60" customWidth="1"/>
    <col min="7935" max="7935" width="10.28515625" style="60" customWidth="1"/>
    <col min="7936" max="7936" width="11" style="60" customWidth="1"/>
    <col min="7937" max="7937" width="10.42578125" style="60" customWidth="1"/>
    <col min="7938" max="7938" width="9.5703125" style="60" customWidth="1"/>
    <col min="7939" max="7939" width="10.85546875" style="60" customWidth="1"/>
    <col min="7940" max="7940" width="9.140625" style="60"/>
    <col min="7941" max="7941" width="10.140625" style="60" bestFit="1" customWidth="1"/>
    <col min="7942" max="7942" width="9.5703125" style="60" bestFit="1" customWidth="1"/>
    <col min="7943" max="8189" width="9.140625" style="60"/>
    <col min="8190" max="8190" width="17.7109375" style="60" customWidth="1"/>
    <col min="8191" max="8191" width="10.28515625" style="60" customWidth="1"/>
    <col min="8192" max="8192" width="11" style="60" customWidth="1"/>
    <col min="8193" max="8193" width="10.42578125" style="60" customWidth="1"/>
    <col min="8194" max="8194" width="9.5703125" style="60" customWidth="1"/>
    <col min="8195" max="8195" width="10.85546875" style="60" customWidth="1"/>
    <col min="8196" max="8196" width="9.140625" style="60"/>
    <col min="8197" max="8197" width="10.140625" style="60" bestFit="1" customWidth="1"/>
    <col min="8198" max="8198" width="9.5703125" style="60" bestFit="1" customWidth="1"/>
    <col min="8199" max="8445" width="9.140625" style="60"/>
    <col min="8446" max="8446" width="17.7109375" style="60" customWidth="1"/>
    <col min="8447" max="8447" width="10.28515625" style="60" customWidth="1"/>
    <col min="8448" max="8448" width="11" style="60" customWidth="1"/>
    <col min="8449" max="8449" width="10.42578125" style="60" customWidth="1"/>
    <col min="8450" max="8450" width="9.5703125" style="60" customWidth="1"/>
    <col min="8451" max="8451" width="10.85546875" style="60" customWidth="1"/>
    <col min="8452" max="8452" width="9.140625" style="60"/>
    <col min="8453" max="8453" width="10.140625" style="60" bestFit="1" customWidth="1"/>
    <col min="8454" max="8454" width="9.5703125" style="60" bestFit="1" customWidth="1"/>
    <col min="8455" max="8701" width="9.140625" style="60"/>
    <col min="8702" max="8702" width="17.7109375" style="60" customWidth="1"/>
    <col min="8703" max="8703" width="10.28515625" style="60" customWidth="1"/>
    <col min="8704" max="8704" width="11" style="60" customWidth="1"/>
    <col min="8705" max="8705" width="10.42578125" style="60" customWidth="1"/>
    <col min="8706" max="8706" width="9.5703125" style="60" customWidth="1"/>
    <col min="8707" max="8707" width="10.85546875" style="60" customWidth="1"/>
    <col min="8708" max="8708" width="9.140625" style="60"/>
    <col min="8709" max="8709" width="10.140625" style="60" bestFit="1" customWidth="1"/>
    <col min="8710" max="8710" width="9.5703125" style="60" bestFit="1" customWidth="1"/>
    <col min="8711" max="8957" width="9.140625" style="60"/>
    <col min="8958" max="8958" width="17.7109375" style="60" customWidth="1"/>
    <col min="8959" max="8959" width="10.28515625" style="60" customWidth="1"/>
    <col min="8960" max="8960" width="11" style="60" customWidth="1"/>
    <col min="8961" max="8961" width="10.42578125" style="60" customWidth="1"/>
    <col min="8962" max="8962" width="9.5703125" style="60" customWidth="1"/>
    <col min="8963" max="8963" width="10.85546875" style="60" customWidth="1"/>
    <col min="8964" max="8964" width="9.140625" style="60"/>
    <col min="8965" max="8965" width="10.140625" style="60" bestFit="1" customWidth="1"/>
    <col min="8966" max="8966" width="9.5703125" style="60" bestFit="1" customWidth="1"/>
    <col min="8967" max="9213" width="9.140625" style="60"/>
    <col min="9214" max="9214" width="17.7109375" style="60" customWidth="1"/>
    <col min="9215" max="9215" width="10.28515625" style="60" customWidth="1"/>
    <col min="9216" max="9216" width="11" style="60" customWidth="1"/>
    <col min="9217" max="9217" width="10.42578125" style="60" customWidth="1"/>
    <col min="9218" max="9218" width="9.5703125" style="60" customWidth="1"/>
    <col min="9219" max="9219" width="10.85546875" style="60" customWidth="1"/>
    <col min="9220" max="9220" width="9.140625" style="60"/>
    <col min="9221" max="9221" width="10.140625" style="60" bestFit="1" customWidth="1"/>
    <col min="9222" max="9222" width="9.5703125" style="60" bestFit="1" customWidth="1"/>
    <col min="9223" max="9469" width="9.140625" style="60"/>
    <col min="9470" max="9470" width="17.7109375" style="60" customWidth="1"/>
    <col min="9471" max="9471" width="10.28515625" style="60" customWidth="1"/>
    <col min="9472" max="9472" width="11" style="60" customWidth="1"/>
    <col min="9473" max="9473" width="10.42578125" style="60" customWidth="1"/>
    <col min="9474" max="9474" width="9.5703125" style="60" customWidth="1"/>
    <col min="9475" max="9475" width="10.85546875" style="60" customWidth="1"/>
    <col min="9476" max="9476" width="9.140625" style="60"/>
    <col min="9477" max="9477" width="10.140625" style="60" bestFit="1" customWidth="1"/>
    <col min="9478" max="9478" width="9.5703125" style="60" bestFit="1" customWidth="1"/>
    <col min="9479" max="9725" width="9.140625" style="60"/>
    <col min="9726" max="9726" width="17.7109375" style="60" customWidth="1"/>
    <col min="9727" max="9727" width="10.28515625" style="60" customWidth="1"/>
    <col min="9728" max="9728" width="11" style="60" customWidth="1"/>
    <col min="9729" max="9729" width="10.42578125" style="60" customWidth="1"/>
    <col min="9730" max="9730" width="9.5703125" style="60" customWidth="1"/>
    <col min="9731" max="9731" width="10.85546875" style="60" customWidth="1"/>
    <col min="9732" max="9732" width="9.140625" style="60"/>
    <col min="9733" max="9733" width="10.140625" style="60" bestFit="1" customWidth="1"/>
    <col min="9734" max="9734" width="9.5703125" style="60" bestFit="1" customWidth="1"/>
    <col min="9735" max="9981" width="9.140625" style="60"/>
    <col min="9982" max="9982" width="17.7109375" style="60" customWidth="1"/>
    <col min="9983" max="9983" width="10.28515625" style="60" customWidth="1"/>
    <col min="9984" max="9984" width="11" style="60" customWidth="1"/>
    <col min="9985" max="9985" width="10.42578125" style="60" customWidth="1"/>
    <col min="9986" max="9986" width="9.5703125" style="60" customWidth="1"/>
    <col min="9987" max="9987" width="10.85546875" style="60" customWidth="1"/>
    <col min="9988" max="9988" width="9.140625" style="60"/>
    <col min="9989" max="9989" width="10.140625" style="60" bestFit="1" customWidth="1"/>
    <col min="9990" max="9990" width="9.5703125" style="60" bestFit="1" customWidth="1"/>
    <col min="9991" max="10237" width="9.140625" style="60"/>
    <col min="10238" max="10238" width="17.7109375" style="60" customWidth="1"/>
    <col min="10239" max="10239" width="10.28515625" style="60" customWidth="1"/>
    <col min="10240" max="10240" width="11" style="60" customWidth="1"/>
    <col min="10241" max="10241" width="10.42578125" style="60" customWidth="1"/>
    <col min="10242" max="10242" width="9.5703125" style="60" customWidth="1"/>
    <col min="10243" max="10243" width="10.85546875" style="60" customWidth="1"/>
    <col min="10244" max="10244" width="9.140625" style="60"/>
    <col min="10245" max="10245" width="10.140625" style="60" bestFit="1" customWidth="1"/>
    <col min="10246" max="10246" width="9.5703125" style="60" bestFit="1" customWidth="1"/>
    <col min="10247" max="10493" width="9.140625" style="60"/>
    <col min="10494" max="10494" width="17.7109375" style="60" customWidth="1"/>
    <col min="10495" max="10495" width="10.28515625" style="60" customWidth="1"/>
    <col min="10496" max="10496" width="11" style="60" customWidth="1"/>
    <col min="10497" max="10497" width="10.42578125" style="60" customWidth="1"/>
    <col min="10498" max="10498" width="9.5703125" style="60" customWidth="1"/>
    <col min="10499" max="10499" width="10.85546875" style="60" customWidth="1"/>
    <col min="10500" max="10500" width="9.140625" style="60"/>
    <col min="10501" max="10501" width="10.140625" style="60" bestFit="1" customWidth="1"/>
    <col min="10502" max="10502" width="9.5703125" style="60" bestFit="1" customWidth="1"/>
    <col min="10503" max="10749" width="9.140625" style="60"/>
    <col min="10750" max="10750" width="17.7109375" style="60" customWidth="1"/>
    <col min="10751" max="10751" width="10.28515625" style="60" customWidth="1"/>
    <col min="10752" max="10752" width="11" style="60" customWidth="1"/>
    <col min="10753" max="10753" width="10.42578125" style="60" customWidth="1"/>
    <col min="10754" max="10754" width="9.5703125" style="60" customWidth="1"/>
    <col min="10755" max="10755" width="10.85546875" style="60" customWidth="1"/>
    <col min="10756" max="10756" width="9.140625" style="60"/>
    <col min="10757" max="10757" width="10.140625" style="60" bestFit="1" customWidth="1"/>
    <col min="10758" max="10758" width="9.5703125" style="60" bestFit="1" customWidth="1"/>
    <col min="10759" max="11005" width="9.140625" style="60"/>
    <col min="11006" max="11006" width="17.7109375" style="60" customWidth="1"/>
    <col min="11007" max="11007" width="10.28515625" style="60" customWidth="1"/>
    <col min="11008" max="11008" width="11" style="60" customWidth="1"/>
    <col min="11009" max="11009" width="10.42578125" style="60" customWidth="1"/>
    <col min="11010" max="11010" width="9.5703125" style="60" customWidth="1"/>
    <col min="11011" max="11011" width="10.85546875" style="60" customWidth="1"/>
    <col min="11012" max="11012" width="9.140625" style="60"/>
    <col min="11013" max="11013" width="10.140625" style="60" bestFit="1" customWidth="1"/>
    <col min="11014" max="11014" width="9.5703125" style="60" bestFit="1" customWidth="1"/>
    <col min="11015" max="11261" width="9.140625" style="60"/>
    <col min="11262" max="11262" width="17.7109375" style="60" customWidth="1"/>
    <col min="11263" max="11263" width="10.28515625" style="60" customWidth="1"/>
    <col min="11264" max="11264" width="11" style="60" customWidth="1"/>
    <col min="11265" max="11265" width="10.42578125" style="60" customWidth="1"/>
    <col min="11266" max="11266" width="9.5703125" style="60" customWidth="1"/>
    <col min="11267" max="11267" width="10.85546875" style="60" customWidth="1"/>
    <col min="11268" max="11268" width="9.140625" style="60"/>
    <col min="11269" max="11269" width="10.140625" style="60" bestFit="1" customWidth="1"/>
    <col min="11270" max="11270" width="9.5703125" style="60" bestFit="1" customWidth="1"/>
    <col min="11271" max="11517" width="9.140625" style="60"/>
    <col min="11518" max="11518" width="17.7109375" style="60" customWidth="1"/>
    <col min="11519" max="11519" width="10.28515625" style="60" customWidth="1"/>
    <col min="11520" max="11520" width="11" style="60" customWidth="1"/>
    <col min="11521" max="11521" width="10.42578125" style="60" customWidth="1"/>
    <col min="11522" max="11522" width="9.5703125" style="60" customWidth="1"/>
    <col min="11523" max="11523" width="10.85546875" style="60" customWidth="1"/>
    <col min="11524" max="11524" width="9.140625" style="60"/>
    <col min="11525" max="11525" width="10.140625" style="60" bestFit="1" customWidth="1"/>
    <col min="11526" max="11526" width="9.5703125" style="60" bestFit="1" customWidth="1"/>
    <col min="11527" max="11773" width="9.140625" style="60"/>
    <col min="11774" max="11774" width="17.7109375" style="60" customWidth="1"/>
    <col min="11775" max="11775" width="10.28515625" style="60" customWidth="1"/>
    <col min="11776" max="11776" width="11" style="60" customWidth="1"/>
    <col min="11777" max="11777" width="10.42578125" style="60" customWidth="1"/>
    <col min="11778" max="11778" width="9.5703125" style="60" customWidth="1"/>
    <col min="11779" max="11779" width="10.85546875" style="60" customWidth="1"/>
    <col min="11780" max="11780" width="9.140625" style="60"/>
    <col min="11781" max="11781" width="10.140625" style="60" bestFit="1" customWidth="1"/>
    <col min="11782" max="11782" width="9.5703125" style="60" bestFit="1" customWidth="1"/>
    <col min="11783" max="12029" width="9.140625" style="60"/>
    <col min="12030" max="12030" width="17.7109375" style="60" customWidth="1"/>
    <col min="12031" max="12031" width="10.28515625" style="60" customWidth="1"/>
    <col min="12032" max="12032" width="11" style="60" customWidth="1"/>
    <col min="12033" max="12033" width="10.42578125" style="60" customWidth="1"/>
    <col min="12034" max="12034" width="9.5703125" style="60" customWidth="1"/>
    <col min="12035" max="12035" width="10.85546875" style="60" customWidth="1"/>
    <col min="12036" max="12036" width="9.140625" style="60"/>
    <col min="12037" max="12037" width="10.140625" style="60" bestFit="1" customWidth="1"/>
    <col min="12038" max="12038" width="9.5703125" style="60" bestFit="1" customWidth="1"/>
    <col min="12039" max="12285" width="9.140625" style="60"/>
    <col min="12286" max="12286" width="17.7109375" style="60" customWidth="1"/>
    <col min="12287" max="12287" width="10.28515625" style="60" customWidth="1"/>
    <col min="12288" max="12288" width="11" style="60" customWidth="1"/>
    <col min="12289" max="12289" width="10.42578125" style="60" customWidth="1"/>
    <col min="12290" max="12290" width="9.5703125" style="60" customWidth="1"/>
    <col min="12291" max="12291" width="10.85546875" style="60" customWidth="1"/>
    <col min="12292" max="12292" width="9.140625" style="60"/>
    <col min="12293" max="12293" width="10.140625" style="60" bestFit="1" customWidth="1"/>
    <col min="12294" max="12294" width="9.5703125" style="60" bestFit="1" customWidth="1"/>
    <col min="12295" max="12541" width="9.140625" style="60"/>
    <col min="12542" max="12542" width="17.7109375" style="60" customWidth="1"/>
    <col min="12543" max="12543" width="10.28515625" style="60" customWidth="1"/>
    <col min="12544" max="12544" width="11" style="60" customWidth="1"/>
    <col min="12545" max="12545" width="10.42578125" style="60" customWidth="1"/>
    <col min="12546" max="12546" width="9.5703125" style="60" customWidth="1"/>
    <col min="12547" max="12547" width="10.85546875" style="60" customWidth="1"/>
    <col min="12548" max="12548" width="9.140625" style="60"/>
    <col min="12549" max="12549" width="10.140625" style="60" bestFit="1" customWidth="1"/>
    <col min="12550" max="12550" width="9.5703125" style="60" bestFit="1" customWidth="1"/>
    <col min="12551" max="12797" width="9.140625" style="60"/>
    <col min="12798" max="12798" width="17.7109375" style="60" customWidth="1"/>
    <col min="12799" max="12799" width="10.28515625" style="60" customWidth="1"/>
    <col min="12800" max="12800" width="11" style="60" customWidth="1"/>
    <col min="12801" max="12801" width="10.42578125" style="60" customWidth="1"/>
    <col min="12802" max="12802" width="9.5703125" style="60" customWidth="1"/>
    <col min="12803" max="12803" width="10.85546875" style="60" customWidth="1"/>
    <col min="12804" max="12804" width="9.140625" style="60"/>
    <col min="12805" max="12805" width="10.140625" style="60" bestFit="1" customWidth="1"/>
    <col min="12806" max="12806" width="9.5703125" style="60" bestFit="1" customWidth="1"/>
    <col min="12807" max="13053" width="9.140625" style="60"/>
    <col min="13054" max="13054" width="17.7109375" style="60" customWidth="1"/>
    <col min="13055" max="13055" width="10.28515625" style="60" customWidth="1"/>
    <col min="13056" max="13056" width="11" style="60" customWidth="1"/>
    <col min="13057" max="13057" width="10.42578125" style="60" customWidth="1"/>
    <col min="13058" max="13058" width="9.5703125" style="60" customWidth="1"/>
    <col min="13059" max="13059" width="10.85546875" style="60" customWidth="1"/>
    <col min="13060" max="13060" width="9.140625" style="60"/>
    <col min="13061" max="13061" width="10.140625" style="60" bestFit="1" customWidth="1"/>
    <col min="13062" max="13062" width="9.5703125" style="60" bestFit="1" customWidth="1"/>
    <col min="13063" max="13309" width="9.140625" style="60"/>
    <col min="13310" max="13310" width="17.7109375" style="60" customWidth="1"/>
    <col min="13311" max="13311" width="10.28515625" style="60" customWidth="1"/>
    <col min="13312" max="13312" width="11" style="60" customWidth="1"/>
    <col min="13313" max="13313" width="10.42578125" style="60" customWidth="1"/>
    <col min="13314" max="13314" width="9.5703125" style="60" customWidth="1"/>
    <col min="13315" max="13315" width="10.85546875" style="60" customWidth="1"/>
    <col min="13316" max="13316" width="9.140625" style="60"/>
    <col min="13317" max="13317" width="10.140625" style="60" bestFit="1" customWidth="1"/>
    <col min="13318" max="13318" width="9.5703125" style="60" bestFit="1" customWidth="1"/>
    <col min="13319" max="13565" width="9.140625" style="60"/>
    <col min="13566" max="13566" width="17.7109375" style="60" customWidth="1"/>
    <col min="13567" max="13567" width="10.28515625" style="60" customWidth="1"/>
    <col min="13568" max="13568" width="11" style="60" customWidth="1"/>
    <col min="13569" max="13569" width="10.42578125" style="60" customWidth="1"/>
    <col min="13570" max="13570" width="9.5703125" style="60" customWidth="1"/>
    <col min="13571" max="13571" width="10.85546875" style="60" customWidth="1"/>
    <col min="13572" max="13572" width="9.140625" style="60"/>
    <col min="13573" max="13573" width="10.140625" style="60" bestFit="1" customWidth="1"/>
    <col min="13574" max="13574" width="9.5703125" style="60" bestFit="1" customWidth="1"/>
    <col min="13575" max="13821" width="9.140625" style="60"/>
    <col min="13822" max="13822" width="17.7109375" style="60" customWidth="1"/>
    <col min="13823" max="13823" width="10.28515625" style="60" customWidth="1"/>
    <col min="13824" max="13824" width="11" style="60" customWidth="1"/>
    <col min="13825" max="13825" width="10.42578125" style="60" customWidth="1"/>
    <col min="13826" max="13826" width="9.5703125" style="60" customWidth="1"/>
    <col min="13827" max="13827" width="10.85546875" style="60" customWidth="1"/>
    <col min="13828" max="13828" width="9.140625" style="60"/>
    <col min="13829" max="13829" width="10.140625" style="60" bestFit="1" customWidth="1"/>
    <col min="13830" max="13830" width="9.5703125" style="60" bestFit="1" customWidth="1"/>
    <col min="13831" max="14077" width="9.140625" style="60"/>
    <col min="14078" max="14078" width="17.7109375" style="60" customWidth="1"/>
    <col min="14079" max="14079" width="10.28515625" style="60" customWidth="1"/>
    <col min="14080" max="14080" width="11" style="60" customWidth="1"/>
    <col min="14081" max="14081" width="10.42578125" style="60" customWidth="1"/>
    <col min="14082" max="14082" width="9.5703125" style="60" customWidth="1"/>
    <col min="14083" max="14083" width="10.85546875" style="60" customWidth="1"/>
    <col min="14084" max="14084" width="9.140625" style="60"/>
    <col min="14085" max="14085" width="10.140625" style="60" bestFit="1" customWidth="1"/>
    <col min="14086" max="14086" width="9.5703125" style="60" bestFit="1" customWidth="1"/>
    <col min="14087" max="14333" width="9.140625" style="60"/>
    <col min="14334" max="14334" width="17.7109375" style="60" customWidth="1"/>
    <col min="14335" max="14335" width="10.28515625" style="60" customWidth="1"/>
    <col min="14336" max="14336" width="11" style="60" customWidth="1"/>
    <col min="14337" max="14337" width="10.42578125" style="60" customWidth="1"/>
    <col min="14338" max="14338" width="9.5703125" style="60" customWidth="1"/>
    <col min="14339" max="14339" width="10.85546875" style="60" customWidth="1"/>
    <col min="14340" max="14340" width="9.140625" style="60"/>
    <col min="14341" max="14341" width="10.140625" style="60" bestFit="1" customWidth="1"/>
    <col min="14342" max="14342" width="9.5703125" style="60" bestFit="1" customWidth="1"/>
    <col min="14343" max="14589" width="9.140625" style="60"/>
    <col min="14590" max="14590" width="17.7109375" style="60" customWidth="1"/>
    <col min="14591" max="14591" width="10.28515625" style="60" customWidth="1"/>
    <col min="14592" max="14592" width="11" style="60" customWidth="1"/>
    <col min="14593" max="14593" width="10.42578125" style="60" customWidth="1"/>
    <col min="14594" max="14594" width="9.5703125" style="60" customWidth="1"/>
    <col min="14595" max="14595" width="10.85546875" style="60" customWidth="1"/>
    <col min="14596" max="14596" width="9.140625" style="60"/>
    <col min="14597" max="14597" width="10.140625" style="60" bestFit="1" customWidth="1"/>
    <col min="14598" max="14598" width="9.5703125" style="60" bestFit="1" customWidth="1"/>
    <col min="14599" max="14845" width="9.140625" style="60"/>
    <col min="14846" max="14846" width="17.7109375" style="60" customWidth="1"/>
    <col min="14847" max="14847" width="10.28515625" style="60" customWidth="1"/>
    <col min="14848" max="14848" width="11" style="60" customWidth="1"/>
    <col min="14849" max="14849" width="10.42578125" style="60" customWidth="1"/>
    <col min="14850" max="14850" width="9.5703125" style="60" customWidth="1"/>
    <col min="14851" max="14851" width="10.85546875" style="60" customWidth="1"/>
    <col min="14852" max="14852" width="9.140625" style="60"/>
    <col min="14853" max="14853" width="10.140625" style="60" bestFit="1" customWidth="1"/>
    <col min="14854" max="14854" width="9.5703125" style="60" bestFit="1" customWidth="1"/>
    <col min="14855" max="15101" width="9.140625" style="60"/>
    <col min="15102" max="15102" width="17.7109375" style="60" customWidth="1"/>
    <col min="15103" max="15103" width="10.28515625" style="60" customWidth="1"/>
    <col min="15104" max="15104" width="11" style="60" customWidth="1"/>
    <col min="15105" max="15105" width="10.42578125" style="60" customWidth="1"/>
    <col min="15106" max="15106" width="9.5703125" style="60" customWidth="1"/>
    <col min="15107" max="15107" width="10.85546875" style="60" customWidth="1"/>
    <col min="15108" max="15108" width="9.140625" style="60"/>
    <col min="15109" max="15109" width="10.140625" style="60" bestFit="1" customWidth="1"/>
    <col min="15110" max="15110" width="9.5703125" style="60" bestFit="1" customWidth="1"/>
    <col min="15111" max="15357" width="9.140625" style="60"/>
    <col min="15358" max="15358" width="17.7109375" style="60" customWidth="1"/>
    <col min="15359" max="15359" width="10.28515625" style="60" customWidth="1"/>
    <col min="15360" max="15360" width="11" style="60" customWidth="1"/>
    <col min="15361" max="15361" width="10.42578125" style="60" customWidth="1"/>
    <col min="15362" max="15362" width="9.5703125" style="60" customWidth="1"/>
    <col min="15363" max="15363" width="10.85546875" style="60" customWidth="1"/>
    <col min="15364" max="15364" width="9.140625" style="60"/>
    <col min="15365" max="15365" width="10.140625" style="60" bestFit="1" customWidth="1"/>
    <col min="15366" max="15366" width="9.5703125" style="60" bestFit="1" customWidth="1"/>
    <col min="15367" max="15613" width="9.140625" style="60"/>
    <col min="15614" max="15614" width="17.7109375" style="60" customWidth="1"/>
    <col min="15615" max="15615" width="10.28515625" style="60" customWidth="1"/>
    <col min="15616" max="15616" width="11" style="60" customWidth="1"/>
    <col min="15617" max="15617" width="10.42578125" style="60" customWidth="1"/>
    <col min="15618" max="15618" width="9.5703125" style="60" customWidth="1"/>
    <col min="15619" max="15619" width="10.85546875" style="60" customWidth="1"/>
    <col min="15620" max="15620" width="9.140625" style="60"/>
    <col min="15621" max="15621" width="10.140625" style="60" bestFit="1" customWidth="1"/>
    <col min="15622" max="15622" width="9.5703125" style="60" bestFit="1" customWidth="1"/>
    <col min="15623" max="15869" width="9.140625" style="60"/>
    <col min="15870" max="15870" width="17.7109375" style="60" customWidth="1"/>
    <col min="15871" max="15871" width="10.28515625" style="60" customWidth="1"/>
    <col min="15872" max="15872" width="11" style="60" customWidth="1"/>
    <col min="15873" max="15873" width="10.42578125" style="60" customWidth="1"/>
    <col min="15874" max="15874" width="9.5703125" style="60" customWidth="1"/>
    <col min="15875" max="15875" width="10.85546875" style="60" customWidth="1"/>
    <col min="15876" max="15876" width="9.140625" style="60"/>
    <col min="15877" max="15877" width="10.140625" style="60" bestFit="1" customWidth="1"/>
    <col min="15878" max="15878" width="9.5703125" style="60" bestFit="1" customWidth="1"/>
    <col min="15879" max="16125" width="9.140625" style="60"/>
    <col min="16126" max="16126" width="17.7109375" style="60" customWidth="1"/>
    <col min="16127" max="16127" width="10.28515625" style="60" customWidth="1"/>
    <col min="16128" max="16128" width="11" style="60" customWidth="1"/>
    <col min="16129" max="16129" width="10.42578125" style="60" customWidth="1"/>
    <col min="16130" max="16130" width="9.5703125" style="60" customWidth="1"/>
    <col min="16131" max="16131" width="10.85546875" style="60" customWidth="1"/>
    <col min="16132" max="16132" width="9.140625" style="60"/>
    <col min="16133" max="16133" width="10.140625" style="60" bestFit="1" customWidth="1"/>
    <col min="16134" max="16134" width="9.5703125" style="60" bestFit="1" customWidth="1"/>
    <col min="16135" max="16384" width="9.140625" style="60"/>
  </cols>
  <sheetData>
    <row r="1" spans="1:8" ht="13.5" thickBot="1" x14ac:dyDescent="0.25">
      <c r="A1" s="704" t="s">
        <v>247</v>
      </c>
      <c r="B1" s="704"/>
      <c r="C1" s="704"/>
      <c r="D1" s="704"/>
      <c r="E1" s="704"/>
      <c r="F1" s="704"/>
    </row>
    <row r="2" spans="1:8" ht="16.5" customHeight="1" thickTop="1" x14ac:dyDescent="0.2">
      <c r="A2" s="717" t="s">
        <v>78</v>
      </c>
      <c r="B2" s="705" t="s">
        <v>284</v>
      </c>
      <c r="C2" s="706"/>
      <c r="D2" s="706"/>
      <c r="E2" s="720" t="s">
        <v>279</v>
      </c>
      <c r="F2" s="720" t="s">
        <v>280</v>
      </c>
    </row>
    <row r="3" spans="1:8" ht="24.75" customHeight="1" x14ac:dyDescent="0.2">
      <c r="A3" s="718"/>
      <c r="B3" s="707"/>
      <c r="C3" s="708"/>
      <c r="D3" s="708"/>
      <c r="E3" s="721"/>
      <c r="F3" s="721"/>
    </row>
    <row r="4" spans="1:8" x14ac:dyDescent="0.2">
      <c r="A4" s="718"/>
      <c r="B4" s="723" t="s">
        <v>276</v>
      </c>
      <c r="C4" s="710" t="s">
        <v>79</v>
      </c>
      <c r="D4" s="713" t="s">
        <v>277</v>
      </c>
      <c r="E4" s="721"/>
      <c r="F4" s="721"/>
    </row>
    <row r="5" spans="1:8" x14ac:dyDescent="0.2">
      <c r="A5" s="718"/>
      <c r="B5" s="724"/>
      <c r="C5" s="711"/>
      <c r="D5" s="714"/>
      <c r="E5" s="721"/>
      <c r="F5" s="721"/>
    </row>
    <row r="6" spans="1:8" ht="20.25" customHeight="1" thickBot="1" x14ac:dyDescent="0.25">
      <c r="A6" s="719"/>
      <c r="B6" s="725"/>
      <c r="C6" s="712"/>
      <c r="D6" s="715"/>
      <c r="E6" s="722"/>
      <c r="F6" s="722"/>
    </row>
    <row r="7" spans="1:8" ht="13.5" thickTop="1" x14ac:dyDescent="0.2">
      <c r="A7" s="64" t="s">
        <v>80</v>
      </c>
      <c r="B7" s="65">
        <f>B8+B10</f>
        <v>41577.499999999993</v>
      </c>
      <c r="C7" s="66">
        <f>D7-B7</f>
        <v>1293.5000000000073</v>
      </c>
      <c r="D7" s="66">
        <f>D8+D10</f>
        <v>42871</v>
      </c>
      <c r="E7" s="306">
        <f>E8+E10</f>
        <v>42611.500000000007</v>
      </c>
      <c r="F7" s="306">
        <f>E7*100/D7</f>
        <v>99.394695715052151</v>
      </c>
    </row>
    <row r="8" spans="1:8" x14ac:dyDescent="0.2">
      <c r="A8" s="67" t="s">
        <v>81</v>
      </c>
      <c r="B8" s="68">
        <f>'01 Išlaidų suvestinė'!F7</f>
        <v>40393.599999999991</v>
      </c>
      <c r="C8" s="69">
        <f t="shared" ref="C8:C13" si="0">D8-B8</f>
        <v>1004.6000000000058</v>
      </c>
      <c r="D8" s="297">
        <f>'01 Išlaidų suvestinė'!J7</f>
        <v>41398.199999999997</v>
      </c>
      <c r="E8" s="307">
        <f>'01 Išlaidų suvestinė'!N7</f>
        <v>41176.700000000004</v>
      </c>
      <c r="F8" s="306">
        <f t="shared" ref="F8:F10" si="1">E8*100/D8</f>
        <v>99.464952582479455</v>
      </c>
      <c r="H8" s="70"/>
    </row>
    <row r="9" spans="1:8" ht="18" customHeight="1" x14ac:dyDescent="0.2">
      <c r="A9" s="71" t="s">
        <v>82</v>
      </c>
      <c r="B9" s="68">
        <f>'01 Išlaidų suvestinė'!G7</f>
        <v>34113.9</v>
      </c>
      <c r="C9" s="69">
        <f t="shared" si="0"/>
        <v>1158</v>
      </c>
      <c r="D9" s="298">
        <f>'01 Išlaidų suvestinė'!K7</f>
        <v>35271.9</v>
      </c>
      <c r="E9" s="308">
        <f>'01 Išlaidų suvestinė'!O7</f>
        <v>35253.9</v>
      </c>
      <c r="F9" s="306">
        <f t="shared" si="1"/>
        <v>99.948967875277489</v>
      </c>
    </row>
    <row r="10" spans="1:8" ht="30" customHeight="1" thickBot="1" x14ac:dyDescent="0.25">
      <c r="A10" s="72" t="s">
        <v>83</v>
      </c>
      <c r="B10" s="175">
        <f>'01 Išlaidų suvestinė'!H7</f>
        <v>1183.9000000000001</v>
      </c>
      <c r="C10" s="79">
        <f t="shared" si="0"/>
        <v>288.89999999999986</v>
      </c>
      <c r="D10" s="299">
        <f>'01 Išlaidų suvestinė'!L7</f>
        <v>1472.8</v>
      </c>
      <c r="E10" s="309">
        <f>'01 Išlaidų suvestinė'!P7</f>
        <v>1434.8</v>
      </c>
      <c r="F10" s="306">
        <f t="shared" si="1"/>
        <v>97.419880499728407</v>
      </c>
    </row>
    <row r="11" spans="1:8" ht="13.5" thickTop="1" x14ac:dyDescent="0.2">
      <c r="A11" s="185" t="s">
        <v>84</v>
      </c>
      <c r="B11" s="176">
        <f>B12+B16</f>
        <v>41577.499999999993</v>
      </c>
      <c r="C11" s="177">
        <f t="shared" si="0"/>
        <v>1293.5000000000073</v>
      </c>
      <c r="D11" s="300">
        <f>D12+D16</f>
        <v>42871</v>
      </c>
      <c r="E11" s="310">
        <f>E12+E16</f>
        <v>42611.500000000007</v>
      </c>
      <c r="F11" s="310">
        <f>E11*100/D11</f>
        <v>99.394695715052151</v>
      </c>
    </row>
    <row r="12" spans="1:8" ht="18" customHeight="1" x14ac:dyDescent="0.2">
      <c r="A12" s="186" t="s">
        <v>85</v>
      </c>
      <c r="B12" s="178">
        <f>B7-B16</f>
        <v>39616.19999999999</v>
      </c>
      <c r="C12" s="73">
        <f>C7-C16</f>
        <v>1265.0000000000075</v>
      </c>
      <c r="D12" s="301">
        <f>D7-D16</f>
        <v>40881.199999999997</v>
      </c>
      <c r="E12" s="311">
        <f>+E7-E16</f>
        <v>40738.200000000004</v>
      </c>
      <c r="F12" s="405">
        <f>E12*100/D12</f>
        <v>99.650205962643</v>
      </c>
    </row>
    <row r="13" spans="1:8" ht="28.5" customHeight="1" x14ac:dyDescent="0.2">
      <c r="A13" s="187" t="s">
        <v>86</v>
      </c>
      <c r="B13" s="179">
        <f>'01 Šaltiniai'!B5</f>
        <v>24170.900000000005</v>
      </c>
      <c r="C13" s="74">
        <f t="shared" si="0"/>
        <v>842.49999999999636</v>
      </c>
      <c r="D13" s="302">
        <f>'01 Šaltiniai'!C5</f>
        <v>25013.4</v>
      </c>
      <c r="E13" s="308">
        <f>'01 Šaltiniai'!D5</f>
        <v>25011.5</v>
      </c>
      <c r="F13" s="404">
        <f>E13*100/D13</f>
        <v>99.99240407141771</v>
      </c>
    </row>
    <row r="14" spans="1:8" ht="28.5" customHeight="1" x14ac:dyDescent="0.2">
      <c r="A14" s="188" t="s">
        <v>249</v>
      </c>
      <c r="B14" s="180">
        <v>0</v>
      </c>
      <c r="C14" s="76">
        <v>0</v>
      </c>
      <c r="D14" s="297">
        <v>0</v>
      </c>
      <c r="E14" s="307">
        <v>0</v>
      </c>
      <c r="F14" s="403">
        <f>'01 Šaltiniai'!D6</f>
        <v>0</v>
      </c>
    </row>
    <row r="15" spans="1:8" ht="20.25" customHeight="1" x14ac:dyDescent="0.2">
      <c r="A15" s="188" t="s">
        <v>248</v>
      </c>
      <c r="B15" s="180">
        <f>'01 Šaltiniai'!B7</f>
        <v>1322</v>
      </c>
      <c r="C15" s="69">
        <f>D15-B15</f>
        <v>50.900000000000091</v>
      </c>
      <c r="D15" s="297">
        <f>'01 Šaltiniai'!C7</f>
        <v>1372.9</v>
      </c>
      <c r="E15" s="307">
        <f>'01 Šaltiniai'!D7</f>
        <v>1244.9000000000001</v>
      </c>
      <c r="F15" s="403">
        <f>E15*100/D15</f>
        <v>90.676669823002413</v>
      </c>
    </row>
    <row r="16" spans="1:8" x14ac:dyDescent="0.2">
      <c r="A16" s="189" t="s">
        <v>87</v>
      </c>
      <c r="B16" s="181">
        <f>SUM(B17:B24)</f>
        <v>1961.3000000000002</v>
      </c>
      <c r="C16" s="77">
        <f>D16-B16</f>
        <v>28.499999999999773</v>
      </c>
      <c r="D16" s="303">
        <f>SUM(D17:D24)</f>
        <v>1989.8</v>
      </c>
      <c r="E16" s="312">
        <f>SUM(E17:E24)</f>
        <v>1873.3</v>
      </c>
      <c r="F16" s="306">
        <f>E16*100/D16</f>
        <v>94.145140215097001</v>
      </c>
    </row>
    <row r="17" spans="1:6" x14ac:dyDescent="0.2">
      <c r="A17" s="190" t="s">
        <v>251</v>
      </c>
      <c r="B17" s="182">
        <v>0</v>
      </c>
      <c r="C17" s="78">
        <f>D17-B17</f>
        <v>0</v>
      </c>
      <c r="D17" s="304">
        <v>0</v>
      </c>
      <c r="E17" s="313">
        <v>0</v>
      </c>
      <c r="F17" s="406">
        <f>'01 Šaltiniai'!D8</f>
        <v>0</v>
      </c>
    </row>
    <row r="18" spans="1:6" ht="25.5" x14ac:dyDescent="0.2">
      <c r="A18" s="190" t="s">
        <v>250</v>
      </c>
      <c r="B18" s="182">
        <f>'01 Šaltiniai'!B9</f>
        <v>1952.1000000000001</v>
      </c>
      <c r="C18" s="78">
        <f t="shared" ref="C18:C21" si="2">D18-B18</f>
        <v>37.699999999999818</v>
      </c>
      <c r="D18" s="304">
        <f>'01 Šaltiniai'!C9</f>
        <v>1989.8</v>
      </c>
      <c r="E18" s="313">
        <f>'01 Šaltiniai'!D9</f>
        <v>1873.3</v>
      </c>
      <c r="F18" s="406">
        <f>E18*100/D18</f>
        <v>94.145140215097001</v>
      </c>
    </row>
    <row r="19" spans="1:6" x14ac:dyDescent="0.2">
      <c r="A19" s="190" t="s">
        <v>252</v>
      </c>
      <c r="B19" s="182">
        <v>0</v>
      </c>
      <c r="C19" s="78">
        <f t="shared" si="2"/>
        <v>0</v>
      </c>
      <c r="D19" s="304">
        <v>0</v>
      </c>
      <c r="E19" s="313">
        <f>'01 Šaltiniai'!C10</f>
        <v>0</v>
      </c>
      <c r="F19" s="406">
        <f>'01 Šaltiniai'!D10</f>
        <v>0</v>
      </c>
    </row>
    <row r="20" spans="1:6" x14ac:dyDescent="0.2">
      <c r="A20" s="190" t="s">
        <v>253</v>
      </c>
      <c r="B20" s="182">
        <f>'01 Šaltiniai'!B11</f>
        <v>9.2000000000000011</v>
      </c>
      <c r="C20" s="78">
        <f t="shared" si="2"/>
        <v>-9.2000000000000011</v>
      </c>
      <c r="D20" s="304">
        <f>'01 Šaltiniai'!C11</f>
        <v>0</v>
      </c>
      <c r="E20" s="313">
        <f>'01 Šaltiniai'!D11</f>
        <v>0</v>
      </c>
      <c r="F20" s="406">
        <f>'01 Šaltiniai'!D11</f>
        <v>0</v>
      </c>
    </row>
    <row r="21" spans="1:6" ht="15" customHeight="1" x14ac:dyDescent="0.2">
      <c r="A21" s="190" t="s">
        <v>254</v>
      </c>
      <c r="B21" s="182">
        <v>0</v>
      </c>
      <c r="C21" s="78">
        <f t="shared" si="2"/>
        <v>0</v>
      </c>
      <c r="D21" s="304">
        <v>0</v>
      </c>
      <c r="E21" s="313">
        <f>'01 Šaltiniai'!C12</f>
        <v>0</v>
      </c>
      <c r="F21" s="406">
        <f>'01 Šaltiniai'!D12</f>
        <v>0</v>
      </c>
    </row>
    <row r="22" spans="1:6" x14ac:dyDescent="0.2">
      <c r="A22" s="190" t="s">
        <v>255</v>
      </c>
      <c r="B22" s="182">
        <v>0</v>
      </c>
      <c r="C22" s="78">
        <f t="shared" ref="C22:C24" si="3">D22-B22</f>
        <v>0</v>
      </c>
      <c r="D22" s="304">
        <v>0</v>
      </c>
      <c r="E22" s="313">
        <f>'01 Šaltiniai'!C13</f>
        <v>0</v>
      </c>
      <c r="F22" s="406">
        <f>'01 Šaltiniai'!D13</f>
        <v>0</v>
      </c>
    </row>
    <row r="23" spans="1:6" ht="15" customHeight="1" x14ac:dyDescent="0.2">
      <c r="A23" s="190" t="s">
        <v>256</v>
      </c>
      <c r="B23" s="180">
        <v>0</v>
      </c>
      <c r="C23" s="75">
        <f t="shared" si="3"/>
        <v>0</v>
      </c>
      <c r="D23" s="297">
        <f>'01 Šaltiniai'!B14</f>
        <v>0</v>
      </c>
      <c r="E23" s="307">
        <f>'01 Šaltiniai'!C14</f>
        <v>0</v>
      </c>
      <c r="F23" s="403">
        <f>'01 Šaltiniai'!D14</f>
        <v>0</v>
      </c>
    </row>
    <row r="24" spans="1:6" ht="17.25" customHeight="1" thickBot="1" x14ac:dyDescent="0.25">
      <c r="A24" s="191" t="s">
        <v>257</v>
      </c>
      <c r="B24" s="183">
        <v>0</v>
      </c>
      <c r="C24" s="192">
        <f t="shared" si="3"/>
        <v>0</v>
      </c>
      <c r="D24" s="305">
        <v>0</v>
      </c>
      <c r="E24" s="314">
        <f>'01 Šaltiniai'!C15</f>
        <v>0</v>
      </c>
      <c r="F24" s="407">
        <f>'01 Šaltiniai'!D15</f>
        <v>0</v>
      </c>
    </row>
    <row r="25" spans="1:6" x14ac:dyDescent="0.2">
      <c r="A25" s="61"/>
      <c r="B25" s="61"/>
      <c r="C25" s="61"/>
      <c r="D25" s="61"/>
      <c r="E25" s="61"/>
      <c r="F25" s="61"/>
    </row>
    <row r="26" spans="1:6" x14ac:dyDescent="0.2">
      <c r="A26" s="716"/>
      <c r="B26" s="716"/>
      <c r="C26" s="716"/>
      <c r="D26" s="716"/>
      <c r="E26" s="716"/>
      <c r="F26" s="716"/>
    </row>
    <row r="27" spans="1:6" x14ac:dyDescent="0.2">
      <c r="A27" s="709"/>
      <c r="B27" s="709"/>
      <c r="C27" s="59"/>
      <c r="D27" s="59"/>
      <c r="E27" s="709"/>
      <c r="F27" s="709"/>
    </row>
    <row r="28" spans="1:6" x14ac:dyDescent="0.2">
      <c r="A28" s="80"/>
      <c r="B28" s="59"/>
      <c r="C28" s="59"/>
      <c r="D28" s="59"/>
      <c r="E28" s="709"/>
      <c r="F28" s="709"/>
    </row>
    <row r="29" spans="1:6" x14ac:dyDescent="0.2">
      <c r="A29" s="709"/>
      <c r="B29" s="709"/>
      <c r="C29" s="59"/>
      <c r="D29" s="59"/>
      <c r="E29" s="709"/>
      <c r="F29" s="709"/>
    </row>
    <row r="30" spans="1:6" x14ac:dyDescent="0.2">
      <c r="A30" s="80"/>
      <c r="B30" s="59"/>
      <c r="C30" s="59"/>
      <c r="D30" s="59"/>
      <c r="E30" s="59"/>
      <c r="F30" s="59"/>
    </row>
    <row r="31" spans="1:6" x14ac:dyDescent="0.2">
      <c r="A31" s="80"/>
      <c r="B31" s="59"/>
      <c r="C31" s="59"/>
      <c r="D31" s="59"/>
      <c r="E31" s="59"/>
      <c r="F31" s="59"/>
    </row>
    <row r="32" spans="1:6" x14ac:dyDescent="0.2">
      <c r="A32" s="81"/>
    </row>
  </sheetData>
  <mergeCells count="14">
    <mergeCell ref="A1:F1"/>
    <mergeCell ref="B2:D3"/>
    <mergeCell ref="A29:B29"/>
    <mergeCell ref="E29:F29"/>
    <mergeCell ref="C4:C6"/>
    <mergeCell ref="D4:D6"/>
    <mergeCell ref="A26:F26"/>
    <mergeCell ref="A27:B27"/>
    <mergeCell ref="E27:F27"/>
    <mergeCell ref="E28:F28"/>
    <mergeCell ref="A2:A6"/>
    <mergeCell ref="E2:E6"/>
    <mergeCell ref="F2:F6"/>
    <mergeCell ref="B4:B6"/>
  </mergeCells>
  <pageMargins left="0.9055118110236221" right="0.70866141732283472" top="0.74803149606299213" bottom="0.74803149606299213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1A4C-FCCE-4B5E-A36B-D6B964E3E865}">
  <dimension ref="A1:F53"/>
  <sheetViews>
    <sheetView topLeftCell="A28" zoomScale="80" zoomScaleNormal="80" workbookViewId="0">
      <selection activeCell="E54" sqref="E54"/>
    </sheetView>
  </sheetViews>
  <sheetFormatPr defaultRowHeight="15" x14ac:dyDescent="0.25"/>
  <cols>
    <col min="1" max="1" width="25.85546875" customWidth="1"/>
    <col min="2" max="2" width="43.5703125" customWidth="1"/>
    <col min="3" max="3" width="16.5703125" customWidth="1"/>
    <col min="4" max="4" width="14.85546875" customWidth="1"/>
    <col min="5" max="5" width="18.140625" customWidth="1"/>
    <col min="6" max="6" width="23.140625" customWidth="1"/>
  </cols>
  <sheetData>
    <row r="1" spans="1:6" ht="15.75" thickBot="1" x14ac:dyDescent="0.3">
      <c r="A1" s="735" t="s">
        <v>285</v>
      </c>
      <c r="B1" s="735"/>
      <c r="C1" s="735"/>
      <c r="D1" s="735"/>
      <c r="E1" s="735"/>
      <c r="F1" s="735"/>
    </row>
    <row r="2" spans="1:6" ht="27" customHeight="1" x14ac:dyDescent="0.25">
      <c r="A2" s="736" t="s">
        <v>143</v>
      </c>
      <c r="B2" s="736" t="s">
        <v>144</v>
      </c>
      <c r="C2" s="740" t="s">
        <v>281</v>
      </c>
      <c r="D2" s="741"/>
      <c r="E2" s="411" t="s">
        <v>145</v>
      </c>
      <c r="F2" s="738" t="s">
        <v>146</v>
      </c>
    </row>
    <row r="3" spans="1:6" x14ac:dyDescent="0.25">
      <c r="A3" s="737"/>
      <c r="B3" s="737"/>
      <c r="C3" s="317" t="s">
        <v>282</v>
      </c>
      <c r="D3" s="408" t="s">
        <v>283</v>
      </c>
      <c r="E3" s="410" t="s">
        <v>147</v>
      </c>
      <c r="F3" s="739"/>
    </row>
    <row r="4" spans="1:6" ht="15.75" thickBot="1" x14ac:dyDescent="0.3">
      <c r="A4" s="318">
        <v>1</v>
      </c>
      <c r="B4" s="318">
        <v>2</v>
      </c>
      <c r="C4" s="319">
        <v>3</v>
      </c>
      <c r="D4" s="409">
        <v>4</v>
      </c>
      <c r="E4" s="318">
        <v>5</v>
      </c>
      <c r="F4" s="318">
        <v>6</v>
      </c>
    </row>
    <row r="5" spans="1:6" ht="15.75" thickBot="1" x14ac:dyDescent="0.3">
      <c r="A5" s="732" t="s">
        <v>148</v>
      </c>
      <c r="B5" s="733"/>
      <c r="C5" s="733"/>
      <c r="D5" s="733"/>
      <c r="E5" s="733"/>
      <c r="F5" s="734"/>
    </row>
    <row r="6" spans="1:6" ht="39" x14ac:dyDescent="0.25">
      <c r="A6" s="333" t="s">
        <v>149</v>
      </c>
      <c r="B6" s="332" t="s">
        <v>150</v>
      </c>
      <c r="C6" s="325">
        <v>17</v>
      </c>
      <c r="D6" s="412">
        <v>17</v>
      </c>
      <c r="E6" s="333">
        <v>17</v>
      </c>
      <c r="F6" s="333" t="s">
        <v>123</v>
      </c>
    </row>
    <row r="7" spans="1:6" ht="39" x14ac:dyDescent="0.25">
      <c r="A7" s="323" t="s">
        <v>151</v>
      </c>
      <c r="B7" s="324" t="s">
        <v>150</v>
      </c>
      <c r="C7" s="325">
        <v>4</v>
      </c>
      <c r="D7" s="412">
        <v>4</v>
      </c>
      <c r="E7" s="323">
        <v>4</v>
      </c>
      <c r="F7" s="323" t="s">
        <v>123</v>
      </c>
    </row>
    <row r="8" spans="1:6" ht="39" x14ac:dyDescent="0.25">
      <c r="A8" s="323" t="s">
        <v>152</v>
      </c>
      <c r="B8" s="324" t="s">
        <v>150</v>
      </c>
      <c r="C8" s="325">
        <v>9</v>
      </c>
      <c r="D8" s="412">
        <v>9</v>
      </c>
      <c r="E8" s="323">
        <v>9</v>
      </c>
      <c r="F8" s="323" t="s">
        <v>123</v>
      </c>
    </row>
    <row r="9" spans="1:6" ht="39" x14ac:dyDescent="0.25">
      <c r="A9" s="323" t="s">
        <v>153</v>
      </c>
      <c r="B9" s="324" t="s">
        <v>150</v>
      </c>
      <c r="C9" s="325">
        <v>6</v>
      </c>
      <c r="D9" s="412">
        <v>6</v>
      </c>
      <c r="E9" s="323">
        <v>6</v>
      </c>
      <c r="F9" s="323" t="s">
        <v>123</v>
      </c>
    </row>
    <row r="10" spans="1:6" x14ac:dyDescent="0.25">
      <c r="A10" s="320" t="s">
        <v>154</v>
      </c>
      <c r="B10" s="321" t="s">
        <v>155</v>
      </c>
      <c r="C10" s="322">
        <v>17</v>
      </c>
      <c r="D10" s="413">
        <v>17</v>
      </c>
      <c r="E10" s="320">
        <v>17</v>
      </c>
      <c r="F10" s="320" t="s">
        <v>123</v>
      </c>
    </row>
    <row r="11" spans="1:6" x14ac:dyDescent="0.25">
      <c r="A11" s="320" t="s">
        <v>156</v>
      </c>
      <c r="B11" s="321" t="s">
        <v>155</v>
      </c>
      <c r="C11" s="322">
        <v>4</v>
      </c>
      <c r="D11" s="413">
        <v>4</v>
      </c>
      <c r="E11" s="320">
        <v>4</v>
      </c>
      <c r="F11" s="320" t="s">
        <v>123</v>
      </c>
    </row>
    <row r="12" spans="1:6" x14ac:dyDescent="0.25">
      <c r="A12" s="320" t="s">
        <v>157</v>
      </c>
      <c r="B12" s="321" t="s">
        <v>155</v>
      </c>
      <c r="C12" s="322">
        <v>9</v>
      </c>
      <c r="D12" s="413">
        <v>9</v>
      </c>
      <c r="E12" s="320">
        <v>9</v>
      </c>
      <c r="F12" s="320" t="s">
        <v>123</v>
      </c>
    </row>
    <row r="13" spans="1:6" x14ac:dyDescent="0.25">
      <c r="A13" s="320" t="s">
        <v>158</v>
      </c>
      <c r="B13" s="321" t="s">
        <v>155</v>
      </c>
      <c r="C13" s="322">
        <v>6</v>
      </c>
      <c r="D13" s="413">
        <v>6</v>
      </c>
      <c r="E13" s="320">
        <v>6</v>
      </c>
      <c r="F13" s="320" t="s">
        <v>123</v>
      </c>
    </row>
    <row r="14" spans="1:6" x14ac:dyDescent="0.25">
      <c r="A14" s="320" t="s">
        <v>159</v>
      </c>
      <c r="B14" s="321" t="s">
        <v>155</v>
      </c>
      <c r="C14" s="322">
        <v>1</v>
      </c>
      <c r="D14" s="413">
        <v>1</v>
      </c>
      <c r="E14" s="320">
        <v>1</v>
      </c>
      <c r="F14" s="320" t="s">
        <v>123</v>
      </c>
    </row>
    <row r="15" spans="1:6" x14ac:dyDescent="0.25">
      <c r="A15" s="320" t="s">
        <v>160</v>
      </c>
      <c r="B15" s="321" t="s">
        <v>161</v>
      </c>
      <c r="C15" s="322">
        <v>23</v>
      </c>
      <c r="D15" s="413">
        <v>23</v>
      </c>
      <c r="E15" s="320">
        <v>23</v>
      </c>
      <c r="F15" s="320" t="s">
        <v>123</v>
      </c>
    </row>
    <row r="16" spans="1:6" ht="25.5" x14ac:dyDescent="0.25">
      <c r="A16" s="323" t="s">
        <v>162</v>
      </c>
      <c r="B16" s="328" t="s">
        <v>164</v>
      </c>
      <c r="C16" s="325">
        <v>5.43</v>
      </c>
      <c r="D16" s="412">
        <v>5.38</v>
      </c>
      <c r="E16" s="323">
        <v>5.38</v>
      </c>
      <c r="F16" s="327" t="s">
        <v>123</v>
      </c>
    </row>
    <row r="17" spans="1:6" ht="25.5" x14ac:dyDescent="0.25">
      <c r="A17" s="323" t="s">
        <v>163</v>
      </c>
      <c r="B17" s="328" t="s">
        <v>165</v>
      </c>
      <c r="C17" s="325">
        <v>1</v>
      </c>
      <c r="D17" s="412">
        <v>1</v>
      </c>
      <c r="E17" s="323">
        <v>3</v>
      </c>
      <c r="F17" s="327" t="s">
        <v>266</v>
      </c>
    </row>
    <row r="18" spans="1:6" ht="25.5" x14ac:dyDescent="0.25">
      <c r="A18" s="323" t="s">
        <v>163</v>
      </c>
      <c r="B18" s="328" t="s">
        <v>166</v>
      </c>
      <c r="C18" s="325">
        <v>45</v>
      </c>
      <c r="D18" s="412">
        <v>62</v>
      </c>
      <c r="E18" s="323">
        <v>70</v>
      </c>
      <c r="F18" s="327" t="s">
        <v>266</v>
      </c>
    </row>
    <row r="19" spans="1:6" ht="25.5" x14ac:dyDescent="0.25">
      <c r="A19" s="323" t="s">
        <v>163</v>
      </c>
      <c r="B19" s="328" t="s">
        <v>167</v>
      </c>
      <c r="C19" s="325">
        <v>1</v>
      </c>
      <c r="D19" s="412">
        <v>1</v>
      </c>
      <c r="E19" s="323">
        <v>0</v>
      </c>
      <c r="F19" s="327" t="s">
        <v>266</v>
      </c>
    </row>
    <row r="20" spans="1:6" ht="25.5" x14ac:dyDescent="0.25">
      <c r="A20" s="334" t="s">
        <v>163</v>
      </c>
      <c r="B20" s="335" t="s">
        <v>168</v>
      </c>
      <c r="C20" s="336">
        <v>24</v>
      </c>
      <c r="D20" s="414">
        <v>36</v>
      </c>
      <c r="E20" s="334">
        <v>10</v>
      </c>
      <c r="F20" s="337" t="s">
        <v>266</v>
      </c>
    </row>
    <row r="21" spans="1:6" ht="30.75" customHeight="1" x14ac:dyDescent="0.25">
      <c r="A21" s="361" t="s">
        <v>206</v>
      </c>
      <c r="B21" s="362" t="s">
        <v>207</v>
      </c>
      <c r="C21" s="363" t="s">
        <v>208</v>
      </c>
      <c r="D21" s="415" t="s">
        <v>287</v>
      </c>
      <c r="E21" s="364" t="s">
        <v>208</v>
      </c>
      <c r="F21" s="364" t="s">
        <v>267</v>
      </c>
    </row>
    <row r="22" spans="1:6" ht="25.5" x14ac:dyDescent="0.25">
      <c r="A22" s="365" t="s">
        <v>206</v>
      </c>
      <c r="B22" s="366" t="s">
        <v>209</v>
      </c>
      <c r="C22" s="367">
        <v>8</v>
      </c>
      <c r="D22" s="416">
        <v>0</v>
      </c>
      <c r="E22" s="365">
        <v>11</v>
      </c>
      <c r="F22" s="368" t="s">
        <v>267</v>
      </c>
    </row>
    <row r="23" spans="1:6" x14ac:dyDescent="0.25">
      <c r="A23" s="365" t="s">
        <v>211</v>
      </c>
      <c r="B23" s="366" t="s">
        <v>212</v>
      </c>
      <c r="C23" s="367">
        <v>0</v>
      </c>
      <c r="D23" s="416">
        <v>1189</v>
      </c>
      <c r="E23" s="365">
        <v>0</v>
      </c>
      <c r="F23" s="368" t="s">
        <v>123</v>
      </c>
    </row>
    <row r="24" spans="1:6" ht="51.75" thickBot="1" x14ac:dyDescent="0.3">
      <c r="A24" s="365" t="s">
        <v>211</v>
      </c>
      <c r="B24" s="366" t="s">
        <v>213</v>
      </c>
      <c r="C24" s="367">
        <v>0</v>
      </c>
      <c r="D24" s="416">
        <v>25</v>
      </c>
      <c r="E24" s="417">
        <v>23</v>
      </c>
      <c r="F24" s="368" t="s">
        <v>123</v>
      </c>
    </row>
    <row r="25" spans="1:6" ht="15.75" thickBot="1" x14ac:dyDescent="0.3">
      <c r="A25" s="729" t="s">
        <v>169</v>
      </c>
      <c r="B25" s="730"/>
      <c r="C25" s="730"/>
      <c r="D25" s="730"/>
      <c r="E25" s="730"/>
      <c r="F25" s="731"/>
    </row>
    <row r="26" spans="1:6" ht="25.5" x14ac:dyDescent="0.25">
      <c r="A26" s="338" t="s">
        <v>170</v>
      </c>
      <c r="B26" s="341" t="s">
        <v>173</v>
      </c>
      <c r="C26" s="339">
        <v>3</v>
      </c>
      <c r="D26" s="418">
        <v>3</v>
      </c>
      <c r="E26" s="333">
        <v>3</v>
      </c>
      <c r="F26" s="340" t="s">
        <v>123</v>
      </c>
    </row>
    <row r="27" spans="1:6" x14ac:dyDescent="0.25">
      <c r="A27" s="323" t="s">
        <v>171</v>
      </c>
      <c r="B27" s="326" t="s">
        <v>174</v>
      </c>
      <c r="C27" s="325">
        <v>60</v>
      </c>
      <c r="D27" s="412">
        <v>50</v>
      </c>
      <c r="E27" s="323">
        <v>56</v>
      </c>
      <c r="F27" s="329" t="s">
        <v>268</v>
      </c>
    </row>
    <row r="28" spans="1:6" ht="27" thickBot="1" x14ac:dyDescent="0.3">
      <c r="A28" s="334" t="s">
        <v>172</v>
      </c>
      <c r="B28" s="342" t="s">
        <v>175</v>
      </c>
      <c r="C28" s="336">
        <v>1</v>
      </c>
      <c r="D28" s="414">
        <v>1</v>
      </c>
      <c r="E28" s="419">
        <v>1</v>
      </c>
      <c r="F28" s="343" t="s">
        <v>270</v>
      </c>
    </row>
    <row r="29" spans="1:6" ht="15.75" thickBot="1" x14ac:dyDescent="0.3">
      <c r="A29" s="729" t="s">
        <v>176</v>
      </c>
      <c r="B29" s="730"/>
      <c r="C29" s="730"/>
      <c r="D29" s="730"/>
      <c r="E29" s="730"/>
      <c r="F29" s="731"/>
    </row>
    <row r="30" spans="1:6" ht="27" thickBot="1" x14ac:dyDescent="0.3">
      <c r="A30" s="345" t="s">
        <v>177</v>
      </c>
      <c r="B30" s="346" t="s">
        <v>155</v>
      </c>
      <c r="C30" s="347">
        <v>1</v>
      </c>
      <c r="D30" s="420">
        <v>1</v>
      </c>
      <c r="E30" s="421">
        <v>1</v>
      </c>
      <c r="F30" s="348" t="s">
        <v>272</v>
      </c>
    </row>
    <row r="31" spans="1:6" ht="15.75" thickBot="1" x14ac:dyDescent="0.3">
      <c r="A31" s="729" t="s">
        <v>178</v>
      </c>
      <c r="B31" s="730"/>
      <c r="C31" s="730"/>
      <c r="D31" s="730"/>
      <c r="E31" s="730"/>
      <c r="F31" s="731"/>
    </row>
    <row r="32" spans="1:6" x14ac:dyDescent="0.25">
      <c r="A32" s="338" t="s">
        <v>179</v>
      </c>
      <c r="B32" s="344" t="s">
        <v>182</v>
      </c>
      <c r="C32" s="339">
        <v>23</v>
      </c>
      <c r="D32" s="418">
        <v>23</v>
      </c>
      <c r="E32" s="333">
        <v>23</v>
      </c>
      <c r="F32" s="340" t="s">
        <v>123</v>
      </c>
    </row>
    <row r="33" spans="1:6" x14ac:dyDescent="0.25">
      <c r="A33" s="338" t="s">
        <v>180</v>
      </c>
      <c r="B33" s="344" t="s">
        <v>175</v>
      </c>
      <c r="C33" s="339">
        <v>16</v>
      </c>
      <c r="D33" s="418">
        <v>16</v>
      </c>
      <c r="E33" s="338">
        <v>16</v>
      </c>
      <c r="F33" s="340" t="s">
        <v>123</v>
      </c>
    </row>
    <row r="34" spans="1:6" ht="15.75" thickBot="1" x14ac:dyDescent="0.3">
      <c r="A34" s="345" t="s">
        <v>181</v>
      </c>
      <c r="B34" s="346" t="s">
        <v>183</v>
      </c>
      <c r="C34" s="347">
        <v>5</v>
      </c>
      <c r="D34" s="420">
        <v>2</v>
      </c>
      <c r="E34" s="422">
        <v>5</v>
      </c>
      <c r="F34" s="348" t="s">
        <v>123</v>
      </c>
    </row>
    <row r="35" spans="1:6" ht="15.75" thickBot="1" x14ac:dyDescent="0.3">
      <c r="A35" s="729" t="s">
        <v>184</v>
      </c>
      <c r="B35" s="730"/>
      <c r="C35" s="730"/>
      <c r="D35" s="730"/>
      <c r="E35" s="730"/>
      <c r="F35" s="731"/>
    </row>
    <row r="36" spans="1:6" x14ac:dyDescent="0.25">
      <c r="A36" s="338" t="s">
        <v>185</v>
      </c>
      <c r="B36" s="344" t="s">
        <v>175</v>
      </c>
      <c r="C36" s="339" t="s">
        <v>123</v>
      </c>
      <c r="D36" s="418" t="s">
        <v>123</v>
      </c>
      <c r="E36" s="333" t="s">
        <v>123</v>
      </c>
      <c r="F36" s="340" t="s">
        <v>123</v>
      </c>
    </row>
    <row r="37" spans="1:6" ht="15.75" thickBot="1" x14ac:dyDescent="0.3">
      <c r="A37" s="345" t="s">
        <v>186</v>
      </c>
      <c r="B37" s="346" t="s">
        <v>175</v>
      </c>
      <c r="C37" s="347" t="s">
        <v>123</v>
      </c>
      <c r="D37" s="420" t="s">
        <v>123</v>
      </c>
      <c r="E37" s="345" t="s">
        <v>123</v>
      </c>
      <c r="F37" s="348" t="s">
        <v>123</v>
      </c>
    </row>
    <row r="38" spans="1:6" ht="15.75" thickBot="1" x14ac:dyDescent="0.3">
      <c r="A38" s="729" t="s">
        <v>187</v>
      </c>
      <c r="B38" s="730"/>
      <c r="C38" s="730"/>
      <c r="D38" s="730"/>
      <c r="E38" s="730"/>
      <c r="F38" s="731"/>
    </row>
    <row r="39" spans="1:6" x14ac:dyDescent="0.25">
      <c r="A39" s="338" t="s">
        <v>188</v>
      </c>
      <c r="B39" s="344" t="s">
        <v>175</v>
      </c>
      <c r="C39" s="339">
        <v>17</v>
      </c>
      <c r="D39" s="418">
        <v>17</v>
      </c>
      <c r="E39" s="338">
        <v>17</v>
      </c>
      <c r="F39" s="340" t="s">
        <v>123</v>
      </c>
    </row>
    <row r="40" spans="1:6" x14ac:dyDescent="0.25">
      <c r="A40" s="338" t="s">
        <v>189</v>
      </c>
      <c r="B40" s="344" t="s">
        <v>175</v>
      </c>
      <c r="C40" s="339">
        <v>4</v>
      </c>
      <c r="D40" s="418">
        <v>4</v>
      </c>
      <c r="E40" s="338">
        <v>4</v>
      </c>
      <c r="F40" s="340" t="s">
        <v>123</v>
      </c>
    </row>
    <row r="41" spans="1:6" x14ac:dyDescent="0.25">
      <c r="A41" s="338" t="s">
        <v>190</v>
      </c>
      <c r="B41" s="344" t="s">
        <v>175</v>
      </c>
      <c r="C41" s="339">
        <v>9</v>
      </c>
      <c r="D41" s="418">
        <v>9</v>
      </c>
      <c r="E41" s="338">
        <v>9</v>
      </c>
      <c r="F41" s="340" t="s">
        <v>123</v>
      </c>
    </row>
    <row r="42" spans="1:6" x14ac:dyDescent="0.25">
      <c r="A42" s="338" t="s">
        <v>191</v>
      </c>
      <c r="B42" s="344" t="s">
        <v>175</v>
      </c>
      <c r="C42" s="339">
        <v>6</v>
      </c>
      <c r="D42" s="418">
        <v>6</v>
      </c>
      <c r="E42" s="338">
        <v>6</v>
      </c>
      <c r="F42" s="340" t="s">
        <v>123</v>
      </c>
    </row>
    <row r="43" spans="1:6" x14ac:dyDescent="0.25">
      <c r="A43" s="338" t="s">
        <v>192</v>
      </c>
      <c r="B43" s="344" t="s">
        <v>175</v>
      </c>
      <c r="C43" s="339">
        <v>2</v>
      </c>
      <c r="D43" s="418">
        <v>2</v>
      </c>
      <c r="E43" s="338">
        <v>2</v>
      </c>
      <c r="F43" s="340" t="s">
        <v>123</v>
      </c>
    </row>
    <row r="44" spans="1:6" x14ac:dyDescent="0.25">
      <c r="A44" s="338" t="s">
        <v>193</v>
      </c>
      <c r="B44" s="344" t="s">
        <v>175</v>
      </c>
      <c r="C44" s="339">
        <v>1</v>
      </c>
      <c r="D44" s="418">
        <v>1</v>
      </c>
      <c r="E44" s="338">
        <v>1</v>
      </c>
      <c r="F44" s="340" t="s">
        <v>123</v>
      </c>
    </row>
    <row r="45" spans="1:6" x14ac:dyDescent="0.25">
      <c r="A45" s="338" t="s">
        <v>194</v>
      </c>
      <c r="B45" s="344" t="s">
        <v>175</v>
      </c>
      <c r="C45" s="339">
        <v>9</v>
      </c>
      <c r="D45" s="418">
        <v>9</v>
      </c>
      <c r="E45" s="338">
        <v>9</v>
      </c>
      <c r="F45" s="340" t="s">
        <v>123</v>
      </c>
    </row>
    <row r="46" spans="1:6" x14ac:dyDescent="0.25">
      <c r="A46" s="338" t="s">
        <v>195</v>
      </c>
      <c r="B46" s="344" t="s">
        <v>175</v>
      </c>
      <c r="C46" s="339">
        <v>6</v>
      </c>
      <c r="D46" s="418">
        <v>6</v>
      </c>
      <c r="E46" s="338">
        <v>6</v>
      </c>
      <c r="F46" s="340" t="s">
        <v>123</v>
      </c>
    </row>
    <row r="47" spans="1:6" x14ac:dyDescent="0.25">
      <c r="A47" s="338" t="s">
        <v>196</v>
      </c>
      <c r="B47" s="344" t="s">
        <v>175</v>
      </c>
      <c r="C47" s="339">
        <v>2</v>
      </c>
      <c r="D47" s="418">
        <v>2</v>
      </c>
      <c r="E47" s="338">
        <v>2</v>
      </c>
      <c r="F47" s="340" t="s">
        <v>123</v>
      </c>
    </row>
    <row r="48" spans="1:6" ht="15.75" thickBot="1" x14ac:dyDescent="0.3">
      <c r="A48" s="334" t="s">
        <v>197</v>
      </c>
      <c r="B48" s="342" t="s">
        <v>175</v>
      </c>
      <c r="C48" s="336">
        <v>1</v>
      </c>
      <c r="D48" s="414">
        <v>1</v>
      </c>
      <c r="E48" s="419">
        <v>1</v>
      </c>
      <c r="F48" s="343" t="s">
        <v>123</v>
      </c>
    </row>
    <row r="49" spans="1:6" ht="15.75" thickBot="1" x14ac:dyDescent="0.3">
      <c r="A49" s="729" t="s">
        <v>198</v>
      </c>
      <c r="B49" s="730"/>
      <c r="C49" s="730"/>
      <c r="D49" s="730"/>
      <c r="E49" s="730"/>
      <c r="F49" s="731"/>
    </row>
    <row r="50" spans="1:6" ht="15.75" thickBot="1" x14ac:dyDescent="0.3">
      <c r="A50" s="345" t="s">
        <v>199</v>
      </c>
      <c r="B50" s="346" t="s">
        <v>200</v>
      </c>
      <c r="C50" s="347">
        <v>19</v>
      </c>
      <c r="D50" s="420">
        <v>19</v>
      </c>
      <c r="E50" s="426">
        <v>21</v>
      </c>
      <c r="F50" s="348" t="s">
        <v>263</v>
      </c>
    </row>
    <row r="51" spans="1:6" ht="15.75" thickBot="1" x14ac:dyDescent="0.3">
      <c r="A51" s="726" t="s">
        <v>201</v>
      </c>
      <c r="B51" s="727"/>
      <c r="C51" s="727"/>
      <c r="D51" s="727"/>
      <c r="E51" s="727"/>
      <c r="F51" s="728"/>
    </row>
    <row r="52" spans="1:6" ht="39" x14ac:dyDescent="0.25">
      <c r="A52" s="333" t="s">
        <v>202</v>
      </c>
      <c r="B52" s="349" t="s">
        <v>203</v>
      </c>
      <c r="C52" s="350">
        <v>15</v>
      </c>
      <c r="D52" s="423">
        <v>15</v>
      </c>
      <c r="E52" s="333">
        <v>15</v>
      </c>
      <c r="F52" s="333" t="s">
        <v>262</v>
      </c>
    </row>
    <row r="53" spans="1:6" ht="15.75" thickBot="1" x14ac:dyDescent="0.3">
      <c r="A53" s="330" t="s">
        <v>202</v>
      </c>
      <c r="B53" s="331" t="s">
        <v>204</v>
      </c>
      <c r="C53" s="351">
        <v>40</v>
      </c>
      <c r="D53" s="424">
        <v>52</v>
      </c>
      <c r="E53" s="425">
        <v>40</v>
      </c>
      <c r="F53" s="330" t="s">
        <v>262</v>
      </c>
    </row>
  </sheetData>
  <mergeCells count="13">
    <mergeCell ref="A5:F5"/>
    <mergeCell ref="A1:F1"/>
    <mergeCell ref="A2:A3"/>
    <mergeCell ref="B2:B3"/>
    <mergeCell ref="F2:F3"/>
    <mergeCell ref="C2:D2"/>
    <mergeCell ref="A51:F51"/>
    <mergeCell ref="A25:F25"/>
    <mergeCell ref="A29:F29"/>
    <mergeCell ref="A31:F31"/>
    <mergeCell ref="A35:F35"/>
    <mergeCell ref="A38:F38"/>
    <mergeCell ref="A49:F49"/>
  </mergeCells>
  <pageMargins left="0.39370078740157483" right="0.39370078740157483" top="1.3779527559055118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01 Programa</vt:lpstr>
      <vt:lpstr>01 Išlaidų suvestinė</vt:lpstr>
      <vt:lpstr>01 Šaltiniai</vt:lpstr>
      <vt:lpstr>01 Bendros lėšos</vt:lpstr>
      <vt:lpstr>01 Rodikliai</vt:lpstr>
      <vt:lpstr>'01 Programa'!Print_Area</vt:lpstr>
      <vt:lpstr>'01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Svietim_RJ</dc:creator>
  <cp:lastModifiedBy>Pletra_AS</cp:lastModifiedBy>
  <cp:lastPrinted>2025-02-14T13:26:51Z</cp:lastPrinted>
  <dcterms:created xsi:type="dcterms:W3CDTF">2017-11-10T12:07:57Z</dcterms:created>
  <dcterms:modified xsi:type="dcterms:W3CDTF">2026-04-14T16:15:19Z</dcterms:modified>
</cp:coreProperties>
</file>