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B747156F-EC50-452C-BE32-0E468DF9083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definedNames>
    <definedName name="Excel_BuiltIn__FilterDatabase" localSheetId="0">'04 Programa'!$A$12:$AK$12</definedName>
    <definedName name="_xlnm.Print_Area" localSheetId="3">'04 Bendros lėšos'!$A$1:$H$24</definedName>
    <definedName name="_xlnm.Print_Area" localSheetId="0">'04 Programa'!$A$1:$W$254</definedName>
    <definedName name="_xlnm.Print_Area" localSheetId="2">'04 Šaltiniai'!$A$2:$E$32</definedName>
    <definedName name="_xlnm.Print_Titles" localSheetId="0">'04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C31" i="2"/>
  <c r="B31" i="2"/>
  <c r="E20" i="4" l="1"/>
  <c r="D20" i="4"/>
  <c r="P40" i="1"/>
  <c r="U242" i="1"/>
  <c r="T26" i="1" l="1"/>
  <c r="P26" i="1"/>
  <c r="T132" i="1" l="1"/>
  <c r="T115" i="1"/>
  <c r="M219" i="1" l="1"/>
  <c r="N219" i="1"/>
  <c r="O219" i="1"/>
  <c r="Q219" i="1"/>
  <c r="R219" i="1"/>
  <c r="S219" i="1"/>
  <c r="U219" i="1"/>
  <c r="V219" i="1"/>
  <c r="W219" i="1"/>
  <c r="M233" i="1" l="1"/>
  <c r="M234" i="1" s="1"/>
  <c r="N233" i="1"/>
  <c r="N234" i="1" s="1"/>
  <c r="O233" i="1"/>
  <c r="O234" i="1" s="1"/>
  <c r="Q233" i="1"/>
  <c r="Q234" i="1" s="1"/>
  <c r="R233" i="1"/>
  <c r="R234" i="1" s="1"/>
  <c r="S233" i="1"/>
  <c r="S234" i="1" s="1"/>
  <c r="U233" i="1"/>
  <c r="U234" i="1" s="1"/>
  <c r="V233" i="1"/>
  <c r="V234" i="1" s="1"/>
  <c r="W233" i="1"/>
  <c r="W234" i="1" s="1"/>
  <c r="W229" i="1"/>
  <c r="V229" i="1"/>
  <c r="U229" i="1"/>
  <c r="S229" i="1"/>
  <c r="R229" i="1"/>
  <c r="Q229" i="1"/>
  <c r="O229" i="1"/>
  <c r="N229" i="1"/>
  <c r="M229" i="1"/>
  <c r="T228" i="1"/>
  <c r="P228" i="1"/>
  <c r="L228" i="1"/>
  <c r="T227" i="1"/>
  <c r="P227" i="1"/>
  <c r="P229" i="1" s="1"/>
  <c r="L227" i="1"/>
  <c r="W226" i="1"/>
  <c r="V226" i="1"/>
  <c r="U226" i="1"/>
  <c r="S226" i="1"/>
  <c r="R226" i="1"/>
  <c r="Q226" i="1"/>
  <c r="O226" i="1"/>
  <c r="N226" i="1"/>
  <c r="M226" i="1"/>
  <c r="T225" i="1"/>
  <c r="T226" i="1" s="1"/>
  <c r="P225" i="1"/>
  <c r="P226" i="1" s="1"/>
  <c r="L225" i="1"/>
  <c r="L226" i="1" s="1"/>
  <c r="W224" i="1"/>
  <c r="W230" i="1" s="1"/>
  <c r="V224" i="1"/>
  <c r="V230" i="1" s="1"/>
  <c r="U224" i="1"/>
  <c r="S224" i="1"/>
  <c r="R224" i="1"/>
  <c r="R230" i="1" s="1"/>
  <c r="Q224" i="1"/>
  <c r="O224" i="1"/>
  <c r="N224" i="1"/>
  <c r="M224" i="1"/>
  <c r="T222" i="1"/>
  <c r="T224" i="1" s="1"/>
  <c r="P222" i="1"/>
  <c r="P224" i="1" s="1"/>
  <c r="L222" i="1"/>
  <c r="L224" i="1" s="1"/>
  <c r="L159" i="1"/>
  <c r="S99" i="1"/>
  <c r="F24" i="4"/>
  <c r="F23" i="4"/>
  <c r="F22" i="4"/>
  <c r="F21" i="4"/>
  <c r="F20" i="4"/>
  <c r="F17" i="4"/>
  <c r="E24" i="4"/>
  <c r="E23" i="4"/>
  <c r="E22" i="4"/>
  <c r="E21" i="4"/>
  <c r="E17" i="4"/>
  <c r="D24" i="4"/>
  <c r="D23" i="4"/>
  <c r="D22" i="4"/>
  <c r="D21" i="4"/>
  <c r="C21" i="4" s="1"/>
  <c r="D17" i="4"/>
  <c r="L229" i="1" l="1"/>
  <c r="M230" i="1"/>
  <c r="N230" i="1"/>
  <c r="Q230" i="1"/>
  <c r="T229" i="1"/>
  <c r="T230" i="1" s="1"/>
  <c r="O230" i="1"/>
  <c r="L230" i="1"/>
  <c r="S230" i="1"/>
  <c r="U230" i="1"/>
  <c r="P230" i="1"/>
  <c r="M43" i="1"/>
  <c r="N43" i="1"/>
  <c r="O43" i="1"/>
  <c r="Q43" i="1"/>
  <c r="R43" i="1"/>
  <c r="S43" i="1"/>
  <c r="U43" i="1"/>
  <c r="V43" i="1"/>
  <c r="W43" i="1"/>
  <c r="T217" i="1"/>
  <c r="P217" i="1"/>
  <c r="L217" i="1"/>
  <c r="T187" i="1" l="1"/>
  <c r="T41" i="1"/>
  <c r="P41" i="1"/>
  <c r="L41" i="1"/>
  <c r="D19" i="2"/>
  <c r="C19" i="2"/>
  <c r="B19" i="2"/>
  <c r="W87" i="1"/>
  <c r="V87" i="1"/>
  <c r="U87" i="1"/>
  <c r="S87" i="1"/>
  <c r="R87" i="1"/>
  <c r="Q87" i="1"/>
  <c r="O87" i="1"/>
  <c r="N87" i="1"/>
  <c r="M87" i="1"/>
  <c r="T86" i="1"/>
  <c r="P86" i="1"/>
  <c r="L86" i="1"/>
  <c r="T85" i="1"/>
  <c r="P85" i="1"/>
  <c r="L85" i="1"/>
  <c r="W84" i="1"/>
  <c r="V84" i="1"/>
  <c r="U84" i="1"/>
  <c r="S84" i="1"/>
  <c r="R84" i="1"/>
  <c r="Q84" i="1"/>
  <c r="O84" i="1"/>
  <c r="N84" i="1"/>
  <c r="M84" i="1"/>
  <c r="T83" i="1"/>
  <c r="P83" i="1"/>
  <c r="L83" i="1"/>
  <c r="T82" i="1"/>
  <c r="P82" i="1"/>
  <c r="L82" i="1"/>
  <c r="W46" i="1"/>
  <c r="V46" i="1"/>
  <c r="U46" i="1"/>
  <c r="S46" i="1"/>
  <c r="R46" i="1"/>
  <c r="Q46" i="1"/>
  <c r="O46" i="1"/>
  <c r="N46" i="1"/>
  <c r="M46" i="1"/>
  <c r="T45" i="1"/>
  <c r="P45" i="1"/>
  <c r="L45" i="1"/>
  <c r="T44" i="1"/>
  <c r="P44" i="1"/>
  <c r="L44" i="1"/>
  <c r="W81" i="1"/>
  <c r="V81" i="1"/>
  <c r="U81" i="1"/>
  <c r="S81" i="1"/>
  <c r="R81" i="1"/>
  <c r="Q81" i="1"/>
  <c r="O81" i="1"/>
  <c r="N81" i="1"/>
  <c r="M81" i="1"/>
  <c r="T80" i="1"/>
  <c r="P80" i="1"/>
  <c r="L80" i="1"/>
  <c r="T79" i="1"/>
  <c r="P79" i="1"/>
  <c r="L79" i="1"/>
  <c r="M32" i="1"/>
  <c r="N32" i="1"/>
  <c r="O32" i="1"/>
  <c r="Q32" i="1"/>
  <c r="R32" i="1"/>
  <c r="S32" i="1"/>
  <c r="U32" i="1"/>
  <c r="V32" i="1"/>
  <c r="W32" i="1"/>
  <c r="W111" i="1"/>
  <c r="V111" i="1"/>
  <c r="U111" i="1"/>
  <c r="R111" i="1"/>
  <c r="Q111" i="1"/>
  <c r="O111" i="1"/>
  <c r="N111" i="1"/>
  <c r="M111" i="1"/>
  <c r="T110" i="1"/>
  <c r="T111" i="1" s="1"/>
  <c r="P110" i="1"/>
  <c r="P111" i="1" s="1"/>
  <c r="L110" i="1"/>
  <c r="L111" i="1" s="1"/>
  <c r="T66" i="1"/>
  <c r="P66" i="1"/>
  <c r="L66" i="1"/>
  <c r="T216" i="1"/>
  <c r="T219" i="1" s="1"/>
  <c r="W213" i="1"/>
  <c r="W214" i="1" s="1"/>
  <c r="V213" i="1"/>
  <c r="V214" i="1" s="1"/>
  <c r="U213" i="1"/>
  <c r="U214" i="1" s="1"/>
  <c r="T213" i="1"/>
  <c r="T214" i="1" s="1"/>
  <c r="S213" i="1"/>
  <c r="S214" i="1" s="1"/>
  <c r="R213" i="1"/>
  <c r="R214" i="1" s="1"/>
  <c r="Q213" i="1"/>
  <c r="Q214" i="1" s="1"/>
  <c r="O213" i="1"/>
  <c r="O214" i="1" s="1"/>
  <c r="N213" i="1"/>
  <c r="N214" i="1" s="1"/>
  <c r="M213" i="1"/>
  <c r="M214" i="1" s="1"/>
  <c r="P211" i="1"/>
  <c r="P213" i="1" s="1"/>
  <c r="P214" i="1" s="1"/>
  <c r="L211" i="1"/>
  <c r="L213" i="1" s="1"/>
  <c r="L214" i="1" s="1"/>
  <c r="W173" i="1"/>
  <c r="V173" i="1"/>
  <c r="U173" i="1"/>
  <c r="S173" i="1"/>
  <c r="R173" i="1"/>
  <c r="Q173" i="1"/>
  <c r="O173" i="1"/>
  <c r="N173" i="1"/>
  <c r="M173" i="1"/>
  <c r="T172" i="1"/>
  <c r="P172" i="1"/>
  <c r="L172" i="1"/>
  <c r="T171" i="1"/>
  <c r="P171" i="1"/>
  <c r="L171" i="1"/>
  <c r="M176" i="1"/>
  <c r="N176" i="1"/>
  <c r="O176" i="1"/>
  <c r="Q176" i="1"/>
  <c r="R176" i="1"/>
  <c r="S176" i="1"/>
  <c r="U176" i="1"/>
  <c r="V176" i="1"/>
  <c r="W176" i="1"/>
  <c r="T175" i="1"/>
  <c r="P175" i="1"/>
  <c r="L175" i="1"/>
  <c r="W170" i="1"/>
  <c r="V170" i="1"/>
  <c r="U170" i="1"/>
  <c r="S170" i="1"/>
  <c r="R170" i="1"/>
  <c r="Q170" i="1"/>
  <c r="O170" i="1"/>
  <c r="N170" i="1"/>
  <c r="M170" i="1"/>
  <c r="T169" i="1"/>
  <c r="T170" i="1" s="1"/>
  <c r="P169" i="1"/>
  <c r="P170" i="1" s="1"/>
  <c r="L169" i="1"/>
  <c r="L170" i="1" s="1"/>
  <c r="M89" i="1"/>
  <c r="N89" i="1"/>
  <c r="O89" i="1"/>
  <c r="Q89" i="1"/>
  <c r="R89" i="1"/>
  <c r="S89" i="1"/>
  <c r="U89" i="1"/>
  <c r="V89" i="1"/>
  <c r="W89" i="1"/>
  <c r="W78" i="1"/>
  <c r="V78" i="1"/>
  <c r="U78" i="1"/>
  <c r="S78" i="1"/>
  <c r="R78" i="1"/>
  <c r="Q78" i="1"/>
  <c r="O78" i="1"/>
  <c r="N78" i="1"/>
  <c r="M78" i="1"/>
  <c r="T77" i="1"/>
  <c r="T78" i="1" s="1"/>
  <c r="P77" i="1"/>
  <c r="P78" i="1" s="1"/>
  <c r="L77" i="1"/>
  <c r="L78" i="1" s="1"/>
  <c r="D9" i="2" l="1"/>
  <c r="E18" i="4" s="1"/>
  <c r="L81" i="1"/>
  <c r="P84" i="1"/>
  <c r="T84" i="1"/>
  <c r="L87" i="1"/>
  <c r="P87" i="1"/>
  <c r="T87" i="1"/>
  <c r="P46" i="1"/>
  <c r="L84" i="1"/>
  <c r="L46" i="1"/>
  <c r="P81" i="1"/>
  <c r="T46" i="1"/>
  <c r="T81" i="1"/>
  <c r="P173" i="1"/>
  <c r="T173" i="1"/>
  <c r="L173" i="1"/>
  <c r="C22" i="4"/>
  <c r="C24" i="4"/>
  <c r="C17" i="4" l="1"/>
  <c r="T98" i="1"/>
  <c r="Q97" i="1"/>
  <c r="R97" i="1"/>
  <c r="S97" i="1"/>
  <c r="U97" i="1"/>
  <c r="V97" i="1"/>
  <c r="W97" i="1"/>
  <c r="T96" i="1"/>
  <c r="T97" i="1" s="1"/>
  <c r="T94" i="1"/>
  <c r="T92" i="1"/>
  <c r="T197" i="1"/>
  <c r="T185" i="1"/>
  <c r="T70" i="1" l="1"/>
  <c r="T243" i="1"/>
  <c r="T241" i="1"/>
  <c r="T238" i="1"/>
  <c r="T232" i="1"/>
  <c r="T233" i="1" s="1"/>
  <c r="T234" i="1" s="1"/>
  <c r="T194" i="1"/>
  <c r="T148" i="1"/>
  <c r="T124" i="1"/>
  <c r="T249" i="1"/>
  <c r="T126" i="1"/>
  <c r="T104" i="1"/>
  <c r="T106" i="1"/>
  <c r="T102" i="1"/>
  <c r="Q56" i="1"/>
  <c r="R56" i="1"/>
  <c r="S56" i="1"/>
  <c r="U56" i="1"/>
  <c r="V56" i="1"/>
  <c r="W56" i="1"/>
  <c r="T55" i="1"/>
  <c r="T56" i="1" s="1"/>
  <c r="T57" i="1"/>
  <c r="T67" i="1"/>
  <c r="T52" i="1"/>
  <c r="T59" i="1"/>
  <c r="T112" i="1"/>
  <c r="T100" i="1"/>
  <c r="T58" i="1"/>
  <c r="T204" i="1"/>
  <c r="T182" i="1" l="1"/>
  <c r="T128" i="1"/>
  <c r="T122" i="1"/>
  <c r="T119" i="1"/>
  <c r="T114" i="1"/>
  <c r="T108" i="1"/>
  <c r="T65" i="1"/>
  <c r="Q54" i="1"/>
  <c r="R54" i="1"/>
  <c r="S54" i="1"/>
  <c r="U54" i="1"/>
  <c r="V54" i="1"/>
  <c r="W54" i="1"/>
  <c r="T53" i="1"/>
  <c r="T54" i="1" s="1"/>
  <c r="Q18" i="1"/>
  <c r="R18" i="1"/>
  <c r="S18" i="1"/>
  <c r="U18" i="1"/>
  <c r="V18" i="1"/>
  <c r="W18" i="1"/>
  <c r="T17" i="1"/>
  <c r="T18" i="1" s="1"/>
  <c r="T152" i="1" l="1"/>
  <c r="Q147" i="1"/>
  <c r="R147" i="1"/>
  <c r="S147" i="1"/>
  <c r="U147" i="1"/>
  <c r="V147" i="1"/>
  <c r="W147" i="1"/>
  <c r="T144" i="1"/>
  <c r="T147" i="1" s="1"/>
  <c r="T138" i="1"/>
  <c r="T174" i="1"/>
  <c r="T176" i="1" s="1"/>
  <c r="D30" i="2" s="1"/>
  <c r="T164" i="1"/>
  <c r="T167" i="1"/>
  <c r="Q49" i="1"/>
  <c r="R49" i="1"/>
  <c r="S49" i="1"/>
  <c r="U49" i="1"/>
  <c r="V49" i="1"/>
  <c r="W49" i="1"/>
  <c r="Q35" i="1"/>
  <c r="R35" i="1"/>
  <c r="S35" i="1"/>
  <c r="U35" i="1"/>
  <c r="V35" i="1"/>
  <c r="W35" i="1"/>
  <c r="W154" i="1"/>
  <c r="V154" i="1"/>
  <c r="U154" i="1"/>
  <c r="S154" i="1"/>
  <c r="R154" i="1"/>
  <c r="Q154" i="1"/>
  <c r="O154" i="1"/>
  <c r="N154" i="1"/>
  <c r="M154" i="1"/>
  <c r="T153" i="1"/>
  <c r="P153" i="1"/>
  <c r="L153" i="1"/>
  <c r="P152" i="1"/>
  <c r="L152" i="1"/>
  <c r="W151" i="1"/>
  <c r="V151" i="1"/>
  <c r="U151" i="1"/>
  <c r="S151" i="1"/>
  <c r="R151" i="1"/>
  <c r="Q151" i="1"/>
  <c r="O151" i="1"/>
  <c r="N151" i="1"/>
  <c r="M151" i="1"/>
  <c r="T150" i="1"/>
  <c r="P150" i="1"/>
  <c r="L150" i="1"/>
  <c r="T149" i="1"/>
  <c r="P149" i="1"/>
  <c r="L149" i="1"/>
  <c r="P148" i="1"/>
  <c r="L148" i="1"/>
  <c r="O147" i="1"/>
  <c r="N147" i="1"/>
  <c r="M147" i="1"/>
  <c r="P146" i="1"/>
  <c r="L146" i="1"/>
  <c r="P145" i="1"/>
  <c r="L145" i="1"/>
  <c r="P144" i="1"/>
  <c r="L144" i="1"/>
  <c r="W143" i="1"/>
  <c r="V143" i="1"/>
  <c r="U143" i="1"/>
  <c r="S143" i="1"/>
  <c r="R143" i="1"/>
  <c r="Q143" i="1"/>
  <c r="O143" i="1"/>
  <c r="N143" i="1"/>
  <c r="M143" i="1"/>
  <c r="P142" i="1"/>
  <c r="L142" i="1"/>
  <c r="T141" i="1"/>
  <c r="T143" i="1" s="1"/>
  <c r="P141" i="1"/>
  <c r="L141" i="1"/>
  <c r="W140" i="1"/>
  <c r="V140" i="1"/>
  <c r="U140" i="1"/>
  <c r="S140" i="1"/>
  <c r="R140" i="1"/>
  <c r="Q140" i="1"/>
  <c r="O140" i="1"/>
  <c r="N140" i="1"/>
  <c r="M140" i="1"/>
  <c r="T139" i="1"/>
  <c r="T140" i="1" s="1"/>
  <c r="P139" i="1"/>
  <c r="L139" i="1"/>
  <c r="P138" i="1"/>
  <c r="L138" i="1"/>
  <c r="T154" i="1" l="1"/>
  <c r="T151" i="1"/>
  <c r="L154" i="1"/>
  <c r="L151" i="1"/>
  <c r="P154" i="1"/>
  <c r="O155" i="1"/>
  <c r="L147" i="1"/>
  <c r="P140" i="1"/>
  <c r="U155" i="1"/>
  <c r="P143" i="1"/>
  <c r="L140" i="1"/>
  <c r="Q155" i="1"/>
  <c r="P147" i="1"/>
  <c r="P151" i="1"/>
  <c r="M155" i="1"/>
  <c r="R155" i="1"/>
  <c r="V155" i="1"/>
  <c r="N155" i="1"/>
  <c r="S155" i="1"/>
  <c r="W155" i="1"/>
  <c r="L143" i="1"/>
  <c r="T155" i="1" l="1"/>
  <c r="L155" i="1"/>
  <c r="P155" i="1"/>
  <c r="T60" i="1"/>
  <c r="P60" i="1"/>
  <c r="L60" i="1"/>
  <c r="T22" i="1"/>
  <c r="P22" i="1"/>
  <c r="L22" i="1"/>
  <c r="D10" i="2" l="1"/>
  <c r="E19" i="4" s="1"/>
  <c r="M131" i="1"/>
  <c r="N131" i="1"/>
  <c r="O131" i="1"/>
  <c r="Q131" i="1"/>
  <c r="R131" i="1"/>
  <c r="S131" i="1"/>
  <c r="T131" i="1"/>
  <c r="U131" i="1"/>
  <c r="V131" i="1"/>
  <c r="W131" i="1"/>
  <c r="M121" i="1"/>
  <c r="N121" i="1"/>
  <c r="O121" i="1"/>
  <c r="Q121" i="1"/>
  <c r="R121" i="1"/>
  <c r="S121" i="1"/>
  <c r="U121" i="1"/>
  <c r="V121" i="1"/>
  <c r="W121" i="1"/>
  <c r="T120" i="1"/>
  <c r="T121" i="1" s="1"/>
  <c r="P120" i="1"/>
  <c r="L120" i="1"/>
  <c r="M116" i="1"/>
  <c r="N116" i="1"/>
  <c r="O116" i="1"/>
  <c r="Q116" i="1"/>
  <c r="R116" i="1"/>
  <c r="S116" i="1"/>
  <c r="U116" i="1"/>
  <c r="V116" i="1"/>
  <c r="W116" i="1"/>
  <c r="T116" i="1"/>
  <c r="P115" i="1"/>
  <c r="L115" i="1"/>
  <c r="W76" i="1"/>
  <c r="V76" i="1"/>
  <c r="U76" i="1"/>
  <c r="S76" i="1"/>
  <c r="R76" i="1"/>
  <c r="Q76" i="1"/>
  <c r="O76" i="1"/>
  <c r="N76" i="1"/>
  <c r="M76" i="1"/>
  <c r="T75" i="1"/>
  <c r="P75" i="1"/>
  <c r="L75" i="1"/>
  <c r="D28" i="2" l="1"/>
  <c r="L76" i="1"/>
  <c r="T76" i="1"/>
  <c r="P76" i="1"/>
  <c r="R113" i="1"/>
  <c r="W71" i="1" l="1"/>
  <c r="V71" i="1"/>
  <c r="U71" i="1"/>
  <c r="S71" i="1"/>
  <c r="R71" i="1"/>
  <c r="Q71" i="1"/>
  <c r="O71" i="1"/>
  <c r="N71" i="1"/>
  <c r="M71" i="1"/>
  <c r="P70" i="1"/>
  <c r="L70" i="1"/>
  <c r="T69" i="1"/>
  <c r="T71" i="1" s="1"/>
  <c r="P69" i="1"/>
  <c r="L69" i="1"/>
  <c r="P71" i="1" l="1"/>
  <c r="L71" i="1"/>
  <c r="W220" i="1"/>
  <c r="W235" i="1" s="1"/>
  <c r="V220" i="1"/>
  <c r="V235" i="1" s="1"/>
  <c r="U220" i="1"/>
  <c r="U235" i="1" s="1"/>
  <c r="T220" i="1"/>
  <c r="T235" i="1" s="1"/>
  <c r="S220" i="1"/>
  <c r="S235" i="1" s="1"/>
  <c r="R220" i="1"/>
  <c r="R235" i="1" s="1"/>
  <c r="Q220" i="1"/>
  <c r="Q235" i="1" s="1"/>
  <c r="O220" i="1"/>
  <c r="O235" i="1" s="1"/>
  <c r="N220" i="1"/>
  <c r="N235" i="1" s="1"/>
  <c r="M220" i="1"/>
  <c r="M235" i="1" s="1"/>
  <c r="P216" i="1"/>
  <c r="L216" i="1"/>
  <c r="L219" i="1" s="1"/>
  <c r="L220" i="1" s="1"/>
  <c r="P219" i="1" l="1"/>
  <c r="P220" i="1" s="1"/>
  <c r="W186" i="1"/>
  <c r="V186" i="1"/>
  <c r="U186" i="1"/>
  <c r="T186" i="1"/>
  <c r="S186" i="1"/>
  <c r="R186" i="1"/>
  <c r="Q186" i="1"/>
  <c r="O186" i="1"/>
  <c r="N186" i="1"/>
  <c r="M186" i="1"/>
  <c r="P185" i="1"/>
  <c r="P186" i="1" s="1"/>
  <c r="L185" i="1"/>
  <c r="L186" i="1" s="1"/>
  <c r="W133" i="1" l="1"/>
  <c r="V133" i="1"/>
  <c r="U133" i="1"/>
  <c r="T133" i="1"/>
  <c r="Q133" i="1"/>
  <c r="O133" i="1"/>
  <c r="N133" i="1"/>
  <c r="M133" i="1"/>
  <c r="P132" i="1"/>
  <c r="P133" i="1" s="1"/>
  <c r="L132" i="1"/>
  <c r="P130" i="1"/>
  <c r="P131" i="1" s="1"/>
  <c r="L130" i="1"/>
  <c r="L131" i="1" s="1"/>
  <c r="W129" i="1"/>
  <c r="V129" i="1"/>
  <c r="U129" i="1"/>
  <c r="T129" i="1"/>
  <c r="Q129" i="1"/>
  <c r="O129" i="1"/>
  <c r="N129" i="1"/>
  <c r="M129" i="1"/>
  <c r="P128" i="1"/>
  <c r="P129" i="1" s="1"/>
  <c r="L128" i="1"/>
  <c r="L129" i="1" s="1"/>
  <c r="L133" i="1" l="1"/>
  <c r="M184" i="1"/>
  <c r="N184" i="1"/>
  <c r="O184" i="1"/>
  <c r="Q184" i="1"/>
  <c r="R184" i="1"/>
  <c r="S184" i="1"/>
  <c r="U184" i="1"/>
  <c r="V184" i="1"/>
  <c r="W184" i="1"/>
  <c r="T183" i="1"/>
  <c r="T184" i="1" s="1"/>
  <c r="P183" i="1"/>
  <c r="L183" i="1"/>
  <c r="L88" i="1" l="1"/>
  <c r="L67" i="1"/>
  <c r="L89" i="1" l="1"/>
  <c r="T198" i="1"/>
  <c r="P198" i="1"/>
  <c r="L198" i="1"/>
  <c r="M199" i="1"/>
  <c r="N199" i="1"/>
  <c r="O199" i="1"/>
  <c r="Q199" i="1"/>
  <c r="R199" i="1"/>
  <c r="S199" i="1"/>
  <c r="U199" i="1"/>
  <c r="V199" i="1"/>
  <c r="W199" i="1"/>
  <c r="M196" i="1"/>
  <c r="N196" i="1"/>
  <c r="O196" i="1"/>
  <c r="Q196" i="1"/>
  <c r="R196" i="1"/>
  <c r="S196" i="1"/>
  <c r="U196" i="1"/>
  <c r="V196" i="1"/>
  <c r="W196" i="1"/>
  <c r="T195" i="1"/>
  <c r="P195" i="1"/>
  <c r="L195" i="1"/>
  <c r="W127" i="1"/>
  <c r="V127" i="1"/>
  <c r="U127" i="1"/>
  <c r="T127" i="1"/>
  <c r="Q127" i="1"/>
  <c r="O127" i="1"/>
  <c r="N127" i="1"/>
  <c r="M127" i="1"/>
  <c r="P126" i="1"/>
  <c r="P127" i="1" s="1"/>
  <c r="L126" i="1"/>
  <c r="L127" i="1" s="1"/>
  <c r="M62" i="1"/>
  <c r="N62" i="1"/>
  <c r="O62" i="1"/>
  <c r="Q62" i="1"/>
  <c r="R62" i="1"/>
  <c r="S62" i="1"/>
  <c r="U62" i="1"/>
  <c r="V62" i="1"/>
  <c r="W62" i="1"/>
  <c r="T61" i="1"/>
  <c r="T62" i="1" s="1"/>
  <c r="P61" i="1"/>
  <c r="L61" i="1"/>
  <c r="B11" i="2" s="1"/>
  <c r="B20" i="4" s="1"/>
  <c r="M28" i="1"/>
  <c r="N28" i="1"/>
  <c r="O28" i="1"/>
  <c r="Q28" i="1"/>
  <c r="R28" i="1"/>
  <c r="S28" i="1"/>
  <c r="U28" i="1"/>
  <c r="V28" i="1"/>
  <c r="W28" i="1"/>
  <c r="T27" i="1"/>
  <c r="P27" i="1"/>
  <c r="L27" i="1"/>
  <c r="C20" i="4" l="1"/>
  <c r="T196" i="1"/>
  <c r="T199" i="1"/>
  <c r="T42" i="1" l="1"/>
  <c r="P42" i="1"/>
  <c r="L42" i="1"/>
  <c r="T40" i="1"/>
  <c r="P43" i="1"/>
  <c r="L40" i="1"/>
  <c r="L43" i="1" s="1"/>
  <c r="T43" i="1" l="1"/>
  <c r="L182" i="1"/>
  <c r="L184" i="1" s="1"/>
  <c r="L187" i="1"/>
  <c r="M39" i="1" l="1"/>
  <c r="N39" i="1"/>
  <c r="O39" i="1"/>
  <c r="Q39" i="1"/>
  <c r="R39" i="1"/>
  <c r="S39" i="1"/>
  <c r="U39" i="1"/>
  <c r="V39" i="1"/>
  <c r="W39" i="1"/>
  <c r="T37" i="1"/>
  <c r="P37" i="1"/>
  <c r="L37" i="1"/>
  <c r="P182" i="1" l="1"/>
  <c r="P184" i="1" s="1"/>
  <c r="T38" i="1" l="1"/>
  <c r="P38" i="1"/>
  <c r="L38" i="1"/>
  <c r="T36" i="1"/>
  <c r="P36" i="1"/>
  <c r="L36" i="1"/>
  <c r="T39" i="1" l="1"/>
  <c r="L39" i="1"/>
  <c r="P39" i="1"/>
  <c r="T63" i="1"/>
  <c r="U63" i="1"/>
  <c r="V63" i="1"/>
  <c r="W63" i="1"/>
  <c r="P73" i="1" l="1"/>
  <c r="C9" i="2" l="1"/>
  <c r="D18" i="4" s="1"/>
  <c r="F18" i="4" s="1"/>
  <c r="M166" i="1"/>
  <c r="N166" i="1"/>
  <c r="O166" i="1"/>
  <c r="Q166" i="1"/>
  <c r="R166" i="1"/>
  <c r="S166" i="1"/>
  <c r="U166" i="1"/>
  <c r="V166" i="1"/>
  <c r="W166" i="1"/>
  <c r="T165" i="1"/>
  <c r="P165" i="1"/>
  <c r="L165" i="1"/>
  <c r="P159" i="1"/>
  <c r="T166" i="1" l="1"/>
  <c r="Q125" i="1"/>
  <c r="R125" i="1"/>
  <c r="S125" i="1"/>
  <c r="L23" i="1" l="1"/>
  <c r="L194" i="1" l="1"/>
  <c r="L196" i="1" s="1"/>
  <c r="P174" i="1" l="1"/>
  <c r="P176" i="1" s="1"/>
  <c r="C30" i="2" s="1"/>
  <c r="L174" i="1"/>
  <c r="L176" i="1" s="1"/>
  <c r="B30" i="2" s="1"/>
  <c r="M74" i="1" l="1"/>
  <c r="N74" i="1"/>
  <c r="O74" i="1"/>
  <c r="Q74" i="1"/>
  <c r="R74" i="1"/>
  <c r="S74" i="1"/>
  <c r="U74" i="1"/>
  <c r="V74" i="1"/>
  <c r="W74" i="1"/>
  <c r="L73" i="1"/>
  <c r="T72" i="1"/>
  <c r="T74" i="1" s="1"/>
  <c r="P72" i="1"/>
  <c r="P74" i="1" s="1"/>
  <c r="L72" i="1"/>
  <c r="T88" i="1"/>
  <c r="P88" i="1"/>
  <c r="B9" i="2" l="1"/>
  <c r="P89" i="1"/>
  <c r="T89" i="1"/>
  <c r="L74" i="1"/>
  <c r="B18" i="4" l="1"/>
  <c r="C18" i="4" s="1"/>
  <c r="B24" i="2"/>
  <c r="C23" i="4"/>
  <c r="D24" i="2"/>
  <c r="C24" i="2"/>
  <c r="W242" i="1"/>
  <c r="V242" i="1"/>
  <c r="T242" i="1"/>
  <c r="S242" i="1"/>
  <c r="R242" i="1"/>
  <c r="Q242" i="1"/>
  <c r="O242" i="1"/>
  <c r="N242" i="1"/>
  <c r="M242" i="1"/>
  <c r="P241" i="1"/>
  <c r="P242" i="1" s="1"/>
  <c r="L241" i="1"/>
  <c r="L242" i="1" l="1"/>
  <c r="W168" i="1"/>
  <c r="W177" i="1" s="1"/>
  <c r="V168" i="1"/>
  <c r="V177" i="1" s="1"/>
  <c r="U168" i="1"/>
  <c r="U177" i="1" s="1"/>
  <c r="T168" i="1"/>
  <c r="T177" i="1" s="1"/>
  <c r="S168" i="1"/>
  <c r="S177" i="1" s="1"/>
  <c r="R168" i="1"/>
  <c r="R177" i="1" s="1"/>
  <c r="Q168" i="1"/>
  <c r="Q177" i="1" s="1"/>
  <c r="O168" i="1"/>
  <c r="O177" i="1" s="1"/>
  <c r="N168" i="1"/>
  <c r="N177" i="1" s="1"/>
  <c r="M168" i="1"/>
  <c r="M177" i="1" s="1"/>
  <c r="P167" i="1"/>
  <c r="L167" i="1"/>
  <c r="P168" i="1" l="1"/>
  <c r="L168" i="1"/>
  <c r="W125" i="1"/>
  <c r="V125" i="1"/>
  <c r="U125" i="1"/>
  <c r="T125" i="1"/>
  <c r="O125" i="1"/>
  <c r="N125" i="1"/>
  <c r="M125" i="1"/>
  <c r="P124" i="1"/>
  <c r="P125" i="1" s="1"/>
  <c r="L124" i="1"/>
  <c r="L125" i="1" s="1"/>
  <c r="W244" i="1" l="1"/>
  <c r="V244" i="1"/>
  <c r="U244" i="1"/>
  <c r="T244" i="1"/>
  <c r="S244" i="1"/>
  <c r="R244" i="1"/>
  <c r="Q244" i="1"/>
  <c r="O244" i="1"/>
  <c r="N244" i="1"/>
  <c r="M244" i="1"/>
  <c r="P243" i="1"/>
  <c r="L243" i="1"/>
  <c r="W240" i="1"/>
  <c r="V240" i="1"/>
  <c r="U240" i="1"/>
  <c r="T240" i="1"/>
  <c r="S240" i="1"/>
  <c r="R240" i="1"/>
  <c r="Q240" i="1"/>
  <c r="O240" i="1"/>
  <c r="N240" i="1"/>
  <c r="M240" i="1"/>
  <c r="P238" i="1"/>
  <c r="P240" i="1" s="1"/>
  <c r="L238" i="1"/>
  <c r="L240" i="1" s="1"/>
  <c r="L244" i="1" l="1"/>
  <c r="L245" i="1" s="1"/>
  <c r="P244" i="1"/>
  <c r="P245" i="1" s="1"/>
  <c r="O245" i="1"/>
  <c r="T245" i="1"/>
  <c r="U245" i="1"/>
  <c r="Q245" i="1"/>
  <c r="M245" i="1"/>
  <c r="R245" i="1"/>
  <c r="V245" i="1"/>
  <c r="N245" i="1"/>
  <c r="S245" i="1"/>
  <c r="W245" i="1"/>
  <c r="P204" i="1" l="1"/>
  <c r="P197" i="1"/>
  <c r="P199" i="1" s="1"/>
  <c r="P194" i="1"/>
  <c r="P196" i="1" s="1"/>
  <c r="P187" i="1"/>
  <c r="P160" i="1"/>
  <c r="C6" i="2" s="1"/>
  <c r="D14" i="4" s="1"/>
  <c r="P134" i="1"/>
  <c r="P122" i="1"/>
  <c r="P123" i="1" s="1"/>
  <c r="P119" i="1"/>
  <c r="P114" i="1"/>
  <c r="P116" i="1" s="1"/>
  <c r="P112" i="1"/>
  <c r="P113" i="1" s="1"/>
  <c r="P108" i="1"/>
  <c r="P109" i="1" s="1"/>
  <c r="P106" i="1"/>
  <c r="P107" i="1" s="1"/>
  <c r="P104" i="1"/>
  <c r="P105" i="1" s="1"/>
  <c r="P102" i="1"/>
  <c r="P103" i="1" s="1"/>
  <c r="P100" i="1"/>
  <c r="P101" i="1" s="1"/>
  <c r="P98" i="1"/>
  <c r="P96" i="1"/>
  <c r="P94" i="1"/>
  <c r="P95" i="1" s="1"/>
  <c r="P92" i="1"/>
  <c r="P67" i="1"/>
  <c r="P65" i="1"/>
  <c r="P58" i="1"/>
  <c r="P59" i="1"/>
  <c r="P57" i="1"/>
  <c r="P55" i="1"/>
  <c r="P56" i="1" s="1"/>
  <c r="P53" i="1"/>
  <c r="P52" i="1"/>
  <c r="P31" i="1"/>
  <c r="P30" i="1"/>
  <c r="P21" i="1"/>
  <c r="P17" i="1"/>
  <c r="R105" i="1"/>
  <c r="Q135" i="1"/>
  <c r="Q113" i="1"/>
  <c r="Q109" i="1"/>
  <c r="Q107" i="1"/>
  <c r="Q105" i="1"/>
  <c r="Q103" i="1"/>
  <c r="Q101" i="1"/>
  <c r="Q99" i="1"/>
  <c r="R99" i="1"/>
  <c r="L25" i="1"/>
  <c r="M24" i="1"/>
  <c r="N24" i="1"/>
  <c r="O24" i="1"/>
  <c r="Q24" i="1"/>
  <c r="Q50" i="1" s="1"/>
  <c r="R24" i="1"/>
  <c r="R50" i="1" s="1"/>
  <c r="S24" i="1"/>
  <c r="S50" i="1" s="1"/>
  <c r="U24" i="1"/>
  <c r="U50" i="1" s="1"/>
  <c r="V24" i="1"/>
  <c r="V50" i="1" s="1"/>
  <c r="W24" i="1"/>
  <c r="W50" i="1" s="1"/>
  <c r="L92" i="1"/>
  <c r="L94" i="1"/>
  <c r="L96" i="1"/>
  <c r="L98" i="1"/>
  <c r="L100" i="1"/>
  <c r="L101" i="1" s="1"/>
  <c r="L102" i="1"/>
  <c r="L103" i="1" s="1"/>
  <c r="L104" i="1"/>
  <c r="L105" i="1" s="1"/>
  <c r="L106" i="1"/>
  <c r="L107" i="1" s="1"/>
  <c r="L108" i="1"/>
  <c r="L109" i="1" s="1"/>
  <c r="L112" i="1"/>
  <c r="L113" i="1" s="1"/>
  <c r="L114" i="1"/>
  <c r="L116" i="1" s="1"/>
  <c r="L119" i="1"/>
  <c r="L122" i="1"/>
  <c r="L123" i="1" s="1"/>
  <c r="L134" i="1"/>
  <c r="M68" i="1"/>
  <c r="M90" i="1" s="1"/>
  <c r="N68" i="1"/>
  <c r="N90" i="1" s="1"/>
  <c r="O68" i="1"/>
  <c r="O90" i="1" s="1"/>
  <c r="Q68" i="1"/>
  <c r="Q90" i="1" s="1"/>
  <c r="R68" i="1"/>
  <c r="R90" i="1" s="1"/>
  <c r="S68" i="1"/>
  <c r="S90" i="1" s="1"/>
  <c r="T68" i="1"/>
  <c r="T90" i="1" s="1"/>
  <c r="U68" i="1"/>
  <c r="U90" i="1" s="1"/>
  <c r="V68" i="1"/>
  <c r="V90" i="1" s="1"/>
  <c r="W68" i="1"/>
  <c r="W90" i="1" s="1"/>
  <c r="L17" i="1"/>
  <c r="M18" i="1"/>
  <c r="M19" i="1" s="1"/>
  <c r="Q19" i="1"/>
  <c r="N19" i="1"/>
  <c r="T19" i="1"/>
  <c r="U19" i="1"/>
  <c r="L21" i="1"/>
  <c r="T21" i="1"/>
  <c r="P23" i="1"/>
  <c r="T23" i="1"/>
  <c r="P25" i="1"/>
  <c r="T25" i="1"/>
  <c r="L26" i="1"/>
  <c r="L29" i="1"/>
  <c r="P29" i="1"/>
  <c r="T29" i="1"/>
  <c r="L30" i="1"/>
  <c r="T30" i="1"/>
  <c r="T31" i="1"/>
  <c r="L33" i="1"/>
  <c r="P33" i="1"/>
  <c r="T33" i="1"/>
  <c r="M35" i="1"/>
  <c r="P34" i="1"/>
  <c r="T34" i="1"/>
  <c r="N35" i="1"/>
  <c r="O35" i="1"/>
  <c r="L47" i="1"/>
  <c r="P47" i="1"/>
  <c r="T47" i="1"/>
  <c r="L48" i="1"/>
  <c r="P48" i="1"/>
  <c r="T48" i="1"/>
  <c r="N49" i="1"/>
  <c r="O49" i="1"/>
  <c r="L52" i="1"/>
  <c r="L53" i="1"/>
  <c r="M54" i="1"/>
  <c r="N54" i="1"/>
  <c r="O54" i="1"/>
  <c r="L55" i="1"/>
  <c r="L56" i="1" s="1"/>
  <c r="M56" i="1"/>
  <c r="N56" i="1"/>
  <c r="O56" i="1"/>
  <c r="L57" i="1"/>
  <c r="L58" i="1"/>
  <c r="L59" i="1"/>
  <c r="L65" i="1"/>
  <c r="M93" i="1"/>
  <c r="N93" i="1"/>
  <c r="O93" i="1"/>
  <c r="Q93" i="1"/>
  <c r="R93" i="1"/>
  <c r="S93" i="1"/>
  <c r="T93" i="1"/>
  <c r="U93" i="1"/>
  <c r="V93" i="1"/>
  <c r="W93" i="1"/>
  <c r="M95" i="1"/>
  <c r="N95" i="1"/>
  <c r="O95" i="1"/>
  <c r="Q95" i="1"/>
  <c r="R95" i="1"/>
  <c r="S95" i="1"/>
  <c r="T95" i="1"/>
  <c r="U95" i="1"/>
  <c r="V95" i="1"/>
  <c r="W95" i="1"/>
  <c r="M97" i="1"/>
  <c r="M99" i="1"/>
  <c r="N99" i="1"/>
  <c r="O99" i="1"/>
  <c r="T99" i="1"/>
  <c r="U99" i="1"/>
  <c r="V99" i="1"/>
  <c r="W99" i="1"/>
  <c r="M101" i="1"/>
  <c r="N101" i="1"/>
  <c r="O101" i="1"/>
  <c r="T101" i="1"/>
  <c r="U101" i="1"/>
  <c r="V101" i="1"/>
  <c r="W101" i="1"/>
  <c r="M103" i="1"/>
  <c r="N103" i="1"/>
  <c r="O103" i="1"/>
  <c r="T103" i="1"/>
  <c r="U103" i="1"/>
  <c r="V103" i="1"/>
  <c r="W103" i="1"/>
  <c r="M105" i="1"/>
  <c r="N105" i="1"/>
  <c r="O105" i="1"/>
  <c r="T105" i="1"/>
  <c r="U105" i="1"/>
  <c r="V105" i="1"/>
  <c r="W105" i="1"/>
  <c r="M107" i="1"/>
  <c r="N107" i="1"/>
  <c r="O107" i="1"/>
  <c r="T107" i="1"/>
  <c r="U107" i="1"/>
  <c r="V107" i="1"/>
  <c r="W107" i="1"/>
  <c r="M109" i="1"/>
  <c r="N109" i="1"/>
  <c r="O109" i="1"/>
  <c r="T109" i="1"/>
  <c r="U109" i="1"/>
  <c r="V109" i="1"/>
  <c r="W109" i="1"/>
  <c r="M113" i="1"/>
  <c r="N113" i="1"/>
  <c r="O113" i="1"/>
  <c r="T113" i="1"/>
  <c r="U113" i="1"/>
  <c r="V113" i="1"/>
  <c r="W113" i="1"/>
  <c r="H117" i="1"/>
  <c r="K117" i="1"/>
  <c r="N117" i="1"/>
  <c r="N118" i="1" s="1"/>
  <c r="O117" i="1"/>
  <c r="L117" i="1" s="1"/>
  <c r="L118" i="1" s="1"/>
  <c r="R117" i="1"/>
  <c r="R118" i="1" s="1"/>
  <c r="S117" i="1"/>
  <c r="P117" i="1" s="1"/>
  <c r="P118" i="1" s="1"/>
  <c r="U118" i="1"/>
  <c r="V117" i="1"/>
  <c r="V118" i="1" s="1"/>
  <c r="W117" i="1"/>
  <c r="K118" i="1"/>
  <c r="M118" i="1"/>
  <c r="Q118" i="1"/>
  <c r="M123" i="1"/>
  <c r="N123" i="1"/>
  <c r="O123" i="1"/>
  <c r="Q123" i="1"/>
  <c r="R123" i="1"/>
  <c r="S123" i="1"/>
  <c r="T123" i="1"/>
  <c r="U123" i="1"/>
  <c r="V123" i="1"/>
  <c r="W123" i="1"/>
  <c r="M135" i="1"/>
  <c r="N135" i="1"/>
  <c r="O135" i="1"/>
  <c r="T135" i="1"/>
  <c r="U135" i="1"/>
  <c r="V135" i="1"/>
  <c r="W135" i="1"/>
  <c r="L160" i="1"/>
  <c r="B6" i="2" s="1"/>
  <c r="B14" i="4" s="1"/>
  <c r="T160" i="1"/>
  <c r="D6" i="2" s="1"/>
  <c r="E14" i="4" s="1"/>
  <c r="F14" i="4" s="1"/>
  <c r="M161" i="1"/>
  <c r="M162" i="1" s="1"/>
  <c r="M178" i="1" s="1"/>
  <c r="N161" i="1"/>
  <c r="N162" i="1" s="1"/>
  <c r="N178" i="1" s="1"/>
  <c r="O161" i="1"/>
  <c r="O162" i="1" s="1"/>
  <c r="O178" i="1" s="1"/>
  <c r="Q161" i="1"/>
  <c r="Q162" i="1" s="1"/>
  <c r="Q178" i="1" s="1"/>
  <c r="R161" i="1"/>
  <c r="R162" i="1" s="1"/>
  <c r="R178" i="1" s="1"/>
  <c r="S161" i="1"/>
  <c r="S162" i="1" s="1"/>
  <c r="S178" i="1" s="1"/>
  <c r="U161" i="1"/>
  <c r="U162" i="1" s="1"/>
  <c r="U178" i="1" s="1"/>
  <c r="V161" i="1"/>
  <c r="V162" i="1" s="1"/>
  <c r="V178" i="1" s="1"/>
  <c r="W161" i="1"/>
  <c r="W162" i="1" s="1"/>
  <c r="W178" i="1" s="1"/>
  <c r="L164" i="1"/>
  <c r="L166" i="1" s="1"/>
  <c r="L177" i="1" s="1"/>
  <c r="P164" i="1"/>
  <c r="P166" i="1" s="1"/>
  <c r="P177" i="1" s="1"/>
  <c r="L188" i="1"/>
  <c r="L189" i="1" s="1"/>
  <c r="M188" i="1"/>
  <c r="M189" i="1" s="1"/>
  <c r="N188" i="1"/>
  <c r="N189" i="1" s="1"/>
  <c r="O188" i="1"/>
  <c r="O189" i="1" s="1"/>
  <c r="Q188" i="1"/>
  <c r="Q189" i="1" s="1"/>
  <c r="R188" i="1"/>
  <c r="R189" i="1" s="1"/>
  <c r="S188" i="1"/>
  <c r="S189" i="1" s="1"/>
  <c r="T188" i="1"/>
  <c r="T189" i="1" s="1"/>
  <c r="U188" i="1"/>
  <c r="U189" i="1" s="1"/>
  <c r="V188" i="1"/>
  <c r="V189" i="1" s="1"/>
  <c r="W188" i="1"/>
  <c r="W189" i="1" s="1"/>
  <c r="L197" i="1"/>
  <c r="L199" i="1" s="1"/>
  <c r="L204" i="1"/>
  <c r="M206" i="1"/>
  <c r="M207" i="1" s="1"/>
  <c r="M208" i="1" s="1"/>
  <c r="N206" i="1"/>
  <c r="N207" i="1" s="1"/>
  <c r="N208" i="1" s="1"/>
  <c r="O206" i="1"/>
  <c r="O207" i="1" s="1"/>
  <c r="O208" i="1" s="1"/>
  <c r="Q206" i="1"/>
  <c r="Q207" i="1" s="1"/>
  <c r="Q208" i="1" s="1"/>
  <c r="R206" i="1"/>
  <c r="R207" i="1" s="1"/>
  <c r="R208" i="1" s="1"/>
  <c r="S206" i="1"/>
  <c r="S207" i="1" s="1"/>
  <c r="S208" i="1" s="1"/>
  <c r="T206" i="1"/>
  <c r="T207" i="1" s="1"/>
  <c r="T208" i="1" s="1"/>
  <c r="U206" i="1"/>
  <c r="U207" i="1" s="1"/>
  <c r="U208" i="1" s="1"/>
  <c r="V206" i="1"/>
  <c r="V207" i="1" s="1"/>
  <c r="V208" i="1" s="1"/>
  <c r="W206" i="1"/>
  <c r="W207" i="1" s="1"/>
  <c r="W208" i="1" s="1"/>
  <c r="L232" i="1"/>
  <c r="P232" i="1"/>
  <c r="P233" i="1" s="1"/>
  <c r="P234" i="1" s="1"/>
  <c r="P235" i="1" s="1"/>
  <c r="L249" i="1"/>
  <c r="P249" i="1"/>
  <c r="M250" i="1"/>
  <c r="M251" i="1" s="1"/>
  <c r="M252" i="1" s="1"/>
  <c r="N250" i="1"/>
  <c r="N251" i="1" s="1"/>
  <c r="N252" i="1" s="1"/>
  <c r="O250" i="1"/>
  <c r="O251" i="1" s="1"/>
  <c r="O252" i="1" s="1"/>
  <c r="Q250" i="1"/>
  <c r="Q251" i="1" s="1"/>
  <c r="Q252" i="1" s="1"/>
  <c r="R250" i="1"/>
  <c r="R251" i="1" s="1"/>
  <c r="R252" i="1" s="1"/>
  <c r="S250" i="1"/>
  <c r="S251" i="1" s="1"/>
  <c r="S252" i="1" s="1"/>
  <c r="T250" i="1"/>
  <c r="T251" i="1" s="1"/>
  <c r="T252" i="1" s="1"/>
  <c r="U250" i="1"/>
  <c r="U251" i="1" s="1"/>
  <c r="U252" i="1" s="1"/>
  <c r="V250" i="1"/>
  <c r="V251" i="1" s="1"/>
  <c r="V252" i="1" s="1"/>
  <c r="W250" i="1"/>
  <c r="W251" i="1" s="1"/>
  <c r="W252" i="1" s="1"/>
  <c r="L34" i="1"/>
  <c r="L31" i="1"/>
  <c r="M49" i="1"/>
  <c r="D5" i="2" l="1"/>
  <c r="E13" i="4" s="1"/>
  <c r="D7" i="2"/>
  <c r="E15" i="4" s="1"/>
  <c r="C4" i="2"/>
  <c r="B4" i="2"/>
  <c r="B5" i="2"/>
  <c r="B13" i="4" s="1"/>
  <c r="C5" i="2"/>
  <c r="D13" i="4" s="1"/>
  <c r="B10" i="2"/>
  <c r="B19" i="4" s="1"/>
  <c r="B16" i="4" s="1"/>
  <c r="C10" i="2"/>
  <c r="D19" i="4" s="1"/>
  <c r="F19" i="4" s="1"/>
  <c r="C7" i="2"/>
  <c r="D15" i="4" s="1"/>
  <c r="B7" i="2"/>
  <c r="D23" i="2"/>
  <c r="O50" i="1"/>
  <c r="M50" i="1"/>
  <c r="N50" i="1"/>
  <c r="L93" i="1"/>
  <c r="P93" i="1"/>
  <c r="L32" i="1"/>
  <c r="T32" i="1"/>
  <c r="P32" i="1"/>
  <c r="Q136" i="1"/>
  <c r="N136" i="1"/>
  <c r="V136" i="1"/>
  <c r="M136" i="1"/>
  <c r="U136" i="1"/>
  <c r="R136" i="1"/>
  <c r="T35" i="1"/>
  <c r="D27" i="2"/>
  <c r="L233" i="1"/>
  <c r="L234" i="1" s="1"/>
  <c r="L235" i="1" s="1"/>
  <c r="T161" i="1"/>
  <c r="T162" i="1" s="1"/>
  <c r="T178" i="1" s="1"/>
  <c r="P121" i="1"/>
  <c r="L121" i="1"/>
  <c r="W118" i="1"/>
  <c r="W136" i="1" s="1"/>
  <c r="T117" i="1"/>
  <c r="D4" i="2" s="1"/>
  <c r="T49" i="1"/>
  <c r="P250" i="1"/>
  <c r="P251" i="1" s="1"/>
  <c r="P252" i="1" s="1"/>
  <c r="P206" i="1"/>
  <c r="P207" i="1" s="1"/>
  <c r="P208" i="1" s="1"/>
  <c r="P188" i="1"/>
  <c r="P189" i="1" s="1"/>
  <c r="P190" i="1" s="1"/>
  <c r="L206" i="1"/>
  <c r="L207" i="1" s="1"/>
  <c r="L208" i="1" s="1"/>
  <c r="P99" i="1"/>
  <c r="T28" i="1"/>
  <c r="P135" i="1"/>
  <c r="L135" i="1"/>
  <c r="L95" i="1"/>
  <c r="P28" i="1"/>
  <c r="P62" i="1"/>
  <c r="L62" i="1"/>
  <c r="L28" i="1"/>
  <c r="P18" i="1"/>
  <c r="P19" i="1" s="1"/>
  <c r="V190" i="1"/>
  <c r="R190" i="1"/>
  <c r="N190" i="1"/>
  <c r="U190" i="1"/>
  <c r="Q190" i="1"/>
  <c r="L18" i="1"/>
  <c r="L19" i="1" s="1"/>
  <c r="R63" i="1"/>
  <c r="M63" i="1"/>
  <c r="O63" i="1"/>
  <c r="Q63" i="1"/>
  <c r="S63" i="1"/>
  <c r="N63" i="1"/>
  <c r="L97" i="1"/>
  <c r="P97" i="1"/>
  <c r="P246" i="1"/>
  <c r="L24" i="1"/>
  <c r="L161" i="1"/>
  <c r="L162" i="1" s="1"/>
  <c r="L99" i="1"/>
  <c r="P200" i="1"/>
  <c r="P201" i="1" s="1"/>
  <c r="V200" i="1"/>
  <c r="V201" i="1" s="1"/>
  <c r="S200" i="1"/>
  <c r="S201" i="1" s="1"/>
  <c r="T200" i="1"/>
  <c r="T201" i="1" s="1"/>
  <c r="S118" i="1"/>
  <c r="S136" i="1" s="1"/>
  <c r="V246" i="1"/>
  <c r="R246" i="1"/>
  <c r="U246" i="1"/>
  <c r="T24" i="1"/>
  <c r="T246" i="1"/>
  <c r="O246" i="1"/>
  <c r="U200" i="1"/>
  <c r="U201" i="1" s="1"/>
  <c r="W246" i="1"/>
  <c r="S246" i="1"/>
  <c r="N246" i="1"/>
  <c r="P24" i="1"/>
  <c r="M200" i="1"/>
  <c r="M201" i="1" s="1"/>
  <c r="N200" i="1"/>
  <c r="N201" i="1" s="1"/>
  <c r="P161" i="1"/>
  <c r="P162" i="1" s="1"/>
  <c r="P54" i="1"/>
  <c r="L54" i="1"/>
  <c r="P68" i="1"/>
  <c r="P90" i="1" s="1"/>
  <c r="P49" i="1"/>
  <c r="Q246" i="1"/>
  <c r="L49" i="1"/>
  <c r="O200" i="1"/>
  <c r="O201" i="1" s="1"/>
  <c r="O118" i="1"/>
  <c r="O136" i="1" s="1"/>
  <c r="W200" i="1"/>
  <c r="W201" i="1" s="1"/>
  <c r="R200" i="1"/>
  <c r="R201" i="1" s="1"/>
  <c r="L200" i="1"/>
  <c r="L201" i="1" s="1"/>
  <c r="L190" i="1"/>
  <c r="Q200" i="1"/>
  <c r="Q201" i="1" s="1"/>
  <c r="M190" i="1"/>
  <c r="T190" i="1"/>
  <c r="S190" i="1"/>
  <c r="L35" i="1"/>
  <c r="W190" i="1"/>
  <c r="O190" i="1"/>
  <c r="P35" i="1"/>
  <c r="M246" i="1"/>
  <c r="L250" i="1"/>
  <c r="L251" i="1" s="1"/>
  <c r="L252" i="1" s="1"/>
  <c r="L246" i="1"/>
  <c r="L68" i="1"/>
  <c r="L90" i="1" s="1"/>
  <c r="B23" i="2" l="1"/>
  <c r="B15" i="4"/>
  <c r="C19" i="4"/>
  <c r="F15" i="4"/>
  <c r="F13" i="4"/>
  <c r="C28" i="2"/>
  <c r="B28" i="2"/>
  <c r="B27" i="2" s="1"/>
  <c r="T50" i="1"/>
  <c r="L50" i="1"/>
  <c r="P50" i="1"/>
  <c r="P136" i="1"/>
  <c r="L136" i="1"/>
  <c r="T118" i="1"/>
  <c r="T136" i="1" s="1"/>
  <c r="M156" i="1"/>
  <c r="M253" i="1" s="1"/>
  <c r="V156" i="1"/>
  <c r="V253" i="1" s="1"/>
  <c r="N156" i="1"/>
  <c r="N253" i="1" s="1"/>
  <c r="R156" i="1"/>
  <c r="R253" i="1" s="1"/>
  <c r="Q156" i="1"/>
  <c r="Q253" i="1" s="1"/>
  <c r="U156" i="1"/>
  <c r="U253" i="1" s="1"/>
  <c r="O156" i="1"/>
  <c r="O253" i="1" s="1"/>
  <c r="S156" i="1"/>
  <c r="S253" i="1" s="1"/>
  <c r="W156" i="1"/>
  <c r="W253" i="1" s="1"/>
  <c r="C14" i="4"/>
  <c r="B21" i="2"/>
  <c r="B22" i="2"/>
  <c r="C27" i="2"/>
  <c r="E16" i="4"/>
  <c r="C21" i="2"/>
  <c r="C23" i="2"/>
  <c r="C22" i="2"/>
  <c r="D22" i="2"/>
  <c r="L178" i="1"/>
  <c r="P178" i="1"/>
  <c r="L63" i="1"/>
  <c r="P63" i="1"/>
  <c r="B16" i="2"/>
  <c r="C16" i="2"/>
  <c r="T156" i="1" l="1"/>
  <c r="T253" i="1" s="1"/>
  <c r="M6" i="5" s="1"/>
  <c r="M7" i="5" s="1"/>
  <c r="P156" i="1"/>
  <c r="L156" i="1"/>
  <c r="L253" i="1" s="1"/>
  <c r="C15" i="4"/>
  <c r="C13" i="4"/>
  <c r="B20" i="2"/>
  <c r="B29" i="2" s="1"/>
  <c r="D16" i="2"/>
  <c r="D21" i="2"/>
  <c r="D20" i="2" s="1"/>
  <c r="D29" i="2" s="1"/>
  <c r="O6" i="5"/>
  <c r="O7" i="5" s="1"/>
  <c r="E9" i="4" s="1"/>
  <c r="D16" i="4"/>
  <c r="C16" i="4" s="1"/>
  <c r="C20" i="2"/>
  <c r="C29" i="2" s="1"/>
  <c r="P6" i="5"/>
  <c r="P7" i="5" s="1"/>
  <c r="E10" i="4" s="1"/>
  <c r="F10" i="4" s="1"/>
  <c r="N6" i="5"/>
  <c r="N7" i="5" s="1"/>
  <c r="E8" i="4" s="1"/>
  <c r="L6" i="5"/>
  <c r="L7" i="5" s="1"/>
  <c r="D10" i="4" s="1"/>
  <c r="G6" i="5"/>
  <c r="G7" i="5" s="1"/>
  <c r="B9" i="4" s="1"/>
  <c r="E7" i="4" l="1"/>
  <c r="F16" i="4"/>
  <c r="D32" i="2"/>
  <c r="C32" i="2"/>
  <c r="B32" i="2"/>
  <c r="P253" i="1"/>
  <c r="H6" i="5"/>
  <c r="H7" i="5" s="1"/>
  <c r="B10" i="4" s="1"/>
  <c r="C10" i="4" s="1"/>
  <c r="J6" i="5"/>
  <c r="J7" i="5" s="1"/>
  <c r="D8" i="4" s="1"/>
  <c r="K6" i="5"/>
  <c r="K7" i="5" s="1"/>
  <c r="D9" i="4" s="1"/>
  <c r="C9" i="4" s="1"/>
  <c r="F6" i="5"/>
  <c r="F7" i="5" s="1"/>
  <c r="B8" i="4" s="1"/>
  <c r="B7" i="4" s="1"/>
  <c r="D7" i="4" l="1"/>
  <c r="D12" i="4" s="1"/>
  <c r="D11" i="4" s="1"/>
  <c r="C8" i="4"/>
  <c r="F9" i="4"/>
  <c r="F8" i="4"/>
  <c r="E12" i="4"/>
  <c r="F7" i="4"/>
  <c r="B12" i="4"/>
  <c r="B11" i="4" s="1"/>
  <c r="C11" i="4" s="1"/>
  <c r="C7" i="4"/>
  <c r="C12" i="4" s="1"/>
  <c r="I6" i="5"/>
  <c r="I7" i="5" s="1"/>
  <c r="E6" i="5"/>
  <c r="E7" i="5" s="1"/>
  <c r="E11" i="4" l="1"/>
  <c r="F11" i="4" s="1"/>
  <c r="F12" i="4"/>
</calcChain>
</file>

<file path=xl/sharedStrings.xml><?xml version="1.0" encoding="utf-8"?>
<sst xmlns="http://schemas.openxmlformats.org/spreadsheetml/2006/main" count="1521" uniqueCount="455">
  <si>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</si>
  <si>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</si>
  <si>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</si>
  <si>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</si>
  <si>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</si>
  <si>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</si>
  <si>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</si>
  <si>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</si>
  <si>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</si>
  <si>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</si>
  <si>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</si>
  <si>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</si>
  <si>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</si>
  <si>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</si>
  <si>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</si>
  <si>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</si>
  <si>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</si>
  <si>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</si>
  <si>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</si>
  <si>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</si>
  <si>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</si>
  <si>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</si>
  <si>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</si>
  <si>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</si>
  <si>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</si>
  <si>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</si>
  <si>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</si>
  <si>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</si>
  <si>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</si>
  <si>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</si>
  <si>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</si>
  <si>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</si>
  <si>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</si>
  <si>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</si>
  <si>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</si>
  <si>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</si>
  <si>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</si>
  <si>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</si>
  <si>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</si>
  <si>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</si>
  <si>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</si>
  <si>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</si>
  <si>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</si>
  <si>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</si>
  <si>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</si>
  <si>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</si>
  <si>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</si>
  <si>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</si>
  <si>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</si>
  <si>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</si>
  <si>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</si>
  <si>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</si>
  <si>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</si>
  <si>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</si>
  <si>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</si>
  <si>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</si>
  <si>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</si>
  <si>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</si>
  <si>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</si>
  <si>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SB(AA)</t>
  </si>
  <si>
    <t>Vykdyti visuomenės sveikatos priežiūrą</t>
  </si>
  <si>
    <t>301791595</t>
  </si>
  <si>
    <t>Teikiamos lankytojams mokamos paslaugos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</si>
  <si>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</si>
  <si>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</si>
  <si>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</si>
  <si>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</si>
  <si>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</si>
  <si>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</si>
  <si>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</si>
  <si>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</si>
  <si>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</si>
  <si>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</si>
  <si>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</si>
  <si>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</si>
  <si>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</si>
  <si>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</si>
  <si>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</si>
  <si>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</si>
  <si>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</si>
  <si>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</si>
  <si>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</si>
  <si>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</si>
  <si>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</si>
  <si>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</si>
  <si>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</si>
  <si>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</si>
  <si>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</si>
  <si>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</si>
  <si>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</si>
  <si>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</si>
  <si>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</si>
  <si>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</si>
  <si>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</si>
  <si>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</si>
  <si>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</si>
  <si>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</si>
  <si>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</si>
  <si>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</si>
  <si>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</si>
  <si>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</si>
  <si>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</si>
  <si>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</si>
  <si>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</si>
  <si>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</si>
  <si>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</si>
  <si>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</si>
  <si>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</si>
  <si>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</si>
  <si>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</si>
  <si>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</si>
  <si>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</si>
  <si>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</si>
  <si>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</si>
  <si>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</si>
  <si>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</si>
  <si>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</si>
  <si>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</si>
  <si>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</si>
  <si>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</si>
  <si>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</si>
  <si>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</si>
  <si>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</si>
  <si>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</si>
  <si>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</si>
  <si>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</si>
  <si>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</si>
  <si>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</si>
  <si>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</si>
  <si>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</si>
  <si>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</si>
  <si>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</si>
  <si>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</si>
  <si>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</si>
  <si>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</si>
  <si>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</si>
  <si>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</si>
  <si>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</si>
  <si>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</si>
  <si>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</si>
  <si>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</si>
  <si>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</si>
  <si>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</si>
  <si>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</si>
  <si>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</si>
  <si>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</si>
  <si>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</si>
  <si>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</si>
  <si>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</si>
  <si>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</si>
  <si>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</si>
  <si>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</si>
  <si>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</si>
  <si>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</si>
  <si>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</si>
  <si>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</si>
  <si>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</si>
  <si>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</si>
  <si>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</si>
  <si>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</si>
  <si>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</si>
  <si>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</si>
  <si>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</si>
  <si>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</si>
  <si>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</si>
  <si>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</si>
  <si>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</si>
  <si>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</si>
  <si>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</si>
  <si>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</si>
  <si>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</si>
  <si>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</si>
  <si>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</si>
  <si>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</si>
  <si>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Gerinti paslaugų kokybę ir prieinamumą</t>
  </si>
  <si>
    <t>Specialistų pritraukimo programa</t>
  </si>
  <si>
    <t>Iš viso uždaviniui</t>
  </si>
  <si>
    <t>Iš viso tikslui</t>
  </si>
  <si>
    <t xml:space="preserve">Iš viso uždaviniai </t>
  </si>
  <si>
    <t>Iš viso 04  programai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</si>
  <si>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</si>
  <si>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</si>
  <si>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</si>
  <si>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</si>
  <si>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</si>
  <si>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</si>
  <si>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</si>
  <si>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</si>
  <si>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-</t>
  </si>
  <si>
    <t>PP</t>
  </si>
  <si>
    <t>RP - regiono pažangos priemonė (projektas), PP - pažangos priemonė (projektas), TP - tęstinės veiklos priemonė, NF - nefinansinė priemonė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</si>
  <si>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</si>
  <si>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</si>
  <si>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</si>
  <si>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</si>
  <si>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</si>
  <si>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</si>
  <si>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</si>
  <si>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</si>
  <si>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</si>
  <si>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</si>
  <si>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</si>
  <si>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</si>
  <si>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</si>
  <si>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</si>
  <si>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</si>
  <si>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</si>
  <si>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</si>
  <si>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</si>
  <si>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Atvejo vadybininkas (teikiantis atvejo vadybos paslaugas intelekto ir (ar) psichikos negalią turintiems asmenims)</t>
  </si>
  <si>
    <t>Stebėsenos rodiklio kodas</t>
  </si>
  <si>
    <t>Stebėsenos rodiklio pavadinimas (matavimo vnt.)</t>
  </si>
  <si>
    <t>Siektinos stebėsenos rodiklių reikšmės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</si>
  <si>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</si>
  <si>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</si>
  <si>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</si>
  <si>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</si>
  <si>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</si>
  <si>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</si>
  <si>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</si>
  <si>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</si>
  <si>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</si>
  <si>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</si>
  <si>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</si>
  <si>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</si>
  <si>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</si>
  <si>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</si>
  <si>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</si>
  <si>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</si>
  <si>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</si>
  <si>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</si>
  <si>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</si>
  <si>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</si>
  <si>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</si>
  <si>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</si>
  <si>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</si>
  <si>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</si>
  <si>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</si>
  <si>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</si>
  <si>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</si>
  <si>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</si>
  <si>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</si>
  <si>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</si>
  <si>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</si>
  <si>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</si>
  <si>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</si>
  <si>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</si>
  <si>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</si>
  <si>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</si>
  <si>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</si>
  <si>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</si>
  <si>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</si>
  <si>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</si>
  <si>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</si>
  <si>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</si>
  <si>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</si>
  <si>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</si>
  <si>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</si>
  <si>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</si>
  <si>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</si>
  <si>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</si>
  <si>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</si>
  <si>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</si>
  <si>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</si>
  <si>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</si>
  <si>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</si>
  <si>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P-04-01-05-20</t>
  </si>
  <si>
    <t>Paramos gavėjų skaičius, vnt.</t>
  </si>
  <si>
    <t>Lėšos skirtos darbuotojų išlaikymui, prekių ir paslaugų įsigijimui, proc.</t>
  </si>
  <si>
    <t>Administravimas, prekių ir paslaugų įsigijimas, proc.</t>
  </si>
  <si>
    <t>Kompensacijos gavėjų skaičius, vnt.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</si>
  <si>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</si>
  <si>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</si>
  <si>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</si>
  <si>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</si>
  <si>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</si>
  <si>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</si>
  <si>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</si>
  <si>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</si>
  <si>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</si>
  <si>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</si>
  <si>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</si>
  <si>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</si>
  <si>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</si>
  <si>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</si>
  <si>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</si>
  <si>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</si>
  <si>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</si>
  <si>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</si>
  <si>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</si>
  <si>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</si>
  <si>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</si>
  <si>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</si>
  <si>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</si>
  <si>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</si>
  <si>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</si>
  <si>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</si>
  <si>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</si>
  <si>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</si>
  <si>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</si>
  <si>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</si>
  <si>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</si>
  <si>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</si>
  <si>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</si>
  <si>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</si>
  <si>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</si>
  <si>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</si>
  <si>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</si>
  <si>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</si>
  <si>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</si>
  <si>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</si>
  <si>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</si>
  <si>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</si>
  <si>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</si>
  <si>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</si>
  <si>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</si>
  <si>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</si>
  <si>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</si>
  <si>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</si>
  <si>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</si>
  <si>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</si>
  <si>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</si>
  <si>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</si>
  <si>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</si>
  <si>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</si>
  <si>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</si>
  <si>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</si>
  <si>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</si>
  <si>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</si>
  <si>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</si>
  <si>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</si>
  <si>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</si>
  <si>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</si>
  <si>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</si>
  <si>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</si>
  <si>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</si>
  <si>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</si>
  <si>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</si>
  <si>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</si>
  <si>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</si>
  <si>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</si>
  <si>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</si>
  <si>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</si>
  <si>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</si>
  <si>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</si>
  <si>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</si>
  <si>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</si>
  <si>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</si>
  <si>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</si>
  <si>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</si>
  <si>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</si>
  <si>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</si>
  <si>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</si>
  <si>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</si>
  <si>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</si>
  <si>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</si>
  <si>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</si>
  <si>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</si>
  <si>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</si>
  <si>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Vienkartinių, tikslinių, sąlyginių ir periodinių pašalpų skyrimas ir mokėjimas socialiai pažeidžiamiems asmenims</t>
  </si>
  <si>
    <t>Pagalbos pinigai ir papildomos išmokos už vaiką</t>
  </si>
  <si>
    <t>P-04-01-05-10</t>
  </si>
  <si>
    <t>ES ir valstybės biudžeto lėšomis įgyvendinama 2021–2027 m. materialinio nepritekliaus mažinimo programa</t>
  </si>
  <si>
    <t>P-04-01-04-09</t>
  </si>
  <si>
    <t>Teikti socialinių dirbtuvių paslaugas</t>
  </si>
  <si>
    <t>P-04-01-02-13</t>
  </si>
  <si>
    <t>Laikino atokvėpio paslauga ir administravimas</t>
  </si>
  <si>
    <t>P-04-01-04-10</t>
  </si>
  <si>
    <t>Pacientų pavėžėjimo paslauga</t>
  </si>
  <si>
    <t>07.06.01.06</t>
  </si>
  <si>
    <t>19.3</t>
  </si>
  <si>
    <t>P-04-01-04-11</t>
  </si>
  <si>
    <t>Suteiktų paslaugų skaičius, vnt.</t>
  </si>
  <si>
    <t>Sveikatos priežiūros įstaigos, įgyvendinusios sveikatos priežiūros specialistų įgalinimo, pritraukimo ir išlaikymo projektus, vnt.</t>
  </si>
  <si>
    <t>Pritrauktų specialistų skaičius, asm.</t>
  </si>
  <si>
    <t>TIKSLŲ, UŽDAVINIŲ, PRIEMONIŲ ASIGNAVIMŲ IR KITŲ IŠLAIDŲ SUVESTINĖ</t>
  </si>
  <si>
    <t>10.2</t>
  </si>
  <si>
    <t>10.1</t>
  </si>
  <si>
    <t>177329059</t>
  </si>
  <si>
    <t>10.3</t>
  </si>
  <si>
    <t>19.1</t>
  </si>
  <si>
    <t>02.02.01.01</t>
  </si>
  <si>
    <t>03.06.01.01  07.06.01.06</t>
  </si>
  <si>
    <t>TP  PP</t>
  </si>
  <si>
    <t>9    12</t>
  </si>
  <si>
    <t>188723322      302944535     177393649     305548441      301791595     304158399   305746583   177329059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</si>
  <si>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</si>
  <si>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</si>
  <si>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 xml:space="preserve"> 2.1.2. iš jo: aplinkos apsaugos rėmimo specialiosios programos lėšos</t>
  </si>
  <si>
    <t>2.1.3. iš jo: pajamos už suteiktas paslaugas</t>
  </si>
  <si>
    <t>2.2.1. Skolintos lėšos</t>
  </si>
  <si>
    <t>2.2.3. Valstybės lėšos</t>
  </si>
  <si>
    <t xml:space="preserve">2.2.2. Užsienio valstybių, tarptautinių organizacijų ir Europos Sąjungos lėšos 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</si>
  <si>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</si>
  <si>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</si>
  <si>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</si>
  <si>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</si>
  <si>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</si>
  <si>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ŠILUTĖS RAJONO SAVIVALDYBĖS 2025–2027 METŲ SVP</t>
  </si>
  <si>
    <t>Tenkinti socialinių paslaugų poreikį valstybės ir kito pavaldumo įstaigose</t>
  </si>
  <si>
    <t>Šilutės rajono savivaldybės 2025–2027 metų SVP Socialiai saugios ir sveikos aplinkos kūrimo programos asignavimų ir kitų išlaidų suvestinė</t>
  </si>
  <si>
    <t>Šilutės rajono savivaldybės 2025–2027 metų SVP Socialiai saugios ir sveikos aplinkos kūrimo programos asignavimų pasiskirstymas pagal finansavimo šaltinius</t>
  </si>
  <si>
    <t>Užtikrinti jaunimo politikos plėtojimą Šilutės rajono savivaldybėje</t>
  </si>
  <si>
    <t>2.4-1-5      1.1-2-2</t>
  </si>
  <si>
    <t>1.5-1-1     1.5-1-2      1.5-1-3     1.5-1-4     1.1-2-2</t>
  </si>
  <si>
    <t>1.5-2-1     1.5-2-2      1.5-2-3</t>
  </si>
  <si>
    <t>3.3-2-2</t>
  </si>
  <si>
    <t xml:space="preserve">3.3-1-1 </t>
  </si>
  <si>
    <t>3.3-1-2</t>
  </si>
  <si>
    <t>3.3-2-1     3.3-2-3</t>
  </si>
  <si>
    <t>Savivaldybės SPP priemonės kodas</t>
  </si>
  <si>
    <t>3.3-1-1</t>
  </si>
  <si>
    <t>3.3-2-1
3.3-2-3</t>
  </si>
  <si>
    <t>2.4-1-5
1.1-2-2</t>
  </si>
  <si>
    <t>1.1-2-2</t>
  </si>
  <si>
    <t>1.5-1-1</t>
  </si>
  <si>
    <t>1.5-1-2
1.5-1-3</t>
  </si>
  <si>
    <t>1.5-1-4</t>
  </si>
  <si>
    <t>1.5-2-1
1.5-2-2
1.5-2-3</t>
  </si>
  <si>
    <t>2.3-1-3</t>
  </si>
  <si>
    <t>2.3-1-4</t>
  </si>
  <si>
    <t>2.4-1-6</t>
  </si>
  <si>
    <t>2.3-2-3</t>
  </si>
  <si>
    <t>2.4-2-1
2.4-2-2
2.4-2-3
2.4-2-4</t>
  </si>
  <si>
    <t>2.4-2-5
2.4-2-6
2.4-2-7
2.4-2-8</t>
  </si>
  <si>
    <t>2.4-1-10</t>
  </si>
  <si>
    <t>2.4-1-12</t>
  </si>
  <si>
    <t>Strateginė sritis. III Darni, atspari ir visuomenės poreikius atitinkanti infrastruktūra</t>
  </si>
  <si>
    <t>Strateginė sritis. I Tvari ekonomika bei efektyvi savivalda</t>
  </si>
  <si>
    <t>Strateginė sritis. II Socialiai atsakinga ir sąmoninga visuomenė</t>
  </si>
  <si>
    <t>4</t>
  </si>
  <si>
    <t>Užtikrinti viešųjų erdvių gerą sanitarinę būklę</t>
  </si>
  <si>
    <t>Viešųjų biotualetų paslaugų ir gyvūnų gerovės užtikrinimas</t>
  </si>
  <si>
    <t xml:space="preserve">3.3-3-3 </t>
  </si>
  <si>
    <t>P-04-07-04-01</t>
  </si>
  <si>
    <t>Biotualetų nuomos skaičius, vnt.</t>
  </si>
  <si>
    <t>Suteiktos pagalbos gyvūnui skaičius, vnt.</t>
  </si>
  <si>
    <t>3.3-3-3</t>
  </si>
  <si>
    <t>04.07.04 uždavinys „Užtikrinti viešųjų erdvių gerą sanitarinę būklę“</t>
  </si>
  <si>
    <t>Šilutės rajono savivaldybės tarybos 2026 m. balandžio 30 d.</t>
  </si>
  <si>
    <t>sprendimu Nr. T1-</t>
  </si>
  <si>
    <t xml:space="preserve">SOCIALIAI SAUGIOS IR SVEIKOS APLINKOS KŪRIMO PROGRAMOS 2025 METŲ ĮGYVENDINIMO ATASKAITA                                                                                                                                                                          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</si>
  <si>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</si>
  <si>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</si>
  <si>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</si>
  <si>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</si>
  <si>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Patvirtinto biudžeto lėšų pokytis, palyginti su patikslintu biudžeto planu, tūkst. Eur</t>
  </si>
  <si>
    <t>Panaudotos lėšos per ataskaitinį laikotarpį, 
tūkst. Eur</t>
  </si>
  <si>
    <t>Panaudotos lėšos, 
proc.</t>
  </si>
  <si>
    <t>Šilutės rajono savivaldybės 2025–2027 metų SVP Socialiai saugios ir sveikos aplinkos kūrimo programos stebėsenos rodiklių pasiekimo ataskaita</t>
  </si>
  <si>
    <t>Planuotų ir įgyvendintų rodiklių reikšmės</t>
  </si>
  <si>
    <t>2025 m. planas</t>
  </si>
  <si>
    <t>2025 m. faktas</t>
  </si>
  <si>
    <t>4 priedas</t>
  </si>
  <si>
    <t>Kiti šaltiniai (Europos Sąjungos finansinė parama projektams įgyvendinti ir kitos teisėtai gautos lėšos, nurodant atskirus šaltinius) (KTL) (VL)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</si>
</sst>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</fills>
  <borders count="2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213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2" xfId="0" applyNumberFormat="1" applyFont="1" applyFill="1" applyBorder="1" applyAlignment="1">
      <alignment horizontal="center" vertical="center"/>
    </xf>
    <xf numFmtId="164" fontId="12" fillId="12" borderId="73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93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4" xfId="0" applyNumberFormat="1" applyFont="1" applyFill="1" applyBorder="1" applyAlignment="1">
      <alignment horizontal="center" vertical="center"/>
    </xf>
    <xf numFmtId="164" fontId="12" fillId="12" borderId="95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2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68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7" xfId="0" applyNumberFormat="1" applyFont="1" applyFill="1" applyBorder="1" applyAlignment="1">
      <alignment horizontal="center" vertical="top"/>
    </xf>
    <xf numFmtId="0" fontId="11" fillId="0" borderId="110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/>
    </xf>
    <xf numFmtId="164" fontId="11" fillId="0" borderId="109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3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1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164" fontId="11" fillId="0" borderId="62" xfId="0" applyNumberFormat="1" applyFont="1" applyBorder="1" applyAlignment="1">
      <alignment horizontal="center" vertical="center"/>
    </xf>
    <xf numFmtId="164" fontId="11" fillId="0" borderId="60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108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7" xfId="0" applyNumberFormat="1" applyFont="1" applyFill="1" applyBorder="1" applyAlignment="1">
      <alignment horizontal="center" vertical="top"/>
    </xf>
    <xf numFmtId="164" fontId="11" fillId="6" borderId="115" xfId="0" applyNumberFormat="1" applyFont="1" applyFill="1" applyBorder="1" applyAlignment="1">
      <alignment horizontal="center" vertical="center"/>
    </xf>
    <xf numFmtId="164" fontId="12" fillId="15" borderId="100" xfId="0" applyNumberFormat="1" applyFont="1" applyFill="1" applyBorder="1" applyAlignment="1">
      <alignment horizontal="center" vertical="top"/>
    </xf>
    <xf numFmtId="164" fontId="12" fillId="15" borderId="116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1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1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2" fillId="2" borderId="100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1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1" fillId="11" borderId="117" xfId="0" applyFont="1" applyFill="1" applyBorder="1" applyAlignment="1">
      <alignment horizontal="center" vertical="center"/>
    </xf>
    <xf numFmtId="164" fontId="11" fillId="0" borderId="80" xfId="0" applyNumberFormat="1" applyFont="1" applyBorder="1" applyAlignment="1">
      <alignment horizontal="center" vertical="center"/>
    </xf>
    <xf numFmtId="164" fontId="11" fillId="0" borderId="90" xfId="0" applyNumberFormat="1" applyFont="1" applyBorder="1" applyAlignment="1">
      <alignment horizontal="center" vertical="center"/>
    </xf>
    <xf numFmtId="164" fontId="11" fillId="11" borderId="71" xfId="0" applyNumberFormat="1" applyFont="1" applyFill="1" applyBorder="1" applyAlignment="1">
      <alignment horizontal="center" vertical="center"/>
    </xf>
    <xf numFmtId="164" fontId="11" fillId="10" borderId="71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2" xfId="0" applyNumberFormat="1" applyFont="1" applyFill="1" applyBorder="1" applyAlignment="1">
      <alignment horizontal="center" vertical="top"/>
    </xf>
    <xf numFmtId="164" fontId="12" fillId="2" borderId="75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2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68" xfId="0" applyNumberFormat="1" applyFont="1" applyFill="1" applyBorder="1" applyAlignment="1">
      <alignment vertical="top"/>
    </xf>
    <xf numFmtId="49" fontId="12" fillId="3" borderId="86" xfId="0" applyNumberFormat="1" applyFont="1" applyFill="1" applyBorder="1" applyAlignment="1">
      <alignment horizontal="right" vertical="top"/>
    </xf>
    <xf numFmtId="164" fontId="12" fillId="3" borderId="67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49" fontId="12" fillId="2" borderId="116" xfId="0" applyNumberFormat="1" applyFont="1" applyFill="1" applyBorder="1" applyAlignment="1">
      <alignment horizontal="center" vertical="top"/>
    </xf>
    <xf numFmtId="164" fontId="11" fillId="10" borderId="108" xfId="0" applyNumberFormat="1" applyFont="1" applyFill="1" applyBorder="1" applyAlignment="1">
      <alignment horizontal="center" vertical="center"/>
    </xf>
    <xf numFmtId="164" fontId="11" fillId="11" borderId="108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0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6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98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4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08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09" xfId="8" applyNumberFormat="1" applyFont="1" applyBorder="1" applyAlignment="1" applyProtection="1">
      <alignment horizontal="center" vertical="center"/>
    </xf>
    <xf numFmtId="0" fontId="11" fillId="0" borderId="76" xfId="0" applyFont="1" applyBorder="1" applyAlignment="1" applyProtection="1">
      <alignment horizontal="center" vertical="center" textRotation="90"/>
      <protection locked="0"/>
    </xf>
    <xf numFmtId="0" fontId="11" fillId="0" borderId="76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59" xfId="0" applyNumberFormat="1" applyFont="1" applyBorder="1" applyAlignment="1">
      <alignment horizontal="center"/>
    </xf>
    <xf numFmtId="164" fontId="11" fillId="0" borderId="97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2" fillId="0" borderId="97" xfId="0" applyNumberFormat="1" applyFont="1" applyBorder="1" applyAlignment="1">
      <alignment horizontal="center" vertical="top" wrapText="1"/>
    </xf>
    <xf numFmtId="164" fontId="11" fillId="0" borderId="117" xfId="0" applyNumberFormat="1" applyFont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 wrapText="1"/>
    </xf>
    <xf numFmtId="0" fontId="12" fillId="14" borderId="93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6" xfId="0" applyFont="1" applyFill="1" applyBorder="1" applyAlignment="1">
      <alignment horizontal="center" vertical="center" wrapText="1"/>
    </xf>
    <xf numFmtId="0" fontId="11" fillId="6" borderId="117" xfId="0" applyFont="1" applyFill="1" applyBorder="1" applyAlignment="1">
      <alignment horizontal="center" vertical="center" wrapText="1"/>
    </xf>
    <xf numFmtId="0" fontId="12" fillId="15" borderId="93" xfId="0" applyFont="1" applyFill="1" applyBorder="1" applyAlignment="1">
      <alignment horizontal="center" vertical="top" wrapText="1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0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0" xfId="0" applyNumberFormat="1" applyFont="1" applyFill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 vertical="top"/>
    </xf>
    <xf numFmtId="164" fontId="12" fillId="20" borderId="101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16" borderId="161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1" xfId="0" applyNumberFormat="1" applyFont="1" applyFill="1" applyBorder="1" applyAlignment="1">
      <alignment horizontal="center" vertical="top" wrapText="1"/>
    </xf>
    <xf numFmtId="49" fontId="12" fillId="17" borderId="161" xfId="0" applyNumberFormat="1" applyFont="1" applyFill="1" applyBorder="1" applyAlignment="1">
      <alignment vertical="top" wrapText="1"/>
    </xf>
    <xf numFmtId="49" fontId="12" fillId="2" borderId="161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68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57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10" borderId="90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2" xfId="0" applyNumberFormat="1" applyFont="1" applyFill="1" applyBorder="1" applyAlignment="1">
      <alignment horizontal="center" vertical="center"/>
    </xf>
    <xf numFmtId="164" fontId="11" fillId="6" borderId="162" xfId="0" applyNumberFormat="1" applyFont="1" applyFill="1" applyBorder="1" applyAlignment="1">
      <alignment horizontal="center" vertical="center"/>
    </xf>
    <xf numFmtId="164" fontId="11" fillId="0" borderId="163" xfId="0" applyNumberFormat="1" applyFont="1" applyBorder="1" applyAlignment="1">
      <alignment horizontal="center" vertical="center"/>
    </xf>
    <xf numFmtId="0" fontId="11" fillId="0" borderId="172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09" xfId="0" applyNumberFormat="1" applyFont="1" applyFill="1" applyBorder="1" applyAlignment="1">
      <alignment horizontal="center" vertical="center"/>
    </xf>
    <xf numFmtId="164" fontId="11" fillId="21" borderId="153" xfId="0" applyNumberFormat="1" applyFont="1" applyFill="1" applyBorder="1" applyAlignment="1">
      <alignment horizontal="center" vertical="center"/>
    </xf>
    <xf numFmtId="164" fontId="11" fillId="11" borderId="152" xfId="0" applyNumberFormat="1" applyFont="1" applyFill="1" applyBorder="1" applyAlignment="1">
      <alignment horizontal="center" vertical="center"/>
    </xf>
    <xf numFmtId="164" fontId="11" fillId="11" borderId="154" xfId="0" applyNumberFormat="1" applyFont="1" applyFill="1" applyBorder="1" applyAlignment="1">
      <alignment horizontal="center" vertical="center"/>
    </xf>
    <xf numFmtId="164" fontId="11" fillId="11" borderId="153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08" xfId="0" applyNumberFormat="1" applyFont="1" applyFill="1" applyBorder="1" applyAlignment="1">
      <alignment horizontal="center" vertical="top"/>
    </xf>
    <xf numFmtId="164" fontId="11" fillId="6" borderId="108" xfId="0" applyNumberFormat="1" applyFont="1" applyFill="1" applyBorder="1" applyAlignment="1">
      <alignment horizontal="center" vertical="center"/>
    </xf>
    <xf numFmtId="164" fontId="11" fillId="21" borderId="154" xfId="0" applyNumberFormat="1" applyFont="1" applyFill="1" applyBorder="1" applyAlignment="1">
      <alignment horizontal="center" vertical="center"/>
    </xf>
    <xf numFmtId="164" fontId="11" fillId="21" borderId="152" xfId="0" applyNumberFormat="1" applyFont="1" applyFill="1" applyBorder="1" applyAlignment="1">
      <alignment horizontal="center" vertical="center"/>
    </xf>
    <xf numFmtId="0" fontId="11" fillId="6" borderId="110" xfId="0" applyFont="1" applyFill="1" applyBorder="1" applyAlignment="1">
      <alignment horizontal="center" vertical="center" wrapText="1"/>
    </xf>
    <xf numFmtId="0" fontId="11" fillId="21" borderId="156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0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0" xfId="0" applyNumberFormat="1" applyFont="1" applyFill="1" applyBorder="1" applyAlignment="1">
      <alignment vertical="top"/>
    </xf>
    <xf numFmtId="0" fontId="12" fillId="20" borderId="86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/>
    </xf>
    <xf numFmtId="164" fontId="11" fillId="0" borderId="143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3" xfId="0" applyNumberFormat="1" applyFont="1" applyFill="1" applyBorder="1" applyAlignment="1">
      <alignment horizontal="center"/>
    </xf>
    <xf numFmtId="164" fontId="12" fillId="20" borderId="127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0" xfId="0" applyFont="1" applyFill="1" applyBorder="1" applyAlignment="1">
      <alignment horizontal="center" vertical="center" textRotation="90" wrapText="1"/>
    </xf>
    <xf numFmtId="0" fontId="11" fillId="0" borderId="180" xfId="0" applyFont="1" applyBorder="1" applyAlignment="1">
      <alignment horizontal="center" vertical="center" textRotation="90" wrapText="1"/>
    </xf>
    <xf numFmtId="164" fontId="11" fillId="6" borderId="152" xfId="0" applyNumberFormat="1" applyFont="1" applyFill="1" applyBorder="1" applyAlignment="1">
      <alignment horizontal="center" vertical="center"/>
    </xf>
    <xf numFmtId="164" fontId="11" fillId="6" borderId="153" xfId="0" applyNumberFormat="1" applyFont="1" applyFill="1" applyBorder="1" applyAlignment="1">
      <alignment horizontal="center" vertical="center"/>
    </xf>
    <xf numFmtId="164" fontId="11" fillId="6" borderId="154" xfId="0" applyNumberFormat="1" applyFont="1" applyFill="1" applyBorder="1" applyAlignment="1">
      <alignment horizontal="center" vertical="center"/>
    </xf>
    <xf numFmtId="164" fontId="11" fillId="11" borderId="155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0" borderId="153" xfId="0" applyNumberFormat="1" applyFont="1" applyBorder="1" applyAlignment="1">
      <alignment horizontal="center" vertical="center"/>
    </xf>
    <xf numFmtId="164" fontId="11" fillId="0" borderId="154" xfId="0" applyNumberFormat="1" applyFont="1" applyBorder="1" applyAlignment="1">
      <alignment horizontal="center" vertical="center"/>
    </xf>
    <xf numFmtId="164" fontId="11" fillId="6" borderId="182" xfId="0" applyNumberFormat="1" applyFont="1" applyFill="1" applyBorder="1" applyAlignment="1">
      <alignment horizontal="center" vertical="center"/>
    </xf>
    <xf numFmtId="164" fontId="11" fillId="0" borderId="168" xfId="0" applyNumberFormat="1" applyFont="1" applyBorder="1" applyAlignment="1">
      <alignment horizontal="center" vertical="center"/>
    </xf>
    <xf numFmtId="164" fontId="11" fillId="0" borderId="188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164" fontId="11" fillId="11" borderId="163" xfId="0" applyNumberFormat="1" applyFont="1" applyFill="1" applyBorder="1" applyAlignment="1">
      <alignment horizontal="center" vertical="center"/>
    </xf>
    <xf numFmtId="164" fontId="11" fillId="11" borderId="173" xfId="0" applyNumberFormat="1" applyFont="1" applyFill="1" applyBorder="1" applyAlignment="1">
      <alignment horizontal="center" vertical="center"/>
    </xf>
    <xf numFmtId="164" fontId="11" fillId="11" borderId="164" xfId="0" applyNumberFormat="1" applyFont="1" applyFill="1" applyBorder="1" applyAlignment="1">
      <alignment horizontal="center" vertical="center"/>
    </xf>
    <xf numFmtId="164" fontId="11" fillId="0" borderId="153" xfId="0" applyNumberFormat="1" applyFont="1" applyBorder="1" applyAlignment="1">
      <alignment horizontal="center" vertical="center" wrapText="1"/>
    </xf>
    <xf numFmtId="164" fontId="11" fillId="0" borderId="154" xfId="0" applyNumberFormat="1" applyFont="1" applyBorder="1" applyAlignment="1">
      <alignment horizontal="center" vertical="center" wrapText="1"/>
    </xf>
    <xf numFmtId="164" fontId="11" fillId="10" borderId="153" xfId="0" applyNumberFormat="1" applyFont="1" applyFill="1" applyBorder="1" applyAlignment="1">
      <alignment horizontal="center" vertical="center" wrapText="1"/>
    </xf>
    <xf numFmtId="164" fontId="11" fillId="10" borderId="153" xfId="0" applyNumberFormat="1" applyFont="1" applyFill="1" applyBorder="1" applyAlignment="1">
      <alignment horizontal="center" vertical="center"/>
    </xf>
    <xf numFmtId="164" fontId="11" fillId="10" borderId="154" xfId="0" applyNumberFormat="1" applyFont="1" applyFill="1" applyBorder="1" applyAlignment="1">
      <alignment horizontal="center" vertical="center"/>
    </xf>
    <xf numFmtId="164" fontId="11" fillId="10" borderId="152" xfId="0" applyNumberFormat="1" applyFont="1" applyFill="1" applyBorder="1" applyAlignment="1">
      <alignment horizontal="center" vertical="center"/>
    </xf>
    <xf numFmtId="164" fontId="11" fillId="10" borderId="154" xfId="0" applyNumberFormat="1" applyFont="1" applyFill="1" applyBorder="1" applyAlignment="1">
      <alignment horizontal="center" vertical="center" wrapText="1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52" xfId="0" applyNumberFormat="1" applyFont="1" applyBorder="1" applyAlignment="1">
      <alignment horizontal="center" vertical="center" wrapText="1"/>
    </xf>
    <xf numFmtId="0" fontId="11" fillId="10" borderId="176" xfId="0" applyFont="1" applyFill="1" applyBorder="1" applyAlignment="1">
      <alignment horizontal="center" vertical="center" wrapText="1"/>
    </xf>
    <xf numFmtId="0" fontId="11" fillId="10" borderId="96" xfId="0" applyFont="1" applyFill="1" applyBorder="1" applyAlignment="1">
      <alignment horizontal="center" vertical="center" wrapText="1"/>
    </xf>
    <xf numFmtId="0" fontId="12" fillId="20" borderId="68" xfId="0" applyFont="1" applyFill="1" applyBorder="1" applyAlignment="1">
      <alignment horizontal="center" vertical="top" wrapText="1"/>
    </xf>
    <xf numFmtId="0" fontId="11" fillId="6" borderId="176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6" xfId="0" applyNumberFormat="1" applyFont="1" applyFill="1" applyBorder="1" applyAlignment="1">
      <alignment horizontal="center" vertical="top"/>
    </xf>
    <xf numFmtId="164" fontId="12" fillId="3" borderId="73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0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09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09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09" xfId="0" applyNumberFormat="1" applyFont="1" applyFill="1" applyBorder="1" applyAlignment="1">
      <alignment horizontal="center" vertical="center"/>
    </xf>
    <xf numFmtId="164" fontId="11" fillId="10" borderId="108" xfId="0" applyNumberFormat="1" applyFont="1" applyFill="1" applyBorder="1" applyAlignment="1">
      <alignment horizontal="center" vertical="center" wrapText="1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11" borderId="182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83" xfId="0" applyNumberFormat="1" applyFont="1" applyFill="1" applyBorder="1" applyAlignment="1">
      <alignment horizontal="center" vertical="center"/>
    </xf>
    <xf numFmtId="164" fontId="11" fillId="10" borderId="183" xfId="0" applyNumberFormat="1" applyFont="1" applyFill="1" applyBorder="1" applyAlignment="1">
      <alignment horizontal="center" vertical="center" wrapText="1"/>
    </xf>
    <xf numFmtId="164" fontId="11" fillId="0" borderId="194" xfId="0" applyNumberFormat="1" applyFont="1" applyBorder="1" applyAlignment="1">
      <alignment horizontal="center"/>
    </xf>
    <xf numFmtId="164" fontId="11" fillId="0" borderId="195" xfId="0" applyNumberFormat="1" applyFont="1" applyBorder="1" applyAlignment="1">
      <alignment horizontal="center"/>
    </xf>
    <xf numFmtId="0" fontId="11" fillId="0" borderId="150" xfId="0" applyFont="1" applyBorder="1"/>
    <xf numFmtId="0" fontId="11" fillId="0" borderId="151" xfId="0" applyFont="1" applyBorder="1"/>
    <xf numFmtId="0" fontId="11" fillId="0" borderId="147" xfId="0" applyFont="1" applyBorder="1"/>
    <xf numFmtId="164" fontId="11" fillId="0" borderId="149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5" xfId="0" applyFont="1" applyBorder="1"/>
    <xf numFmtId="0" fontId="11" fillId="0" borderId="146" xfId="0" applyFont="1" applyBorder="1"/>
    <xf numFmtId="0" fontId="12" fillId="20" borderId="92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68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1" xfId="0" applyFont="1" applyFill="1" applyBorder="1" applyAlignment="1">
      <alignment horizontal="left" vertical="top" wrapText="1"/>
    </xf>
    <xf numFmtId="164" fontId="12" fillId="23" borderId="96" xfId="0" applyNumberFormat="1" applyFont="1" applyFill="1" applyBorder="1" applyAlignment="1">
      <alignment horizontal="center" vertical="top" wrapText="1"/>
    </xf>
    <xf numFmtId="0" fontId="11" fillId="0" borderId="124" xfId="0" applyFont="1" applyBorder="1" applyAlignment="1">
      <alignment vertical="top" wrapText="1"/>
    </xf>
    <xf numFmtId="0" fontId="11" fillId="0" borderId="174" xfId="0" applyFont="1" applyBorder="1" applyAlignment="1">
      <alignment vertical="top" wrapText="1"/>
    </xf>
    <xf numFmtId="164" fontId="11" fillId="0" borderId="176" xfId="0" applyNumberFormat="1" applyFont="1" applyBorder="1" applyAlignment="1">
      <alignment horizontal="center" vertical="top" wrapText="1"/>
    </xf>
    <xf numFmtId="0" fontId="12" fillId="24" borderId="68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5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2" xfId="0" applyFont="1" applyFill="1" applyBorder="1" applyAlignment="1">
      <alignment horizontal="right" vertical="top" wrapText="1"/>
    </xf>
    <xf numFmtId="164" fontId="12" fillId="15" borderId="136" xfId="0" applyNumberFormat="1" applyFont="1" applyFill="1" applyBorder="1" applyAlignment="1">
      <alignment horizontal="center" vertical="top" wrapText="1"/>
    </xf>
    <xf numFmtId="164" fontId="12" fillId="20" borderId="97" xfId="0" applyNumberFormat="1" applyFont="1" applyFill="1" applyBorder="1" applyAlignment="1">
      <alignment horizontal="center" vertical="top" wrapText="1"/>
    </xf>
    <xf numFmtId="0" fontId="12" fillId="0" borderId="204" xfId="0" applyFont="1" applyBorder="1" applyAlignment="1">
      <alignment horizontal="left" vertical="top" wrapText="1" indent="1"/>
    </xf>
    <xf numFmtId="164" fontId="11" fillId="0" borderId="205" xfId="0" applyNumberFormat="1" applyFont="1" applyBorder="1" applyAlignment="1">
      <alignment horizontal="center" vertical="top" wrapText="1"/>
    </xf>
    <xf numFmtId="164" fontId="11" fillId="8" borderId="206" xfId="0" applyNumberFormat="1" applyFont="1" applyFill="1" applyBorder="1" applyAlignment="1">
      <alignment horizontal="center" vertical="top" wrapText="1"/>
    </xf>
    <xf numFmtId="164" fontId="11" fillId="0" borderId="88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207" xfId="0" applyNumberFormat="1" applyFont="1" applyBorder="1" applyAlignment="1">
      <alignment horizontal="center" vertical="top" wrapText="1"/>
    </xf>
    <xf numFmtId="164" fontId="11" fillId="0" borderId="208" xfId="0" applyNumberFormat="1" applyFont="1" applyBorder="1" applyAlignment="1">
      <alignment horizontal="center" vertical="top" wrapText="1"/>
    </xf>
    <xf numFmtId="164" fontId="11" fillId="0" borderId="202" xfId="0" applyNumberFormat="1" applyFont="1" applyBorder="1" applyAlignment="1">
      <alignment horizontal="center" vertical="top" wrapText="1"/>
    </xf>
    <xf numFmtId="164" fontId="11" fillId="8" borderId="209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56" xfId="0" applyNumberFormat="1" applyFont="1" applyBorder="1" applyAlignment="1">
      <alignment horizontal="center" vertical="top" wrapText="1"/>
    </xf>
    <xf numFmtId="0" fontId="11" fillId="0" borderId="210" xfId="0" applyFont="1" applyBorder="1" applyAlignment="1">
      <alignment horizontal="left" vertical="top" wrapText="1" indent="2"/>
    </xf>
    <xf numFmtId="164" fontId="11" fillId="0" borderId="212" xfId="0" applyNumberFormat="1" applyFont="1" applyBorder="1" applyAlignment="1">
      <alignment horizontal="center" vertical="top" wrapText="1"/>
    </xf>
    <xf numFmtId="164" fontId="11" fillId="8" borderId="169" xfId="0" applyNumberFormat="1" applyFont="1" applyFill="1" applyBorder="1" applyAlignment="1">
      <alignment horizontal="center" vertical="top" wrapText="1"/>
    </xf>
    <xf numFmtId="164" fontId="11" fillId="0" borderId="211" xfId="0" applyNumberFormat="1" applyFont="1" applyBorder="1" applyAlignment="1">
      <alignment horizontal="center" vertical="top" wrapText="1"/>
    </xf>
    <xf numFmtId="0" fontId="11" fillId="0" borderId="200" xfId="0" applyFont="1" applyBorder="1" applyAlignment="1">
      <alignment horizontal="left" vertical="top" wrapText="1" indent="2"/>
    </xf>
    <xf numFmtId="164" fontId="11" fillId="0" borderId="81" xfId="0" applyNumberFormat="1" applyFont="1" applyBorder="1" applyAlignment="1">
      <alignment horizontal="center" vertical="top" wrapText="1"/>
    </xf>
    <xf numFmtId="164" fontId="12" fillId="0" borderId="88" xfId="0" applyNumberFormat="1" applyFont="1" applyBorder="1" applyAlignment="1">
      <alignment horizontal="center" vertical="top" wrapText="1"/>
    </xf>
    <xf numFmtId="0" fontId="11" fillId="0" borderId="79" xfId="0" applyFont="1" applyBorder="1" applyAlignment="1">
      <alignment horizontal="left" vertical="top" wrapText="1" indent="2"/>
    </xf>
    <xf numFmtId="164" fontId="11" fillId="0" borderId="206" xfId="0" applyNumberFormat="1" applyFont="1" applyBorder="1" applyAlignment="1">
      <alignment horizontal="center" vertical="top" wrapText="1"/>
    </xf>
    <xf numFmtId="0" fontId="11" fillId="0" borderId="82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6" xfId="0" applyNumberFormat="1" applyFont="1" applyBorder="1" applyAlignment="1">
      <alignment horizontal="center" vertical="top" wrapText="1"/>
    </xf>
    <xf numFmtId="164" fontId="11" fillId="0" borderId="214" xfId="0" applyNumberFormat="1" applyFont="1" applyBorder="1" applyAlignment="1">
      <alignment horizontal="center" vertical="top" wrapText="1"/>
    </xf>
    <xf numFmtId="0" fontId="16" fillId="0" borderId="0" xfId="0" applyFont="1"/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4" fillId="25" borderId="83" xfId="0" applyFont="1" applyFill="1" applyBorder="1" applyAlignment="1">
      <alignment horizontal="center"/>
    </xf>
    <xf numFmtId="0" fontId="14" fillId="25" borderId="120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4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12" xfId="0" applyFont="1" applyBorder="1" applyAlignment="1">
      <alignment horizontal="center"/>
    </xf>
    <xf numFmtId="0" fontId="16" fillId="0" borderId="215" xfId="0" applyFont="1" applyBorder="1" applyAlignment="1">
      <alignment horizontal="center"/>
    </xf>
    <xf numFmtId="0" fontId="16" fillId="0" borderId="212" xfId="0" applyFont="1" applyBorder="1" applyAlignment="1">
      <alignment horizontal="center" vertical="top"/>
    </xf>
    <xf numFmtId="0" fontId="16" fillId="0" borderId="215" xfId="0" applyFont="1" applyBorder="1" applyAlignment="1">
      <alignment horizontal="center" vertical="top"/>
    </xf>
    <xf numFmtId="0" fontId="16" fillId="0" borderId="83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6" xfId="0" applyFont="1" applyBorder="1" applyAlignment="1">
      <alignment horizontal="center"/>
    </xf>
    <xf numFmtId="0" fontId="16" fillId="0" borderId="208" xfId="0" applyFont="1" applyBorder="1" applyAlignment="1">
      <alignment horizontal="center"/>
    </xf>
    <xf numFmtId="0" fontId="16" fillId="0" borderId="117" xfId="0" applyFont="1" applyBorder="1" applyAlignment="1">
      <alignment horizontal="center"/>
    </xf>
    <xf numFmtId="0" fontId="16" fillId="0" borderId="96" xfId="0" applyFont="1" applyBorder="1"/>
    <xf numFmtId="0" fontId="16" fillId="0" borderId="208" xfId="0" applyFont="1" applyBorder="1"/>
    <xf numFmtId="0" fontId="16" fillId="0" borderId="117" xfId="0" applyFont="1" applyBorder="1"/>
    <xf numFmtId="0" fontId="16" fillId="0" borderId="62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208" xfId="0" applyFont="1" applyBorder="1" applyAlignment="1">
      <alignment horizontal="center" vertical="top"/>
    </xf>
    <xf numFmtId="0" fontId="16" fillId="0" borderId="208" xfId="0" applyFont="1" applyBorder="1" applyAlignment="1">
      <alignment vertical="top" wrapText="1"/>
    </xf>
    <xf numFmtId="3" fontId="16" fillId="0" borderId="62" xfId="0" applyNumberFormat="1" applyFont="1" applyBorder="1" applyAlignment="1">
      <alignment horizontal="center"/>
    </xf>
    <xf numFmtId="3" fontId="16" fillId="0" borderId="61" xfId="0" applyNumberFormat="1" applyFont="1" applyBorder="1" applyAlignment="1">
      <alignment horizontal="center"/>
    </xf>
    <xf numFmtId="3" fontId="16" fillId="0" borderId="212" xfId="0" applyNumberFormat="1" applyFont="1" applyBorder="1" applyAlignment="1">
      <alignment horizontal="center"/>
    </xf>
    <xf numFmtId="3" fontId="16" fillId="0" borderId="215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6" xfId="0" applyFont="1" applyBorder="1" applyAlignment="1">
      <alignment horizontal="center" vertical="top"/>
    </xf>
    <xf numFmtId="0" fontId="16" fillId="0" borderId="96" xfId="0" applyFont="1" applyBorder="1" applyAlignment="1">
      <alignment vertical="top" wrapText="1"/>
    </xf>
    <xf numFmtId="0" fontId="16" fillId="0" borderId="62" xfId="0" applyFont="1" applyBorder="1" applyAlignment="1">
      <alignment horizontal="center" vertical="top"/>
    </xf>
    <xf numFmtId="0" fontId="16" fillId="0" borderId="61" xfId="0" applyFont="1" applyBorder="1" applyAlignment="1">
      <alignment horizontal="center" vertical="top"/>
    </xf>
    <xf numFmtId="3" fontId="16" fillId="0" borderId="212" xfId="0" applyNumberFormat="1" applyFont="1" applyBorder="1" applyAlignment="1">
      <alignment horizontal="center" vertical="top"/>
    </xf>
    <xf numFmtId="3" fontId="16" fillId="0" borderId="215" xfId="0" applyNumberFormat="1" applyFont="1" applyBorder="1" applyAlignment="1">
      <alignment horizontal="center" vertical="top"/>
    </xf>
    <xf numFmtId="0" fontId="16" fillId="0" borderId="96" xfId="0" applyFont="1" applyBorder="1" applyAlignment="1">
      <alignment horizontal="center" vertical="top" wrapText="1"/>
    </xf>
    <xf numFmtId="0" fontId="16" fillId="0" borderId="208" xfId="0" applyFont="1" applyBorder="1" applyAlignment="1">
      <alignment horizontal="center" vertical="top" wrapText="1"/>
    </xf>
    <xf numFmtId="0" fontId="16" fillId="0" borderId="117" xfId="0" applyFont="1" applyBorder="1" applyAlignment="1">
      <alignment horizontal="center" vertical="top"/>
    </xf>
    <xf numFmtId="0" fontId="16" fillId="0" borderId="96" xfId="0" applyFont="1" applyBorder="1" applyAlignment="1">
      <alignment vertical="top"/>
    </xf>
    <xf numFmtId="0" fontId="16" fillId="0" borderId="208" xfId="0" applyFont="1" applyBorder="1" applyAlignment="1">
      <alignment vertical="top"/>
    </xf>
    <xf numFmtId="0" fontId="16" fillId="0" borderId="117" xfId="0" applyFont="1" applyBorder="1" applyAlignment="1">
      <alignment vertical="top"/>
    </xf>
    <xf numFmtId="0" fontId="16" fillId="0" borderId="83" xfId="0" applyFont="1" applyBorder="1" applyAlignment="1">
      <alignment horizontal="center" vertical="top"/>
    </xf>
    <xf numFmtId="0" fontId="16" fillId="0" borderId="120" xfId="0" applyFont="1" applyBorder="1" applyAlignment="1">
      <alignment horizontal="center" vertical="top"/>
    </xf>
    <xf numFmtId="0" fontId="16" fillId="0" borderId="117" xfId="0" applyFont="1" applyBorder="1" applyAlignment="1">
      <alignment vertical="top" wrapText="1"/>
    </xf>
    <xf numFmtId="0" fontId="11" fillId="11" borderId="46" xfId="0" applyFont="1" applyFill="1" applyBorder="1" applyAlignment="1">
      <alignment horizontal="center" vertical="center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5" xfId="0" applyNumberFormat="1" applyFont="1" applyFill="1" applyBorder="1" applyAlignment="1">
      <alignment horizontal="center" vertical="center"/>
    </xf>
    <xf numFmtId="0" fontId="16" fillId="10" borderId="96" xfId="0" applyFont="1" applyFill="1" applyBorder="1" applyAlignment="1">
      <alignment horizontal="center" vertical="top"/>
    </xf>
    <xf numFmtId="0" fontId="16" fillId="10" borderId="96" xfId="0" applyFont="1" applyFill="1" applyBorder="1" applyAlignment="1">
      <alignment vertical="top" wrapText="1"/>
    </xf>
    <xf numFmtId="0" fontId="16" fillId="10" borderId="62" xfId="0" applyFont="1" applyFill="1" applyBorder="1" applyAlignment="1">
      <alignment horizontal="center" vertical="top"/>
    </xf>
    <xf numFmtId="0" fontId="16" fillId="10" borderId="61" xfId="0" applyFont="1" applyFill="1" applyBorder="1" applyAlignment="1">
      <alignment horizontal="center" vertical="top"/>
    </xf>
    <xf numFmtId="0" fontId="16" fillId="10" borderId="208" xfId="0" applyFont="1" applyFill="1" applyBorder="1" applyAlignment="1">
      <alignment horizontal="center" vertical="top"/>
    </xf>
    <xf numFmtId="0" fontId="16" fillId="10" borderId="212" xfId="0" applyFont="1" applyFill="1" applyBorder="1" applyAlignment="1">
      <alignment horizontal="center" vertical="top"/>
    </xf>
    <xf numFmtId="0" fontId="16" fillId="10" borderId="215" xfId="0" applyFont="1" applyFill="1" applyBorder="1" applyAlignment="1">
      <alignment horizontal="center" vertical="top"/>
    </xf>
    <xf numFmtId="0" fontId="16" fillId="10" borderId="117" xfId="0" applyFont="1" applyFill="1" applyBorder="1" applyAlignment="1">
      <alignment horizontal="center" vertical="top"/>
    </xf>
    <xf numFmtId="0" fontId="16" fillId="10" borderId="117" xfId="0" applyFont="1" applyFill="1" applyBorder="1" applyAlignment="1">
      <alignment vertical="top" wrapText="1"/>
    </xf>
    <xf numFmtId="0" fontId="16" fillId="10" borderId="83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164" fontId="12" fillId="20" borderId="68" xfId="0" applyNumberFormat="1" applyFont="1" applyFill="1" applyBorder="1" applyAlignment="1">
      <alignment horizontal="center" vertical="top"/>
    </xf>
    <xf numFmtId="0" fontId="16" fillId="0" borderId="117" xfId="0" applyFont="1" applyBorder="1" applyAlignment="1">
      <alignment horizontal="center" vertical="top" wrapText="1"/>
    </xf>
    <xf numFmtId="164" fontId="12" fillId="20" borderId="26" xfId="0" applyNumberFormat="1" applyFont="1" applyFill="1" applyBorder="1" applyAlignment="1">
      <alignment horizontal="center" vertical="top" wrapText="1"/>
    </xf>
    <xf numFmtId="164" fontId="12" fillId="20" borderId="39" xfId="0" applyNumberFormat="1" applyFont="1" applyFill="1" applyBorder="1" applyAlignment="1">
      <alignment horizontal="center" vertical="top"/>
    </xf>
    <xf numFmtId="164" fontId="12" fillId="20" borderId="25" xfId="0" applyNumberFormat="1" applyFont="1" applyFill="1" applyBorder="1" applyAlignment="1">
      <alignment horizontal="center" vertical="top" wrapText="1"/>
    </xf>
    <xf numFmtId="164" fontId="12" fillId="20" borderId="27" xfId="0" applyNumberFormat="1" applyFont="1" applyFill="1" applyBorder="1" applyAlignment="1">
      <alignment horizontal="center" vertical="top" wrapText="1"/>
    </xf>
    <xf numFmtId="0" fontId="12" fillId="20" borderId="93" xfId="0" applyFont="1" applyFill="1" applyBorder="1" applyAlignment="1">
      <alignment horizontal="center" vertical="top" wrapText="1"/>
    </xf>
    <xf numFmtId="164" fontId="11" fillId="11" borderId="59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169" xfId="0" applyNumberFormat="1" applyFont="1" applyFill="1" applyBorder="1" applyAlignment="1">
      <alignment horizontal="center" vertical="center" wrapText="1"/>
    </xf>
    <xf numFmtId="164" fontId="11" fillId="10" borderId="169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69" xfId="0" applyNumberFormat="1" applyFont="1" applyBorder="1" applyAlignment="1">
      <alignment horizontal="center" vertical="center"/>
    </xf>
    <xf numFmtId="164" fontId="11" fillId="6" borderId="83" xfId="0" applyNumberFormat="1" applyFont="1" applyFill="1" applyBorder="1" applyAlignment="1">
      <alignment horizontal="center" vertical="center"/>
    </xf>
    <xf numFmtId="164" fontId="11" fillId="6" borderId="84" xfId="0" applyNumberFormat="1" applyFont="1" applyFill="1" applyBorder="1" applyAlignment="1">
      <alignment horizontal="center" vertical="center" wrapText="1"/>
    </xf>
    <xf numFmtId="164" fontId="11" fillId="6" borderId="120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84" xfId="0" applyNumberFormat="1" applyFont="1" applyFill="1" applyBorder="1" applyAlignment="1">
      <alignment horizontal="center" vertical="center"/>
    </xf>
    <xf numFmtId="164" fontId="11" fillId="11" borderId="120" xfId="0" applyNumberFormat="1" applyFont="1" applyFill="1" applyBorder="1" applyAlignment="1">
      <alignment horizontal="center" vertical="center"/>
    </xf>
    <xf numFmtId="164" fontId="11" fillId="6" borderId="84" xfId="0" applyNumberFormat="1" applyFont="1" applyFill="1" applyBorder="1" applyAlignment="1">
      <alignment horizontal="center" vertical="center"/>
    </xf>
    <xf numFmtId="0" fontId="16" fillId="0" borderId="156" xfId="0" applyFont="1" applyBorder="1" applyAlignment="1">
      <alignment horizontal="center"/>
    </xf>
    <xf numFmtId="0" fontId="16" fillId="0" borderId="156" xfId="0" applyFont="1" applyBorder="1"/>
    <xf numFmtId="0" fontId="16" fillId="0" borderId="152" xfId="0" applyFont="1" applyBorder="1" applyAlignment="1">
      <alignment horizontal="center"/>
    </xf>
    <xf numFmtId="0" fontId="16" fillId="0" borderId="154" xfId="0" applyFont="1" applyBorder="1" applyAlignment="1">
      <alignment horizontal="center"/>
    </xf>
    <xf numFmtId="0" fontId="16" fillId="10" borderId="50" xfId="0" applyFont="1" applyFill="1" applyBorder="1" applyAlignment="1">
      <alignment horizontal="center"/>
    </xf>
    <xf numFmtId="0" fontId="16" fillId="10" borderId="50" xfId="0" applyFont="1" applyFill="1" applyBorder="1"/>
    <xf numFmtId="0" fontId="16" fillId="10" borderId="43" xfId="0" applyFont="1" applyFill="1" applyBorder="1" applyAlignment="1">
      <alignment horizontal="center"/>
    </xf>
    <xf numFmtId="0" fontId="16" fillId="10" borderId="45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 vertical="center" wrapText="1"/>
    </xf>
    <xf numFmtId="3" fontId="16" fillId="10" borderId="43" xfId="0" applyNumberFormat="1" applyFont="1" applyFill="1" applyBorder="1" applyAlignment="1">
      <alignment horizontal="center"/>
    </xf>
    <xf numFmtId="3" fontId="16" fillId="10" borderId="45" xfId="0" applyNumberFormat="1" applyFont="1" applyFill="1" applyBorder="1" applyAlignment="1">
      <alignment horizontal="center"/>
    </xf>
    <xf numFmtId="0" fontId="16" fillId="10" borderId="208" xfId="0" applyFont="1" applyFill="1" applyBorder="1" applyAlignment="1">
      <alignment horizontal="center"/>
    </xf>
    <xf numFmtId="0" fontId="16" fillId="10" borderId="208" xfId="0" applyFont="1" applyFill="1" applyBorder="1"/>
    <xf numFmtId="3" fontId="16" fillId="10" borderId="212" xfId="0" applyNumberFormat="1" applyFont="1" applyFill="1" applyBorder="1" applyAlignment="1">
      <alignment horizontal="center"/>
    </xf>
    <xf numFmtId="3" fontId="16" fillId="10" borderId="215" xfId="0" applyNumberFormat="1" applyFont="1" applyFill="1" applyBorder="1" applyAlignment="1">
      <alignment horizontal="center"/>
    </xf>
    <xf numFmtId="0" fontId="16" fillId="10" borderId="97" xfId="0" applyFont="1" applyFill="1" applyBorder="1" applyAlignment="1">
      <alignment horizontal="center" vertical="top"/>
    </xf>
    <xf numFmtId="0" fontId="16" fillId="10" borderId="97" xfId="0" applyFont="1" applyFill="1" applyBorder="1" applyAlignment="1">
      <alignment vertical="top" wrapText="1"/>
    </xf>
    <xf numFmtId="0" fontId="16" fillId="10" borderId="81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horizontal="center" vertical="top"/>
    </xf>
    <xf numFmtId="0" fontId="16" fillId="10" borderId="208" xfId="0" applyFont="1" applyFill="1" applyBorder="1" applyAlignment="1">
      <alignment vertical="top" wrapText="1"/>
    </xf>
    <xf numFmtId="164" fontId="11" fillId="11" borderId="109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top" wrapText="1"/>
    </xf>
    <xf numFmtId="164" fontId="11" fillId="11" borderId="29" xfId="0" applyNumberFormat="1" applyFont="1" applyFill="1" applyBorder="1" applyAlignment="1">
      <alignment horizontal="center" vertical="center"/>
    </xf>
    <xf numFmtId="0" fontId="16" fillId="0" borderId="208" xfId="0" applyFont="1" applyBorder="1" applyAlignment="1">
      <alignment horizontal="center" wrapText="1"/>
    </xf>
    <xf numFmtId="0" fontId="16" fillId="10" borderId="117" xfId="0" applyFont="1" applyFill="1" applyBorder="1" applyAlignment="1">
      <alignment horizontal="center" vertical="top" wrapText="1"/>
    </xf>
    <xf numFmtId="0" fontId="16" fillId="10" borderId="208" xfId="0" applyFont="1" applyFill="1" applyBorder="1" applyAlignment="1">
      <alignment horizontal="center" vertical="top" wrapText="1"/>
    </xf>
    <xf numFmtId="0" fontId="16" fillId="10" borderId="96" xfId="0" applyFont="1" applyFill="1" applyBorder="1" applyAlignment="1">
      <alignment horizontal="center" vertical="top" wrapText="1"/>
    </xf>
    <xf numFmtId="0" fontId="16" fillId="10" borderId="97" xfId="0" applyFont="1" applyFill="1" applyBorder="1" applyAlignment="1">
      <alignment horizontal="center" vertical="top" wrapText="1"/>
    </xf>
    <xf numFmtId="0" fontId="14" fillId="25" borderId="78" xfId="0" applyFont="1" applyFill="1" applyBorder="1" applyAlignment="1">
      <alignment horizontal="center" vertical="top" wrapText="1"/>
    </xf>
    <xf numFmtId="0" fontId="16" fillId="10" borderId="96" xfId="0" applyFont="1" applyFill="1" applyBorder="1" applyAlignment="1">
      <alignment horizontal="center"/>
    </xf>
    <xf numFmtId="0" fontId="16" fillId="10" borderId="96" xfId="0" applyFont="1" applyFill="1" applyBorder="1"/>
    <xf numFmtId="0" fontId="16" fillId="10" borderId="62" xfId="0" applyFont="1" applyFill="1" applyBorder="1" applyAlignment="1">
      <alignment horizontal="center"/>
    </xf>
    <xf numFmtId="0" fontId="16" fillId="10" borderId="61" xfId="0" applyFont="1" applyFill="1" applyBorder="1" applyAlignment="1">
      <alignment horizontal="center"/>
    </xf>
    <xf numFmtId="0" fontId="16" fillId="10" borderId="217" xfId="0" applyFont="1" applyFill="1" applyBorder="1" applyAlignment="1">
      <alignment horizontal="center"/>
    </xf>
    <xf numFmtId="0" fontId="16" fillId="10" borderId="117" xfId="0" applyFont="1" applyFill="1" applyBorder="1" applyAlignment="1">
      <alignment horizontal="center"/>
    </xf>
    <xf numFmtId="0" fontId="16" fillId="10" borderId="117" xfId="0" applyFont="1" applyFill="1" applyBorder="1"/>
    <xf numFmtId="0" fontId="16" fillId="10" borderId="83" xfId="0" applyFont="1" applyFill="1" applyBorder="1" applyAlignment="1">
      <alignment horizontal="center"/>
    </xf>
    <xf numFmtId="0" fontId="16" fillId="10" borderId="120" xfId="0" applyFont="1" applyFill="1" applyBorder="1" applyAlignment="1">
      <alignment horizontal="center"/>
    </xf>
    <xf numFmtId="0" fontId="16" fillId="10" borderId="216" xfId="0" applyFont="1" applyFill="1" applyBorder="1" applyAlignment="1">
      <alignment horizontal="center"/>
    </xf>
    <xf numFmtId="0" fontId="12" fillId="15" borderId="68" xfId="0" applyFont="1" applyFill="1" applyBorder="1" applyAlignment="1">
      <alignment horizontal="center" vertical="top" wrapText="1"/>
    </xf>
    <xf numFmtId="0" fontId="12" fillId="20" borderId="218" xfId="0" applyFont="1" applyFill="1" applyBorder="1" applyAlignment="1">
      <alignment vertical="top" wrapText="1"/>
    </xf>
    <xf numFmtId="164" fontId="12" fillId="20" borderId="39" xfId="0" applyNumberFormat="1" applyFont="1" applyFill="1" applyBorder="1" applyAlignment="1">
      <alignment horizontal="center" vertical="top" wrapText="1"/>
    </xf>
    <xf numFmtId="164" fontId="12" fillId="20" borderId="30" xfId="0" applyNumberFormat="1" applyFont="1" applyFill="1" applyBorder="1" applyAlignment="1">
      <alignment horizontal="center" vertical="top" wrapText="1"/>
    </xf>
    <xf numFmtId="164" fontId="12" fillId="20" borderId="23" xfId="0" applyNumberFormat="1" applyFont="1" applyFill="1" applyBorder="1" applyAlignment="1">
      <alignment horizontal="center" vertical="top" wrapText="1"/>
    </xf>
    <xf numFmtId="0" fontId="12" fillId="0" borderId="199" xfId="0" applyFont="1" applyBorder="1" applyAlignment="1">
      <alignment horizontal="left" vertical="top" wrapText="1" indent="1"/>
    </xf>
    <xf numFmtId="0" fontId="12" fillId="0" borderId="200" xfId="0" applyFont="1" applyBorder="1" applyAlignment="1">
      <alignment horizontal="left" vertical="top" wrapText="1" indent="1"/>
    </xf>
    <xf numFmtId="164" fontId="12" fillId="0" borderId="79" xfId="0" applyNumberFormat="1" applyFont="1" applyBorder="1" applyAlignment="1">
      <alignment horizontal="center" vertical="top" wrapText="1"/>
    </xf>
    <xf numFmtId="164" fontId="12" fillId="0" borderId="98" xfId="0" applyNumberFormat="1" applyFont="1" applyBorder="1" applyAlignment="1">
      <alignment horizontal="center" vertical="top" wrapText="1"/>
    </xf>
    <xf numFmtId="0" fontId="12" fillId="20" borderId="68" xfId="0" applyFont="1" applyFill="1" applyBorder="1" applyAlignment="1">
      <alignment vertical="top" wrapText="1"/>
    </xf>
    <xf numFmtId="0" fontId="11" fillId="0" borderId="219" xfId="0" applyFont="1" applyBorder="1" applyAlignment="1">
      <alignment horizontal="left" vertical="top" wrapText="1" indent="2"/>
    </xf>
    <xf numFmtId="164" fontId="11" fillId="0" borderId="80" xfId="0" applyNumberFormat="1" applyFont="1" applyBorder="1" applyAlignment="1">
      <alignment horizontal="center" vertical="top" wrapText="1"/>
    </xf>
    <xf numFmtId="164" fontId="11" fillId="8" borderId="153" xfId="0" applyNumberFormat="1" applyFont="1" applyFill="1" applyBorder="1" applyAlignment="1">
      <alignment horizontal="center" vertical="top" wrapText="1"/>
    </xf>
    <xf numFmtId="164" fontId="11" fillId="0" borderId="110" xfId="0" applyNumberFormat="1" applyFont="1" applyBorder="1" applyAlignment="1">
      <alignment horizontal="center" vertical="top" wrapText="1"/>
    </xf>
    <xf numFmtId="0" fontId="12" fillId="0" borderId="68" xfId="0" applyFont="1" applyBorder="1" applyAlignment="1">
      <alignment vertical="top" wrapText="1"/>
    </xf>
    <xf numFmtId="164" fontId="12" fillId="0" borderId="25" xfId="0" applyNumberFormat="1" applyFont="1" applyBorder="1" applyAlignment="1">
      <alignment horizontal="center" vertical="top" wrapText="1"/>
    </xf>
    <xf numFmtId="164" fontId="12" fillId="0" borderId="28" xfId="0" applyNumberFormat="1" applyFont="1" applyBorder="1" applyAlignment="1">
      <alignment horizontal="center" vertical="top" wrapText="1"/>
    </xf>
    <xf numFmtId="164" fontId="12" fillId="0" borderId="39" xfId="0" applyNumberFormat="1" applyFont="1" applyBorder="1" applyAlignment="1">
      <alignment horizontal="center" vertical="top" wrapText="1"/>
    </xf>
    <xf numFmtId="164" fontId="12" fillId="0" borderId="23" xfId="0" applyNumberFormat="1" applyFont="1" applyBorder="1" applyAlignment="1">
      <alignment horizontal="center" vertical="top" wrapText="1"/>
    </xf>
    <xf numFmtId="164" fontId="11" fillId="20" borderId="97" xfId="0" applyNumberFormat="1" applyFont="1" applyFill="1" applyBorder="1" applyAlignment="1">
      <alignment horizontal="center" vertical="top" wrapText="1"/>
    </xf>
    <xf numFmtId="164" fontId="11" fillId="20" borderId="208" xfId="0" applyNumberFormat="1" applyFont="1" applyFill="1" applyBorder="1" applyAlignment="1">
      <alignment horizontal="center" vertical="top" wrapText="1"/>
    </xf>
    <xf numFmtId="164" fontId="11" fillId="20" borderId="110" xfId="0" applyNumberFormat="1" applyFont="1" applyFill="1" applyBorder="1" applyAlignment="1">
      <alignment horizontal="center" vertical="top" wrapText="1"/>
    </xf>
    <xf numFmtId="164" fontId="11" fillId="20" borderId="117" xfId="0" applyNumberFormat="1" applyFont="1" applyFill="1" applyBorder="1" applyAlignment="1">
      <alignment horizontal="center" vertical="top" wrapText="1"/>
    </xf>
    <xf numFmtId="0" fontId="14" fillId="25" borderId="216" xfId="0" applyFont="1" applyFill="1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10" borderId="49" xfId="0" applyFont="1" applyFill="1" applyBorder="1" applyAlignment="1">
      <alignment horizontal="center"/>
    </xf>
    <xf numFmtId="0" fontId="16" fillId="0" borderId="216" xfId="0" applyFont="1" applyBorder="1" applyAlignment="1">
      <alignment horizontal="center"/>
    </xf>
    <xf numFmtId="0" fontId="16" fillId="0" borderId="186" xfId="0" applyFont="1" applyBorder="1" applyAlignment="1">
      <alignment horizontal="center"/>
    </xf>
    <xf numFmtId="3" fontId="16" fillId="0" borderId="220" xfId="0" applyNumberFormat="1" applyFont="1" applyBorder="1" applyAlignment="1">
      <alignment horizontal="center"/>
    </xf>
    <xf numFmtId="3" fontId="16" fillId="10" borderId="220" xfId="0" applyNumberFormat="1" applyFont="1" applyFill="1" applyBorder="1" applyAlignment="1">
      <alignment horizontal="center"/>
    </xf>
    <xf numFmtId="3" fontId="16" fillId="10" borderId="49" xfId="0" applyNumberFormat="1" applyFont="1" applyFill="1" applyBorder="1" applyAlignment="1">
      <alignment horizontal="center"/>
    </xf>
    <xf numFmtId="3" fontId="16" fillId="0" borderId="78" xfId="0" applyNumberFormat="1" applyFont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6" fillId="0" borderId="78" xfId="0" applyFont="1" applyBorder="1" applyAlignment="1">
      <alignment horizontal="center" vertical="top"/>
    </xf>
    <xf numFmtId="3" fontId="16" fillId="0" borderId="220" xfId="0" applyNumberFormat="1" applyFont="1" applyBorder="1" applyAlignment="1">
      <alignment horizontal="center" vertical="top"/>
    </xf>
    <xf numFmtId="0" fontId="16" fillId="0" borderId="216" xfId="0" applyFont="1" applyBorder="1" applyAlignment="1">
      <alignment horizontal="center" vertical="top"/>
    </xf>
    <xf numFmtId="0" fontId="16" fillId="10" borderId="78" xfId="0" applyFont="1" applyFill="1" applyBorder="1" applyAlignment="1">
      <alignment horizontal="center" vertical="top"/>
    </xf>
    <xf numFmtId="0" fontId="16" fillId="10" borderId="217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216" xfId="0" applyFont="1" applyFill="1" applyBorder="1" applyAlignment="1">
      <alignment horizontal="center" vertical="top"/>
    </xf>
    <xf numFmtId="0" fontId="16" fillId="10" borderId="78" xfId="0" applyFont="1" applyFill="1" applyBorder="1" applyAlignment="1">
      <alignment horizontal="center"/>
    </xf>
    <xf numFmtId="0" fontId="11" fillId="6" borderId="0" xfId="0" applyFont="1" applyFill="1" applyAlignment="1">
      <alignment horizontal="left"/>
    </xf>
    <xf numFmtId="164" fontId="12" fillId="20" borderId="50" xfId="0" applyNumberFormat="1" applyFont="1" applyFill="1" applyBorder="1" applyAlignment="1">
      <alignment horizontal="center" vertical="top" wrapText="1"/>
    </xf>
    <xf numFmtId="164" fontId="12" fillId="20" borderId="96" xfId="0" applyNumberFormat="1" applyFont="1" applyFill="1" applyBorder="1" applyAlignment="1">
      <alignment horizontal="center" vertical="top" wrapText="1"/>
    </xf>
    <xf numFmtId="164" fontId="12" fillId="20" borderId="208" xfId="0" applyNumberFormat="1" applyFont="1" applyFill="1" applyBorder="1" applyAlignment="1">
      <alignment horizontal="center" vertical="top" wrapText="1"/>
    </xf>
    <xf numFmtId="164" fontId="11" fillId="11" borderId="100" xfId="0" applyNumberFormat="1" applyFont="1" applyFill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0" xfId="0" applyNumberFormat="1" applyFont="1" applyFill="1" applyBorder="1" applyAlignment="1">
      <alignment horizontal="center" vertical="center"/>
    </xf>
    <xf numFmtId="164" fontId="11" fillId="10" borderId="116" xfId="0" applyNumberFormat="1" applyFont="1" applyFill="1" applyBorder="1" applyAlignment="1">
      <alignment horizontal="center" vertical="center"/>
    </xf>
    <xf numFmtId="164" fontId="11" fillId="6" borderId="100" xfId="0" applyNumberFormat="1" applyFont="1" applyFill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19" xfId="0" applyNumberFormat="1" applyFont="1" applyBorder="1" applyAlignment="1">
      <alignment horizontal="center" vertical="center"/>
    </xf>
    <xf numFmtId="164" fontId="11" fillId="11" borderId="165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59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0" borderId="59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84" xfId="0" applyNumberFormat="1" applyFont="1" applyFill="1" applyBorder="1" applyAlignment="1">
      <alignment horizontal="center" vertical="center"/>
    </xf>
    <xf numFmtId="164" fontId="11" fillId="10" borderId="185" xfId="0" applyNumberFormat="1" applyFont="1" applyFill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4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 wrapText="1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11" borderId="183" xfId="0" applyNumberFormat="1" applyFont="1" applyFill="1" applyBorder="1" applyAlignment="1">
      <alignment horizontal="center" vertical="center"/>
    </xf>
    <xf numFmtId="164" fontId="11" fillId="11" borderId="183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11" borderId="80" xfId="0" applyNumberFormat="1" applyFont="1" applyFill="1" applyBorder="1" applyAlignment="1">
      <alignment horizontal="center" vertical="center"/>
    </xf>
    <xf numFmtId="164" fontId="11" fillId="6" borderId="80" xfId="0" applyNumberFormat="1" applyFont="1" applyFill="1" applyBorder="1" applyAlignment="1">
      <alignment horizontal="center" vertical="center"/>
    </xf>
    <xf numFmtId="164" fontId="11" fillId="10" borderId="59" xfId="0" applyNumberFormat="1" applyFont="1" applyFill="1" applyBorder="1" applyAlignment="1">
      <alignment horizontal="center" vertical="center" wrapText="1"/>
    </xf>
    <xf numFmtId="164" fontId="11" fillId="10" borderId="163" xfId="0" applyNumberFormat="1" applyFont="1" applyFill="1" applyBorder="1" applyAlignment="1">
      <alignment horizontal="center" vertical="center" wrapText="1"/>
    </xf>
    <xf numFmtId="164" fontId="11" fillId="10" borderId="163" xfId="0" applyNumberFormat="1" applyFont="1" applyFill="1" applyBorder="1" applyAlignment="1">
      <alignment horizontal="center" vertical="center"/>
    </xf>
    <xf numFmtId="164" fontId="11" fillId="10" borderId="164" xfId="0" applyNumberFormat="1" applyFont="1" applyFill="1" applyBorder="1" applyAlignment="1">
      <alignment horizontal="center" vertical="center"/>
    </xf>
    <xf numFmtId="164" fontId="11" fillId="10" borderId="162" xfId="0" applyNumberFormat="1" applyFont="1" applyFill="1" applyBorder="1" applyAlignment="1">
      <alignment horizontal="center" vertical="center"/>
    </xf>
    <xf numFmtId="164" fontId="11" fillId="10" borderId="164" xfId="0" applyNumberFormat="1" applyFont="1" applyFill="1" applyBorder="1" applyAlignment="1">
      <alignment horizontal="center" vertical="center" wrapText="1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1" xfId="0" applyNumberFormat="1" applyFont="1" applyFill="1" applyBorder="1" applyAlignment="1">
      <alignment horizontal="center" vertical="center" wrapText="1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1" xfId="0" applyNumberFormat="1" applyFont="1" applyBorder="1" applyAlignment="1">
      <alignment horizontal="center" vertical="center" wrapText="1"/>
    </xf>
    <xf numFmtId="164" fontId="11" fillId="0" borderId="57" xfId="0" applyNumberFormat="1" applyFont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0" borderId="108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11" borderId="91" xfId="0" applyNumberFormat="1" applyFont="1" applyFill="1" applyBorder="1" applyAlignment="1">
      <alignment horizontal="center" vertical="center"/>
    </xf>
    <xf numFmtId="164" fontId="11" fillId="10" borderId="60" xfId="0" applyNumberFormat="1" applyFont="1" applyFill="1" applyBorder="1" applyAlignment="1">
      <alignment horizontal="center" vertical="center" wrapText="1"/>
    </xf>
    <xf numFmtId="164" fontId="11" fillId="10" borderId="78" xfId="0" applyNumberFormat="1" applyFont="1" applyFill="1" applyBorder="1" applyAlignment="1">
      <alignment horizontal="center" vertical="center" wrapText="1"/>
    </xf>
    <xf numFmtId="164" fontId="11" fillId="6" borderId="91" xfId="0" applyNumberFormat="1" applyFont="1" applyFill="1" applyBorder="1" applyAlignment="1">
      <alignment horizontal="center" vertical="center"/>
    </xf>
    <xf numFmtId="164" fontId="11" fillId="0" borderId="60" xfId="0" applyNumberFormat="1" applyFont="1" applyBorder="1" applyAlignment="1">
      <alignment horizontal="center" vertical="center" wrapText="1"/>
    </xf>
    <xf numFmtId="164" fontId="11" fillId="0" borderId="78" xfId="0" applyNumberFormat="1" applyFont="1" applyBorder="1" applyAlignment="1">
      <alignment horizontal="center" vertical="center" wrapText="1"/>
    </xf>
    <xf numFmtId="164" fontId="11" fillId="10" borderId="78" xfId="0" applyNumberFormat="1" applyFont="1" applyFill="1" applyBorder="1" applyAlignment="1">
      <alignment horizontal="center" vertical="center"/>
    </xf>
    <xf numFmtId="164" fontId="11" fillId="0" borderId="91" xfId="0" applyNumberFormat="1" applyFont="1" applyBorder="1" applyAlignment="1">
      <alignment horizontal="center" vertical="center" wrapText="1"/>
    </xf>
    <xf numFmtId="164" fontId="11" fillId="0" borderId="116" xfId="0" applyNumberFormat="1" applyFont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11" borderId="116" xfId="0" applyNumberFormat="1" applyFont="1" applyFill="1" applyBorder="1" applyAlignment="1">
      <alignment horizontal="center" vertical="center"/>
    </xf>
    <xf numFmtId="164" fontId="11" fillId="10" borderId="116" xfId="0" applyNumberFormat="1" applyFont="1" applyFill="1" applyBorder="1" applyAlignment="1">
      <alignment horizontal="center" vertical="center" wrapText="1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0" borderId="100" xfId="0" applyNumberFormat="1" applyFont="1" applyBorder="1" applyAlignment="1">
      <alignment horizontal="center" vertical="center" wrapText="1"/>
    </xf>
    <xf numFmtId="164" fontId="11" fillId="0" borderId="116" xfId="0" applyNumberFormat="1" applyFont="1" applyBorder="1" applyAlignment="1">
      <alignment horizontal="center" vertical="center" wrapText="1"/>
    </xf>
    <xf numFmtId="164" fontId="11" fillId="0" borderId="81" xfId="0" applyNumberFormat="1" applyFont="1" applyBorder="1" applyAlignment="1">
      <alignment horizontal="center" vertical="center"/>
    </xf>
    <xf numFmtId="164" fontId="11" fillId="0" borderId="98" xfId="0" applyNumberFormat="1" applyFont="1" applyBorder="1" applyAlignment="1">
      <alignment horizontal="center" vertical="center"/>
    </xf>
    <xf numFmtId="164" fontId="11" fillId="0" borderId="99" xfId="0" applyNumberFormat="1" applyFont="1" applyBorder="1" applyAlignment="1">
      <alignment horizontal="center" vertical="center"/>
    </xf>
    <xf numFmtId="164" fontId="11" fillId="10" borderId="81" xfId="0" applyNumberFormat="1" applyFont="1" applyFill="1" applyBorder="1" applyAlignment="1">
      <alignment horizontal="center" vertical="center"/>
    </xf>
    <xf numFmtId="164" fontId="11" fillId="10" borderId="98" xfId="0" applyNumberFormat="1" applyFont="1" applyFill="1" applyBorder="1" applyAlignment="1">
      <alignment horizontal="center" vertical="center"/>
    </xf>
    <xf numFmtId="164" fontId="11" fillId="10" borderId="99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1" xfId="0" applyNumberFormat="1" applyFont="1" applyFill="1" applyBorder="1" applyAlignment="1">
      <alignment horizontal="center" vertical="center"/>
    </xf>
    <xf numFmtId="164" fontId="11" fillId="11" borderId="98" xfId="0" applyNumberFormat="1" applyFont="1" applyFill="1" applyBorder="1" applyAlignment="1">
      <alignment horizontal="center" vertical="center"/>
    </xf>
    <xf numFmtId="164" fontId="11" fillId="11" borderId="99" xfId="0" applyNumberFormat="1" applyFont="1" applyFill="1" applyBorder="1" applyAlignment="1">
      <alignment horizontal="center" vertical="center"/>
    </xf>
    <xf numFmtId="164" fontId="11" fillId="11" borderId="90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6" borderId="165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60" xfId="0" applyNumberFormat="1" applyFont="1" applyFill="1" applyBorder="1" applyAlignment="1">
      <alignment horizontal="center" vertical="center" wrapText="1"/>
    </xf>
    <xf numFmtId="164" fontId="11" fillId="6" borderId="61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6" borderId="60" xfId="0" applyNumberFormat="1" applyFont="1" applyFill="1" applyBorder="1" applyAlignment="1">
      <alignment horizontal="center" vertical="center"/>
    </xf>
    <xf numFmtId="164" fontId="11" fillId="6" borderId="153" xfId="0" applyNumberFormat="1" applyFont="1" applyFill="1" applyBorder="1" applyAlignment="1">
      <alignment horizontal="center" vertical="center" wrapText="1"/>
    </xf>
    <xf numFmtId="164" fontId="11" fillId="11" borderId="62" xfId="0" applyNumberFormat="1" applyFont="1" applyFill="1" applyBorder="1" applyAlignment="1">
      <alignment horizontal="center" vertical="center"/>
    </xf>
    <xf numFmtId="164" fontId="11" fillId="11" borderId="60" xfId="0" applyNumberFormat="1" applyFont="1" applyFill="1" applyBorder="1" applyAlignment="1">
      <alignment horizontal="center" vertical="center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124" xfId="0" applyNumberFormat="1" applyFont="1" applyFill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6" borderId="59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7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/>
    </xf>
    <xf numFmtId="3" fontId="16" fillId="0" borderId="27" xfId="0" applyNumberFormat="1" applyFont="1" applyBorder="1" applyAlignment="1">
      <alignment horizontal="center"/>
    </xf>
    <xf numFmtId="3" fontId="16" fillId="0" borderId="34" xfId="0" applyNumberFormat="1" applyFont="1" applyBorder="1" applyAlignment="1">
      <alignment horizontal="center"/>
    </xf>
    <xf numFmtId="0" fontId="11" fillId="6" borderId="0" xfId="0" applyFont="1" applyFill="1" applyAlignment="1">
      <alignment horizontal="right"/>
    </xf>
    <xf numFmtId="49" fontId="12" fillId="7" borderId="51" xfId="0" applyNumberFormat="1" applyFont="1" applyFill="1" applyBorder="1" applyAlignment="1">
      <alignment vertical="top"/>
    </xf>
    <xf numFmtId="49" fontId="12" fillId="7" borderId="71" xfId="0" applyNumberFormat="1" applyFont="1" applyFill="1" applyBorder="1" applyAlignment="1">
      <alignment vertical="top"/>
    </xf>
    <xf numFmtId="49" fontId="12" fillId="7" borderId="182" xfId="0" applyNumberFormat="1" applyFont="1" applyFill="1" applyBorder="1" applyAlignment="1">
      <alignment vertical="top"/>
    </xf>
    <xf numFmtId="49" fontId="12" fillId="7" borderId="179" xfId="0" applyNumberFormat="1" applyFont="1" applyFill="1" applyBorder="1" applyAlignment="1">
      <alignment vertical="top"/>
    </xf>
    <xf numFmtId="49" fontId="12" fillId="2" borderId="66" xfId="0" applyNumberFormat="1" applyFont="1" applyFill="1" applyBorder="1" applyAlignment="1">
      <alignment horizontal="center"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2" borderId="148" xfId="0" applyNumberFormat="1" applyFont="1" applyFill="1" applyBorder="1" applyAlignment="1">
      <alignment horizontal="center" vertical="top"/>
    </xf>
    <xf numFmtId="49" fontId="12" fillId="2" borderId="171" xfId="0" applyNumberFormat="1" applyFont="1" applyFill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0" borderId="110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/>
    </xf>
    <xf numFmtId="49" fontId="12" fillId="0" borderId="168" xfId="0" applyNumberFormat="1" applyFont="1" applyBorder="1" applyAlignment="1">
      <alignment horizontal="center" vertical="top"/>
    </xf>
    <xf numFmtId="49" fontId="12" fillId="0" borderId="180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1" fillId="0" borderId="55" xfId="0" applyNumberFormat="1" applyFont="1" applyBorder="1" applyAlignment="1">
      <alignment horizontal="center" vertical="top"/>
    </xf>
    <xf numFmtId="49" fontId="11" fillId="0" borderId="183" xfId="0" applyNumberFormat="1" applyFont="1" applyBorder="1" applyAlignment="1">
      <alignment horizontal="center" vertical="top"/>
    </xf>
    <xf numFmtId="49" fontId="11" fillId="0" borderId="181" xfId="0" applyNumberFormat="1" applyFont="1" applyBorder="1" applyAlignment="1">
      <alignment horizontal="center" vertical="top"/>
    </xf>
    <xf numFmtId="0" fontId="11" fillId="0" borderId="5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68" xfId="0" applyFont="1" applyBorder="1" applyAlignment="1">
      <alignment horizontal="left" vertical="top" wrapText="1"/>
    </xf>
    <xf numFmtId="0" fontId="11" fillId="0" borderId="180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0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48" xfId="0" applyNumberFormat="1" applyFont="1" applyFill="1" applyBorder="1" applyAlignment="1">
      <alignment horizontal="center" vertical="top"/>
    </xf>
    <xf numFmtId="49" fontId="11" fillId="10" borderId="176" xfId="0" applyNumberFormat="1" applyFont="1" applyFill="1" applyBorder="1" applyAlignment="1">
      <alignment horizontal="center" vertical="top"/>
    </xf>
    <xf numFmtId="49" fontId="11" fillId="10" borderId="175" xfId="0" applyNumberFormat="1" applyFont="1" applyFill="1" applyBorder="1" applyAlignment="1">
      <alignment horizontal="center" vertical="top"/>
    </xf>
    <xf numFmtId="0" fontId="11" fillId="10" borderId="59" xfId="0" applyFont="1" applyFill="1" applyBorder="1" applyAlignment="1">
      <alignment horizontal="left" vertical="top" wrapText="1"/>
    </xf>
    <xf numFmtId="0" fontId="11" fillId="10" borderId="9" xfId="0" applyFont="1" applyFill="1" applyBorder="1" applyAlignment="1">
      <alignment horizontal="left" vertical="top" wrapText="1"/>
    </xf>
    <xf numFmtId="0" fontId="11" fillId="10" borderId="168" xfId="0" applyFont="1" applyFill="1" applyBorder="1" applyAlignment="1">
      <alignment horizontal="left" vertical="top" wrapText="1"/>
    </xf>
    <xf numFmtId="0" fontId="11" fillId="10" borderId="180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77" xfId="0" applyFont="1" applyBorder="1" applyAlignment="1">
      <alignment horizontal="center" vertical="center" textRotation="90" wrapText="1"/>
    </xf>
    <xf numFmtId="0" fontId="11" fillId="0" borderId="179" xfId="0" applyFont="1" applyBorder="1" applyAlignment="1">
      <alignment horizontal="center" vertical="center" textRotation="90" wrapText="1"/>
    </xf>
    <xf numFmtId="0" fontId="12" fillId="13" borderId="86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34" xfId="0" applyFont="1" applyFill="1" applyBorder="1" applyAlignment="1">
      <alignment horizontal="left" vertical="top" wrapText="1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0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49" fontId="11" fillId="0" borderId="138" xfId="0" applyNumberFormat="1" applyFont="1" applyBorder="1" applyAlignment="1">
      <alignment horizontal="center" vertical="top" wrapText="1"/>
    </xf>
    <xf numFmtId="49" fontId="11" fillId="0" borderId="139" xfId="0" applyNumberFormat="1" applyFont="1" applyBorder="1" applyAlignment="1">
      <alignment horizontal="center" vertical="top" wrapText="1"/>
    </xf>
    <xf numFmtId="49" fontId="11" fillId="0" borderId="136" xfId="0" applyNumberFormat="1" applyFont="1" applyBorder="1" applyAlignment="1">
      <alignment horizontal="center" vertical="top" wrapText="1"/>
    </xf>
    <xf numFmtId="49" fontId="12" fillId="3" borderId="59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3" borderId="168" xfId="0" applyNumberFormat="1" applyFont="1" applyFill="1" applyBorder="1" applyAlignment="1">
      <alignment horizontal="center" vertical="top"/>
    </xf>
    <xf numFmtId="49" fontId="12" fillId="3" borderId="180" xfId="0" applyNumberFormat="1" applyFont="1" applyFill="1" applyBorder="1" applyAlignment="1">
      <alignment horizontal="center" vertical="top"/>
    </xf>
    <xf numFmtId="0" fontId="11" fillId="0" borderId="59" xfId="0" applyFont="1" applyBorder="1" applyAlignment="1">
      <alignment horizontal="center" vertical="top" wrapText="1"/>
    </xf>
    <xf numFmtId="0" fontId="11" fillId="0" borderId="16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80" xfId="0" applyFont="1" applyBorder="1" applyAlignment="1">
      <alignment horizontal="center" vertical="top" wrapText="1"/>
    </xf>
    <xf numFmtId="49" fontId="12" fillId="3" borderId="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49" fontId="11" fillId="0" borderId="64" xfId="0" applyNumberFormat="1" applyFont="1" applyBorder="1" applyAlignment="1">
      <alignment horizontal="center" vertical="top"/>
    </xf>
    <xf numFmtId="49" fontId="11" fillId="0" borderId="58" xfId="0" applyNumberFormat="1" applyFont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 vertical="top"/>
    </xf>
    <xf numFmtId="49" fontId="11" fillId="10" borderId="55" xfId="0" applyNumberFormat="1" applyFont="1" applyFill="1" applyBorder="1" applyAlignment="1">
      <alignment horizontal="center" vertical="top" wrapText="1"/>
    </xf>
    <xf numFmtId="49" fontId="11" fillId="10" borderId="64" xfId="0" applyNumberFormat="1" applyFont="1" applyFill="1" applyBorder="1" applyAlignment="1">
      <alignment horizontal="center" vertical="top" wrapText="1"/>
    </xf>
    <xf numFmtId="49" fontId="11" fillId="10" borderId="183" xfId="0" applyNumberFormat="1" applyFont="1" applyFill="1" applyBorder="1" applyAlignment="1">
      <alignment horizontal="center" vertical="top" wrapText="1"/>
    </xf>
    <xf numFmtId="49" fontId="11" fillId="10" borderId="181" xfId="0" applyNumberFormat="1" applyFont="1" applyFill="1" applyBorder="1" applyAlignment="1">
      <alignment horizontal="center" vertical="top" wrapText="1"/>
    </xf>
    <xf numFmtId="49" fontId="11" fillId="10" borderId="55" xfId="0" applyNumberFormat="1" applyFont="1" applyFill="1" applyBorder="1" applyAlignment="1">
      <alignment horizontal="center" vertical="top"/>
    </xf>
    <xf numFmtId="49" fontId="11" fillId="10" borderId="183" xfId="0" applyNumberFormat="1" applyFont="1" applyFill="1" applyBorder="1" applyAlignment="1">
      <alignment horizontal="center" vertical="top"/>
    </xf>
    <xf numFmtId="49" fontId="11" fillId="10" borderId="58" xfId="0" applyNumberFormat="1" applyFont="1" applyFill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 wrapText="1"/>
    </xf>
    <xf numFmtId="49" fontId="12" fillId="0" borderId="168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86" xfId="0" applyNumberFormat="1" applyFont="1" applyFill="1" applyBorder="1" applyAlignment="1">
      <alignment horizontal="right" vertical="center"/>
    </xf>
    <xf numFmtId="49" fontId="12" fillId="3" borderId="67" xfId="0" applyNumberFormat="1" applyFont="1" applyFill="1" applyBorder="1" applyAlignment="1">
      <alignment horizontal="right" vertical="center"/>
    </xf>
    <xf numFmtId="49" fontId="12" fillId="0" borderId="180" xfId="0" applyNumberFormat="1" applyFont="1" applyBorder="1" applyAlignment="1">
      <alignment horizontal="center" vertical="top" wrapText="1"/>
    </xf>
    <xf numFmtId="49" fontId="11" fillId="0" borderId="65" xfId="0" applyNumberFormat="1" applyFont="1" applyBorder="1" applyAlignment="1">
      <alignment horizontal="center" vertical="top" wrapText="1"/>
    </xf>
    <xf numFmtId="49" fontId="11" fillId="0" borderId="174" xfId="0" applyNumberFormat="1" applyFont="1" applyBorder="1" applyAlignment="1">
      <alignment horizontal="center" vertical="top" wrapText="1"/>
    </xf>
    <xf numFmtId="49" fontId="11" fillId="0" borderId="115" xfId="0" applyNumberFormat="1" applyFont="1" applyBorder="1" applyAlignment="1">
      <alignment horizontal="center" vertical="top" wrapText="1"/>
    </xf>
    <xf numFmtId="49" fontId="11" fillId="0" borderId="175" xfId="0" applyNumberFormat="1" applyFont="1" applyBorder="1" applyAlignment="1">
      <alignment horizontal="center" vertical="top" wrapText="1"/>
    </xf>
    <xf numFmtId="49" fontId="11" fillId="0" borderId="175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10" borderId="59" xfId="0" applyFont="1" applyFill="1" applyBorder="1" applyAlignment="1">
      <alignment horizontal="center" vertical="top"/>
    </xf>
    <xf numFmtId="0" fontId="11" fillId="10" borderId="9" xfId="0" applyFont="1" applyFill="1" applyBorder="1" applyAlignment="1">
      <alignment horizontal="center" vertical="top"/>
    </xf>
    <xf numFmtId="0" fontId="11" fillId="10" borderId="168" xfId="0" applyFont="1" applyFill="1" applyBorder="1" applyAlignment="1">
      <alignment horizontal="center" vertical="top"/>
    </xf>
    <xf numFmtId="0" fontId="11" fillId="10" borderId="180" xfId="0" applyFont="1" applyFill="1" applyBorder="1" applyAlignment="1">
      <alignment horizontal="center" vertical="top"/>
    </xf>
    <xf numFmtId="49" fontId="11" fillId="0" borderId="138" xfId="0" applyNumberFormat="1" applyFont="1" applyBorder="1" applyAlignment="1">
      <alignment horizontal="center" vertical="top"/>
    </xf>
    <xf numFmtId="49" fontId="11" fillId="0" borderId="139" xfId="0" applyNumberFormat="1" applyFont="1" applyBorder="1" applyAlignment="1">
      <alignment horizontal="center" vertical="top"/>
    </xf>
    <xf numFmtId="49" fontId="11" fillId="0" borderId="136" xfId="0" applyNumberFormat="1" applyFont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10" borderId="73" xfId="10" applyNumberFormat="1" applyFont="1" applyFill="1" applyBorder="1" applyAlignment="1" applyProtection="1">
      <alignment horizontal="left" vertical="top" wrapText="1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73" xfId="0" applyFont="1" applyFill="1" applyBorder="1" applyAlignment="1">
      <alignment horizontal="center" vertical="top"/>
    </xf>
    <xf numFmtId="49" fontId="11" fillId="10" borderId="101" xfId="0" applyNumberFormat="1" applyFont="1" applyFill="1" applyBorder="1" applyAlignment="1">
      <alignment horizontal="center" vertical="top" wrapText="1"/>
    </xf>
    <xf numFmtId="49" fontId="11" fillId="10" borderId="109" xfId="0" applyNumberFormat="1" applyFont="1" applyFill="1" applyBorder="1" applyAlignment="1">
      <alignment horizontal="center" vertical="top" wrapText="1"/>
    </xf>
    <xf numFmtId="49" fontId="11" fillId="10" borderId="74" xfId="0" applyNumberFormat="1" applyFont="1" applyFill="1" applyBorder="1" applyAlignment="1">
      <alignment horizontal="center" vertical="top" wrapText="1"/>
    </xf>
    <xf numFmtId="49" fontId="11" fillId="0" borderId="101" xfId="0" applyNumberFormat="1" applyFont="1" applyBorder="1" applyAlignment="1">
      <alignment horizontal="center" vertical="top" wrapText="1"/>
    </xf>
    <xf numFmtId="49" fontId="11" fillId="0" borderId="109" xfId="0" applyNumberFormat="1" applyFont="1" applyBorder="1" applyAlignment="1">
      <alignment horizontal="center" vertical="top" wrapText="1"/>
    </xf>
    <xf numFmtId="0" fontId="11" fillId="0" borderId="73" xfId="10" applyNumberFormat="1" applyFont="1" applyFill="1" applyBorder="1" applyAlignment="1" applyProtection="1">
      <alignment horizontal="left" vertical="top" wrapText="1"/>
    </xf>
    <xf numFmtId="49" fontId="11" fillId="0" borderId="74" xfId="0" applyNumberFormat="1" applyFont="1" applyBorder="1" applyAlignment="1">
      <alignment horizontal="center" vertical="top" wrapText="1"/>
    </xf>
    <xf numFmtId="0" fontId="11" fillId="0" borderId="73" xfId="0" applyFont="1" applyBorder="1" applyAlignment="1">
      <alignment horizontal="center" vertical="top"/>
    </xf>
    <xf numFmtId="49" fontId="12" fillId="7" borderId="100" xfId="0" applyNumberFormat="1" applyFont="1" applyFill="1" applyBorder="1" applyAlignment="1">
      <alignment horizontal="center" vertical="top" wrapText="1"/>
    </xf>
    <xf numFmtId="49" fontId="12" fillId="7" borderId="108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49" fontId="12" fillId="7" borderId="72" xfId="0" applyNumberFormat="1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vertical="top"/>
    </xf>
    <xf numFmtId="49" fontId="12" fillId="0" borderId="73" xfId="0" applyNumberFormat="1" applyFont="1" applyBorder="1" applyAlignment="1">
      <alignment horizontal="center" vertical="top"/>
    </xf>
    <xf numFmtId="49" fontId="12" fillId="3" borderId="73" xfId="0" applyNumberFormat="1" applyFont="1" applyFill="1" applyBorder="1" applyAlignment="1">
      <alignment horizontal="center" vertical="top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79" xfId="0" applyNumberFormat="1" applyFont="1" applyFill="1" applyBorder="1" applyAlignment="1">
      <alignment horizontal="center" vertical="top"/>
    </xf>
    <xf numFmtId="49" fontId="12" fillId="2" borderId="59" xfId="0" applyNumberFormat="1" applyFont="1" applyFill="1" applyBorder="1" applyAlignment="1">
      <alignment horizontal="center" vertical="top"/>
    </xf>
    <xf numFmtId="49" fontId="12" fillId="2" borderId="180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vertical="top"/>
    </xf>
    <xf numFmtId="49" fontId="12" fillId="10" borderId="52" xfId="0" applyNumberFormat="1" applyFont="1" applyFill="1" applyBorder="1" applyAlignment="1">
      <alignment horizontal="center" vertical="top"/>
    </xf>
    <xf numFmtId="49" fontId="12" fillId="10" borderId="15" xfId="0" applyNumberFormat="1" applyFont="1" applyFill="1" applyBorder="1" applyAlignment="1">
      <alignment horizontal="center" vertical="top"/>
    </xf>
    <xf numFmtId="49" fontId="12" fillId="3" borderId="118" xfId="0" applyNumberFormat="1" applyFont="1" applyFill="1" applyBorder="1" applyAlignment="1">
      <alignment horizontal="right" vertical="center"/>
    </xf>
    <xf numFmtId="49" fontId="12" fillId="3" borderId="111" xfId="0" applyNumberFormat="1" applyFont="1" applyFill="1" applyBorder="1" applyAlignment="1">
      <alignment horizontal="right" vertical="center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76" xfId="0" applyNumberFormat="1" applyFont="1" applyBorder="1" applyAlignment="1">
      <alignment horizontal="center" vertical="top"/>
    </xf>
    <xf numFmtId="49" fontId="11" fillId="0" borderId="103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 wrapText="1"/>
    </xf>
    <xf numFmtId="49" fontId="11" fillId="10" borderId="48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176" xfId="0" applyNumberFormat="1" applyFont="1" applyBorder="1" applyAlignment="1">
      <alignment horizontal="center" vertical="top" wrapText="1"/>
    </xf>
    <xf numFmtId="49" fontId="11" fillId="0" borderId="47" xfId="0" applyNumberFormat="1" applyFont="1" applyBorder="1" applyAlignment="1">
      <alignment horizontal="center" vertical="top" wrapText="1"/>
    </xf>
    <xf numFmtId="0" fontId="12" fillId="19" borderId="85" xfId="0" applyFont="1" applyFill="1" applyBorder="1" applyAlignment="1">
      <alignment horizontal="left" vertical="top"/>
    </xf>
    <xf numFmtId="0" fontId="12" fillId="19" borderId="67" xfId="0" applyFont="1" applyFill="1" applyBorder="1" applyAlignment="1">
      <alignment horizontal="left" vertical="top"/>
    </xf>
    <xf numFmtId="49" fontId="12" fillId="0" borderId="68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78" xfId="0" applyFont="1" applyFill="1" applyBorder="1" applyAlignment="1">
      <alignment horizontal="center" vertical="center" textRotation="90" wrapText="1"/>
    </xf>
    <xf numFmtId="0" fontId="11" fillId="9" borderId="181" xfId="0" applyFont="1" applyFill="1" applyBorder="1" applyAlignment="1">
      <alignment horizontal="center" vertical="center" textRotation="90" wrapText="1"/>
    </xf>
    <xf numFmtId="49" fontId="12" fillId="2" borderId="14" xfId="0" applyNumberFormat="1" applyFont="1" applyFill="1" applyBorder="1" applyAlignment="1">
      <alignment horizontal="center" vertical="top"/>
    </xf>
    <xf numFmtId="0" fontId="11" fillId="0" borderId="125" xfId="0" applyFont="1" applyBorder="1" applyAlignment="1">
      <alignment horizontal="center" vertical="center" textRotation="90" wrapText="1"/>
    </xf>
    <xf numFmtId="0" fontId="11" fillId="0" borderId="87" xfId="0" applyFont="1" applyBorder="1" applyAlignment="1">
      <alignment horizontal="center" vertical="center" textRotation="90" wrapText="1"/>
    </xf>
    <xf numFmtId="0" fontId="11" fillId="0" borderId="106" xfId="0" applyFont="1" applyBorder="1" applyAlignment="1">
      <alignment horizontal="center" vertical="center" textRotation="90" wrapText="1"/>
    </xf>
    <xf numFmtId="0" fontId="11" fillId="0" borderId="125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13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textRotation="90" wrapText="1"/>
    </xf>
    <xf numFmtId="0" fontId="11" fillId="0" borderId="131" xfId="0" applyFont="1" applyBorder="1" applyAlignment="1">
      <alignment horizontal="center" vertical="center" textRotation="90" wrapText="1"/>
    </xf>
    <xf numFmtId="0" fontId="11" fillId="0" borderId="107" xfId="0" applyFont="1" applyBorder="1" applyAlignment="1">
      <alignment horizontal="center" vertical="center" textRotation="90" wrapText="1"/>
    </xf>
    <xf numFmtId="0" fontId="11" fillId="0" borderId="134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36" xfId="0" applyFont="1" applyBorder="1" applyAlignment="1">
      <alignment horizontal="center" vertical="center" textRotation="90" wrapText="1"/>
    </xf>
    <xf numFmtId="0" fontId="11" fillId="9" borderId="177" xfId="0" applyFont="1" applyFill="1" applyBorder="1" applyAlignment="1">
      <alignment horizontal="center" vertical="center" textRotation="90" wrapText="1"/>
    </xf>
    <xf numFmtId="0" fontId="11" fillId="9" borderId="179" xfId="0" applyFont="1" applyFill="1" applyBorder="1" applyAlignment="1">
      <alignment horizontal="center" vertical="center" textRotation="90" wrapText="1"/>
    </xf>
    <xf numFmtId="0" fontId="11" fillId="9" borderId="168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1" fillId="0" borderId="178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49" fontId="12" fillId="2" borderId="168" xfId="0" applyNumberFormat="1" applyFont="1" applyFill="1" applyBorder="1" applyAlignment="1">
      <alignment horizontal="center" vertical="top"/>
    </xf>
    <xf numFmtId="49" fontId="12" fillId="2" borderId="8" xfId="0" applyNumberFormat="1" applyFont="1" applyFill="1" applyBorder="1" applyAlignment="1">
      <alignment horizontal="center" vertical="top"/>
    </xf>
    <xf numFmtId="0" fontId="11" fillId="0" borderId="168" xfId="0" applyFont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top"/>
    </xf>
    <xf numFmtId="49" fontId="12" fillId="19" borderId="86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4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2" fillId="2" borderId="112" xfId="0" applyNumberFormat="1" applyFont="1" applyFill="1" applyBorder="1" applyAlignment="1">
      <alignment horizontal="center" vertical="top"/>
    </xf>
    <xf numFmtId="49" fontId="12" fillId="2" borderId="189" xfId="0" applyNumberFormat="1" applyFont="1" applyFill="1" applyBorder="1" applyAlignment="1">
      <alignment horizontal="center" vertical="top"/>
    </xf>
    <xf numFmtId="49" fontId="12" fillId="19" borderId="59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9" borderId="15" xfId="0" applyNumberFormat="1" applyFont="1" applyFill="1" applyBorder="1" applyAlignment="1">
      <alignment horizontal="center" vertical="top"/>
    </xf>
    <xf numFmtId="49" fontId="12" fillId="19" borderId="180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/>
    </xf>
    <xf numFmtId="0" fontId="11" fillId="0" borderId="59" xfId="10" applyNumberFormat="1" applyFont="1" applyFill="1" applyBorder="1" applyAlignment="1" applyProtection="1">
      <alignment horizontal="left" vertical="top" wrapText="1"/>
    </xf>
    <xf numFmtId="0" fontId="11" fillId="0" borderId="180" xfId="10" applyNumberFormat="1" applyFont="1" applyFill="1" applyBorder="1" applyAlignment="1" applyProtection="1">
      <alignment horizontal="left" vertical="top" wrapText="1"/>
    </xf>
    <xf numFmtId="0" fontId="11" fillId="0" borderId="6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71" xfId="0" applyFont="1" applyBorder="1" applyAlignment="1">
      <alignment horizontal="center" vertical="top"/>
    </xf>
    <xf numFmtId="49" fontId="11" fillId="11" borderId="110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11" borderId="35" xfId="0" applyNumberFormat="1" applyFont="1" applyFill="1" applyBorder="1" applyAlignment="1">
      <alignment horizontal="center" vertical="top"/>
    </xf>
    <xf numFmtId="49" fontId="12" fillId="11" borderId="112" xfId="0" applyNumberFormat="1" applyFont="1" applyFill="1" applyBorder="1" applyAlignment="1">
      <alignment horizontal="center" vertical="top"/>
    </xf>
    <xf numFmtId="49" fontId="12" fillId="11" borderId="189" xfId="0" applyNumberFormat="1" applyFont="1" applyFill="1" applyBorder="1" applyAlignment="1">
      <alignment horizontal="center" vertical="top"/>
    </xf>
    <xf numFmtId="49" fontId="11" fillId="0" borderId="109" xfId="0" applyNumberFormat="1" applyFont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5" xfId="0" applyNumberFormat="1" applyFont="1" applyFill="1" applyBorder="1" applyAlignment="1">
      <alignment horizontal="center" vertical="top"/>
    </xf>
    <xf numFmtId="0" fontId="11" fillId="11" borderId="59" xfId="0" applyFont="1" applyFill="1" applyBorder="1" applyAlignment="1">
      <alignment horizontal="left" vertical="top" wrapText="1"/>
    </xf>
    <xf numFmtId="0" fontId="11" fillId="11" borderId="168" xfId="0" applyFont="1" applyFill="1" applyBorder="1" applyAlignment="1">
      <alignment horizontal="left" vertical="top" wrapText="1"/>
    </xf>
    <xf numFmtId="0" fontId="11" fillId="11" borderId="180" xfId="0" applyFont="1" applyFill="1" applyBorder="1" applyAlignment="1">
      <alignment horizontal="left" vertical="top" wrapText="1"/>
    </xf>
    <xf numFmtId="49" fontId="11" fillId="11" borderId="47" xfId="0" applyNumberFormat="1" applyFont="1" applyFill="1" applyBorder="1" applyAlignment="1">
      <alignment horizontal="center" vertical="top" wrapText="1"/>
    </xf>
    <xf numFmtId="49" fontId="11" fillId="11" borderId="175" xfId="0" applyNumberFormat="1" applyFont="1" applyFill="1" applyBorder="1" applyAlignment="1">
      <alignment horizontal="center" vertical="top" wrapText="1"/>
    </xf>
    <xf numFmtId="49" fontId="12" fillId="3" borderId="105" xfId="0" applyNumberFormat="1" applyFont="1" applyFill="1" applyBorder="1" applyAlignment="1">
      <alignment horizontal="center" vertical="top"/>
    </xf>
    <xf numFmtId="49" fontId="12" fillId="3" borderId="60" xfId="0" applyNumberFormat="1" applyFont="1" applyFill="1" applyBorder="1" applyAlignment="1">
      <alignment horizontal="center" vertical="top"/>
    </xf>
    <xf numFmtId="49" fontId="12" fillId="3" borderId="84" xfId="0" applyNumberFormat="1" applyFont="1" applyFill="1" applyBorder="1" applyAlignment="1">
      <alignment horizontal="center" vertical="top"/>
    </xf>
    <xf numFmtId="0" fontId="11" fillId="0" borderId="59" xfId="0" applyFont="1" applyBorder="1" applyAlignment="1">
      <alignment horizontal="center" vertical="top"/>
    </xf>
    <xf numFmtId="0" fontId="11" fillId="0" borderId="180" xfId="0" applyFont="1" applyBorder="1" applyAlignment="1">
      <alignment horizontal="center" vertical="top"/>
    </xf>
    <xf numFmtId="49" fontId="12" fillId="0" borderId="140" xfId="0" applyNumberFormat="1" applyFont="1" applyBorder="1" applyAlignment="1">
      <alignment horizontal="center" vertical="top"/>
    </xf>
    <xf numFmtId="49" fontId="12" fillId="0" borderId="170" xfId="0" applyNumberFormat="1" applyFont="1" applyBorder="1" applyAlignment="1">
      <alignment horizontal="center" vertical="top"/>
    </xf>
    <xf numFmtId="49" fontId="12" fillId="0" borderId="141" xfId="0" applyNumberFormat="1" applyFont="1" applyBorder="1" applyAlignment="1">
      <alignment horizontal="center" vertical="top"/>
    </xf>
    <xf numFmtId="49" fontId="11" fillId="0" borderId="63" xfId="0" applyNumberFormat="1" applyFont="1" applyBorder="1" applyAlignment="1">
      <alignment horizontal="center" vertical="top"/>
    </xf>
    <xf numFmtId="49" fontId="11" fillId="0" borderId="54" xfId="0" applyNumberFormat="1" applyFont="1" applyBorder="1" applyAlignment="1">
      <alignment horizontal="center" vertical="top"/>
    </xf>
    <xf numFmtId="49" fontId="11" fillId="0" borderId="160" xfId="0" applyNumberFormat="1" applyFont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0" xfId="0" applyNumberFormat="1" applyFont="1" applyFill="1" applyBorder="1" applyAlignment="1">
      <alignment horizontal="center" vertical="top" wrapText="1"/>
    </xf>
    <xf numFmtId="49" fontId="11" fillId="10" borderId="176" xfId="0" applyNumberFormat="1" applyFont="1" applyFill="1" applyBorder="1" applyAlignment="1">
      <alignment horizontal="center" vertical="top" wrapText="1"/>
    </xf>
    <xf numFmtId="49" fontId="11" fillId="10" borderId="175" xfId="0" applyNumberFormat="1" applyFont="1" applyFill="1" applyBorder="1" applyAlignment="1">
      <alignment horizontal="center" vertical="top" wrapText="1"/>
    </xf>
    <xf numFmtId="49" fontId="11" fillId="10" borderId="63" xfId="0" applyNumberFormat="1" applyFont="1" applyFill="1" applyBorder="1" applyAlignment="1">
      <alignment horizontal="center" vertical="top"/>
    </xf>
    <xf numFmtId="49" fontId="11" fillId="10" borderId="53" xfId="0" applyNumberFormat="1" applyFont="1" applyFill="1" applyBorder="1" applyAlignment="1">
      <alignment horizontal="center" vertical="top"/>
    </xf>
    <xf numFmtId="0" fontId="11" fillId="10" borderId="122" xfId="10" applyNumberFormat="1" applyFont="1" applyFill="1" applyBorder="1" applyAlignment="1" applyProtection="1">
      <alignment horizontal="left" vertical="top" wrapText="1"/>
    </xf>
    <xf numFmtId="0" fontId="11" fillId="10" borderId="191" xfId="10" applyNumberFormat="1" applyFont="1" applyFill="1" applyBorder="1" applyAlignment="1" applyProtection="1">
      <alignment horizontal="left" vertical="top" wrapText="1"/>
    </xf>
    <xf numFmtId="0" fontId="11" fillId="0" borderId="122" xfId="10" applyNumberFormat="1" applyFont="1" applyFill="1" applyBorder="1" applyAlignment="1" applyProtection="1">
      <alignment horizontal="left" vertical="top" wrapText="1"/>
    </xf>
    <xf numFmtId="0" fontId="11" fillId="0" borderId="144" xfId="10" applyNumberFormat="1" applyFont="1" applyFill="1" applyBorder="1" applyAlignment="1" applyProtection="1">
      <alignment horizontal="left" vertical="top" wrapText="1"/>
    </xf>
    <xf numFmtId="0" fontId="11" fillId="0" borderId="193" xfId="10" applyNumberFormat="1" applyFont="1" applyFill="1" applyBorder="1" applyAlignment="1" applyProtection="1">
      <alignment horizontal="left" vertical="top" wrapText="1"/>
    </xf>
    <xf numFmtId="0" fontId="11" fillId="10" borderId="8" xfId="0" applyFont="1" applyFill="1" applyBorder="1" applyAlignment="1">
      <alignment horizontal="center" vertical="top"/>
    </xf>
    <xf numFmtId="0" fontId="12" fillId="12" borderId="86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49" fontId="11" fillId="11" borderId="46" xfId="0" applyNumberFormat="1" applyFont="1" applyFill="1" applyBorder="1" applyAlignment="1">
      <alignment horizontal="center" vertical="top" wrapText="1"/>
    </xf>
    <xf numFmtId="49" fontId="12" fillId="19" borderId="52" xfId="0" applyNumberFormat="1" applyFont="1" applyFill="1" applyBorder="1" applyAlignment="1">
      <alignment horizontal="center" vertical="top"/>
    </xf>
    <xf numFmtId="49" fontId="12" fillId="11" borderId="111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/>
    </xf>
    <xf numFmtId="49" fontId="11" fillId="11" borderId="181" xfId="0" applyNumberFormat="1" applyFont="1" applyFill="1" applyBorder="1" applyAlignment="1">
      <alignment horizontal="center" vertical="top"/>
    </xf>
    <xf numFmtId="49" fontId="11" fillId="10" borderId="47" xfId="0" applyNumberFormat="1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left" vertical="top" wrapText="1"/>
    </xf>
    <xf numFmtId="0" fontId="11" fillId="10" borderId="59" xfId="10" applyNumberFormat="1" applyFont="1" applyFill="1" applyBorder="1" applyAlignment="1" applyProtection="1">
      <alignment horizontal="left" vertical="top" wrapText="1"/>
    </xf>
    <xf numFmtId="0" fontId="11" fillId="10" borderId="180" xfId="10" applyNumberFormat="1" applyFont="1" applyFill="1" applyBorder="1" applyAlignment="1" applyProtection="1">
      <alignment horizontal="left" vertical="top" wrapText="1"/>
    </xf>
    <xf numFmtId="0" fontId="11" fillId="11" borderId="66" xfId="0" applyFont="1" applyFill="1" applyBorder="1" applyAlignment="1">
      <alignment horizontal="center" vertical="top"/>
    </xf>
    <xf numFmtId="0" fontId="11" fillId="11" borderId="171" xfId="0" applyFont="1" applyFill="1" applyBorder="1" applyAlignment="1">
      <alignment horizontal="center" vertical="top"/>
    </xf>
    <xf numFmtId="49" fontId="11" fillId="11" borderId="101" xfId="0" applyNumberFormat="1" applyFont="1" applyFill="1" applyBorder="1" applyAlignment="1">
      <alignment horizontal="center" vertical="top"/>
    </xf>
    <xf numFmtId="49" fontId="11" fillId="11" borderId="58" xfId="0" applyNumberFormat="1" applyFont="1" applyFill="1" applyBorder="1" applyAlignment="1">
      <alignment horizontal="center" vertical="top"/>
    </xf>
    <xf numFmtId="49" fontId="12" fillId="19" borderId="85" xfId="0" applyNumberFormat="1" applyFont="1" applyFill="1" applyBorder="1" applyAlignment="1">
      <alignment horizontal="left" vertical="top"/>
    </xf>
    <xf numFmtId="49" fontId="12" fillId="19" borderId="67" xfId="0" applyNumberFormat="1" applyFont="1" applyFill="1" applyBorder="1" applyAlignment="1">
      <alignment horizontal="left" vertical="top"/>
    </xf>
    <xf numFmtId="49" fontId="12" fillId="0" borderId="6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0" borderId="171" xfId="0" applyNumberFormat="1" applyFont="1" applyBorder="1" applyAlignment="1">
      <alignment horizontal="center" vertical="top"/>
    </xf>
    <xf numFmtId="49" fontId="12" fillId="10" borderId="66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49" fontId="11" fillId="11" borderId="47" xfId="0" applyNumberFormat="1" applyFont="1" applyFill="1" applyBorder="1" applyAlignment="1">
      <alignment horizontal="center" vertical="top"/>
    </xf>
    <xf numFmtId="0" fontId="11" fillId="10" borderId="59" xfId="0" applyFont="1" applyFill="1" applyBorder="1" applyAlignment="1">
      <alignment horizontal="center" vertical="top" wrapText="1"/>
    </xf>
    <xf numFmtId="0" fontId="11" fillId="10" borderId="168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0" fontId="12" fillId="13" borderId="94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2" fillId="3" borderId="29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49" fontId="12" fillId="3" borderId="153" xfId="0" applyNumberFormat="1" applyFont="1" applyFill="1" applyBorder="1" applyAlignment="1">
      <alignment horizontal="center" vertical="top"/>
    </xf>
    <xf numFmtId="0" fontId="11" fillId="0" borderId="191" xfId="10" applyNumberFormat="1" applyFont="1" applyFill="1" applyBorder="1" applyAlignment="1" applyProtection="1">
      <alignment horizontal="left" vertical="top" wrapText="1"/>
    </xf>
    <xf numFmtId="49" fontId="12" fillId="0" borderId="14" xfId="0" applyNumberFormat="1" applyFont="1" applyBorder="1" applyAlignment="1">
      <alignment horizontal="center" vertical="top"/>
    </xf>
    <xf numFmtId="0" fontId="11" fillId="0" borderId="142" xfId="10" applyNumberFormat="1" applyFont="1" applyFill="1" applyBorder="1" applyAlignment="1" applyProtection="1">
      <alignment horizontal="left" vertical="top" wrapText="1"/>
    </xf>
    <xf numFmtId="0" fontId="11" fillId="0" borderId="190" xfId="10" applyNumberFormat="1" applyFont="1" applyFill="1" applyBorder="1" applyAlignment="1" applyProtection="1">
      <alignment horizontal="left" vertical="top" wrapText="1"/>
    </xf>
    <xf numFmtId="49" fontId="12" fillId="2" borderId="24" xfId="0" applyNumberFormat="1" applyFont="1" applyFill="1" applyBorder="1" applyAlignment="1">
      <alignment horizontal="center" vertical="top"/>
    </xf>
    <xf numFmtId="49" fontId="12" fillId="7" borderId="108" xfId="0" applyNumberFormat="1" applyFont="1" applyFill="1" applyBorder="1" applyAlignment="1">
      <alignment horizontal="center" vertical="top"/>
    </xf>
    <xf numFmtId="49" fontId="12" fillId="12" borderId="59" xfId="0" applyNumberFormat="1" applyFont="1" applyFill="1" applyBorder="1" applyAlignment="1">
      <alignment horizontal="center" vertical="top"/>
    </xf>
    <xf numFmtId="49" fontId="12" fillId="12" borderId="168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10" borderId="59" xfId="0" applyNumberFormat="1" applyFont="1" applyFill="1" applyBorder="1" applyAlignment="1">
      <alignment horizontal="center" vertical="top"/>
    </xf>
    <xf numFmtId="49" fontId="12" fillId="10" borderId="168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49" fontId="12" fillId="7" borderId="100" xfId="0" applyNumberFormat="1" applyFont="1" applyFill="1" applyBorder="1" applyAlignment="1">
      <alignment vertical="top"/>
    </xf>
    <xf numFmtId="0" fontId="11" fillId="0" borderId="5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/>
    </xf>
    <xf numFmtId="0" fontId="11" fillId="0" borderId="137" xfId="0" applyFont="1" applyBorder="1" applyAlignment="1">
      <alignment horizontal="left" vertical="top" wrapText="1"/>
    </xf>
    <xf numFmtId="0" fontId="11" fillId="0" borderId="159" xfId="0" applyFont="1" applyBorder="1" applyAlignment="1">
      <alignment horizontal="left" vertical="top" wrapText="1"/>
    </xf>
    <xf numFmtId="49" fontId="11" fillId="0" borderId="53" xfId="0" applyNumberFormat="1" applyFont="1" applyBorder="1" applyAlignment="1">
      <alignment horizontal="center" vertical="top"/>
    </xf>
    <xf numFmtId="49" fontId="11" fillId="0" borderId="101" xfId="0" applyNumberFormat="1" applyFont="1" applyBorder="1" applyAlignment="1">
      <alignment horizontal="center" vertical="top"/>
    </xf>
    <xf numFmtId="164" fontId="12" fillId="7" borderId="68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2" fillId="7" borderId="72" xfId="0" applyNumberFormat="1" applyFont="1" applyFill="1" applyBorder="1" applyAlignment="1">
      <alignment horizontal="center" vertical="top"/>
    </xf>
    <xf numFmtId="49" fontId="12" fillId="6" borderId="59" xfId="0" applyNumberFormat="1" applyFont="1" applyFill="1" applyBorder="1" applyAlignment="1">
      <alignment horizontal="center" vertical="top" wrapText="1"/>
    </xf>
    <xf numFmtId="49" fontId="12" fillId="6" borderId="168" xfId="0" applyNumberFormat="1" applyFont="1" applyFill="1" applyBorder="1" applyAlignment="1">
      <alignment horizontal="center" vertical="top" wrapText="1"/>
    </xf>
    <xf numFmtId="49" fontId="12" fillId="6" borderId="180" xfId="0" applyNumberFormat="1" applyFont="1" applyFill="1" applyBorder="1" applyAlignment="1">
      <alignment horizontal="center" vertical="top" wrapText="1"/>
    </xf>
    <xf numFmtId="0" fontId="11" fillId="6" borderId="59" xfId="0" applyFont="1" applyFill="1" applyBorder="1" applyAlignment="1">
      <alignment horizontal="left" vertical="top" wrapText="1"/>
    </xf>
    <xf numFmtId="0" fontId="11" fillId="6" borderId="168" xfId="0" applyFont="1" applyFill="1" applyBorder="1" applyAlignment="1">
      <alignment horizontal="left" vertical="top" wrapText="1"/>
    </xf>
    <xf numFmtId="0" fontId="11" fillId="6" borderId="180" xfId="0" applyFont="1" applyFill="1" applyBorder="1" applyAlignment="1">
      <alignment horizontal="left" vertical="top" wrapText="1"/>
    </xf>
    <xf numFmtId="0" fontId="11" fillId="6" borderId="59" xfId="0" applyFont="1" applyFill="1" applyBorder="1" applyAlignment="1">
      <alignment horizontal="center" vertical="top" wrapText="1"/>
    </xf>
    <xf numFmtId="0" fontId="11" fillId="6" borderId="180" xfId="0" applyFont="1" applyFill="1" applyBorder="1" applyAlignment="1">
      <alignment horizontal="center" vertical="top" wrapText="1"/>
    </xf>
    <xf numFmtId="49" fontId="11" fillId="6" borderId="55" xfId="0" applyNumberFormat="1" applyFont="1" applyFill="1" applyBorder="1" applyAlignment="1">
      <alignment horizontal="center" vertical="top"/>
    </xf>
    <xf numFmtId="49" fontId="11" fillId="6" borderId="181" xfId="0" applyNumberFormat="1" applyFont="1" applyFill="1" applyBorder="1" applyAlignment="1">
      <alignment horizontal="center" vertical="top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5" xfId="0" applyNumberFormat="1" applyFont="1" applyFill="1" applyBorder="1" applyAlignment="1">
      <alignment horizontal="center" vertical="top"/>
    </xf>
    <xf numFmtId="49" fontId="12" fillId="2" borderId="86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2" fillId="0" borderId="75" xfId="0" applyNumberFormat="1" applyFont="1" applyBorder="1" applyAlignment="1">
      <alignment horizontal="center" vertical="top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3" borderId="86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1" fillId="6" borderId="176" xfId="0" applyNumberFormat="1" applyFont="1" applyFill="1" applyBorder="1" applyAlignment="1">
      <alignment horizontal="center" vertical="top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76" xfId="0" applyNumberFormat="1" applyFont="1" applyFill="1" applyBorder="1" applyAlignment="1">
      <alignment horizontal="center" vertical="top" wrapText="1"/>
    </xf>
    <xf numFmtId="49" fontId="11" fillId="6" borderId="175" xfId="0" applyNumberFormat="1" applyFont="1" applyFill="1" applyBorder="1" applyAlignment="1">
      <alignment horizontal="center" vertical="top" wrapText="1"/>
    </xf>
    <xf numFmtId="0" fontId="11" fillId="6" borderId="59" xfId="0" applyFont="1" applyFill="1" applyBorder="1" applyAlignment="1">
      <alignment horizontal="center" vertical="top"/>
    </xf>
    <xf numFmtId="0" fontId="11" fillId="6" borderId="168" xfId="0" applyFont="1" applyFill="1" applyBorder="1" applyAlignment="1">
      <alignment horizontal="center" vertical="top"/>
    </xf>
    <xf numFmtId="0" fontId="11" fillId="6" borderId="180" xfId="0" applyFont="1" applyFill="1" applyBorder="1" applyAlignment="1">
      <alignment horizontal="center" vertical="top"/>
    </xf>
    <xf numFmtId="49" fontId="11" fillId="6" borderId="183" xfId="0" applyNumberFormat="1" applyFont="1" applyFill="1" applyBorder="1" applyAlignment="1">
      <alignment horizontal="center" vertical="top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2" fillId="7" borderId="108" xfId="0" applyNumberFormat="1" applyFont="1" applyFill="1" applyBorder="1" applyAlignment="1">
      <alignment vertical="top"/>
    </xf>
    <xf numFmtId="49" fontId="12" fillId="17" borderId="86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34" xfId="0" applyNumberFormat="1" applyFont="1" applyFill="1" applyBorder="1" applyAlignment="1">
      <alignment horizontal="left" vertical="top"/>
    </xf>
    <xf numFmtId="49" fontId="12" fillId="2" borderId="86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49" fontId="11" fillId="6" borderId="110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2" fillId="2" borderId="39" xfId="0" applyNumberFormat="1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horizontal="right" vertical="center"/>
    </xf>
    <xf numFmtId="49" fontId="12" fillId="6" borderId="59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3" xfId="0" applyNumberFormat="1" applyFont="1" applyFill="1" applyBorder="1" applyAlignment="1">
      <alignment horizontal="center" vertical="top"/>
    </xf>
    <xf numFmtId="49" fontId="12" fillId="2" borderId="86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2" fillId="2" borderId="17" xfId="0" applyNumberFormat="1" applyFont="1" applyFill="1" applyBorder="1" applyAlignment="1">
      <alignment horizontal="center" vertical="top"/>
    </xf>
    <xf numFmtId="49" fontId="11" fillId="6" borderId="109" xfId="0" applyNumberFormat="1" applyFont="1" applyFill="1" applyBorder="1" applyAlignment="1">
      <alignment horizontal="center" vertical="top"/>
    </xf>
    <xf numFmtId="49" fontId="11" fillId="6" borderId="74" xfId="0" applyNumberFormat="1" applyFont="1" applyFill="1" applyBorder="1" applyAlignment="1">
      <alignment horizontal="center" vertical="top"/>
    </xf>
    <xf numFmtId="49" fontId="12" fillId="3" borderId="112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189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0" fontId="12" fillId="18" borderId="39" xfId="0" applyFont="1" applyFill="1" applyBorder="1" applyAlignment="1">
      <alignment horizontal="left" vertical="top" wrapText="1"/>
    </xf>
    <xf numFmtId="0" fontId="12" fillId="18" borderId="94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2" fillId="16" borderId="111" xfId="8" applyNumberFormat="1" applyFont="1" applyFill="1" applyBorder="1" applyAlignment="1" applyProtection="1">
      <alignment horizontal="right" vertical="center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1" fillId="6" borderId="35" xfId="0" applyNumberFormat="1" applyFont="1" applyFill="1" applyBorder="1" applyAlignment="1">
      <alignment horizontal="center" vertical="top"/>
    </xf>
    <xf numFmtId="49" fontId="11" fillId="11" borderId="48" xfId="0" applyNumberFormat="1" applyFont="1" applyFill="1" applyBorder="1" applyAlignment="1">
      <alignment horizontal="center" vertical="top" wrapText="1"/>
    </xf>
    <xf numFmtId="49" fontId="11" fillId="11" borderId="176" xfId="0" applyNumberFormat="1" applyFont="1" applyFill="1" applyBorder="1" applyAlignment="1">
      <alignment horizontal="center" vertical="top" wrapText="1"/>
    </xf>
    <xf numFmtId="49" fontId="12" fillId="6" borderId="9" xfId="0" applyNumberFormat="1" applyFont="1" applyFill="1" applyBorder="1" applyAlignment="1">
      <alignment horizontal="center" vertical="top"/>
    </xf>
    <xf numFmtId="49" fontId="12" fillId="6" borderId="168" xfId="0" applyNumberFormat="1" applyFont="1" applyFill="1" applyBorder="1" applyAlignment="1">
      <alignment horizontal="center" vertical="top"/>
    </xf>
    <xf numFmtId="49" fontId="12" fillId="6" borderId="180" xfId="0" applyNumberFormat="1" applyFont="1" applyFill="1" applyBorder="1" applyAlignment="1">
      <alignment horizontal="center" vertical="top"/>
    </xf>
    <xf numFmtId="0" fontId="11" fillId="11" borderId="9" xfId="0" applyFont="1" applyFill="1" applyBorder="1" applyAlignment="1">
      <alignment horizontal="left" vertical="top" wrapText="1"/>
    </xf>
    <xf numFmtId="0" fontId="11" fillId="11" borderId="59" xfId="0" applyFont="1" applyFill="1" applyBorder="1" applyAlignment="1">
      <alignment horizontal="center" vertical="top" wrapText="1"/>
    </xf>
    <xf numFmtId="0" fontId="11" fillId="11" borderId="9" xfId="0" applyFont="1" applyFill="1" applyBorder="1" applyAlignment="1">
      <alignment horizontal="center" vertical="top" wrapText="1"/>
    </xf>
    <xf numFmtId="0" fontId="11" fillId="11" borderId="168" xfId="0" applyFont="1" applyFill="1" applyBorder="1" applyAlignment="1">
      <alignment horizontal="center" vertical="top" wrapText="1"/>
    </xf>
    <xf numFmtId="0" fontId="11" fillId="11" borderId="180" xfId="0" applyFont="1" applyFill="1" applyBorder="1" applyAlignment="1">
      <alignment horizontal="center" vertical="top" wrapText="1"/>
    </xf>
    <xf numFmtId="49" fontId="11" fillId="11" borderId="55" xfId="0" applyNumberFormat="1" applyFont="1" applyFill="1" applyBorder="1" applyAlignment="1">
      <alignment horizontal="center" vertical="top" wrapText="1"/>
    </xf>
    <xf numFmtId="49" fontId="11" fillId="11" borderId="64" xfId="0" applyNumberFormat="1" applyFont="1" applyFill="1" applyBorder="1" applyAlignment="1">
      <alignment horizontal="center" vertical="top" wrapText="1"/>
    </xf>
    <xf numFmtId="49" fontId="11" fillId="11" borderId="183" xfId="0" applyNumberFormat="1" applyFont="1" applyFill="1" applyBorder="1" applyAlignment="1">
      <alignment horizontal="center" vertical="top" wrapText="1"/>
    </xf>
    <xf numFmtId="49" fontId="11" fillId="11" borderId="181" xfId="0" applyNumberFormat="1" applyFont="1" applyFill="1" applyBorder="1" applyAlignment="1">
      <alignment horizontal="center" vertical="top" wrapText="1"/>
    </xf>
    <xf numFmtId="49" fontId="12" fillId="13" borderId="86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0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1" fillId="6" borderId="65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73" xfId="0" applyFont="1" applyFill="1" applyBorder="1" applyAlignment="1">
      <alignment horizontal="left" vertical="top" wrapText="1"/>
    </xf>
    <xf numFmtId="49" fontId="11" fillId="6" borderId="58" xfId="0" applyNumberFormat="1" applyFont="1" applyFill="1" applyBorder="1" applyAlignment="1">
      <alignment horizontal="center" vertical="top"/>
    </xf>
    <xf numFmtId="49" fontId="11" fillId="6" borderId="47" xfId="0" applyNumberFormat="1" applyFont="1" applyFill="1" applyBorder="1" applyAlignment="1">
      <alignment horizontal="center" vertical="top"/>
    </xf>
    <xf numFmtId="0" fontId="11" fillId="6" borderId="8" xfId="0" applyFont="1" applyFill="1" applyBorder="1" applyAlignment="1">
      <alignment horizontal="center" vertical="top" wrapText="1"/>
    </xf>
    <xf numFmtId="49" fontId="12" fillId="0" borderId="112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189" xfId="0" applyNumberFormat="1" applyFont="1" applyBorder="1" applyAlignment="1">
      <alignment horizontal="center" vertical="top"/>
    </xf>
    <xf numFmtId="0" fontId="11" fillId="6" borderId="15" xfId="0" applyFont="1" applyFill="1" applyBorder="1" applyAlignment="1">
      <alignment horizontal="center" vertical="top" wrapText="1"/>
    </xf>
    <xf numFmtId="0" fontId="11" fillId="6" borderId="73" xfId="0" applyFont="1" applyFill="1" applyBorder="1" applyAlignment="1">
      <alignment horizontal="center" vertical="top" wrapText="1"/>
    </xf>
    <xf numFmtId="49" fontId="12" fillId="2" borderId="123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2" xfId="0" applyNumberFormat="1" applyFont="1" applyFill="1" applyBorder="1" applyAlignment="1">
      <alignment horizontal="center" vertical="top"/>
    </xf>
    <xf numFmtId="49" fontId="12" fillId="6" borderId="8" xfId="0" applyNumberFormat="1" applyFont="1" applyFill="1" applyBorder="1" applyAlignment="1">
      <alignment horizontal="center" vertical="top"/>
    </xf>
    <xf numFmtId="49" fontId="12" fillId="12" borderId="86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2" fillId="0" borderId="68" xfId="0" applyNumberFormat="1" applyFont="1" applyBorder="1" applyAlignment="1">
      <alignment horizontal="left" vertical="top"/>
    </xf>
    <xf numFmtId="49" fontId="12" fillId="0" borderId="39" xfId="0" applyNumberFormat="1" applyFont="1" applyBorder="1" applyAlignment="1">
      <alignment horizontal="left" vertical="top"/>
    </xf>
    <xf numFmtId="49" fontId="12" fillId="0" borderId="34" xfId="0" applyNumberFormat="1" applyFont="1" applyBorder="1" applyAlignment="1">
      <alignment horizontal="left" vertical="top"/>
    </xf>
    <xf numFmtId="49" fontId="12" fillId="7" borderId="65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58" xfId="0" applyNumberFormat="1" applyFont="1" applyFill="1" applyBorder="1" applyAlignment="1">
      <alignment horizontal="center" vertical="top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2" fillId="10" borderId="0" xfId="0" applyFont="1" applyFill="1" applyAlignment="1">
      <alignment horizontal="right"/>
    </xf>
    <xf numFmtId="0" fontId="12" fillId="10" borderId="121" xfId="0" applyFont="1" applyFill="1" applyBorder="1" applyAlignment="1">
      <alignment horizontal="center" vertical="center" wrapText="1"/>
    </xf>
    <xf numFmtId="0" fontId="12" fillId="10" borderId="69" xfId="0" applyFont="1" applyFill="1" applyBorder="1" applyAlignment="1">
      <alignment horizontal="center" vertical="center" wrapText="1"/>
    </xf>
    <xf numFmtId="0" fontId="12" fillId="10" borderId="70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0" fontId="12" fillId="3" borderId="34" xfId="0" applyFont="1" applyFill="1" applyBorder="1" applyAlignment="1">
      <alignment horizontal="right" vertical="center"/>
    </xf>
    <xf numFmtId="0" fontId="11" fillId="6" borderId="0" xfId="0" applyFont="1" applyFill="1" applyAlignment="1">
      <alignment horizontal="left"/>
    </xf>
    <xf numFmtId="0" fontId="12" fillId="7" borderId="68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1" fillId="6" borderId="13" xfId="0" applyFont="1" applyFill="1" applyBorder="1" applyAlignment="1">
      <alignment horizontal="center" vertical="top" wrapText="1"/>
    </xf>
    <xf numFmtId="0" fontId="11" fillId="11" borderId="116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6" xfId="0" applyNumberFormat="1" applyFont="1" applyFill="1" applyBorder="1" applyAlignment="1">
      <alignment horizontal="right" vertical="center"/>
    </xf>
    <xf numFmtId="0" fontId="12" fillId="18" borderId="86" xfId="0" applyFont="1" applyFill="1" applyBorder="1" applyAlignment="1">
      <alignment horizontal="left" vertical="top" wrapText="1"/>
    </xf>
    <xf numFmtId="49" fontId="11" fillId="10" borderId="58" xfId="0" applyNumberFormat="1" applyFont="1" applyFill="1" applyBorder="1" applyAlignment="1">
      <alignment horizontal="center" vertical="top" wrapText="1"/>
    </xf>
    <xf numFmtId="0" fontId="11" fillId="7" borderId="10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0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2" xfId="0" applyFont="1" applyFill="1" applyBorder="1" applyAlignment="1" applyProtection="1">
      <alignment horizontal="center" vertical="center" textRotation="90" wrapText="1"/>
      <protection locked="0"/>
    </xf>
    <xf numFmtId="0" fontId="11" fillId="2" borderId="129" xfId="0" applyFont="1" applyFill="1" applyBorder="1" applyAlignment="1">
      <alignment horizontal="center" vertical="center" textRotation="90" wrapText="1"/>
    </xf>
    <xf numFmtId="0" fontId="11" fillId="2" borderId="128" xfId="0" applyFont="1" applyFill="1" applyBorder="1" applyAlignment="1">
      <alignment horizontal="center" vertical="center" textRotation="90" wrapText="1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3" borderId="125" xfId="0" applyFont="1" applyFill="1" applyBorder="1" applyAlignment="1">
      <alignment horizontal="center" vertical="center" textRotation="90" wrapText="1"/>
    </xf>
    <xf numFmtId="0" fontId="11" fillId="3" borderId="87" xfId="0" applyFont="1" applyFill="1" applyBorder="1" applyAlignment="1">
      <alignment horizontal="center" vertical="center" textRotation="90" wrapText="1"/>
    </xf>
    <xf numFmtId="0" fontId="11" fillId="3" borderId="106" xfId="0" applyFont="1" applyFill="1" applyBorder="1" applyAlignment="1">
      <alignment horizontal="center" vertical="center" textRotation="90" wrapText="1"/>
    </xf>
    <xf numFmtId="0" fontId="12" fillId="12" borderId="86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2" fillId="13" borderId="114" xfId="0" applyFont="1" applyFill="1" applyBorder="1" applyAlignment="1">
      <alignment horizontal="left" vertical="top" wrapText="1"/>
    </xf>
    <xf numFmtId="0" fontId="12" fillId="13" borderId="119" xfId="0" applyFont="1" applyFill="1" applyBorder="1" applyAlignment="1">
      <alignment horizontal="left" vertical="top" wrapText="1"/>
    </xf>
    <xf numFmtId="49" fontId="12" fillId="2" borderId="111" xfId="0" applyNumberFormat="1" applyFont="1" applyFill="1" applyBorder="1" applyAlignment="1">
      <alignment horizontal="right" vertical="center"/>
    </xf>
    <xf numFmtId="49" fontId="12" fillId="2" borderId="114" xfId="0" applyNumberFormat="1" applyFont="1" applyFill="1" applyBorder="1" applyAlignment="1">
      <alignment horizontal="right" vertical="center"/>
    </xf>
    <xf numFmtId="49" fontId="12" fillId="17" borderId="94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2" fillId="13" borderId="94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49" fontId="12" fillId="11" borderId="59" xfId="0" applyNumberFormat="1" applyFont="1" applyFill="1" applyBorder="1" applyAlignment="1">
      <alignment horizontal="center" vertical="top"/>
    </xf>
    <xf numFmtId="49" fontId="12" fillId="11" borderId="180" xfId="0" applyNumberFormat="1" applyFont="1" applyFill="1" applyBorder="1" applyAlignment="1">
      <alignment horizontal="center" vertical="top"/>
    </xf>
    <xf numFmtId="49" fontId="12" fillId="3" borderId="111" xfId="0" applyNumberFormat="1" applyFont="1" applyFill="1" applyBorder="1" applyAlignment="1">
      <alignment horizontal="center" vertical="top"/>
    </xf>
    <xf numFmtId="49" fontId="12" fillId="3" borderId="95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157" xfId="0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68" xfId="0" applyFont="1" applyFill="1" applyBorder="1" applyAlignment="1">
      <alignment horizontal="center" vertical="top" wrapText="1"/>
    </xf>
    <xf numFmtId="0" fontId="12" fillId="19" borderId="86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2" fillId="2" borderId="111" xfId="8" applyNumberFormat="1" applyFont="1" applyBorder="1" applyAlignment="1" applyProtection="1">
      <alignment horizontal="right" vertical="center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9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49" xfId="0" applyNumberFormat="1" applyFont="1" applyBorder="1" applyAlignment="1">
      <alignment horizontal="center" vertical="top"/>
    </xf>
    <xf numFmtId="0" fontId="15" fillId="0" borderId="114" xfId="0" applyFont="1" applyBorder="1" applyAlignment="1">
      <alignment horizontal="left"/>
    </xf>
    <xf numFmtId="49" fontId="11" fillId="11" borderId="48" xfId="0" applyNumberFormat="1" applyFont="1" applyFill="1" applyBorder="1" applyAlignment="1">
      <alignment horizontal="center" vertical="top"/>
    </xf>
    <xf numFmtId="49" fontId="11" fillId="11" borderId="176" xfId="0" applyNumberFormat="1" applyFont="1" applyFill="1" applyBorder="1" applyAlignment="1">
      <alignment horizontal="center" vertical="top"/>
    </xf>
    <xf numFmtId="0" fontId="11" fillId="0" borderId="94" xfId="0" applyFont="1" applyBorder="1" applyAlignment="1">
      <alignment horizontal="left" vertical="top" wrapText="1"/>
    </xf>
    <xf numFmtId="0" fontId="11" fillId="11" borderId="59" xfId="0" applyFont="1" applyFill="1" applyBorder="1" applyAlignment="1">
      <alignment horizontal="center" vertical="top"/>
    </xf>
    <xf numFmtId="0" fontId="11" fillId="11" borderId="180" xfId="0" applyFont="1" applyFill="1" applyBorder="1" applyAlignment="1">
      <alignment horizontal="center" vertical="top"/>
    </xf>
    <xf numFmtId="49" fontId="12" fillId="2" borderId="95" xfId="0" applyNumberFormat="1" applyFont="1" applyFill="1" applyBorder="1" applyAlignment="1">
      <alignment horizontal="center" vertical="top"/>
    </xf>
    <xf numFmtId="49" fontId="12" fillId="12" borderId="86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4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/>
    </xf>
    <xf numFmtId="49" fontId="11" fillId="6" borderId="45" xfId="0" applyNumberFormat="1" applyFont="1" applyFill="1" applyBorder="1" applyAlignment="1">
      <alignment horizontal="center" vertical="top"/>
    </xf>
    <xf numFmtId="49" fontId="12" fillId="7" borderId="100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0" fontId="11" fillId="6" borderId="29" xfId="0" applyFont="1" applyFill="1" applyBorder="1" applyAlignment="1">
      <alignment horizontal="center" vertical="top"/>
    </xf>
    <xf numFmtId="49" fontId="11" fillId="6" borderId="90" xfId="0" applyNumberFormat="1" applyFont="1" applyFill="1" applyBorder="1" applyAlignment="1">
      <alignment horizontal="center" vertical="top"/>
    </xf>
    <xf numFmtId="49" fontId="11" fillId="6" borderId="103" xfId="0" applyNumberFormat="1" applyFont="1" applyFill="1" applyBorder="1" applyAlignment="1">
      <alignment horizontal="center" vertical="top"/>
    </xf>
    <xf numFmtId="0" fontId="12" fillId="20" borderId="68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152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0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0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0" borderId="91" xfId="0" applyFont="1" applyBorder="1" applyAlignment="1" applyProtection="1">
      <alignment horizontal="center" vertical="center"/>
      <protection locked="0"/>
    </xf>
    <xf numFmtId="0" fontId="12" fillId="0" borderId="77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alignment horizontal="center" vertical="center"/>
      <protection locked="0"/>
    </xf>
    <xf numFmtId="0" fontId="11" fillId="0" borderId="154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1" fillId="0" borderId="89" xfId="0" applyFont="1" applyBorder="1" applyAlignment="1" applyProtection="1">
      <alignment horizontal="center" vertical="center"/>
      <protection locked="0"/>
    </xf>
    <xf numFmtId="0" fontId="11" fillId="0" borderId="21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2" fillId="0" borderId="91" xfId="0" applyFont="1" applyBorder="1" applyAlignment="1" applyProtection="1">
      <alignment horizontal="center" vertical="center" wrapText="1"/>
      <protection locked="0"/>
    </xf>
    <xf numFmtId="0" fontId="12" fillId="0" borderId="77" xfId="0" applyFont="1" applyBorder="1" applyAlignment="1" applyProtection="1">
      <alignment horizontal="center" vertical="center" wrapText="1"/>
      <protection locked="0"/>
    </xf>
    <xf numFmtId="0" fontId="12" fillId="0" borderId="7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14" fillId="0" borderId="94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8" borderId="196" xfId="0" applyFont="1" applyFill="1" applyBorder="1" applyAlignment="1" applyProtection="1">
      <alignment horizontal="center" vertical="center" wrapText="1"/>
      <protection locked="0"/>
    </xf>
    <xf numFmtId="0" fontId="12" fillId="8" borderId="199" xfId="0" applyFont="1" applyFill="1" applyBorder="1" applyAlignment="1" applyProtection="1">
      <alignment horizontal="center" vertical="center" wrapText="1"/>
      <protection locked="0"/>
    </xf>
    <xf numFmtId="0" fontId="12" fillId="8" borderId="197" xfId="0" applyFont="1" applyFill="1" applyBorder="1" applyAlignment="1" applyProtection="1">
      <alignment horizontal="center" vertical="center" wrapText="1"/>
      <protection locked="0"/>
    </xf>
    <xf numFmtId="0" fontId="12" fillId="8" borderId="19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88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wrapText="1"/>
      <protection locked="0"/>
    </xf>
    <xf numFmtId="0" fontId="12" fillId="8" borderId="110" xfId="0" applyFont="1" applyFill="1" applyBorder="1" applyAlignment="1" applyProtection="1">
      <alignment horizontal="center" vertical="center" wrapText="1"/>
      <protection locked="0"/>
    </xf>
    <xf numFmtId="0" fontId="14" fillId="8" borderId="201" xfId="0" applyFont="1" applyFill="1" applyBorder="1" applyAlignment="1" applyProtection="1">
      <alignment horizontal="center" vertical="top" wrapText="1"/>
      <protection locked="0"/>
    </xf>
    <xf numFmtId="0" fontId="14" fillId="8" borderId="202" xfId="0" applyFont="1" applyFill="1" applyBorder="1" applyAlignment="1" applyProtection="1">
      <alignment horizontal="center" vertical="top" wrapText="1"/>
      <protection locked="0"/>
    </xf>
    <xf numFmtId="0" fontId="14" fillId="8" borderId="153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187" xfId="0" applyFont="1" applyFill="1" applyBorder="1" applyAlignment="1" applyProtection="1">
      <alignment horizontal="center" vertical="top" wrapText="1"/>
      <protection locked="0"/>
    </xf>
    <xf numFmtId="0" fontId="14" fillId="8" borderId="203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20" borderId="93" xfId="0" applyFont="1" applyFill="1" applyBorder="1" applyAlignment="1">
      <alignment horizontal="left"/>
    </xf>
    <xf numFmtId="0" fontId="14" fillId="20" borderId="94" xfId="0" applyFont="1" applyFill="1" applyBorder="1" applyAlignment="1">
      <alignment horizontal="left"/>
    </xf>
    <xf numFmtId="0" fontId="14" fillId="20" borderId="49" xfId="0" applyFont="1" applyFill="1" applyBorder="1" applyAlignment="1">
      <alignment horizontal="left"/>
    </xf>
    <xf numFmtId="0" fontId="14" fillId="20" borderId="68" xfId="0" applyFont="1" applyFill="1" applyBorder="1" applyAlignment="1">
      <alignment horizontal="left"/>
    </xf>
    <xf numFmtId="0" fontId="16" fillId="20" borderId="39" xfId="0" applyFont="1" applyFill="1" applyBorder="1" applyAlignment="1">
      <alignment horizontal="left"/>
    </xf>
    <xf numFmtId="0" fontId="16" fillId="20" borderId="34" xfId="0" applyFont="1" applyFill="1" applyBorder="1" applyAlignment="1">
      <alignment horizontal="left"/>
    </xf>
    <xf numFmtId="0" fontId="14" fillId="25" borderId="96" xfId="0" applyFont="1" applyFill="1" applyBorder="1" applyAlignment="1">
      <alignment horizontal="center" vertical="top"/>
    </xf>
    <xf numFmtId="0" fontId="14" fillId="25" borderId="117" xfId="0" applyFont="1" applyFill="1" applyBorder="1" applyAlignment="1">
      <alignment horizontal="center" vertical="top"/>
    </xf>
    <xf numFmtId="0" fontId="14" fillId="25" borderId="77" xfId="0" applyFont="1" applyFill="1" applyBorder="1" applyAlignment="1">
      <alignment horizontal="center" vertical="top"/>
    </xf>
    <xf numFmtId="0" fontId="14" fillId="25" borderId="214" xfId="0" applyFont="1" applyFill="1" applyBorder="1" applyAlignment="1">
      <alignment horizontal="center" vertical="top"/>
    </xf>
    <xf numFmtId="0" fontId="14" fillId="25" borderId="78" xfId="0" applyFont="1" applyFill="1" applyBorder="1" applyAlignment="1">
      <alignment horizontal="center" vertical="top" wrapText="1"/>
    </xf>
    <xf numFmtId="0" fontId="14" fillId="25" borderId="216" xfId="0" applyFont="1" applyFill="1" applyBorder="1" applyAlignment="1">
      <alignment horizontal="center" vertical="top" wrapText="1"/>
    </xf>
    <xf numFmtId="0" fontId="14" fillId="25" borderId="91" xfId="0" applyFont="1" applyFill="1" applyBorder="1" applyAlignment="1">
      <alignment horizontal="center" wrapText="1"/>
    </xf>
    <xf numFmtId="0" fontId="14" fillId="25" borderId="78" xfId="0" applyFont="1" applyFill="1" applyBorder="1" applyAlignment="1">
      <alignment horizontal="center" wrapText="1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1"/>
  <sheetViews>
    <sheetView tabSelected="1" zoomScale="80" zoomScaleNormal="80" zoomScaleSheetLayoutView="80" workbookViewId="0">
      <pane ySplit="12" topLeftCell="A82" activePane="bottomLeft" state="frozen"/>
      <selection pane="bottomLeft" activeCell="E82" sqref="E82:E84"/>
    </sheetView>
  </sheetViews>
  <sheetFormatPr defaultRowHeight="12.75" x14ac:dyDescent="0.2"/>
  <cols>
    <col min="1" max="1" width="3.28515625" style="28" customWidth="1"/>
    <col min="2" max="2" width="3.7109375" style="29" customWidth="1"/>
    <col min="3" max="3" width="3.140625" style="29" customWidth="1"/>
    <col min="4" max="4" width="3.42578125" style="29" customWidth="1"/>
    <col min="5" max="5" width="34.85546875" style="29" customWidth="1"/>
    <col min="6" max="6" width="5" style="29" customWidth="1"/>
    <col min="7" max="7" width="12.85546875" style="29" customWidth="1"/>
    <col min="8" max="8" width="11.85546875" style="29" customWidth="1"/>
    <col min="9" max="9" width="5.28515625" style="29" customWidth="1"/>
    <col min="10" max="10" width="10.85546875" style="29" customWidth="1"/>
    <col min="11" max="11" width="8.5703125" style="29" customWidth="1"/>
    <col min="12" max="12" width="10.5703125" style="29" customWidth="1"/>
    <col min="13" max="13" width="10.7109375" style="29" customWidth="1"/>
    <col min="14" max="14" width="10.28515625" style="29" customWidth="1"/>
    <col min="15" max="15" width="10.7109375" style="29" customWidth="1"/>
    <col min="16" max="17" width="10.85546875" style="29" customWidth="1"/>
    <col min="18" max="18" width="11" style="29" customWidth="1"/>
    <col min="19" max="19" width="11.140625" style="29" customWidth="1"/>
    <col min="20" max="20" width="11" style="29" customWidth="1"/>
    <col min="21" max="22" width="11.28515625" style="29" customWidth="1"/>
    <col min="23" max="23" width="11.85546875" style="29" customWidth="1"/>
    <col min="24" max="37" width="9" style="29" hidden="1" customWidth="1"/>
    <col min="38" max="16384" width="9.140625" style="28"/>
  </cols>
  <sheetData>
    <row r="1" spans="1:37" ht="0.75" customHeight="1" x14ac:dyDescent="0.2">
      <c r="B1" s="1066" t="s">
        <v>0</v>
      </c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</row>
    <row r="2" spans="1:37" ht="12.75" customHeight="1" x14ac:dyDescent="0.2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S2" s="1076" t="s">
        <v>149</v>
      </c>
      <c r="T2" s="1076"/>
      <c r="U2" s="1076"/>
      <c r="V2" s="1076"/>
      <c r="W2" s="1076"/>
      <c r="X2" s="1076"/>
    </row>
    <row r="3" spans="1:37" ht="12.75" customHeight="1" x14ac:dyDescent="0.2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S3" s="1076" t="s">
        <v>439</v>
      </c>
      <c r="T3" s="1076"/>
      <c r="U3" s="1076"/>
      <c r="V3" s="1076"/>
      <c r="W3" s="1076"/>
      <c r="X3" s="1076"/>
    </row>
    <row r="4" spans="1:37" ht="12.75" customHeight="1" x14ac:dyDescent="0.2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S4" s="1076" t="s">
        <v>440</v>
      </c>
      <c r="T4" s="1076"/>
      <c r="U4" s="1076"/>
      <c r="V4" s="1076"/>
      <c r="W4" s="1076"/>
      <c r="X4" s="1076"/>
    </row>
    <row r="5" spans="1:37" ht="12.7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S5" s="678" t="s">
        <v>453</v>
      </c>
      <c r="T5" s="678"/>
      <c r="U5" s="678"/>
      <c r="V5" s="678"/>
      <c r="W5" s="678"/>
      <c r="X5" s="554"/>
    </row>
    <row r="6" spans="1:37" ht="12" customHeight="1" x14ac:dyDescent="0.2">
      <c r="B6" s="1067" t="s">
        <v>398</v>
      </c>
      <c r="C6" s="1067"/>
      <c r="D6" s="1067"/>
      <c r="E6" s="1067"/>
      <c r="F6" s="1067"/>
      <c r="G6" s="1067"/>
      <c r="H6" s="1067"/>
      <c r="I6" s="1067"/>
      <c r="J6" s="1067"/>
      <c r="K6" s="1067"/>
      <c r="L6" s="1067"/>
      <c r="M6" s="1067"/>
      <c r="N6" s="1067"/>
      <c r="O6" s="1067"/>
      <c r="P6" s="1067"/>
      <c r="Q6" s="1067"/>
      <c r="R6" s="1067"/>
      <c r="S6" s="1067"/>
      <c r="T6" s="1067"/>
      <c r="U6" s="1067"/>
      <c r="V6" s="1067"/>
      <c r="W6" s="1067"/>
    </row>
    <row r="7" spans="1:37" ht="12.75" customHeight="1" x14ac:dyDescent="0.2">
      <c r="B7" s="1068" t="s">
        <v>441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</row>
    <row r="8" spans="1:37" ht="12.75" customHeight="1" x14ac:dyDescent="0.2">
      <c r="B8" s="1067" t="s">
        <v>375</v>
      </c>
      <c r="C8" s="1067"/>
      <c r="D8" s="1067"/>
      <c r="E8" s="1067"/>
      <c r="F8" s="1067"/>
      <c r="G8" s="1067"/>
      <c r="H8" s="1067"/>
      <c r="I8" s="1067"/>
      <c r="J8" s="1067"/>
      <c r="K8" s="1067"/>
      <c r="L8" s="1067"/>
      <c r="M8" s="1067"/>
      <c r="N8" s="1067"/>
      <c r="O8" s="1067"/>
      <c r="P8" s="1067"/>
      <c r="Q8" s="1067"/>
      <c r="R8" s="1067"/>
      <c r="S8" s="1067"/>
      <c r="T8" s="1067"/>
      <c r="U8" s="1067"/>
      <c r="V8" s="1067"/>
      <c r="W8" s="1067"/>
    </row>
    <row r="9" spans="1:37" ht="16.5" customHeight="1" thickBot="1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1069" t="s">
        <v>117</v>
      </c>
      <c r="V9" s="1069"/>
      <c r="W9" s="1069"/>
    </row>
    <row r="10" spans="1:37" ht="21.75" customHeight="1" thickBot="1" x14ac:dyDescent="0.25">
      <c r="A10" s="1090" t="s">
        <v>1</v>
      </c>
      <c r="B10" s="1093" t="s">
        <v>2</v>
      </c>
      <c r="C10" s="1096" t="s">
        <v>3</v>
      </c>
      <c r="D10" s="821" t="s">
        <v>4</v>
      </c>
      <c r="E10" s="824" t="s">
        <v>5</v>
      </c>
      <c r="F10" s="821" t="s">
        <v>6</v>
      </c>
      <c r="G10" s="833" t="s">
        <v>7</v>
      </c>
      <c r="H10" s="836" t="s">
        <v>8</v>
      </c>
      <c r="I10" s="836" t="s">
        <v>9</v>
      </c>
      <c r="J10" s="842" t="s">
        <v>410</v>
      </c>
      <c r="K10" s="836" t="s">
        <v>10</v>
      </c>
      <c r="L10" s="1070" t="s">
        <v>442</v>
      </c>
      <c r="M10" s="1071"/>
      <c r="N10" s="1071"/>
      <c r="O10" s="1072"/>
      <c r="P10" s="827" t="s">
        <v>443</v>
      </c>
      <c r="Q10" s="828"/>
      <c r="R10" s="828"/>
      <c r="S10" s="829"/>
      <c r="T10" s="830" t="s">
        <v>444</v>
      </c>
      <c r="U10" s="831"/>
      <c r="V10" s="831"/>
      <c r="W10" s="832"/>
    </row>
    <row r="11" spans="1:37" ht="13.15" customHeight="1" thickBot="1" x14ac:dyDescent="0.25">
      <c r="A11" s="1091"/>
      <c r="B11" s="1094"/>
      <c r="C11" s="1097"/>
      <c r="D11" s="822"/>
      <c r="E11" s="825"/>
      <c r="F11" s="822"/>
      <c r="G11" s="834"/>
      <c r="H11" s="837"/>
      <c r="I11" s="837"/>
      <c r="J11" s="843"/>
      <c r="K11" s="837"/>
      <c r="L11" s="839" t="s">
        <v>11</v>
      </c>
      <c r="M11" s="841" t="s">
        <v>12</v>
      </c>
      <c r="N11" s="841"/>
      <c r="O11" s="818" t="s">
        <v>106</v>
      </c>
      <c r="P11" s="714" t="s">
        <v>11</v>
      </c>
      <c r="Q11" s="849" t="s">
        <v>12</v>
      </c>
      <c r="R11" s="849"/>
      <c r="S11" s="845" t="s">
        <v>106</v>
      </c>
      <c r="T11" s="714" t="s">
        <v>11</v>
      </c>
      <c r="U11" s="849" t="s">
        <v>12</v>
      </c>
      <c r="V11" s="849"/>
      <c r="W11" s="845" t="s">
        <v>106</v>
      </c>
    </row>
    <row r="12" spans="1:37" ht="127.5" customHeight="1" thickBot="1" x14ac:dyDescent="0.25">
      <c r="A12" s="1092"/>
      <c r="B12" s="1095"/>
      <c r="C12" s="1098"/>
      <c r="D12" s="823"/>
      <c r="E12" s="826"/>
      <c r="F12" s="823"/>
      <c r="G12" s="835"/>
      <c r="H12" s="838"/>
      <c r="I12" s="838"/>
      <c r="J12" s="844"/>
      <c r="K12" s="838"/>
      <c r="L12" s="840"/>
      <c r="M12" s="276" t="s">
        <v>11</v>
      </c>
      <c r="N12" s="276" t="s">
        <v>82</v>
      </c>
      <c r="O12" s="819"/>
      <c r="P12" s="715"/>
      <c r="Q12" s="277" t="s">
        <v>11</v>
      </c>
      <c r="R12" s="277" t="s">
        <v>82</v>
      </c>
      <c r="S12" s="846"/>
      <c r="T12" s="715"/>
      <c r="U12" s="277" t="s">
        <v>11</v>
      </c>
      <c r="V12" s="277" t="s">
        <v>82</v>
      </c>
      <c r="W12" s="846"/>
    </row>
    <row r="13" spans="1:37" ht="18" customHeight="1" thickBot="1" x14ac:dyDescent="0.25">
      <c r="A13" s="815" t="s">
        <v>429</v>
      </c>
      <c r="B13" s="816"/>
      <c r="C13" s="816"/>
      <c r="D13" s="816"/>
      <c r="E13" s="816"/>
      <c r="F13" s="816"/>
      <c r="G13" s="816"/>
      <c r="H13" s="816"/>
      <c r="I13" s="816"/>
      <c r="J13" s="816"/>
      <c r="K13" s="816"/>
      <c r="L13" s="816"/>
      <c r="M13" s="816"/>
      <c r="N13" s="816"/>
      <c r="O13" s="816"/>
      <c r="P13" s="816"/>
      <c r="Q13" s="816"/>
      <c r="R13" s="816"/>
      <c r="S13" s="816"/>
      <c r="T13" s="816"/>
      <c r="U13" s="816"/>
      <c r="V13" s="816"/>
      <c r="W13" s="817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t="17.25" customHeight="1" thickBot="1" x14ac:dyDescent="0.25">
      <c r="A14" s="1077" t="s">
        <v>13</v>
      </c>
      <c r="B14" s="1078"/>
      <c r="C14" s="1078"/>
      <c r="D14" s="1078"/>
      <c r="E14" s="1078"/>
      <c r="F14" s="1078"/>
      <c r="G14" s="1078"/>
      <c r="H14" s="1078"/>
      <c r="I14" s="1078"/>
      <c r="J14" s="1078"/>
      <c r="K14" s="1078"/>
      <c r="L14" s="1078"/>
      <c r="M14" s="1078"/>
      <c r="N14" s="1078"/>
      <c r="O14" s="1078"/>
      <c r="P14" s="1078"/>
      <c r="Q14" s="1078"/>
      <c r="R14" s="1078"/>
      <c r="S14" s="1078"/>
      <c r="T14" s="1078"/>
      <c r="U14" s="1078"/>
      <c r="V14" s="1078"/>
      <c r="W14" s="1079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t="19.5" customHeight="1" thickBot="1" x14ac:dyDescent="0.25">
      <c r="A15" s="141" t="s">
        <v>14</v>
      </c>
      <c r="B15" s="221" t="s">
        <v>15</v>
      </c>
      <c r="C15" s="1080" t="s">
        <v>158</v>
      </c>
      <c r="D15" s="1081"/>
      <c r="E15" s="1081"/>
      <c r="F15" s="1081"/>
      <c r="G15" s="1081"/>
      <c r="H15" s="1081"/>
      <c r="I15" s="1081"/>
      <c r="J15" s="1081"/>
      <c r="K15" s="1081"/>
      <c r="L15" s="1081"/>
      <c r="M15" s="1081"/>
      <c r="N15" s="1081"/>
      <c r="O15" s="1081"/>
      <c r="P15" s="1081"/>
      <c r="Q15" s="1081"/>
      <c r="R15" s="1081"/>
      <c r="S15" s="1081"/>
      <c r="T15" s="1081"/>
      <c r="U15" s="1081"/>
      <c r="V15" s="1081"/>
      <c r="W15" s="1082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t="21" customHeight="1" thickBot="1" x14ac:dyDescent="0.25">
      <c r="A16" s="27" t="s">
        <v>14</v>
      </c>
      <c r="B16" s="222" t="s">
        <v>15</v>
      </c>
      <c r="C16" s="154" t="s">
        <v>15</v>
      </c>
      <c r="D16" s="716" t="s">
        <v>17</v>
      </c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/>
      <c r="W16" s="718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t="27.75" customHeight="1" thickBot="1" x14ac:dyDescent="0.25">
      <c r="A17" s="679" t="s">
        <v>14</v>
      </c>
      <c r="B17" s="683" t="s">
        <v>15</v>
      </c>
      <c r="C17" s="725" t="s">
        <v>15</v>
      </c>
      <c r="D17" s="690" t="s">
        <v>15</v>
      </c>
      <c r="E17" s="697" t="s">
        <v>191</v>
      </c>
      <c r="F17" s="729" t="s">
        <v>187</v>
      </c>
      <c r="G17" s="694" t="s">
        <v>18</v>
      </c>
      <c r="H17" s="737" t="s">
        <v>19</v>
      </c>
      <c r="I17" s="687" t="s">
        <v>36</v>
      </c>
      <c r="J17" s="687" t="s">
        <v>419</v>
      </c>
      <c r="K17" s="59" t="s">
        <v>20</v>
      </c>
      <c r="L17" s="558">
        <f>SUM(M17,O17)</f>
        <v>215</v>
      </c>
      <c r="M17" s="559">
        <v>215</v>
      </c>
      <c r="N17" s="559">
        <v>0</v>
      </c>
      <c r="O17" s="560">
        <v>0</v>
      </c>
      <c r="P17" s="561">
        <f>Q17+S17</f>
        <v>205.2</v>
      </c>
      <c r="Q17" s="562">
        <v>205.2</v>
      </c>
      <c r="R17" s="559">
        <v>0</v>
      </c>
      <c r="S17" s="560">
        <v>0</v>
      </c>
      <c r="T17" s="563">
        <f>U17+W17</f>
        <v>153.30000000000001</v>
      </c>
      <c r="U17" s="564">
        <v>153.30000000000001</v>
      </c>
      <c r="V17" s="564">
        <v>0</v>
      </c>
      <c r="W17" s="565">
        <v>0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t="27" customHeight="1" thickBot="1" x14ac:dyDescent="0.25">
      <c r="A18" s="799"/>
      <c r="B18" s="820"/>
      <c r="C18" s="733"/>
      <c r="D18" s="701"/>
      <c r="E18" s="713"/>
      <c r="F18" s="731"/>
      <c r="G18" s="736"/>
      <c r="H18" s="757"/>
      <c r="I18" s="689"/>
      <c r="J18" s="689"/>
      <c r="K18" s="46" t="s">
        <v>11</v>
      </c>
      <c r="L18" s="51">
        <f>SUM(L17)</f>
        <v>215</v>
      </c>
      <c r="M18" s="40">
        <f>SUM(M17:M17)</f>
        <v>215</v>
      </c>
      <c r="N18" s="40">
        <v>0</v>
      </c>
      <c r="O18" s="306">
        <v>0</v>
      </c>
      <c r="P18" s="47">
        <f>SUM(P17)</f>
        <v>205.2</v>
      </c>
      <c r="Q18" s="48">
        <f t="shared" ref="Q18:W18" si="0">SUM(Q17)</f>
        <v>205.2</v>
      </c>
      <c r="R18" s="48">
        <f t="shared" si="0"/>
        <v>0</v>
      </c>
      <c r="S18" s="49">
        <f t="shared" si="0"/>
        <v>0</v>
      </c>
      <c r="T18" s="47">
        <f t="shared" si="0"/>
        <v>153.30000000000001</v>
      </c>
      <c r="U18" s="48">
        <f t="shared" si="0"/>
        <v>153.30000000000001</v>
      </c>
      <c r="V18" s="48">
        <f t="shared" si="0"/>
        <v>0</v>
      </c>
      <c r="W18" s="49">
        <f t="shared" si="0"/>
        <v>0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t="20.25" customHeight="1" thickBot="1" x14ac:dyDescent="0.25">
      <c r="A19" s="27" t="s">
        <v>14</v>
      </c>
      <c r="B19" s="4" t="s">
        <v>15</v>
      </c>
      <c r="C19" s="5" t="s">
        <v>15</v>
      </c>
      <c r="D19" s="142"/>
      <c r="E19" s="1073" t="s">
        <v>176</v>
      </c>
      <c r="F19" s="1073"/>
      <c r="G19" s="1073"/>
      <c r="H19" s="1073"/>
      <c r="I19" s="1073"/>
      <c r="J19" s="1074"/>
      <c r="K19" s="1075"/>
      <c r="L19" s="20">
        <f t="shared" ref="L19:N19" si="1">L18</f>
        <v>215</v>
      </c>
      <c r="M19" s="6">
        <f t="shared" si="1"/>
        <v>215</v>
      </c>
      <c r="N19" s="6">
        <f t="shared" si="1"/>
        <v>0</v>
      </c>
      <c r="O19" s="143">
        <v>0</v>
      </c>
      <c r="P19" s="26">
        <f>P18</f>
        <v>205.2</v>
      </c>
      <c r="Q19" s="196">
        <f>Q18</f>
        <v>205.2</v>
      </c>
      <c r="R19" s="307">
        <v>0</v>
      </c>
      <c r="S19" s="308">
        <v>0</v>
      </c>
      <c r="T19" s="26">
        <f>T18</f>
        <v>153.30000000000001</v>
      </c>
      <c r="U19" s="307">
        <f>U18</f>
        <v>153.30000000000001</v>
      </c>
      <c r="V19" s="307">
        <v>0</v>
      </c>
      <c r="W19" s="308">
        <v>0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20.25" customHeight="1" thickBot="1" x14ac:dyDescent="0.25">
      <c r="A20" s="27" t="s">
        <v>14</v>
      </c>
      <c r="B20" s="4" t="s">
        <v>15</v>
      </c>
      <c r="C20" s="5" t="s">
        <v>21</v>
      </c>
      <c r="D20" s="1099" t="s">
        <v>131</v>
      </c>
      <c r="E20" s="1100"/>
      <c r="F20" s="1100"/>
      <c r="G20" s="1100"/>
      <c r="H20" s="1100"/>
      <c r="I20" s="1100"/>
      <c r="J20" s="1100"/>
      <c r="K20" s="1100"/>
      <c r="L20" s="1100"/>
      <c r="M20" s="1100"/>
      <c r="N20" s="1100"/>
      <c r="O20" s="1100"/>
      <c r="P20" s="1100"/>
      <c r="Q20" s="1100"/>
      <c r="R20" s="1100"/>
      <c r="S20" s="1100"/>
      <c r="T20" s="1100"/>
      <c r="U20" s="1100"/>
      <c r="V20" s="1100"/>
      <c r="W20" s="1101"/>
    </row>
    <row r="21" spans="1:37" ht="20.25" customHeight="1" x14ac:dyDescent="0.2">
      <c r="A21" s="679" t="s">
        <v>14</v>
      </c>
      <c r="B21" s="683" t="s">
        <v>15</v>
      </c>
      <c r="C21" s="725" t="s">
        <v>21</v>
      </c>
      <c r="D21" s="690" t="s">
        <v>15</v>
      </c>
      <c r="E21" s="697" t="s">
        <v>192</v>
      </c>
      <c r="F21" s="729" t="s">
        <v>187</v>
      </c>
      <c r="G21" s="694" t="s">
        <v>132</v>
      </c>
      <c r="H21" s="687" t="s">
        <v>26</v>
      </c>
      <c r="I21" s="687" t="s">
        <v>376</v>
      </c>
      <c r="J21" s="687" t="s">
        <v>419</v>
      </c>
      <c r="K21" s="64" t="s">
        <v>40</v>
      </c>
      <c r="L21" s="566">
        <f>SUM(M21,O21)</f>
        <v>841.5</v>
      </c>
      <c r="M21" s="567">
        <v>841.5</v>
      </c>
      <c r="N21" s="567">
        <v>809.5</v>
      </c>
      <c r="O21" s="568">
        <v>0</v>
      </c>
      <c r="P21" s="89">
        <f>Q21+S21</f>
        <v>797.5</v>
      </c>
      <c r="Q21" s="569">
        <v>797.5</v>
      </c>
      <c r="R21" s="569">
        <v>765.7</v>
      </c>
      <c r="S21" s="91">
        <v>0</v>
      </c>
      <c r="T21" s="570">
        <f>+U21+W21</f>
        <v>797.5</v>
      </c>
      <c r="U21" s="571">
        <v>797.5</v>
      </c>
      <c r="V21" s="571">
        <v>765.7</v>
      </c>
      <c r="W21" s="572">
        <v>0</v>
      </c>
    </row>
    <row r="22" spans="1:37" ht="19.5" customHeight="1" x14ac:dyDescent="0.2">
      <c r="A22" s="680"/>
      <c r="B22" s="684"/>
      <c r="C22" s="726"/>
      <c r="D22" s="693"/>
      <c r="E22" s="698"/>
      <c r="F22" s="734"/>
      <c r="G22" s="735"/>
      <c r="H22" s="688"/>
      <c r="I22" s="688"/>
      <c r="J22" s="688"/>
      <c r="K22" s="54" t="s">
        <v>42</v>
      </c>
      <c r="L22" s="149">
        <f>M22+O22</f>
        <v>66.8</v>
      </c>
      <c r="M22" s="313">
        <v>66.8</v>
      </c>
      <c r="N22" s="313">
        <v>65.900000000000006</v>
      </c>
      <c r="O22" s="205">
        <v>0</v>
      </c>
      <c r="P22" s="148">
        <f>Q22+S22</f>
        <v>0</v>
      </c>
      <c r="Q22" s="313">
        <v>0</v>
      </c>
      <c r="R22" s="313">
        <v>0</v>
      </c>
      <c r="S22" s="319">
        <v>0</v>
      </c>
      <c r="T22" s="251">
        <f>U22+W22</f>
        <v>0</v>
      </c>
      <c r="U22" s="55">
        <v>0</v>
      </c>
      <c r="V22" s="55">
        <v>0</v>
      </c>
      <c r="W22" s="56">
        <v>0</v>
      </c>
    </row>
    <row r="23" spans="1:37" ht="20.25" customHeight="1" thickBot="1" x14ac:dyDescent="0.25">
      <c r="A23" s="681"/>
      <c r="B23" s="685"/>
      <c r="C23" s="727"/>
      <c r="D23" s="691"/>
      <c r="E23" s="699"/>
      <c r="F23" s="730"/>
      <c r="G23" s="695"/>
      <c r="H23" s="688"/>
      <c r="I23" s="688"/>
      <c r="J23" s="688"/>
      <c r="K23" s="60" t="s">
        <v>23</v>
      </c>
      <c r="L23" s="573">
        <f>M23+O23</f>
        <v>62.3</v>
      </c>
      <c r="M23" s="574">
        <v>62.3</v>
      </c>
      <c r="N23" s="574">
        <v>33.5</v>
      </c>
      <c r="O23" s="575">
        <v>0</v>
      </c>
      <c r="P23" s="576">
        <f>+Q23+S23</f>
        <v>65</v>
      </c>
      <c r="Q23" s="577">
        <v>65</v>
      </c>
      <c r="R23" s="577">
        <v>36.5</v>
      </c>
      <c r="S23" s="578">
        <v>0</v>
      </c>
      <c r="T23" s="103">
        <f>+U23+W23</f>
        <v>65</v>
      </c>
      <c r="U23" s="44">
        <v>65</v>
      </c>
      <c r="V23" s="44">
        <v>36.5</v>
      </c>
      <c r="W23" s="145">
        <v>0</v>
      </c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22.5" customHeight="1" thickBot="1" x14ac:dyDescent="0.25">
      <c r="A24" s="682"/>
      <c r="B24" s="686"/>
      <c r="C24" s="728"/>
      <c r="D24" s="692"/>
      <c r="E24" s="700"/>
      <c r="F24" s="732"/>
      <c r="G24" s="696"/>
      <c r="H24" s="689"/>
      <c r="I24" s="689"/>
      <c r="J24" s="689"/>
      <c r="K24" s="46" t="s">
        <v>11</v>
      </c>
      <c r="L24" s="47">
        <f t="shared" ref="L24:W24" si="2">SUM(L21:L23)</f>
        <v>970.59999999999991</v>
      </c>
      <c r="M24" s="48">
        <f t="shared" si="2"/>
        <v>970.59999999999991</v>
      </c>
      <c r="N24" s="48">
        <f t="shared" si="2"/>
        <v>908.9</v>
      </c>
      <c r="O24" s="49">
        <f t="shared" si="2"/>
        <v>0</v>
      </c>
      <c r="P24" s="47">
        <f t="shared" si="2"/>
        <v>862.5</v>
      </c>
      <c r="Q24" s="48">
        <f t="shared" si="2"/>
        <v>862.5</v>
      </c>
      <c r="R24" s="48">
        <f t="shared" si="2"/>
        <v>802.2</v>
      </c>
      <c r="S24" s="49">
        <f t="shared" si="2"/>
        <v>0</v>
      </c>
      <c r="T24" s="47">
        <f t="shared" si="2"/>
        <v>862.5</v>
      </c>
      <c r="U24" s="48">
        <f t="shared" si="2"/>
        <v>862.5</v>
      </c>
      <c r="V24" s="48">
        <f t="shared" si="2"/>
        <v>802.2</v>
      </c>
      <c r="W24" s="49">
        <f t="shared" si="2"/>
        <v>0</v>
      </c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9.5" customHeight="1" x14ac:dyDescent="0.2">
      <c r="A25" s="679" t="s">
        <v>14</v>
      </c>
      <c r="B25" s="797" t="s">
        <v>15</v>
      </c>
      <c r="C25" s="725" t="s">
        <v>21</v>
      </c>
      <c r="D25" s="690" t="s">
        <v>14</v>
      </c>
      <c r="E25" s="697" t="s">
        <v>121</v>
      </c>
      <c r="F25" s="729" t="s">
        <v>187</v>
      </c>
      <c r="G25" s="694" t="s">
        <v>132</v>
      </c>
      <c r="H25" s="687" t="s">
        <v>26</v>
      </c>
      <c r="I25" s="806" t="s">
        <v>376</v>
      </c>
      <c r="J25" s="687" t="s">
        <v>419</v>
      </c>
      <c r="K25" s="64" t="s">
        <v>20</v>
      </c>
      <c r="L25" s="88">
        <f>SUM(M25,O25)</f>
        <v>377.8</v>
      </c>
      <c r="M25" s="456">
        <v>377.8</v>
      </c>
      <c r="N25" s="456">
        <v>354.7</v>
      </c>
      <c r="O25" s="457">
        <v>0</v>
      </c>
      <c r="P25" s="579">
        <f>+Q25</f>
        <v>394.2</v>
      </c>
      <c r="Q25" s="198">
        <v>394.2</v>
      </c>
      <c r="R25" s="198">
        <v>370.4</v>
      </c>
      <c r="S25" s="580">
        <v>0</v>
      </c>
      <c r="T25" s="570">
        <f>+U25+W25</f>
        <v>394.2</v>
      </c>
      <c r="U25" s="571">
        <v>394.2</v>
      </c>
      <c r="V25" s="571">
        <v>370.4</v>
      </c>
      <c r="W25" s="572">
        <v>0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ht="20.25" customHeight="1" x14ac:dyDescent="0.2">
      <c r="A26" s="681"/>
      <c r="B26" s="847"/>
      <c r="C26" s="727"/>
      <c r="D26" s="691"/>
      <c r="E26" s="699"/>
      <c r="F26" s="730"/>
      <c r="G26" s="695"/>
      <c r="H26" s="688"/>
      <c r="I26" s="807"/>
      <c r="J26" s="688"/>
      <c r="K26" s="60" t="s">
        <v>108</v>
      </c>
      <c r="L26" s="157">
        <f>SUM(M26,O26)</f>
        <v>13.1</v>
      </c>
      <c r="M26" s="186">
        <v>13.1</v>
      </c>
      <c r="N26" s="186">
        <v>0</v>
      </c>
      <c r="O26" s="581">
        <v>0</v>
      </c>
      <c r="P26" s="582">
        <f>Q26+S26</f>
        <v>18.900000000000002</v>
      </c>
      <c r="Q26" s="321">
        <v>15.8</v>
      </c>
      <c r="R26" s="321">
        <v>0</v>
      </c>
      <c r="S26" s="583">
        <v>3.1</v>
      </c>
      <c r="T26" s="251">
        <f>U26+W26</f>
        <v>17.7</v>
      </c>
      <c r="U26" s="55">
        <v>14.6</v>
      </c>
      <c r="V26" s="55">
        <v>0</v>
      </c>
      <c r="W26" s="56">
        <v>3.1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ht="19.5" customHeight="1" thickBot="1" x14ac:dyDescent="0.25">
      <c r="A27" s="799"/>
      <c r="B27" s="848"/>
      <c r="C27" s="733"/>
      <c r="D27" s="701"/>
      <c r="E27" s="713"/>
      <c r="F27" s="731"/>
      <c r="G27" s="736"/>
      <c r="H27" s="688"/>
      <c r="I27" s="807"/>
      <c r="J27" s="688"/>
      <c r="K27" s="188" t="s">
        <v>32</v>
      </c>
      <c r="L27" s="246">
        <f>M27+O27</f>
        <v>0</v>
      </c>
      <c r="M27" s="248">
        <v>0</v>
      </c>
      <c r="N27" s="248">
        <v>0</v>
      </c>
      <c r="O27" s="247">
        <v>0</v>
      </c>
      <c r="P27" s="281">
        <f>Q27+S27</f>
        <v>0</v>
      </c>
      <c r="Q27" s="248">
        <v>0</v>
      </c>
      <c r="R27" s="248">
        <v>0</v>
      </c>
      <c r="S27" s="282">
        <v>0</v>
      </c>
      <c r="T27" s="278">
        <f>U27+W27</f>
        <v>0</v>
      </c>
      <c r="U27" s="283">
        <v>0</v>
      </c>
      <c r="V27" s="283">
        <v>0</v>
      </c>
      <c r="W27" s="284">
        <v>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ht="24" customHeight="1" thickBot="1" x14ac:dyDescent="0.25">
      <c r="A28" s="682"/>
      <c r="B28" s="798"/>
      <c r="C28" s="728"/>
      <c r="D28" s="692"/>
      <c r="E28" s="700"/>
      <c r="F28" s="732"/>
      <c r="G28" s="696"/>
      <c r="H28" s="689"/>
      <c r="I28" s="689"/>
      <c r="J28" s="689"/>
      <c r="K28" s="189" t="s">
        <v>11</v>
      </c>
      <c r="L28" s="47">
        <f t="shared" ref="L28:W28" si="3">SUM(L25:L27)</f>
        <v>390.90000000000003</v>
      </c>
      <c r="M28" s="48">
        <f t="shared" si="3"/>
        <v>390.90000000000003</v>
      </c>
      <c r="N28" s="48">
        <f t="shared" si="3"/>
        <v>354.7</v>
      </c>
      <c r="O28" s="49">
        <f t="shared" si="3"/>
        <v>0</v>
      </c>
      <c r="P28" s="47">
        <f t="shared" si="3"/>
        <v>413.09999999999997</v>
      </c>
      <c r="Q28" s="48">
        <f t="shared" si="3"/>
        <v>410</v>
      </c>
      <c r="R28" s="48">
        <f t="shared" si="3"/>
        <v>370.4</v>
      </c>
      <c r="S28" s="49">
        <f t="shared" si="3"/>
        <v>3.1</v>
      </c>
      <c r="T28" s="47">
        <f t="shared" si="3"/>
        <v>411.9</v>
      </c>
      <c r="U28" s="48">
        <f t="shared" si="3"/>
        <v>408.8</v>
      </c>
      <c r="V28" s="48">
        <f t="shared" si="3"/>
        <v>370.4</v>
      </c>
      <c r="W28" s="49">
        <f t="shared" si="3"/>
        <v>3.1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ht="20.25" customHeight="1" thickBot="1" x14ac:dyDescent="0.25">
      <c r="A29" s="679" t="s">
        <v>14</v>
      </c>
      <c r="B29" s="797" t="s">
        <v>15</v>
      </c>
      <c r="C29" s="725" t="s">
        <v>21</v>
      </c>
      <c r="D29" s="746" t="s">
        <v>27</v>
      </c>
      <c r="E29" s="697" t="s">
        <v>159</v>
      </c>
      <c r="F29" s="729" t="s">
        <v>187</v>
      </c>
      <c r="G29" s="694" t="s">
        <v>123</v>
      </c>
      <c r="H29" s="722" t="s">
        <v>182</v>
      </c>
      <c r="I29" s="722" t="s">
        <v>376</v>
      </c>
      <c r="J29" s="702" t="s">
        <v>419</v>
      </c>
      <c r="K29" s="144" t="s">
        <v>40</v>
      </c>
      <c r="L29" s="129">
        <f>SUM(M29,O29)</f>
        <v>729.9</v>
      </c>
      <c r="M29" s="584">
        <v>729.9</v>
      </c>
      <c r="N29" s="198">
        <v>0</v>
      </c>
      <c r="O29" s="199">
        <v>0</v>
      </c>
      <c r="P29" s="130">
        <f>+Q29</f>
        <v>1169.5</v>
      </c>
      <c r="Q29" s="585">
        <v>1169.5</v>
      </c>
      <c r="R29" s="585">
        <v>0</v>
      </c>
      <c r="S29" s="586">
        <v>0</v>
      </c>
      <c r="T29" s="113">
        <f>+U29+W29</f>
        <v>1169.5</v>
      </c>
      <c r="U29" s="587">
        <v>1169.5</v>
      </c>
      <c r="V29" s="587">
        <v>0</v>
      </c>
      <c r="W29" s="588">
        <v>0</v>
      </c>
      <c r="X29" s="28" t="s">
        <v>28</v>
      </c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19.5" customHeight="1" thickBot="1" x14ac:dyDescent="0.25">
      <c r="A30" s="681"/>
      <c r="B30" s="847"/>
      <c r="C30" s="727"/>
      <c r="D30" s="747"/>
      <c r="E30" s="699"/>
      <c r="F30" s="730"/>
      <c r="G30" s="695"/>
      <c r="H30" s="723"/>
      <c r="I30" s="723"/>
      <c r="J30" s="703"/>
      <c r="K30" s="288" t="s">
        <v>20</v>
      </c>
      <c r="L30" s="322">
        <f>SUM(M30,O30)</f>
        <v>221.9</v>
      </c>
      <c r="M30" s="589">
        <v>221.9</v>
      </c>
      <c r="N30" s="590">
        <v>216.7</v>
      </c>
      <c r="O30" s="591">
        <v>0</v>
      </c>
      <c r="P30" s="322">
        <f>Q30+S30</f>
        <v>186.7</v>
      </c>
      <c r="Q30" s="589">
        <v>186.7</v>
      </c>
      <c r="R30" s="589">
        <v>181.9</v>
      </c>
      <c r="S30" s="592">
        <v>0</v>
      </c>
      <c r="T30" s="285">
        <f>+U30+W30</f>
        <v>186.7</v>
      </c>
      <c r="U30" s="286">
        <v>186.7</v>
      </c>
      <c r="V30" s="286">
        <v>181.9</v>
      </c>
      <c r="W30" s="287">
        <v>0</v>
      </c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8.75" customHeight="1" thickBot="1" x14ac:dyDescent="0.25">
      <c r="A31" s="681"/>
      <c r="B31" s="847"/>
      <c r="C31" s="727"/>
      <c r="D31" s="747"/>
      <c r="E31" s="699"/>
      <c r="F31" s="730"/>
      <c r="G31" s="695"/>
      <c r="H31" s="723"/>
      <c r="I31" s="723"/>
      <c r="J31" s="703"/>
      <c r="K31" s="60" t="s">
        <v>108</v>
      </c>
      <c r="L31" s="157">
        <f>SUM(M31,O31)</f>
        <v>104.4</v>
      </c>
      <c r="M31" s="593">
        <v>104.4</v>
      </c>
      <c r="N31" s="186">
        <v>81.599999999999994</v>
      </c>
      <c r="O31" s="187">
        <v>0</v>
      </c>
      <c r="P31" s="157">
        <f>Q31+S31</f>
        <v>99.3</v>
      </c>
      <c r="Q31" s="593">
        <v>99.3</v>
      </c>
      <c r="R31" s="593">
        <v>75.900000000000006</v>
      </c>
      <c r="S31" s="594">
        <v>0</v>
      </c>
      <c r="T31" s="103">
        <f>+U31+W31</f>
        <v>94.4</v>
      </c>
      <c r="U31" s="44">
        <v>94.4</v>
      </c>
      <c r="V31" s="44">
        <v>72.099999999999994</v>
      </c>
      <c r="W31" s="146">
        <v>0</v>
      </c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22.5" customHeight="1" thickBot="1" x14ac:dyDescent="0.25">
      <c r="A32" s="682"/>
      <c r="B32" s="798"/>
      <c r="C32" s="728"/>
      <c r="D32" s="752"/>
      <c r="E32" s="700"/>
      <c r="F32" s="732"/>
      <c r="G32" s="696"/>
      <c r="H32" s="724"/>
      <c r="I32" s="724"/>
      <c r="J32" s="704"/>
      <c r="K32" s="230" t="s">
        <v>11</v>
      </c>
      <c r="L32" s="47">
        <f t="shared" ref="L32:W32" si="4">L31+L30+L29</f>
        <v>1056.2</v>
      </c>
      <c r="M32" s="48">
        <f t="shared" si="4"/>
        <v>1056.2</v>
      </c>
      <c r="N32" s="48">
        <f t="shared" si="4"/>
        <v>298.29999999999995</v>
      </c>
      <c r="O32" s="49">
        <f t="shared" si="4"/>
        <v>0</v>
      </c>
      <c r="P32" s="47">
        <f t="shared" si="4"/>
        <v>1455.5</v>
      </c>
      <c r="Q32" s="48">
        <f t="shared" si="4"/>
        <v>1455.5</v>
      </c>
      <c r="R32" s="48">
        <f t="shared" si="4"/>
        <v>257.8</v>
      </c>
      <c r="S32" s="49">
        <f t="shared" si="4"/>
        <v>0</v>
      </c>
      <c r="T32" s="47">
        <f t="shared" si="4"/>
        <v>1450.6</v>
      </c>
      <c r="U32" s="48">
        <f t="shared" si="4"/>
        <v>1450.6</v>
      </c>
      <c r="V32" s="48">
        <f t="shared" si="4"/>
        <v>254</v>
      </c>
      <c r="W32" s="49">
        <f t="shared" si="4"/>
        <v>0</v>
      </c>
      <c r="X32" s="28" t="s">
        <v>30</v>
      </c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18" customHeight="1" thickBot="1" x14ac:dyDescent="0.25">
      <c r="A33" s="679" t="s">
        <v>14</v>
      </c>
      <c r="B33" s="797" t="s">
        <v>15</v>
      </c>
      <c r="C33" s="725" t="s">
        <v>21</v>
      </c>
      <c r="D33" s="690" t="s">
        <v>34</v>
      </c>
      <c r="E33" s="697" t="s">
        <v>133</v>
      </c>
      <c r="F33" s="729" t="s">
        <v>187</v>
      </c>
      <c r="G33" s="694" t="s">
        <v>123</v>
      </c>
      <c r="H33" s="766" t="s">
        <v>26</v>
      </c>
      <c r="I33" s="687" t="s">
        <v>376</v>
      </c>
      <c r="J33" s="687" t="s">
        <v>419</v>
      </c>
      <c r="K33" s="144" t="s">
        <v>20</v>
      </c>
      <c r="L33" s="129">
        <f>SUM(M33,O33)</f>
        <v>68.599999999999994</v>
      </c>
      <c r="M33" s="198">
        <v>68.599999999999994</v>
      </c>
      <c r="N33" s="198">
        <v>59</v>
      </c>
      <c r="O33" s="199">
        <v>0</v>
      </c>
      <c r="P33" s="129">
        <f>+Q33</f>
        <v>75.099999999999994</v>
      </c>
      <c r="Q33" s="198">
        <v>75.099999999999994</v>
      </c>
      <c r="R33" s="198">
        <v>65.599999999999994</v>
      </c>
      <c r="S33" s="199">
        <v>0</v>
      </c>
      <c r="T33" s="113">
        <f>+U33+W33</f>
        <v>75.099999999999994</v>
      </c>
      <c r="U33" s="587">
        <v>75.099999999999994</v>
      </c>
      <c r="V33" s="587">
        <v>65.599999999999994</v>
      </c>
      <c r="W33" s="595">
        <v>0</v>
      </c>
      <c r="X33" s="28" t="s">
        <v>35</v>
      </c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21" customHeight="1" thickBot="1" x14ac:dyDescent="0.25">
      <c r="A34" s="681"/>
      <c r="B34" s="847"/>
      <c r="C34" s="727"/>
      <c r="D34" s="691"/>
      <c r="E34" s="699"/>
      <c r="F34" s="730"/>
      <c r="G34" s="695"/>
      <c r="H34" s="767"/>
      <c r="I34" s="688"/>
      <c r="J34" s="688"/>
      <c r="K34" s="60" t="s">
        <v>108</v>
      </c>
      <c r="L34" s="157">
        <f>SUM(M34,O34)</f>
        <v>18</v>
      </c>
      <c r="M34" s="186">
        <v>18</v>
      </c>
      <c r="N34" s="186">
        <v>12.1</v>
      </c>
      <c r="O34" s="581">
        <v>0</v>
      </c>
      <c r="P34" s="157">
        <f>+Q34</f>
        <v>15.6</v>
      </c>
      <c r="Q34" s="186">
        <v>15.6</v>
      </c>
      <c r="R34" s="186">
        <v>12.1</v>
      </c>
      <c r="S34" s="187">
        <v>0</v>
      </c>
      <c r="T34" s="103">
        <f>+U34+W34</f>
        <v>11.9</v>
      </c>
      <c r="U34" s="44">
        <v>11.9</v>
      </c>
      <c r="V34" s="44">
        <v>8.5</v>
      </c>
      <c r="W34" s="145">
        <v>0</v>
      </c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21.75" customHeight="1" thickBot="1" x14ac:dyDescent="0.25">
      <c r="A35" s="682"/>
      <c r="B35" s="798"/>
      <c r="C35" s="728"/>
      <c r="D35" s="692"/>
      <c r="E35" s="700"/>
      <c r="F35" s="732"/>
      <c r="G35" s="696"/>
      <c r="H35" s="768"/>
      <c r="I35" s="689"/>
      <c r="J35" s="689"/>
      <c r="K35" s="46" t="s">
        <v>11</v>
      </c>
      <c r="L35" s="50">
        <f>L33+L34</f>
        <v>86.6</v>
      </c>
      <c r="M35" s="40">
        <f>M33+M34</f>
        <v>86.6</v>
      </c>
      <c r="N35" s="40">
        <f>N33+N34</f>
        <v>71.099999999999994</v>
      </c>
      <c r="O35" s="305">
        <f>O33+O34</f>
        <v>0</v>
      </c>
      <c r="P35" s="47">
        <f>SUM(P33:P34)</f>
        <v>90.699999999999989</v>
      </c>
      <c r="Q35" s="48">
        <f t="shared" ref="Q35:W35" si="5">SUM(Q33:Q34)</f>
        <v>90.699999999999989</v>
      </c>
      <c r="R35" s="48">
        <f t="shared" si="5"/>
        <v>77.699999999999989</v>
      </c>
      <c r="S35" s="49">
        <f t="shared" si="5"/>
        <v>0</v>
      </c>
      <c r="T35" s="47">
        <f t="shared" si="5"/>
        <v>87</v>
      </c>
      <c r="U35" s="48">
        <f t="shared" si="5"/>
        <v>87</v>
      </c>
      <c r="V35" s="48">
        <f t="shared" si="5"/>
        <v>74.099999999999994</v>
      </c>
      <c r="W35" s="49">
        <f t="shared" si="5"/>
        <v>0</v>
      </c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19.5" customHeight="1" x14ac:dyDescent="0.2">
      <c r="A36" s="679" t="s">
        <v>14</v>
      </c>
      <c r="B36" s="797" t="s">
        <v>15</v>
      </c>
      <c r="C36" s="725" t="s">
        <v>21</v>
      </c>
      <c r="D36" s="690" t="s">
        <v>36</v>
      </c>
      <c r="E36" s="697" t="s">
        <v>37</v>
      </c>
      <c r="F36" s="729" t="s">
        <v>187</v>
      </c>
      <c r="G36" s="694" t="s">
        <v>123</v>
      </c>
      <c r="H36" s="737" t="s">
        <v>26</v>
      </c>
      <c r="I36" s="687" t="s">
        <v>376</v>
      </c>
      <c r="J36" s="687" t="s">
        <v>419</v>
      </c>
      <c r="K36" s="144" t="s">
        <v>20</v>
      </c>
      <c r="L36" s="129">
        <f>SUM(M36,O36)</f>
        <v>442.4</v>
      </c>
      <c r="M36" s="198">
        <v>442.4</v>
      </c>
      <c r="N36" s="198">
        <v>429.4</v>
      </c>
      <c r="O36" s="199">
        <v>0</v>
      </c>
      <c r="P36" s="129">
        <f>+Q36</f>
        <v>453.1</v>
      </c>
      <c r="Q36" s="198">
        <v>453.1</v>
      </c>
      <c r="R36" s="198">
        <v>440.7</v>
      </c>
      <c r="S36" s="199">
        <v>0</v>
      </c>
      <c r="T36" s="113">
        <f>+U36+W36</f>
        <v>453.1</v>
      </c>
      <c r="U36" s="587">
        <v>453.1</v>
      </c>
      <c r="V36" s="587">
        <v>440.7</v>
      </c>
      <c r="W36" s="595">
        <v>0</v>
      </c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7.25" customHeight="1" x14ac:dyDescent="0.2">
      <c r="A37" s="680"/>
      <c r="B37" s="850"/>
      <c r="C37" s="726"/>
      <c r="D37" s="693"/>
      <c r="E37" s="698"/>
      <c r="F37" s="734"/>
      <c r="G37" s="735"/>
      <c r="H37" s="738"/>
      <c r="I37" s="688"/>
      <c r="J37" s="688"/>
      <c r="K37" s="54" t="s">
        <v>29</v>
      </c>
      <c r="L37" s="238">
        <f>M37+O37</f>
        <v>0</v>
      </c>
      <c r="M37" s="289">
        <v>0</v>
      </c>
      <c r="N37" s="289">
        <v>0</v>
      </c>
      <c r="O37" s="290">
        <v>0</v>
      </c>
      <c r="P37" s="238">
        <f>Q37+S37</f>
        <v>0</v>
      </c>
      <c r="Q37" s="289">
        <v>0</v>
      </c>
      <c r="R37" s="289">
        <v>0</v>
      </c>
      <c r="S37" s="291">
        <v>0</v>
      </c>
      <c r="T37" s="239">
        <f>U37+W37</f>
        <v>0</v>
      </c>
      <c r="U37" s="240">
        <v>0</v>
      </c>
      <c r="V37" s="55">
        <v>0</v>
      </c>
      <c r="W37" s="56">
        <v>0</v>
      </c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20.25" customHeight="1" thickBot="1" x14ac:dyDescent="0.25">
      <c r="A38" s="681"/>
      <c r="B38" s="847"/>
      <c r="C38" s="727"/>
      <c r="D38" s="691"/>
      <c r="E38" s="699"/>
      <c r="F38" s="730"/>
      <c r="G38" s="695"/>
      <c r="H38" s="738"/>
      <c r="I38" s="688"/>
      <c r="J38" s="688"/>
      <c r="K38" s="60" t="s">
        <v>108</v>
      </c>
      <c r="L38" s="149">
        <f>SUM(M38,O38)</f>
        <v>96</v>
      </c>
      <c r="M38" s="321">
        <v>96</v>
      </c>
      <c r="N38" s="321">
        <v>84.8</v>
      </c>
      <c r="O38" s="596">
        <v>0</v>
      </c>
      <c r="P38" s="149">
        <f>+Q38</f>
        <v>95.4</v>
      </c>
      <c r="Q38" s="321">
        <v>95.4</v>
      </c>
      <c r="R38" s="321">
        <v>84.5</v>
      </c>
      <c r="S38" s="490">
        <v>0</v>
      </c>
      <c r="T38" s="251">
        <f>+U38+W38</f>
        <v>83.7</v>
      </c>
      <c r="U38" s="55">
        <v>83.7</v>
      </c>
      <c r="V38" s="44">
        <v>73.099999999999994</v>
      </c>
      <c r="W38" s="145">
        <v>0</v>
      </c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20.25" customHeight="1" thickBot="1" x14ac:dyDescent="0.25">
      <c r="A39" s="682"/>
      <c r="B39" s="798"/>
      <c r="C39" s="728"/>
      <c r="D39" s="692"/>
      <c r="E39" s="700"/>
      <c r="F39" s="732"/>
      <c r="G39" s="696"/>
      <c r="H39" s="689"/>
      <c r="I39" s="689"/>
      <c r="J39" s="689"/>
      <c r="K39" s="46" t="s">
        <v>11</v>
      </c>
      <c r="L39" s="47">
        <f t="shared" ref="L39:W39" si="6">SUM(L36:L38)</f>
        <v>538.4</v>
      </c>
      <c r="M39" s="48">
        <f t="shared" si="6"/>
        <v>538.4</v>
      </c>
      <c r="N39" s="48">
        <f t="shared" si="6"/>
        <v>514.19999999999993</v>
      </c>
      <c r="O39" s="49">
        <f t="shared" si="6"/>
        <v>0</v>
      </c>
      <c r="P39" s="47">
        <f t="shared" si="6"/>
        <v>548.5</v>
      </c>
      <c r="Q39" s="48">
        <f t="shared" si="6"/>
        <v>548.5</v>
      </c>
      <c r="R39" s="48">
        <f t="shared" si="6"/>
        <v>525.20000000000005</v>
      </c>
      <c r="S39" s="49">
        <f t="shared" si="6"/>
        <v>0</v>
      </c>
      <c r="T39" s="47">
        <f t="shared" si="6"/>
        <v>536.80000000000007</v>
      </c>
      <c r="U39" s="48">
        <f t="shared" si="6"/>
        <v>536.80000000000007</v>
      </c>
      <c r="V39" s="48">
        <f t="shared" si="6"/>
        <v>513.79999999999995</v>
      </c>
      <c r="W39" s="49">
        <f t="shared" si="6"/>
        <v>0</v>
      </c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9.5" customHeight="1" x14ac:dyDescent="0.2">
      <c r="A40" s="679" t="s">
        <v>14</v>
      </c>
      <c r="B40" s="797" t="s">
        <v>15</v>
      </c>
      <c r="C40" s="725" t="s">
        <v>21</v>
      </c>
      <c r="D40" s="690" t="s">
        <v>47</v>
      </c>
      <c r="E40" s="697" t="s">
        <v>122</v>
      </c>
      <c r="F40" s="729" t="s">
        <v>187</v>
      </c>
      <c r="G40" s="694" t="s">
        <v>48</v>
      </c>
      <c r="H40" s="737" t="s">
        <v>26</v>
      </c>
      <c r="I40" s="687" t="s">
        <v>376</v>
      </c>
      <c r="J40" s="687" t="s">
        <v>188</v>
      </c>
      <c r="K40" s="64" t="s">
        <v>20</v>
      </c>
      <c r="L40" s="88">
        <f>SUM(M40,O40)</f>
        <v>322.8</v>
      </c>
      <c r="M40" s="456">
        <v>322.8</v>
      </c>
      <c r="N40" s="456">
        <v>300</v>
      </c>
      <c r="O40" s="457">
        <v>0</v>
      </c>
      <c r="P40" s="88">
        <f>Q40+S40</f>
        <v>338.2</v>
      </c>
      <c r="Q40" s="456">
        <v>322.3</v>
      </c>
      <c r="R40" s="456">
        <v>295.39999999999998</v>
      </c>
      <c r="S40" s="457">
        <v>15.9</v>
      </c>
      <c r="T40" s="570">
        <f>+U40+W40</f>
        <v>338.2</v>
      </c>
      <c r="U40" s="571">
        <v>322.3</v>
      </c>
      <c r="V40" s="571">
        <v>295.39999999999998</v>
      </c>
      <c r="W40" s="572">
        <v>15.9</v>
      </c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9.5" customHeight="1" x14ac:dyDescent="0.2">
      <c r="A41" s="680"/>
      <c r="B41" s="850"/>
      <c r="C41" s="726"/>
      <c r="D41" s="693"/>
      <c r="E41" s="698"/>
      <c r="F41" s="734"/>
      <c r="G41" s="735"/>
      <c r="H41" s="738"/>
      <c r="I41" s="688"/>
      <c r="J41" s="688"/>
      <c r="K41" s="54" t="s">
        <v>32</v>
      </c>
      <c r="L41" s="238">
        <f>M41+O41</f>
        <v>0.9</v>
      </c>
      <c r="M41" s="289">
        <v>0.9</v>
      </c>
      <c r="N41" s="289">
        <v>0</v>
      </c>
      <c r="O41" s="290">
        <v>0</v>
      </c>
      <c r="P41" s="238">
        <f>Q41+S41</f>
        <v>0</v>
      </c>
      <c r="Q41" s="289">
        <v>0</v>
      </c>
      <c r="R41" s="289">
        <v>0</v>
      </c>
      <c r="S41" s="291">
        <v>0</v>
      </c>
      <c r="T41" s="239">
        <f>U41+W41</f>
        <v>0</v>
      </c>
      <c r="U41" s="240">
        <v>0</v>
      </c>
      <c r="V41" s="240">
        <v>0</v>
      </c>
      <c r="W41" s="56">
        <v>0</v>
      </c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0.25" customHeight="1" thickBot="1" x14ac:dyDescent="0.25">
      <c r="A42" s="681"/>
      <c r="B42" s="847"/>
      <c r="C42" s="727"/>
      <c r="D42" s="691"/>
      <c r="E42" s="699"/>
      <c r="F42" s="730"/>
      <c r="G42" s="695"/>
      <c r="H42" s="738"/>
      <c r="I42" s="688"/>
      <c r="J42" s="688"/>
      <c r="K42" s="60" t="s">
        <v>40</v>
      </c>
      <c r="L42" s="149">
        <f>SUM(M42,O42)</f>
        <v>49</v>
      </c>
      <c r="M42" s="321">
        <v>49</v>
      </c>
      <c r="N42" s="321">
        <v>48.3</v>
      </c>
      <c r="O42" s="596">
        <v>0</v>
      </c>
      <c r="P42" s="149">
        <f>+Q42</f>
        <v>49</v>
      </c>
      <c r="Q42" s="321">
        <v>49</v>
      </c>
      <c r="R42" s="321">
        <v>48.3</v>
      </c>
      <c r="S42" s="490">
        <v>0</v>
      </c>
      <c r="T42" s="251">
        <f>+U42+W42</f>
        <v>49</v>
      </c>
      <c r="U42" s="55">
        <v>49</v>
      </c>
      <c r="V42" s="55">
        <v>48.3</v>
      </c>
      <c r="W42" s="145">
        <v>0</v>
      </c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ht="18" customHeight="1" thickBot="1" x14ac:dyDescent="0.25">
      <c r="A43" s="799"/>
      <c r="B43" s="848"/>
      <c r="C43" s="733"/>
      <c r="D43" s="701"/>
      <c r="E43" s="713"/>
      <c r="F43" s="731"/>
      <c r="G43" s="736"/>
      <c r="H43" s="689"/>
      <c r="I43" s="689"/>
      <c r="J43" s="689"/>
      <c r="K43" s="230" t="s">
        <v>11</v>
      </c>
      <c r="L43" s="47">
        <f>L40+L42+L41</f>
        <v>372.7</v>
      </c>
      <c r="M43" s="48">
        <f t="shared" ref="M43:W43" si="7">M40+M42+M41</f>
        <v>372.7</v>
      </c>
      <c r="N43" s="48">
        <f t="shared" si="7"/>
        <v>348.3</v>
      </c>
      <c r="O43" s="49">
        <f t="shared" si="7"/>
        <v>0</v>
      </c>
      <c r="P43" s="47">
        <f t="shared" si="7"/>
        <v>387.2</v>
      </c>
      <c r="Q43" s="48">
        <f t="shared" si="7"/>
        <v>371.3</v>
      </c>
      <c r="R43" s="48">
        <f t="shared" si="7"/>
        <v>343.7</v>
      </c>
      <c r="S43" s="49">
        <f t="shared" si="7"/>
        <v>15.9</v>
      </c>
      <c r="T43" s="47">
        <f t="shared" si="7"/>
        <v>387.2</v>
      </c>
      <c r="U43" s="48">
        <f t="shared" si="7"/>
        <v>371.3</v>
      </c>
      <c r="V43" s="48">
        <f t="shared" si="7"/>
        <v>343.7</v>
      </c>
      <c r="W43" s="49">
        <f t="shared" si="7"/>
        <v>15.9</v>
      </c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 ht="20.25" customHeight="1" x14ac:dyDescent="0.2">
      <c r="A44" s="679" t="s">
        <v>14</v>
      </c>
      <c r="B44" s="797" t="s">
        <v>15</v>
      </c>
      <c r="C44" s="725" t="s">
        <v>21</v>
      </c>
      <c r="D44" s="946" t="s">
        <v>138</v>
      </c>
      <c r="E44" s="709" t="s">
        <v>139</v>
      </c>
      <c r="F44" s="928" t="s">
        <v>187</v>
      </c>
      <c r="G44" s="743" t="s">
        <v>123</v>
      </c>
      <c r="H44" s="808" t="s">
        <v>182</v>
      </c>
      <c r="I44" s="719" t="s">
        <v>376</v>
      </c>
      <c r="J44" s="719" t="s">
        <v>419</v>
      </c>
      <c r="K44" s="155" t="s">
        <v>40</v>
      </c>
      <c r="L44" s="129">
        <f>SUM(M44,O44)</f>
        <v>28.7</v>
      </c>
      <c r="M44" s="198">
        <v>28.7</v>
      </c>
      <c r="N44" s="198">
        <v>28.2</v>
      </c>
      <c r="O44" s="199">
        <v>0</v>
      </c>
      <c r="P44" s="129">
        <f>+Q44</f>
        <v>23.9</v>
      </c>
      <c r="Q44" s="198">
        <v>23.9</v>
      </c>
      <c r="R44" s="198">
        <v>12.2</v>
      </c>
      <c r="S44" s="199">
        <v>0</v>
      </c>
      <c r="T44" s="129">
        <f>+U44+W44</f>
        <v>22.5</v>
      </c>
      <c r="U44" s="458">
        <v>22.5</v>
      </c>
      <c r="V44" s="458">
        <v>11.8</v>
      </c>
      <c r="W44" s="132">
        <v>0</v>
      </c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1:37" ht="20.25" customHeight="1" thickBot="1" x14ac:dyDescent="0.25">
      <c r="A45" s="681"/>
      <c r="B45" s="847"/>
      <c r="C45" s="727"/>
      <c r="D45" s="947"/>
      <c r="E45" s="711"/>
      <c r="F45" s="929"/>
      <c r="G45" s="744"/>
      <c r="H45" s="809"/>
      <c r="I45" s="720"/>
      <c r="J45" s="720"/>
      <c r="K45" s="185" t="s">
        <v>108</v>
      </c>
      <c r="L45" s="157">
        <f>SUM(M45,O45)</f>
        <v>0</v>
      </c>
      <c r="M45" s="186">
        <v>0</v>
      </c>
      <c r="N45" s="186">
        <v>0</v>
      </c>
      <c r="O45" s="581">
        <v>0</v>
      </c>
      <c r="P45" s="149">
        <f>+Q45</f>
        <v>2.2999999999999998</v>
      </c>
      <c r="Q45" s="186">
        <v>2.2999999999999998</v>
      </c>
      <c r="R45" s="186">
        <v>0</v>
      </c>
      <c r="S45" s="187">
        <v>0</v>
      </c>
      <c r="T45" s="157">
        <f>+U45+W45</f>
        <v>2.2999999999999998</v>
      </c>
      <c r="U45" s="577">
        <v>2.2999999999999998</v>
      </c>
      <c r="V45" s="577">
        <v>0</v>
      </c>
      <c r="W45" s="578">
        <v>0</v>
      </c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 ht="20.25" customHeight="1" thickBot="1" x14ac:dyDescent="0.25">
      <c r="A46" s="799"/>
      <c r="B46" s="848"/>
      <c r="C46" s="733"/>
      <c r="D46" s="948"/>
      <c r="E46" s="913"/>
      <c r="F46" s="930"/>
      <c r="G46" s="745"/>
      <c r="H46" s="810"/>
      <c r="I46" s="721"/>
      <c r="J46" s="721"/>
      <c r="K46" s="46" t="s">
        <v>11</v>
      </c>
      <c r="L46" s="61">
        <f>L44+L45</f>
        <v>28.7</v>
      </c>
      <c r="M46" s="63">
        <f>M44+M45</f>
        <v>28.7</v>
      </c>
      <c r="N46" s="63">
        <f>N44+N45</f>
        <v>28.2</v>
      </c>
      <c r="O46" s="63">
        <f>O44+O45</f>
        <v>0</v>
      </c>
      <c r="P46" s="47">
        <f>SUM(P44:P45)</f>
        <v>26.2</v>
      </c>
      <c r="Q46" s="48">
        <f t="shared" ref="Q46:W46" si="8">SUM(Q44:Q45)</f>
        <v>26.2</v>
      </c>
      <c r="R46" s="48">
        <f t="shared" si="8"/>
        <v>12.2</v>
      </c>
      <c r="S46" s="49">
        <f t="shared" si="8"/>
        <v>0</v>
      </c>
      <c r="T46" s="47">
        <f t="shared" si="8"/>
        <v>24.8</v>
      </c>
      <c r="U46" s="48">
        <f t="shared" si="8"/>
        <v>24.8</v>
      </c>
      <c r="V46" s="48">
        <f t="shared" si="8"/>
        <v>11.8</v>
      </c>
      <c r="W46" s="49">
        <f t="shared" si="8"/>
        <v>0</v>
      </c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1:37" ht="18.75" customHeight="1" x14ac:dyDescent="0.2">
      <c r="A47" s="679" t="s">
        <v>14</v>
      </c>
      <c r="B47" s="797" t="s">
        <v>15</v>
      </c>
      <c r="C47" s="725" t="s">
        <v>21</v>
      </c>
      <c r="D47" s="946" t="s">
        <v>49</v>
      </c>
      <c r="E47" s="709" t="s">
        <v>364</v>
      </c>
      <c r="F47" s="928" t="s">
        <v>189</v>
      </c>
      <c r="G47" s="743" t="s">
        <v>123</v>
      </c>
      <c r="H47" s="808" t="s">
        <v>182</v>
      </c>
      <c r="I47" s="719" t="s">
        <v>376</v>
      </c>
      <c r="J47" s="719" t="s">
        <v>419</v>
      </c>
      <c r="K47" s="155" t="s">
        <v>108</v>
      </c>
      <c r="L47" s="88">
        <f>SUM(M47,O47)</f>
        <v>0</v>
      </c>
      <c r="M47" s="456">
        <v>0</v>
      </c>
      <c r="N47" s="456">
        <v>0</v>
      </c>
      <c r="O47" s="457">
        <v>0</v>
      </c>
      <c r="P47" s="129">
        <f>+Q47</f>
        <v>0</v>
      </c>
      <c r="Q47" s="198">
        <v>0</v>
      </c>
      <c r="R47" s="198">
        <v>0</v>
      </c>
      <c r="S47" s="199">
        <v>0</v>
      </c>
      <c r="T47" s="129">
        <f>+U47+W47</f>
        <v>0</v>
      </c>
      <c r="U47" s="458">
        <v>0</v>
      </c>
      <c r="V47" s="458">
        <v>0</v>
      </c>
      <c r="W47" s="132">
        <v>0</v>
      </c>
      <c r="X47" s="28" t="s">
        <v>38</v>
      </c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 ht="19.5" customHeight="1" thickBot="1" x14ac:dyDescent="0.25">
      <c r="A48" s="681"/>
      <c r="B48" s="847"/>
      <c r="C48" s="727"/>
      <c r="D48" s="947"/>
      <c r="E48" s="711"/>
      <c r="F48" s="929"/>
      <c r="G48" s="744"/>
      <c r="H48" s="809"/>
      <c r="I48" s="720"/>
      <c r="J48" s="720"/>
      <c r="K48" s="185" t="s">
        <v>23</v>
      </c>
      <c r="L48" s="157">
        <f>SUM(M48,O48)</f>
        <v>50.7</v>
      </c>
      <c r="M48" s="186">
        <v>50.7</v>
      </c>
      <c r="N48" s="186">
        <v>43.9</v>
      </c>
      <c r="O48" s="581">
        <v>0</v>
      </c>
      <c r="P48" s="149">
        <f>+Q48</f>
        <v>53.6</v>
      </c>
      <c r="Q48" s="186">
        <v>53.6</v>
      </c>
      <c r="R48" s="186">
        <v>46.7</v>
      </c>
      <c r="S48" s="187">
        <v>0</v>
      </c>
      <c r="T48" s="157">
        <f>+U48+W48</f>
        <v>53.6</v>
      </c>
      <c r="U48" s="577">
        <v>53.6</v>
      </c>
      <c r="V48" s="577">
        <v>46.7</v>
      </c>
      <c r="W48" s="578">
        <v>0</v>
      </c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ht="22.5" customHeight="1" thickBot="1" x14ac:dyDescent="0.25">
      <c r="A49" s="799"/>
      <c r="B49" s="848"/>
      <c r="C49" s="733"/>
      <c r="D49" s="948"/>
      <c r="E49" s="913"/>
      <c r="F49" s="930"/>
      <c r="G49" s="745"/>
      <c r="H49" s="810"/>
      <c r="I49" s="721"/>
      <c r="J49" s="721"/>
      <c r="K49" s="46" t="s">
        <v>11</v>
      </c>
      <c r="L49" s="61">
        <f>L47+L48</f>
        <v>50.7</v>
      </c>
      <c r="M49" s="63">
        <f>M47+M48</f>
        <v>50.7</v>
      </c>
      <c r="N49" s="63">
        <f>N47+N48</f>
        <v>43.9</v>
      </c>
      <c r="O49" s="63">
        <f>O47+O48</f>
        <v>0</v>
      </c>
      <c r="P49" s="210">
        <f>SUM(P47:P48)</f>
        <v>53.6</v>
      </c>
      <c r="Q49" s="211">
        <f t="shared" ref="Q49:W49" si="9">SUM(Q47:Q48)</f>
        <v>53.6</v>
      </c>
      <c r="R49" s="211">
        <f t="shared" si="9"/>
        <v>46.7</v>
      </c>
      <c r="S49" s="212">
        <f t="shared" si="9"/>
        <v>0</v>
      </c>
      <c r="T49" s="210">
        <f t="shared" si="9"/>
        <v>53.6</v>
      </c>
      <c r="U49" s="211">
        <f t="shared" si="9"/>
        <v>53.6</v>
      </c>
      <c r="V49" s="211">
        <f t="shared" si="9"/>
        <v>46.7</v>
      </c>
      <c r="W49" s="212">
        <f t="shared" si="9"/>
        <v>0</v>
      </c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ht="21.75" customHeight="1" thickBot="1" x14ac:dyDescent="0.25">
      <c r="A50" s="27" t="s">
        <v>14</v>
      </c>
      <c r="B50" s="4" t="s">
        <v>15</v>
      </c>
      <c r="C50" s="5" t="s">
        <v>21</v>
      </c>
      <c r="D50" s="142"/>
      <c r="E50" s="1073" t="s">
        <v>176</v>
      </c>
      <c r="F50" s="1073"/>
      <c r="G50" s="1073"/>
      <c r="H50" s="1073"/>
      <c r="I50" s="1073"/>
      <c r="J50" s="1074"/>
      <c r="K50" s="1074"/>
      <c r="L50" s="7">
        <f t="shared" ref="L50:W50" si="10">L24+L28+L32+L35+L49+L39+L43+L46</f>
        <v>3494.7999999999993</v>
      </c>
      <c r="M50" s="8">
        <f t="shared" si="10"/>
        <v>3494.7999999999993</v>
      </c>
      <c r="N50" s="8">
        <f t="shared" si="10"/>
        <v>2567.6</v>
      </c>
      <c r="O50" s="9">
        <f t="shared" si="10"/>
        <v>0</v>
      </c>
      <c r="P50" s="7">
        <f t="shared" si="10"/>
        <v>3837.2999999999993</v>
      </c>
      <c r="Q50" s="8">
        <f t="shared" si="10"/>
        <v>3818.2999999999997</v>
      </c>
      <c r="R50" s="8">
        <f t="shared" si="10"/>
        <v>2435.8999999999996</v>
      </c>
      <c r="S50" s="9">
        <f t="shared" si="10"/>
        <v>19</v>
      </c>
      <c r="T50" s="7">
        <f t="shared" si="10"/>
        <v>3814.4</v>
      </c>
      <c r="U50" s="8">
        <f t="shared" si="10"/>
        <v>3795.4</v>
      </c>
      <c r="V50" s="8">
        <f t="shared" si="10"/>
        <v>2416.6999999999998</v>
      </c>
      <c r="W50" s="9">
        <f t="shared" si="10"/>
        <v>19</v>
      </c>
    </row>
    <row r="51" spans="1:37" ht="22.5" customHeight="1" thickBot="1" x14ac:dyDescent="0.25">
      <c r="A51" s="27" t="s">
        <v>14</v>
      </c>
      <c r="B51" s="4" t="s">
        <v>15</v>
      </c>
      <c r="C51" s="5" t="s">
        <v>24</v>
      </c>
      <c r="D51" s="1137" t="s">
        <v>130</v>
      </c>
      <c r="E51" s="1138"/>
      <c r="F51" s="1138"/>
      <c r="G51" s="1138"/>
      <c r="H51" s="1138"/>
      <c r="I51" s="1138"/>
      <c r="J51" s="1138"/>
      <c r="K51" s="1138"/>
      <c r="L51" s="1139"/>
      <c r="M51" s="1139"/>
      <c r="N51" s="1139"/>
      <c r="O51" s="1139"/>
      <c r="P51" s="1139"/>
      <c r="Q51" s="1139"/>
      <c r="R51" s="1139"/>
      <c r="S51" s="1139"/>
      <c r="T51" s="1139"/>
      <c r="U51" s="1139"/>
      <c r="V51" s="1139"/>
      <c r="W51" s="1140"/>
    </row>
    <row r="52" spans="1:37" ht="21.75" customHeight="1" x14ac:dyDescent="0.2">
      <c r="A52" s="679" t="s">
        <v>14</v>
      </c>
      <c r="B52" s="797" t="s">
        <v>15</v>
      </c>
      <c r="C52" s="725" t="s">
        <v>24</v>
      </c>
      <c r="D52" s="690" t="s">
        <v>15</v>
      </c>
      <c r="E52" s="697" t="s">
        <v>399</v>
      </c>
      <c r="F52" s="729" t="s">
        <v>187</v>
      </c>
      <c r="G52" s="694" t="s">
        <v>18</v>
      </c>
      <c r="H52" s="737" t="s">
        <v>19</v>
      </c>
      <c r="I52" s="687" t="s">
        <v>36</v>
      </c>
      <c r="J52" s="687" t="s">
        <v>420</v>
      </c>
      <c r="K52" s="64" t="s">
        <v>39</v>
      </c>
      <c r="L52" s="88">
        <f>SUM(M52,O52)</f>
        <v>778.2</v>
      </c>
      <c r="M52" s="569">
        <v>778.2</v>
      </c>
      <c r="N52" s="569">
        <v>0</v>
      </c>
      <c r="O52" s="91">
        <v>0</v>
      </c>
      <c r="P52" s="89">
        <f>Q52+S52</f>
        <v>1792</v>
      </c>
      <c r="Q52" s="569">
        <v>1792</v>
      </c>
      <c r="R52" s="569">
        <v>0</v>
      </c>
      <c r="S52" s="91">
        <v>0</v>
      </c>
      <c r="T52" s="570">
        <f>U52+W52</f>
        <v>1792</v>
      </c>
      <c r="U52" s="571">
        <v>1792</v>
      </c>
      <c r="V52" s="571">
        <v>0</v>
      </c>
      <c r="W52" s="572">
        <v>0</v>
      </c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7" ht="22.5" customHeight="1" thickBot="1" x14ac:dyDescent="0.25">
      <c r="A53" s="681"/>
      <c r="B53" s="847"/>
      <c r="C53" s="727"/>
      <c r="D53" s="691"/>
      <c r="E53" s="699"/>
      <c r="F53" s="730"/>
      <c r="G53" s="695"/>
      <c r="H53" s="805"/>
      <c r="I53" s="688"/>
      <c r="J53" s="688"/>
      <c r="K53" s="60" t="s">
        <v>20</v>
      </c>
      <c r="L53" s="157">
        <f>SUM(M53,O53)</f>
        <v>500</v>
      </c>
      <c r="M53" s="577">
        <v>500</v>
      </c>
      <c r="N53" s="577">
        <v>0</v>
      </c>
      <c r="O53" s="597">
        <v>0</v>
      </c>
      <c r="P53" s="576">
        <f>Q53+S53</f>
        <v>506.9</v>
      </c>
      <c r="Q53" s="577">
        <v>506.9</v>
      </c>
      <c r="R53" s="577">
        <v>0</v>
      </c>
      <c r="S53" s="578">
        <v>0</v>
      </c>
      <c r="T53" s="103">
        <f>U53+W53</f>
        <v>468</v>
      </c>
      <c r="U53" s="44">
        <v>468</v>
      </c>
      <c r="V53" s="44">
        <v>0</v>
      </c>
      <c r="W53" s="145">
        <v>0</v>
      </c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7" ht="22.5" customHeight="1" thickBot="1" x14ac:dyDescent="0.25">
      <c r="A54" s="682"/>
      <c r="B54" s="798"/>
      <c r="C54" s="728"/>
      <c r="D54" s="692"/>
      <c r="E54" s="700"/>
      <c r="F54" s="732"/>
      <c r="G54" s="696"/>
      <c r="H54" s="757"/>
      <c r="I54" s="689"/>
      <c r="J54" s="689"/>
      <c r="K54" s="46" t="s">
        <v>11</v>
      </c>
      <c r="L54" s="47">
        <f t="shared" ref="L54:W54" si="11">SUM(L52:L53)</f>
        <v>1278.2</v>
      </c>
      <c r="M54" s="48">
        <f t="shared" si="11"/>
        <v>1278.2</v>
      </c>
      <c r="N54" s="48">
        <f t="shared" si="11"/>
        <v>0</v>
      </c>
      <c r="O54" s="309">
        <f t="shared" si="11"/>
        <v>0</v>
      </c>
      <c r="P54" s="47">
        <f t="shared" si="11"/>
        <v>2298.9</v>
      </c>
      <c r="Q54" s="48">
        <f t="shared" si="11"/>
        <v>2298.9</v>
      </c>
      <c r="R54" s="48">
        <f t="shared" si="11"/>
        <v>0</v>
      </c>
      <c r="S54" s="49">
        <f t="shared" si="11"/>
        <v>0</v>
      </c>
      <c r="T54" s="47">
        <f t="shared" si="11"/>
        <v>2260</v>
      </c>
      <c r="U54" s="48">
        <f t="shared" si="11"/>
        <v>2260</v>
      </c>
      <c r="V54" s="48">
        <f t="shared" si="11"/>
        <v>0</v>
      </c>
      <c r="W54" s="49">
        <f t="shared" si="11"/>
        <v>0</v>
      </c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7" ht="27.75" customHeight="1" thickBot="1" x14ac:dyDescent="0.25">
      <c r="A55" s="679" t="s">
        <v>14</v>
      </c>
      <c r="B55" s="797" t="s">
        <v>15</v>
      </c>
      <c r="C55" s="725" t="s">
        <v>24</v>
      </c>
      <c r="D55" s="690" t="s">
        <v>21</v>
      </c>
      <c r="E55" s="697" t="s">
        <v>193</v>
      </c>
      <c r="F55" s="729" t="s">
        <v>187</v>
      </c>
      <c r="G55" s="694" t="s">
        <v>18</v>
      </c>
      <c r="H55" s="737" t="s">
        <v>19</v>
      </c>
      <c r="I55" s="687" t="s">
        <v>36</v>
      </c>
      <c r="J55" s="687" t="s">
        <v>420</v>
      </c>
      <c r="K55" s="54" t="s">
        <v>39</v>
      </c>
      <c r="L55" s="598">
        <f>SUM(M55,O55)</f>
        <v>51.9</v>
      </c>
      <c r="M55" s="204">
        <v>51.9</v>
      </c>
      <c r="N55" s="204">
        <v>51.2</v>
      </c>
      <c r="O55" s="235">
        <v>0</v>
      </c>
      <c r="P55" s="234">
        <f>Q55+S55</f>
        <v>57.9</v>
      </c>
      <c r="Q55" s="204">
        <v>57.9</v>
      </c>
      <c r="R55" s="204">
        <v>57.1</v>
      </c>
      <c r="S55" s="235">
        <v>0</v>
      </c>
      <c r="T55" s="599">
        <f>U55+W55</f>
        <v>57.9</v>
      </c>
      <c r="U55" s="65">
        <v>57.9</v>
      </c>
      <c r="V55" s="65">
        <v>57.1</v>
      </c>
      <c r="W55" s="128">
        <v>0</v>
      </c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ht="30" customHeight="1" thickBot="1" x14ac:dyDescent="0.25">
      <c r="A56" s="682"/>
      <c r="B56" s="798"/>
      <c r="C56" s="728"/>
      <c r="D56" s="692"/>
      <c r="E56" s="700"/>
      <c r="F56" s="732"/>
      <c r="G56" s="696"/>
      <c r="H56" s="757"/>
      <c r="I56" s="689"/>
      <c r="J56" s="689"/>
      <c r="K56" s="46" t="s">
        <v>11</v>
      </c>
      <c r="L56" s="47">
        <f t="shared" ref="L56:W56" si="12">SUM(L55:L55)</f>
        <v>51.9</v>
      </c>
      <c r="M56" s="48">
        <f t="shared" si="12"/>
        <v>51.9</v>
      </c>
      <c r="N56" s="48">
        <f t="shared" si="12"/>
        <v>51.2</v>
      </c>
      <c r="O56" s="309">
        <f t="shared" si="12"/>
        <v>0</v>
      </c>
      <c r="P56" s="47">
        <f t="shared" si="12"/>
        <v>57.9</v>
      </c>
      <c r="Q56" s="48">
        <f t="shared" si="12"/>
        <v>57.9</v>
      </c>
      <c r="R56" s="48">
        <f t="shared" si="12"/>
        <v>57.1</v>
      </c>
      <c r="S56" s="49">
        <f t="shared" si="12"/>
        <v>0</v>
      </c>
      <c r="T56" s="47">
        <f t="shared" si="12"/>
        <v>57.9</v>
      </c>
      <c r="U56" s="48">
        <f t="shared" si="12"/>
        <v>57.9</v>
      </c>
      <c r="V56" s="48">
        <f t="shared" si="12"/>
        <v>57.1</v>
      </c>
      <c r="W56" s="49">
        <f t="shared" si="12"/>
        <v>0</v>
      </c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37" ht="21" customHeight="1" x14ac:dyDescent="0.2">
      <c r="A57" s="679" t="s">
        <v>14</v>
      </c>
      <c r="B57" s="683" t="s">
        <v>15</v>
      </c>
      <c r="C57" s="725" t="s">
        <v>24</v>
      </c>
      <c r="D57" s="746" t="s">
        <v>24</v>
      </c>
      <c r="E57" s="697" t="s">
        <v>134</v>
      </c>
      <c r="F57" s="729" t="s">
        <v>187</v>
      </c>
      <c r="G57" s="694" t="s">
        <v>18</v>
      </c>
      <c r="H57" s="804" t="s">
        <v>183</v>
      </c>
      <c r="I57" s="753" t="s">
        <v>377</v>
      </c>
      <c r="J57" s="702" t="s">
        <v>419</v>
      </c>
      <c r="K57" s="64" t="s">
        <v>40</v>
      </c>
      <c r="L57" s="88">
        <f>SUM(M57,O57)</f>
        <v>252</v>
      </c>
      <c r="M57" s="600">
        <v>252</v>
      </c>
      <c r="N57" s="569">
        <v>27.6</v>
      </c>
      <c r="O57" s="91">
        <v>0</v>
      </c>
      <c r="P57" s="130">
        <f>Q57+S57</f>
        <v>272.7</v>
      </c>
      <c r="Q57" s="585">
        <v>272.7</v>
      </c>
      <c r="R57" s="585">
        <v>27.6</v>
      </c>
      <c r="S57" s="586">
        <v>0</v>
      </c>
      <c r="T57" s="113">
        <f>U57+W57</f>
        <v>272.7</v>
      </c>
      <c r="U57" s="587">
        <v>272.7</v>
      </c>
      <c r="V57" s="587">
        <v>27.6</v>
      </c>
      <c r="W57" s="588">
        <v>0</v>
      </c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ht="16.5" customHeight="1" x14ac:dyDescent="0.2">
      <c r="A58" s="681"/>
      <c r="B58" s="685"/>
      <c r="C58" s="727"/>
      <c r="D58" s="747"/>
      <c r="E58" s="699"/>
      <c r="F58" s="730"/>
      <c r="G58" s="695"/>
      <c r="H58" s="811"/>
      <c r="I58" s="754"/>
      <c r="J58" s="703"/>
      <c r="K58" s="288" t="s">
        <v>20</v>
      </c>
      <c r="L58" s="322">
        <f>SUM(M58,O58)</f>
        <v>557.70000000000005</v>
      </c>
      <c r="M58" s="323">
        <v>557.70000000000005</v>
      </c>
      <c r="N58" s="324">
        <v>446.5</v>
      </c>
      <c r="O58" s="325">
        <v>0</v>
      </c>
      <c r="P58" s="130">
        <f>Q58+S58</f>
        <v>588.1</v>
      </c>
      <c r="Q58" s="323">
        <v>588.1</v>
      </c>
      <c r="R58" s="323">
        <v>476.5</v>
      </c>
      <c r="S58" s="326">
        <v>0</v>
      </c>
      <c r="T58" s="285">
        <f>U58+W58</f>
        <v>588.1</v>
      </c>
      <c r="U58" s="286">
        <v>588.1</v>
      </c>
      <c r="V58" s="286">
        <v>476.5</v>
      </c>
      <c r="W58" s="287">
        <v>0</v>
      </c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ht="18" customHeight="1" x14ac:dyDescent="0.2">
      <c r="A59" s="681"/>
      <c r="B59" s="685"/>
      <c r="C59" s="727"/>
      <c r="D59" s="747"/>
      <c r="E59" s="699"/>
      <c r="F59" s="730"/>
      <c r="G59" s="695"/>
      <c r="H59" s="811"/>
      <c r="I59" s="754"/>
      <c r="J59" s="703"/>
      <c r="K59" s="241" t="s">
        <v>108</v>
      </c>
      <c r="L59" s="238">
        <f>SUM(M59,O59)</f>
        <v>576</v>
      </c>
      <c r="M59" s="601">
        <v>576</v>
      </c>
      <c r="N59" s="602">
        <v>414.3</v>
      </c>
      <c r="O59" s="603">
        <v>0</v>
      </c>
      <c r="P59" s="604">
        <f>Q59+S59</f>
        <v>704.1</v>
      </c>
      <c r="Q59" s="601">
        <v>682.1</v>
      </c>
      <c r="R59" s="601">
        <v>490.3</v>
      </c>
      <c r="S59" s="605">
        <v>22</v>
      </c>
      <c r="T59" s="239">
        <f>U59+W59</f>
        <v>704.1</v>
      </c>
      <c r="U59" s="240">
        <v>682.1</v>
      </c>
      <c r="V59" s="240">
        <v>490.3</v>
      </c>
      <c r="W59" s="606">
        <v>22</v>
      </c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1:37" ht="18" customHeight="1" x14ac:dyDescent="0.2">
      <c r="A60" s="799"/>
      <c r="B60" s="820"/>
      <c r="C60" s="733"/>
      <c r="D60" s="748"/>
      <c r="E60" s="713"/>
      <c r="F60" s="731"/>
      <c r="G60" s="736"/>
      <c r="H60" s="812"/>
      <c r="I60" s="755"/>
      <c r="J60" s="703"/>
      <c r="K60" s="54" t="s">
        <v>42</v>
      </c>
      <c r="L60" s="93">
        <f>M60+O60</f>
        <v>0</v>
      </c>
      <c r="M60" s="459">
        <v>0</v>
      </c>
      <c r="N60" s="460">
        <v>0</v>
      </c>
      <c r="O60" s="205">
        <v>0</v>
      </c>
      <c r="P60" s="461">
        <f>Q60+S60</f>
        <v>0</v>
      </c>
      <c r="Q60" s="459">
        <v>0</v>
      </c>
      <c r="R60" s="459">
        <v>0</v>
      </c>
      <c r="S60" s="203">
        <v>0</v>
      </c>
      <c r="T60" s="78">
        <f>U60+W60</f>
        <v>0</v>
      </c>
      <c r="U60" s="462">
        <v>0</v>
      </c>
      <c r="V60" s="462">
        <v>0</v>
      </c>
      <c r="W60" s="213">
        <v>0</v>
      </c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1:37" ht="18" customHeight="1" thickBot="1" x14ac:dyDescent="0.25">
      <c r="A61" s="799"/>
      <c r="B61" s="820"/>
      <c r="C61" s="733"/>
      <c r="D61" s="748"/>
      <c r="E61" s="713"/>
      <c r="F61" s="731"/>
      <c r="G61" s="736"/>
      <c r="H61" s="812"/>
      <c r="I61" s="755"/>
      <c r="J61" s="703"/>
      <c r="K61" s="188" t="s">
        <v>32</v>
      </c>
      <c r="L61" s="246">
        <f>M61+O61</f>
        <v>0</v>
      </c>
      <c r="M61" s="294">
        <v>0</v>
      </c>
      <c r="N61" s="295">
        <v>0</v>
      </c>
      <c r="O61" s="296">
        <v>0</v>
      </c>
      <c r="P61" s="297">
        <f>Q61+S61</f>
        <v>0</v>
      </c>
      <c r="Q61" s="294">
        <v>0</v>
      </c>
      <c r="R61" s="294">
        <v>0</v>
      </c>
      <c r="S61" s="298">
        <v>0</v>
      </c>
      <c r="T61" s="278">
        <f>U61+W61</f>
        <v>0</v>
      </c>
      <c r="U61" s="283">
        <v>0</v>
      </c>
      <c r="V61" s="283">
        <v>0</v>
      </c>
      <c r="W61" s="284">
        <v>0</v>
      </c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ht="23.25" customHeight="1" thickBot="1" x14ac:dyDescent="0.25">
      <c r="A62" s="799"/>
      <c r="B62" s="820"/>
      <c r="C62" s="733"/>
      <c r="D62" s="748"/>
      <c r="E62" s="713"/>
      <c r="F62" s="731"/>
      <c r="G62" s="736"/>
      <c r="H62" s="756"/>
      <c r="I62" s="756"/>
      <c r="J62" s="704"/>
      <c r="K62" s="189" t="s">
        <v>11</v>
      </c>
      <c r="L62" s="47">
        <f t="shared" ref="L62:W62" si="13">SUM(L57:L61)</f>
        <v>1385.7</v>
      </c>
      <c r="M62" s="48">
        <f t="shared" si="13"/>
        <v>1385.7</v>
      </c>
      <c r="N62" s="48">
        <f t="shared" si="13"/>
        <v>888.40000000000009</v>
      </c>
      <c r="O62" s="49">
        <f t="shared" si="13"/>
        <v>0</v>
      </c>
      <c r="P62" s="47">
        <f t="shared" si="13"/>
        <v>1564.9</v>
      </c>
      <c r="Q62" s="48">
        <f t="shared" si="13"/>
        <v>1542.9</v>
      </c>
      <c r="R62" s="48">
        <f t="shared" si="13"/>
        <v>994.40000000000009</v>
      </c>
      <c r="S62" s="49">
        <f t="shared" si="13"/>
        <v>22</v>
      </c>
      <c r="T62" s="47">
        <f t="shared" si="13"/>
        <v>1564.9</v>
      </c>
      <c r="U62" s="48">
        <f t="shared" si="13"/>
        <v>1542.9</v>
      </c>
      <c r="V62" s="48">
        <f t="shared" si="13"/>
        <v>994.40000000000009</v>
      </c>
      <c r="W62" s="49">
        <f t="shared" si="13"/>
        <v>22</v>
      </c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ht="20.25" customHeight="1" thickBot="1" x14ac:dyDescent="0.25">
      <c r="A63" s="27" t="s">
        <v>14</v>
      </c>
      <c r="B63" s="4" t="s">
        <v>15</v>
      </c>
      <c r="C63" s="5" t="s">
        <v>24</v>
      </c>
      <c r="D63" s="749" t="s">
        <v>176</v>
      </c>
      <c r="E63" s="749"/>
      <c r="F63" s="749"/>
      <c r="G63" s="749"/>
      <c r="H63" s="749"/>
      <c r="I63" s="749"/>
      <c r="J63" s="750"/>
      <c r="K63" s="751"/>
      <c r="L63" s="190">
        <f t="shared" ref="L63:W63" si="14">L54+L56+L62</f>
        <v>2715.8</v>
      </c>
      <c r="M63" s="191">
        <f t="shared" si="14"/>
        <v>2715.8</v>
      </c>
      <c r="N63" s="191">
        <f t="shared" si="14"/>
        <v>939.60000000000014</v>
      </c>
      <c r="O63" s="192">
        <f t="shared" si="14"/>
        <v>0</v>
      </c>
      <c r="P63" s="190">
        <f t="shared" si="14"/>
        <v>3921.7000000000003</v>
      </c>
      <c r="Q63" s="191">
        <f t="shared" si="14"/>
        <v>3899.7000000000003</v>
      </c>
      <c r="R63" s="191">
        <f t="shared" si="14"/>
        <v>1051.5</v>
      </c>
      <c r="S63" s="192">
        <f t="shared" si="14"/>
        <v>22</v>
      </c>
      <c r="T63" s="190">
        <f t="shared" si="14"/>
        <v>3882.8</v>
      </c>
      <c r="U63" s="191">
        <f t="shared" si="14"/>
        <v>3860.8</v>
      </c>
      <c r="V63" s="191">
        <f t="shared" si="14"/>
        <v>1051.5</v>
      </c>
      <c r="W63" s="192">
        <f t="shared" si="14"/>
        <v>22</v>
      </c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1:37" ht="20.25" customHeight="1" thickBot="1" x14ac:dyDescent="0.25">
      <c r="A64" s="27" t="s">
        <v>14</v>
      </c>
      <c r="B64" s="4" t="s">
        <v>15</v>
      </c>
      <c r="C64" s="5" t="s">
        <v>14</v>
      </c>
      <c r="D64" s="813" t="s">
        <v>99</v>
      </c>
      <c r="E64" s="813"/>
      <c r="F64" s="813"/>
      <c r="G64" s="813"/>
      <c r="H64" s="813"/>
      <c r="I64" s="813"/>
      <c r="J64" s="813"/>
      <c r="K64" s="813"/>
      <c r="L64" s="813"/>
      <c r="M64" s="813"/>
      <c r="N64" s="813"/>
      <c r="O64" s="813"/>
      <c r="P64" s="813"/>
      <c r="Q64" s="813"/>
      <c r="R64" s="813"/>
      <c r="S64" s="813"/>
      <c r="T64" s="813"/>
      <c r="U64" s="813"/>
      <c r="V64" s="813"/>
      <c r="W64" s="814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</row>
    <row r="65" spans="1:37" ht="18" customHeight="1" x14ac:dyDescent="0.2">
      <c r="A65" s="679" t="s">
        <v>14</v>
      </c>
      <c r="B65" s="683" t="s">
        <v>15</v>
      </c>
      <c r="C65" s="725" t="s">
        <v>14</v>
      </c>
      <c r="D65" s="690" t="s">
        <v>15</v>
      </c>
      <c r="E65" s="709" t="s">
        <v>194</v>
      </c>
      <c r="F65" s="762" t="s">
        <v>187</v>
      </c>
      <c r="G65" s="739" t="s">
        <v>135</v>
      </c>
      <c r="H65" s="705" t="s">
        <v>19</v>
      </c>
      <c r="I65" s="705" t="s">
        <v>36</v>
      </c>
      <c r="J65" s="719" t="s">
        <v>420</v>
      </c>
      <c r="K65" s="155" t="s">
        <v>20</v>
      </c>
      <c r="L65" s="88">
        <f>SUM(M65,O65)</f>
        <v>240</v>
      </c>
      <c r="M65" s="600">
        <v>240</v>
      </c>
      <c r="N65" s="569">
        <v>0</v>
      </c>
      <c r="O65" s="91">
        <v>0</v>
      </c>
      <c r="P65" s="89">
        <f>Q65+S65</f>
        <v>311.8</v>
      </c>
      <c r="Q65" s="600">
        <v>311.8</v>
      </c>
      <c r="R65" s="600">
        <v>0</v>
      </c>
      <c r="S65" s="607">
        <v>0</v>
      </c>
      <c r="T65" s="88">
        <f>U65+W65</f>
        <v>311.8</v>
      </c>
      <c r="U65" s="569">
        <v>311.8</v>
      </c>
      <c r="V65" s="569">
        <v>0</v>
      </c>
      <c r="W65" s="92">
        <v>0</v>
      </c>
    </row>
    <row r="66" spans="1:37" ht="18" customHeight="1" x14ac:dyDescent="0.2">
      <c r="A66" s="680"/>
      <c r="B66" s="684"/>
      <c r="C66" s="726"/>
      <c r="D66" s="693"/>
      <c r="E66" s="710"/>
      <c r="F66" s="763"/>
      <c r="G66" s="740"/>
      <c r="H66" s="706"/>
      <c r="I66" s="706"/>
      <c r="J66" s="720"/>
      <c r="K66" s="156" t="s">
        <v>29</v>
      </c>
      <c r="L66" s="129">
        <f>M66+O66</f>
        <v>0</v>
      </c>
      <c r="M66" s="314">
        <v>0</v>
      </c>
      <c r="N66" s="313">
        <v>0</v>
      </c>
      <c r="O66" s="319">
        <v>0</v>
      </c>
      <c r="P66" s="148">
        <f>Q66+S66</f>
        <v>0</v>
      </c>
      <c r="Q66" s="314">
        <v>0</v>
      </c>
      <c r="R66" s="314">
        <v>0</v>
      </c>
      <c r="S66" s="315">
        <v>0</v>
      </c>
      <c r="T66" s="149">
        <f>U66+W66</f>
        <v>0</v>
      </c>
      <c r="U66" s="313">
        <v>0</v>
      </c>
      <c r="V66" s="313">
        <v>0</v>
      </c>
      <c r="W66" s="205">
        <v>0</v>
      </c>
    </row>
    <row r="67" spans="1:37" ht="22.5" customHeight="1" thickBot="1" x14ac:dyDescent="0.25">
      <c r="A67" s="681"/>
      <c r="B67" s="685"/>
      <c r="C67" s="727"/>
      <c r="D67" s="691"/>
      <c r="E67" s="711"/>
      <c r="F67" s="764"/>
      <c r="G67" s="741"/>
      <c r="H67" s="707"/>
      <c r="I67" s="707"/>
      <c r="J67" s="720"/>
      <c r="K67" s="185" t="s">
        <v>40</v>
      </c>
      <c r="L67" s="322">
        <f>M67+O67</f>
        <v>209.4</v>
      </c>
      <c r="M67" s="158">
        <v>209.4</v>
      </c>
      <c r="N67" s="577">
        <v>4</v>
      </c>
      <c r="O67" s="578">
        <v>0</v>
      </c>
      <c r="P67" s="576">
        <f>Q67+S67</f>
        <v>209.6</v>
      </c>
      <c r="Q67" s="158">
        <v>209.6</v>
      </c>
      <c r="R67" s="158">
        <v>4</v>
      </c>
      <c r="S67" s="159">
        <v>0</v>
      </c>
      <c r="T67" s="576">
        <f>U67+W67</f>
        <v>209.4</v>
      </c>
      <c r="U67" s="577">
        <v>209.4</v>
      </c>
      <c r="V67" s="577">
        <v>4</v>
      </c>
      <c r="W67" s="597">
        <v>0</v>
      </c>
    </row>
    <row r="68" spans="1:37" ht="21.75" customHeight="1" thickBot="1" x14ac:dyDescent="0.25">
      <c r="A68" s="682"/>
      <c r="B68" s="686"/>
      <c r="C68" s="728"/>
      <c r="D68" s="692"/>
      <c r="E68" s="712"/>
      <c r="F68" s="765"/>
      <c r="G68" s="742"/>
      <c r="H68" s="708"/>
      <c r="I68" s="708"/>
      <c r="J68" s="721"/>
      <c r="K68" s="46" t="s">
        <v>11</v>
      </c>
      <c r="L68" s="51">
        <f t="shared" ref="L68:W68" si="15">SUM(L65:L67)</f>
        <v>449.4</v>
      </c>
      <c r="M68" s="39">
        <f t="shared" si="15"/>
        <v>449.4</v>
      </c>
      <c r="N68" s="39">
        <f t="shared" si="15"/>
        <v>4</v>
      </c>
      <c r="O68" s="52">
        <f t="shared" si="15"/>
        <v>0</v>
      </c>
      <c r="P68" s="51">
        <f t="shared" si="15"/>
        <v>521.4</v>
      </c>
      <c r="Q68" s="39">
        <f t="shared" si="15"/>
        <v>521.4</v>
      </c>
      <c r="R68" s="39">
        <f t="shared" si="15"/>
        <v>4</v>
      </c>
      <c r="S68" s="52">
        <f t="shared" si="15"/>
        <v>0</v>
      </c>
      <c r="T68" s="51">
        <f t="shared" si="15"/>
        <v>521.20000000000005</v>
      </c>
      <c r="U68" s="39">
        <f t="shared" si="15"/>
        <v>521.20000000000005</v>
      </c>
      <c r="V68" s="39">
        <f t="shared" si="15"/>
        <v>4</v>
      </c>
      <c r="W68" s="52">
        <f t="shared" si="15"/>
        <v>0</v>
      </c>
    </row>
    <row r="69" spans="1:37" ht="17.25" customHeight="1" x14ac:dyDescent="0.2">
      <c r="A69" s="783" t="s">
        <v>14</v>
      </c>
      <c r="B69" s="785" t="s">
        <v>15</v>
      </c>
      <c r="C69" s="787" t="s">
        <v>14</v>
      </c>
      <c r="D69" s="789" t="s">
        <v>21</v>
      </c>
      <c r="E69" s="769" t="s">
        <v>173</v>
      </c>
      <c r="F69" s="772" t="s">
        <v>189</v>
      </c>
      <c r="G69" s="775" t="s">
        <v>41</v>
      </c>
      <c r="H69" s="719" t="s">
        <v>19</v>
      </c>
      <c r="I69" s="705" t="s">
        <v>36</v>
      </c>
      <c r="J69" s="719" t="s">
        <v>420</v>
      </c>
      <c r="K69" s="302" t="s">
        <v>23</v>
      </c>
      <c r="L69" s="200">
        <f>M69+O69</f>
        <v>45</v>
      </c>
      <c r="M69" s="201">
        <v>45</v>
      </c>
      <c r="N69" s="201">
        <v>0</v>
      </c>
      <c r="O69" s="202">
        <v>0</v>
      </c>
      <c r="P69" s="200">
        <f>Q69+S69</f>
        <v>48</v>
      </c>
      <c r="Q69" s="201">
        <v>48</v>
      </c>
      <c r="R69" s="201">
        <v>0</v>
      </c>
      <c r="S69" s="202">
        <v>0</v>
      </c>
      <c r="T69" s="200">
        <f>U69+W69</f>
        <v>35.299999999999997</v>
      </c>
      <c r="U69" s="201">
        <v>35.299999999999997</v>
      </c>
      <c r="V69" s="201">
        <v>0</v>
      </c>
      <c r="W69" s="202">
        <v>0</v>
      </c>
    </row>
    <row r="70" spans="1:37" ht="21" customHeight="1" thickBot="1" x14ac:dyDescent="0.25">
      <c r="A70" s="784"/>
      <c r="B70" s="786"/>
      <c r="C70" s="788"/>
      <c r="D70" s="790"/>
      <c r="E70" s="770"/>
      <c r="F70" s="773"/>
      <c r="G70" s="776"/>
      <c r="H70" s="720"/>
      <c r="I70" s="707"/>
      <c r="J70" s="720"/>
      <c r="K70" s="156" t="s">
        <v>40</v>
      </c>
      <c r="L70" s="148">
        <f>SUM(M70,O70)</f>
        <v>70.599999999999994</v>
      </c>
      <c r="M70" s="313">
        <v>70.599999999999994</v>
      </c>
      <c r="N70" s="314">
        <v>2</v>
      </c>
      <c r="O70" s="315">
        <v>0</v>
      </c>
      <c r="P70" s="148">
        <f>Q70+S70</f>
        <v>59.2</v>
      </c>
      <c r="Q70" s="314">
        <v>59.2</v>
      </c>
      <c r="R70" s="314">
        <v>1.7</v>
      </c>
      <c r="S70" s="315">
        <v>0</v>
      </c>
      <c r="T70" s="148">
        <f>U70+W70</f>
        <v>53.8</v>
      </c>
      <c r="U70" s="314">
        <v>53.8</v>
      </c>
      <c r="V70" s="314">
        <v>1.3</v>
      </c>
      <c r="W70" s="315">
        <v>0</v>
      </c>
    </row>
    <row r="71" spans="1:37" ht="21.75" customHeight="1" thickBot="1" x14ac:dyDescent="0.25">
      <c r="A71" s="791"/>
      <c r="B71" s="792"/>
      <c r="C71" s="794"/>
      <c r="D71" s="793"/>
      <c r="E71" s="771"/>
      <c r="F71" s="774"/>
      <c r="G71" s="777"/>
      <c r="H71" s="721"/>
      <c r="I71" s="708"/>
      <c r="J71" s="721"/>
      <c r="K71" s="72" t="s">
        <v>11</v>
      </c>
      <c r="L71" s="73">
        <f t="shared" ref="L71:W71" si="16">SUM(L70+L69)</f>
        <v>115.6</v>
      </c>
      <c r="M71" s="74">
        <f t="shared" si="16"/>
        <v>115.6</v>
      </c>
      <c r="N71" s="74">
        <f t="shared" si="16"/>
        <v>2</v>
      </c>
      <c r="O71" s="75">
        <f t="shared" si="16"/>
        <v>0</v>
      </c>
      <c r="P71" s="73">
        <f t="shared" si="16"/>
        <v>107.2</v>
      </c>
      <c r="Q71" s="74">
        <f t="shared" si="16"/>
        <v>107.2</v>
      </c>
      <c r="R71" s="74">
        <f t="shared" si="16"/>
        <v>1.7</v>
      </c>
      <c r="S71" s="75">
        <f t="shared" si="16"/>
        <v>0</v>
      </c>
      <c r="T71" s="73">
        <f t="shared" si="16"/>
        <v>89.1</v>
      </c>
      <c r="U71" s="74">
        <f t="shared" si="16"/>
        <v>89.1</v>
      </c>
      <c r="V71" s="74">
        <f t="shared" si="16"/>
        <v>1.3</v>
      </c>
      <c r="W71" s="75">
        <f t="shared" si="16"/>
        <v>0</v>
      </c>
    </row>
    <row r="72" spans="1:37" ht="19.5" customHeight="1" x14ac:dyDescent="0.2">
      <c r="A72" s="783" t="s">
        <v>14</v>
      </c>
      <c r="B72" s="785" t="s">
        <v>15</v>
      </c>
      <c r="C72" s="787" t="s">
        <v>14</v>
      </c>
      <c r="D72" s="789" t="s">
        <v>14</v>
      </c>
      <c r="E72" s="758" t="s">
        <v>124</v>
      </c>
      <c r="F72" s="760" t="s">
        <v>189</v>
      </c>
      <c r="G72" s="778" t="s">
        <v>123</v>
      </c>
      <c r="H72" s="687" t="s">
        <v>19</v>
      </c>
      <c r="I72" s="737" t="s">
        <v>36</v>
      </c>
      <c r="J72" s="687" t="s">
        <v>420</v>
      </c>
      <c r="K72" s="67" t="s">
        <v>23</v>
      </c>
      <c r="L72" s="200">
        <f>M72+O72</f>
        <v>0</v>
      </c>
      <c r="M72" s="201">
        <v>0</v>
      </c>
      <c r="N72" s="201">
        <v>0</v>
      </c>
      <c r="O72" s="202">
        <v>0</v>
      </c>
      <c r="P72" s="200">
        <f>Q72+S72</f>
        <v>0</v>
      </c>
      <c r="Q72" s="201">
        <v>0</v>
      </c>
      <c r="R72" s="201">
        <v>0</v>
      </c>
      <c r="S72" s="202">
        <v>0</v>
      </c>
      <c r="T72" s="68">
        <f>U72+W72</f>
        <v>0</v>
      </c>
      <c r="U72" s="69">
        <v>0</v>
      </c>
      <c r="V72" s="69">
        <v>0</v>
      </c>
      <c r="W72" s="70">
        <v>0</v>
      </c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</row>
    <row r="73" spans="1:37" ht="19.5" customHeight="1" thickBot="1" x14ac:dyDescent="0.25">
      <c r="A73" s="784"/>
      <c r="B73" s="786"/>
      <c r="C73" s="788"/>
      <c r="D73" s="790"/>
      <c r="E73" s="759"/>
      <c r="F73" s="761"/>
      <c r="G73" s="779"/>
      <c r="H73" s="688"/>
      <c r="I73" s="805"/>
      <c r="J73" s="688"/>
      <c r="K73" s="54" t="s">
        <v>29</v>
      </c>
      <c r="L73" s="148">
        <f>SUM(M73,O73)</f>
        <v>0</v>
      </c>
      <c r="M73" s="313">
        <v>0</v>
      </c>
      <c r="N73" s="314">
        <v>0</v>
      </c>
      <c r="O73" s="315">
        <v>0</v>
      </c>
      <c r="P73" s="148">
        <f>Q73+S73</f>
        <v>0</v>
      </c>
      <c r="Q73" s="314">
        <v>0</v>
      </c>
      <c r="R73" s="314">
        <v>0</v>
      </c>
      <c r="S73" s="315">
        <v>0</v>
      </c>
      <c r="T73" s="71">
        <v>0</v>
      </c>
      <c r="U73" s="311">
        <v>0</v>
      </c>
      <c r="V73" s="311">
        <v>0</v>
      </c>
      <c r="W73" s="312">
        <v>0</v>
      </c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</row>
    <row r="74" spans="1:37" ht="24" customHeight="1" thickBot="1" x14ac:dyDescent="0.25">
      <c r="A74" s="791"/>
      <c r="B74" s="792"/>
      <c r="C74" s="794"/>
      <c r="D74" s="793"/>
      <c r="E74" s="780"/>
      <c r="F74" s="782"/>
      <c r="G74" s="781"/>
      <c r="H74" s="689"/>
      <c r="I74" s="757"/>
      <c r="J74" s="689"/>
      <c r="K74" s="72" t="s">
        <v>11</v>
      </c>
      <c r="L74" s="73">
        <f t="shared" ref="L74:W74" si="17">SUM(L73+L72)</f>
        <v>0</v>
      </c>
      <c r="M74" s="74">
        <f t="shared" si="17"/>
        <v>0</v>
      </c>
      <c r="N74" s="74">
        <f t="shared" si="17"/>
        <v>0</v>
      </c>
      <c r="O74" s="75">
        <f t="shared" si="17"/>
        <v>0</v>
      </c>
      <c r="P74" s="73">
        <f t="shared" si="17"/>
        <v>0</v>
      </c>
      <c r="Q74" s="74">
        <f t="shared" si="17"/>
        <v>0</v>
      </c>
      <c r="R74" s="74">
        <f t="shared" si="17"/>
        <v>0</v>
      </c>
      <c r="S74" s="75">
        <f t="shared" si="17"/>
        <v>0</v>
      </c>
      <c r="T74" s="73">
        <f t="shared" si="17"/>
        <v>0</v>
      </c>
      <c r="U74" s="74">
        <f t="shared" si="17"/>
        <v>0</v>
      </c>
      <c r="V74" s="74">
        <f t="shared" si="17"/>
        <v>0</v>
      </c>
      <c r="W74" s="75">
        <f t="shared" si="17"/>
        <v>0</v>
      </c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</row>
    <row r="75" spans="1:37" ht="23.25" customHeight="1" thickBot="1" x14ac:dyDescent="0.25">
      <c r="A75" s="783" t="s">
        <v>14</v>
      </c>
      <c r="B75" s="785" t="s">
        <v>15</v>
      </c>
      <c r="C75" s="787" t="s">
        <v>14</v>
      </c>
      <c r="D75" s="789" t="s">
        <v>27</v>
      </c>
      <c r="E75" s="758" t="s">
        <v>172</v>
      </c>
      <c r="F75" s="760" t="s">
        <v>189</v>
      </c>
      <c r="G75" s="778" t="s">
        <v>22</v>
      </c>
      <c r="H75" s="687" t="s">
        <v>19</v>
      </c>
      <c r="I75" s="737" t="s">
        <v>36</v>
      </c>
      <c r="J75" s="687" t="s">
        <v>188</v>
      </c>
      <c r="K75" s="54" t="s">
        <v>29</v>
      </c>
      <c r="L75" s="127">
        <f>M75+O75</f>
        <v>0</v>
      </c>
      <c r="M75" s="65">
        <v>0</v>
      </c>
      <c r="N75" s="65">
        <v>0</v>
      </c>
      <c r="O75" s="128">
        <v>0</v>
      </c>
      <c r="P75" s="234">
        <f>Q75+S75</f>
        <v>0</v>
      </c>
      <c r="Q75" s="204">
        <v>0</v>
      </c>
      <c r="R75" s="204">
        <v>0</v>
      </c>
      <c r="S75" s="235">
        <v>0</v>
      </c>
      <c r="T75" s="127">
        <f>U75+W75</f>
        <v>0</v>
      </c>
      <c r="U75" s="65">
        <v>0</v>
      </c>
      <c r="V75" s="65">
        <v>0</v>
      </c>
      <c r="W75" s="128">
        <v>0</v>
      </c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</row>
    <row r="76" spans="1:37" ht="27.75" customHeight="1" thickBot="1" x14ac:dyDescent="0.25">
      <c r="A76" s="784"/>
      <c r="B76" s="786"/>
      <c r="C76" s="788"/>
      <c r="D76" s="790"/>
      <c r="E76" s="759"/>
      <c r="F76" s="761"/>
      <c r="G76" s="779"/>
      <c r="H76" s="689"/>
      <c r="I76" s="757"/>
      <c r="J76" s="689"/>
      <c r="K76" s="72" t="s">
        <v>11</v>
      </c>
      <c r="L76" s="73">
        <f t="shared" ref="L76:W76" si="18">SUM(L75)</f>
        <v>0</v>
      </c>
      <c r="M76" s="74">
        <f t="shared" si="18"/>
        <v>0</v>
      </c>
      <c r="N76" s="74">
        <f t="shared" si="18"/>
        <v>0</v>
      </c>
      <c r="O76" s="75">
        <f t="shared" si="18"/>
        <v>0</v>
      </c>
      <c r="P76" s="73">
        <f t="shared" si="18"/>
        <v>0</v>
      </c>
      <c r="Q76" s="74">
        <f t="shared" si="18"/>
        <v>0</v>
      </c>
      <c r="R76" s="74">
        <f t="shared" si="18"/>
        <v>0</v>
      </c>
      <c r="S76" s="75">
        <f t="shared" si="18"/>
        <v>0</v>
      </c>
      <c r="T76" s="73">
        <f t="shared" si="18"/>
        <v>0</v>
      </c>
      <c r="U76" s="74">
        <f t="shared" si="18"/>
        <v>0</v>
      </c>
      <c r="V76" s="74">
        <f t="shared" si="18"/>
        <v>0</v>
      </c>
      <c r="W76" s="75">
        <f t="shared" si="18"/>
        <v>0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1:37" ht="24.75" customHeight="1" thickBot="1" x14ac:dyDescent="0.25">
      <c r="A77" s="783" t="s">
        <v>14</v>
      </c>
      <c r="B77" s="785" t="s">
        <v>15</v>
      </c>
      <c r="C77" s="787" t="s">
        <v>14</v>
      </c>
      <c r="D77" s="789" t="s">
        <v>31</v>
      </c>
      <c r="E77" s="758" t="s">
        <v>147</v>
      </c>
      <c r="F77" s="760" t="s">
        <v>187</v>
      </c>
      <c r="G77" s="778" t="s">
        <v>41</v>
      </c>
      <c r="H77" s="687" t="s">
        <v>19</v>
      </c>
      <c r="I77" s="737" t="s">
        <v>36</v>
      </c>
      <c r="J77" s="687" t="s">
        <v>419</v>
      </c>
      <c r="K77" s="54" t="s">
        <v>40</v>
      </c>
      <c r="L77" s="234">
        <f>M77+O77</f>
        <v>0.6</v>
      </c>
      <c r="M77" s="204">
        <v>0.6</v>
      </c>
      <c r="N77" s="204">
        <v>0.6</v>
      </c>
      <c r="O77" s="235">
        <v>0</v>
      </c>
      <c r="P77" s="234">
        <f>Q77+S77</f>
        <v>0.5</v>
      </c>
      <c r="Q77" s="204">
        <v>0.5</v>
      </c>
      <c r="R77" s="204">
        <v>0.5</v>
      </c>
      <c r="S77" s="235">
        <v>0</v>
      </c>
      <c r="T77" s="127">
        <f>U77+W77</f>
        <v>0.4</v>
      </c>
      <c r="U77" s="65">
        <v>0.4</v>
      </c>
      <c r="V77" s="65">
        <v>0.4</v>
      </c>
      <c r="W77" s="128">
        <v>0</v>
      </c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</row>
    <row r="78" spans="1:37" ht="25.5" customHeight="1" thickBot="1" x14ac:dyDescent="0.25">
      <c r="A78" s="784"/>
      <c r="B78" s="786"/>
      <c r="C78" s="788"/>
      <c r="D78" s="790"/>
      <c r="E78" s="759"/>
      <c r="F78" s="761"/>
      <c r="G78" s="779"/>
      <c r="H78" s="689"/>
      <c r="I78" s="757"/>
      <c r="J78" s="689"/>
      <c r="K78" s="72" t="s">
        <v>11</v>
      </c>
      <c r="L78" s="81">
        <f t="shared" ref="L78:W78" si="19">SUM(L77)</f>
        <v>0.6</v>
      </c>
      <c r="M78" s="82">
        <f t="shared" si="19"/>
        <v>0.6</v>
      </c>
      <c r="N78" s="82">
        <f t="shared" si="19"/>
        <v>0.6</v>
      </c>
      <c r="O78" s="83">
        <f t="shared" si="19"/>
        <v>0</v>
      </c>
      <c r="P78" s="81">
        <f t="shared" si="19"/>
        <v>0.5</v>
      </c>
      <c r="Q78" s="82">
        <f t="shared" si="19"/>
        <v>0.5</v>
      </c>
      <c r="R78" s="82">
        <f t="shared" si="19"/>
        <v>0.5</v>
      </c>
      <c r="S78" s="83">
        <f t="shared" si="19"/>
        <v>0</v>
      </c>
      <c r="T78" s="81">
        <f t="shared" si="19"/>
        <v>0.4</v>
      </c>
      <c r="U78" s="82">
        <f t="shared" si="19"/>
        <v>0.4</v>
      </c>
      <c r="V78" s="82">
        <f t="shared" si="19"/>
        <v>0.4</v>
      </c>
      <c r="W78" s="83">
        <f t="shared" si="19"/>
        <v>0</v>
      </c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</row>
    <row r="79" spans="1:37" ht="19.5" customHeight="1" x14ac:dyDescent="0.2">
      <c r="A79" s="783" t="s">
        <v>14</v>
      </c>
      <c r="B79" s="785" t="s">
        <v>15</v>
      </c>
      <c r="C79" s="787" t="s">
        <v>14</v>
      </c>
      <c r="D79" s="789" t="s">
        <v>33</v>
      </c>
      <c r="E79" s="758" t="s">
        <v>209</v>
      </c>
      <c r="F79" s="760" t="s">
        <v>187</v>
      </c>
      <c r="G79" s="778" t="s">
        <v>41</v>
      </c>
      <c r="H79" s="687" t="s">
        <v>19</v>
      </c>
      <c r="I79" s="737" t="s">
        <v>36</v>
      </c>
      <c r="J79" s="687" t="s">
        <v>419</v>
      </c>
      <c r="K79" s="67" t="s">
        <v>29</v>
      </c>
      <c r="L79" s="68">
        <f>M79+O79</f>
        <v>38.299999999999997</v>
      </c>
      <c r="M79" s="69">
        <v>38.299999999999997</v>
      </c>
      <c r="N79" s="69">
        <v>32.799999999999997</v>
      </c>
      <c r="O79" s="70">
        <v>0</v>
      </c>
      <c r="P79" s="68">
        <f>Q79+S79</f>
        <v>41</v>
      </c>
      <c r="Q79" s="69">
        <v>41</v>
      </c>
      <c r="R79" s="69">
        <v>38.4</v>
      </c>
      <c r="S79" s="70">
        <v>0</v>
      </c>
      <c r="T79" s="68">
        <f>U79+W79</f>
        <v>32.799999999999997</v>
      </c>
      <c r="U79" s="69">
        <v>32.799999999999997</v>
      </c>
      <c r="V79" s="69">
        <v>31.6</v>
      </c>
      <c r="W79" s="70">
        <v>0</v>
      </c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</row>
    <row r="80" spans="1:37" ht="21.75" customHeight="1" thickBot="1" x14ac:dyDescent="0.25">
      <c r="A80" s="784"/>
      <c r="B80" s="786"/>
      <c r="C80" s="788"/>
      <c r="D80" s="790"/>
      <c r="E80" s="759"/>
      <c r="F80" s="761"/>
      <c r="G80" s="779"/>
      <c r="H80" s="688"/>
      <c r="I80" s="688"/>
      <c r="J80" s="688"/>
      <c r="K80" s="87" t="s">
        <v>23</v>
      </c>
      <c r="L80" s="127">
        <f>M80+O80</f>
        <v>0</v>
      </c>
      <c r="M80" s="65">
        <v>0</v>
      </c>
      <c r="N80" s="65">
        <v>0</v>
      </c>
      <c r="O80" s="128">
        <v>0</v>
      </c>
      <c r="P80" s="127">
        <f>Q80+S80</f>
        <v>0</v>
      </c>
      <c r="Q80" s="65">
        <v>0</v>
      </c>
      <c r="R80" s="65">
        <v>0</v>
      </c>
      <c r="S80" s="128">
        <v>0</v>
      </c>
      <c r="T80" s="127">
        <f>U80+W80</f>
        <v>0</v>
      </c>
      <c r="U80" s="65">
        <v>0</v>
      </c>
      <c r="V80" s="65">
        <v>0</v>
      </c>
      <c r="W80" s="128">
        <v>0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</row>
    <row r="81" spans="1:38" ht="22.5" customHeight="1" thickBot="1" x14ac:dyDescent="0.25">
      <c r="A81" s="784"/>
      <c r="B81" s="786"/>
      <c r="C81" s="788"/>
      <c r="D81" s="790"/>
      <c r="E81" s="759"/>
      <c r="F81" s="761"/>
      <c r="G81" s="779"/>
      <c r="H81" s="689"/>
      <c r="I81" s="757"/>
      <c r="J81" s="689"/>
      <c r="K81" s="455" t="s">
        <v>11</v>
      </c>
      <c r="L81" s="81">
        <f t="shared" ref="L81:W81" si="20">SUM(L79:L80)</f>
        <v>38.299999999999997</v>
      </c>
      <c r="M81" s="82">
        <f t="shared" si="20"/>
        <v>38.299999999999997</v>
      </c>
      <c r="N81" s="82">
        <f t="shared" si="20"/>
        <v>32.799999999999997</v>
      </c>
      <c r="O81" s="83">
        <f t="shared" si="20"/>
        <v>0</v>
      </c>
      <c r="P81" s="81">
        <f t="shared" si="20"/>
        <v>41</v>
      </c>
      <c r="Q81" s="82">
        <f t="shared" si="20"/>
        <v>41</v>
      </c>
      <c r="R81" s="82">
        <f t="shared" si="20"/>
        <v>38.4</v>
      </c>
      <c r="S81" s="83">
        <f t="shared" si="20"/>
        <v>0</v>
      </c>
      <c r="T81" s="81">
        <f t="shared" si="20"/>
        <v>32.799999999999997</v>
      </c>
      <c r="U81" s="82">
        <f t="shared" si="20"/>
        <v>32.799999999999997</v>
      </c>
      <c r="V81" s="82">
        <f t="shared" si="20"/>
        <v>31.6</v>
      </c>
      <c r="W81" s="83">
        <f t="shared" si="20"/>
        <v>0</v>
      </c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8" ht="19.5" customHeight="1" x14ac:dyDescent="0.2">
      <c r="A82" s="783" t="s">
        <v>14</v>
      </c>
      <c r="B82" s="785" t="s">
        <v>15</v>
      </c>
      <c r="C82" s="787" t="s">
        <v>14</v>
      </c>
      <c r="D82" s="789" t="s">
        <v>34</v>
      </c>
      <c r="E82" s="758" t="s">
        <v>362</v>
      </c>
      <c r="F82" s="760" t="s">
        <v>187</v>
      </c>
      <c r="G82" s="778" t="s">
        <v>25</v>
      </c>
      <c r="H82" s="687" t="s">
        <v>19</v>
      </c>
      <c r="I82" s="737" t="s">
        <v>36</v>
      </c>
      <c r="J82" s="687" t="s">
        <v>419</v>
      </c>
      <c r="K82" s="67" t="s">
        <v>29</v>
      </c>
      <c r="L82" s="68">
        <f>M82+O82</f>
        <v>8.5</v>
      </c>
      <c r="M82" s="69">
        <v>8.5</v>
      </c>
      <c r="N82" s="69">
        <v>0</v>
      </c>
      <c r="O82" s="70">
        <v>0</v>
      </c>
      <c r="P82" s="68">
        <f>Q82+S82</f>
        <v>19.5</v>
      </c>
      <c r="Q82" s="69">
        <v>19.5</v>
      </c>
      <c r="R82" s="69">
        <v>0</v>
      </c>
      <c r="S82" s="70">
        <v>0</v>
      </c>
      <c r="T82" s="68">
        <f>U82+W82</f>
        <v>0</v>
      </c>
      <c r="U82" s="69">
        <v>0</v>
      </c>
      <c r="V82" s="69">
        <v>0</v>
      </c>
      <c r="W82" s="70">
        <v>0</v>
      </c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</row>
    <row r="83" spans="1:38" ht="22.5" customHeight="1" thickBot="1" x14ac:dyDescent="0.25">
      <c r="A83" s="784"/>
      <c r="B83" s="786"/>
      <c r="C83" s="788"/>
      <c r="D83" s="790"/>
      <c r="E83" s="759"/>
      <c r="F83" s="761"/>
      <c r="G83" s="779"/>
      <c r="H83" s="688"/>
      <c r="I83" s="688"/>
      <c r="J83" s="688"/>
      <c r="K83" s="87" t="s">
        <v>23</v>
      </c>
      <c r="L83" s="127">
        <f>M83+O83</f>
        <v>0</v>
      </c>
      <c r="M83" s="65">
        <v>0</v>
      </c>
      <c r="N83" s="65">
        <v>0</v>
      </c>
      <c r="O83" s="128">
        <v>0</v>
      </c>
      <c r="P83" s="127">
        <f>Q83+S83</f>
        <v>0</v>
      </c>
      <c r="Q83" s="65">
        <v>0</v>
      </c>
      <c r="R83" s="65">
        <v>0</v>
      </c>
      <c r="S83" s="128">
        <v>0</v>
      </c>
      <c r="T83" s="127">
        <f>U83+W83</f>
        <v>0</v>
      </c>
      <c r="U83" s="65">
        <v>0</v>
      </c>
      <c r="V83" s="65">
        <v>0</v>
      </c>
      <c r="W83" s="128">
        <v>0</v>
      </c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</row>
    <row r="84" spans="1:38" ht="24.75" customHeight="1" thickBot="1" x14ac:dyDescent="0.25">
      <c r="A84" s="784"/>
      <c r="B84" s="786"/>
      <c r="C84" s="788"/>
      <c r="D84" s="790"/>
      <c r="E84" s="759"/>
      <c r="F84" s="761"/>
      <c r="G84" s="779"/>
      <c r="H84" s="689"/>
      <c r="I84" s="757"/>
      <c r="J84" s="689"/>
      <c r="K84" s="455" t="s">
        <v>11</v>
      </c>
      <c r="L84" s="81">
        <f t="shared" ref="L84:W84" si="21">SUM(L82:L83)</f>
        <v>8.5</v>
      </c>
      <c r="M84" s="82">
        <f t="shared" si="21"/>
        <v>8.5</v>
      </c>
      <c r="N84" s="82">
        <f t="shared" si="21"/>
        <v>0</v>
      </c>
      <c r="O84" s="83">
        <f t="shared" si="21"/>
        <v>0</v>
      </c>
      <c r="P84" s="81">
        <f t="shared" si="21"/>
        <v>19.5</v>
      </c>
      <c r="Q84" s="82">
        <f t="shared" si="21"/>
        <v>19.5</v>
      </c>
      <c r="R84" s="82">
        <f t="shared" si="21"/>
        <v>0</v>
      </c>
      <c r="S84" s="83">
        <f t="shared" si="21"/>
        <v>0</v>
      </c>
      <c r="T84" s="81">
        <f t="shared" si="21"/>
        <v>0</v>
      </c>
      <c r="U84" s="82">
        <f t="shared" si="21"/>
        <v>0</v>
      </c>
      <c r="V84" s="82">
        <f t="shared" si="21"/>
        <v>0</v>
      </c>
      <c r="W84" s="83">
        <f t="shared" si="21"/>
        <v>0</v>
      </c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</row>
    <row r="85" spans="1:38" ht="24.75" customHeight="1" x14ac:dyDescent="0.2">
      <c r="A85" s="783" t="s">
        <v>14</v>
      </c>
      <c r="B85" s="785" t="s">
        <v>15</v>
      </c>
      <c r="C85" s="787" t="s">
        <v>14</v>
      </c>
      <c r="D85" s="800" t="s">
        <v>36</v>
      </c>
      <c r="E85" s="769" t="s">
        <v>366</v>
      </c>
      <c r="F85" s="772" t="s">
        <v>187</v>
      </c>
      <c r="G85" s="775" t="s">
        <v>41</v>
      </c>
      <c r="H85" s="719" t="s">
        <v>19</v>
      </c>
      <c r="I85" s="705" t="s">
        <v>36</v>
      </c>
      <c r="J85" s="719" t="s">
        <v>419</v>
      </c>
      <c r="K85" s="302" t="s">
        <v>40</v>
      </c>
      <c r="L85" s="200">
        <f>M85+O85</f>
        <v>68.2</v>
      </c>
      <c r="M85" s="201">
        <v>68.2</v>
      </c>
      <c r="N85" s="201">
        <v>1.4</v>
      </c>
      <c r="O85" s="202">
        <v>0</v>
      </c>
      <c r="P85" s="200">
        <f>Q85+S85</f>
        <v>4.9000000000000004</v>
      </c>
      <c r="Q85" s="201">
        <v>4.9000000000000004</v>
      </c>
      <c r="R85" s="201">
        <v>0.1</v>
      </c>
      <c r="S85" s="202">
        <v>0</v>
      </c>
      <c r="T85" s="200">
        <f>U85+W85</f>
        <v>1.2</v>
      </c>
      <c r="U85" s="201">
        <v>1.2</v>
      </c>
      <c r="V85" s="201">
        <v>0</v>
      </c>
      <c r="W85" s="202">
        <v>0</v>
      </c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8" ht="24.75" customHeight="1" thickBot="1" x14ac:dyDescent="0.25">
      <c r="A86" s="784"/>
      <c r="B86" s="786"/>
      <c r="C86" s="788"/>
      <c r="D86" s="801"/>
      <c r="E86" s="770"/>
      <c r="F86" s="773"/>
      <c r="G86" s="776"/>
      <c r="H86" s="720"/>
      <c r="I86" s="720"/>
      <c r="J86" s="720"/>
      <c r="K86" s="478" t="s">
        <v>23</v>
      </c>
      <c r="L86" s="234">
        <f>M86+O86</f>
        <v>0</v>
      </c>
      <c r="M86" s="204">
        <v>0</v>
      </c>
      <c r="N86" s="204">
        <v>0</v>
      </c>
      <c r="O86" s="235">
        <v>0</v>
      </c>
      <c r="P86" s="234">
        <f>Q86+S86</f>
        <v>0</v>
      </c>
      <c r="Q86" s="204">
        <v>0</v>
      </c>
      <c r="R86" s="204">
        <v>0</v>
      </c>
      <c r="S86" s="235">
        <v>0</v>
      </c>
      <c r="T86" s="234">
        <f>U86+W86</f>
        <v>0</v>
      </c>
      <c r="U86" s="204">
        <v>0</v>
      </c>
      <c r="V86" s="204">
        <v>0</v>
      </c>
      <c r="W86" s="235">
        <v>0</v>
      </c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</row>
    <row r="87" spans="1:38" ht="24.75" customHeight="1" thickBot="1" x14ac:dyDescent="0.25">
      <c r="A87" s="784"/>
      <c r="B87" s="786"/>
      <c r="C87" s="788"/>
      <c r="D87" s="801"/>
      <c r="E87" s="770"/>
      <c r="F87" s="773"/>
      <c r="G87" s="776"/>
      <c r="H87" s="721"/>
      <c r="I87" s="708"/>
      <c r="J87" s="721"/>
      <c r="K87" s="455" t="s">
        <v>11</v>
      </c>
      <c r="L87" s="81">
        <f t="shared" ref="L87:W87" si="22">SUM(L85:L86)</f>
        <v>68.2</v>
      </c>
      <c r="M87" s="82">
        <f t="shared" si="22"/>
        <v>68.2</v>
      </c>
      <c r="N87" s="82">
        <f t="shared" si="22"/>
        <v>1.4</v>
      </c>
      <c r="O87" s="83">
        <f t="shared" si="22"/>
        <v>0</v>
      </c>
      <c r="P87" s="81">
        <f t="shared" si="22"/>
        <v>4.9000000000000004</v>
      </c>
      <c r="Q87" s="82">
        <f t="shared" si="22"/>
        <v>4.9000000000000004</v>
      </c>
      <c r="R87" s="82">
        <f t="shared" si="22"/>
        <v>0.1</v>
      </c>
      <c r="S87" s="83">
        <f t="shared" si="22"/>
        <v>0</v>
      </c>
      <c r="T87" s="81">
        <f t="shared" si="22"/>
        <v>1.2</v>
      </c>
      <c r="U87" s="82">
        <f t="shared" si="22"/>
        <v>1.2</v>
      </c>
      <c r="V87" s="82">
        <f t="shared" si="22"/>
        <v>0</v>
      </c>
      <c r="W87" s="83">
        <f t="shared" si="22"/>
        <v>0</v>
      </c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1:38" ht="21" customHeight="1" thickBot="1" x14ac:dyDescent="0.25">
      <c r="A88" s="783" t="s">
        <v>14</v>
      </c>
      <c r="B88" s="785" t="s">
        <v>15</v>
      </c>
      <c r="C88" s="787" t="s">
        <v>14</v>
      </c>
      <c r="D88" s="800" t="s">
        <v>47</v>
      </c>
      <c r="E88" s="769" t="s">
        <v>368</v>
      </c>
      <c r="F88" s="772" t="s">
        <v>187</v>
      </c>
      <c r="G88" s="775" t="s">
        <v>369</v>
      </c>
      <c r="H88" s="719" t="s">
        <v>378</v>
      </c>
      <c r="I88" s="705" t="s">
        <v>370</v>
      </c>
      <c r="J88" s="719" t="s">
        <v>421</v>
      </c>
      <c r="K88" s="302" t="s">
        <v>23</v>
      </c>
      <c r="L88" s="200">
        <f>M88+O88</f>
        <v>0</v>
      </c>
      <c r="M88" s="201">
        <v>0</v>
      </c>
      <c r="N88" s="201">
        <v>0</v>
      </c>
      <c r="O88" s="202">
        <v>0</v>
      </c>
      <c r="P88" s="200">
        <f>Q88+S88</f>
        <v>26.5</v>
      </c>
      <c r="Q88" s="201">
        <v>26.5</v>
      </c>
      <c r="R88" s="201">
        <v>0</v>
      </c>
      <c r="S88" s="202">
        <v>0</v>
      </c>
      <c r="T88" s="200">
        <f>U88+W88</f>
        <v>26.5</v>
      </c>
      <c r="U88" s="201">
        <v>26.5</v>
      </c>
      <c r="V88" s="201">
        <v>0</v>
      </c>
      <c r="W88" s="202">
        <v>0</v>
      </c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</row>
    <row r="89" spans="1:38" ht="28.5" customHeight="1" thickBot="1" x14ac:dyDescent="0.25">
      <c r="A89" s="784"/>
      <c r="B89" s="786"/>
      <c r="C89" s="788"/>
      <c r="D89" s="801"/>
      <c r="E89" s="770"/>
      <c r="F89" s="773"/>
      <c r="G89" s="776"/>
      <c r="H89" s="721"/>
      <c r="I89" s="708"/>
      <c r="J89" s="721"/>
      <c r="K89" s="455" t="s">
        <v>11</v>
      </c>
      <c r="L89" s="81">
        <f t="shared" ref="L89:W89" si="23">SUM(L88:L88)</f>
        <v>0</v>
      </c>
      <c r="M89" s="82">
        <f t="shared" si="23"/>
        <v>0</v>
      </c>
      <c r="N89" s="82">
        <f t="shared" si="23"/>
        <v>0</v>
      </c>
      <c r="O89" s="83">
        <f t="shared" si="23"/>
        <v>0</v>
      </c>
      <c r="P89" s="81">
        <f t="shared" si="23"/>
        <v>26.5</v>
      </c>
      <c r="Q89" s="82">
        <f t="shared" si="23"/>
        <v>26.5</v>
      </c>
      <c r="R89" s="82">
        <f t="shared" si="23"/>
        <v>0</v>
      </c>
      <c r="S89" s="83">
        <f t="shared" si="23"/>
        <v>0</v>
      </c>
      <c r="T89" s="81">
        <f t="shared" si="23"/>
        <v>26.5</v>
      </c>
      <c r="U89" s="82">
        <f t="shared" si="23"/>
        <v>26.5</v>
      </c>
      <c r="V89" s="82">
        <f t="shared" si="23"/>
        <v>0</v>
      </c>
      <c r="W89" s="83">
        <f t="shared" si="23"/>
        <v>0</v>
      </c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</row>
    <row r="90" spans="1:38" ht="21.75" customHeight="1" thickBot="1" x14ac:dyDescent="0.25">
      <c r="A90" s="264" t="s">
        <v>14</v>
      </c>
      <c r="B90" s="147" t="s">
        <v>15</v>
      </c>
      <c r="C90" s="249" t="s">
        <v>14</v>
      </c>
      <c r="D90" s="802" t="s">
        <v>176</v>
      </c>
      <c r="E90" s="802"/>
      <c r="F90" s="802"/>
      <c r="G90" s="802"/>
      <c r="H90" s="802"/>
      <c r="I90" s="802"/>
      <c r="J90" s="803"/>
      <c r="K90" s="803"/>
      <c r="L90" s="7">
        <f>L68+L74+L89+L71+L76+L78+L81+L84+L87</f>
        <v>680.6</v>
      </c>
      <c r="M90" s="8">
        <f t="shared" ref="M90:W90" si="24">M68+M74+M89+M71+M76+M78+M81+M84+M87</f>
        <v>680.6</v>
      </c>
      <c r="N90" s="8">
        <f t="shared" si="24"/>
        <v>40.799999999999997</v>
      </c>
      <c r="O90" s="9">
        <f t="shared" si="24"/>
        <v>0</v>
      </c>
      <c r="P90" s="7">
        <f t="shared" si="24"/>
        <v>721</v>
      </c>
      <c r="Q90" s="8">
        <f t="shared" si="24"/>
        <v>721</v>
      </c>
      <c r="R90" s="8">
        <f t="shared" si="24"/>
        <v>44.7</v>
      </c>
      <c r="S90" s="9">
        <f t="shared" si="24"/>
        <v>0</v>
      </c>
      <c r="T90" s="7">
        <f t="shared" si="24"/>
        <v>671.2</v>
      </c>
      <c r="U90" s="8">
        <f t="shared" si="24"/>
        <v>671.2</v>
      </c>
      <c r="V90" s="8">
        <f t="shared" si="24"/>
        <v>37.300000000000004</v>
      </c>
      <c r="W90" s="9">
        <f t="shared" si="24"/>
        <v>0</v>
      </c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</row>
    <row r="91" spans="1:38" ht="21.75" customHeight="1" thickBot="1" x14ac:dyDescent="0.25">
      <c r="A91" s="27" t="s">
        <v>14</v>
      </c>
      <c r="B91" s="4" t="s">
        <v>15</v>
      </c>
      <c r="C91" s="5" t="s">
        <v>27</v>
      </c>
      <c r="D91" s="851" t="s">
        <v>43</v>
      </c>
      <c r="E91" s="852"/>
      <c r="F91" s="852"/>
      <c r="G91" s="852"/>
      <c r="H91" s="852"/>
      <c r="I91" s="852"/>
      <c r="J91" s="852"/>
      <c r="K91" s="852"/>
      <c r="L91" s="853"/>
      <c r="M91" s="853"/>
      <c r="N91" s="853"/>
      <c r="O91" s="853"/>
      <c r="P91" s="853"/>
      <c r="Q91" s="853"/>
      <c r="R91" s="853"/>
      <c r="S91" s="853"/>
      <c r="T91" s="853"/>
      <c r="U91" s="853"/>
      <c r="V91" s="853"/>
      <c r="W91" s="854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  <row r="92" spans="1:38" ht="30.75" customHeight="1" thickBot="1" x14ac:dyDescent="0.25">
      <c r="A92" s="795" t="s">
        <v>14</v>
      </c>
      <c r="B92" s="797" t="s">
        <v>15</v>
      </c>
      <c r="C92" s="725" t="s">
        <v>27</v>
      </c>
      <c r="D92" s="789" t="s">
        <v>15</v>
      </c>
      <c r="E92" s="697" t="s">
        <v>100</v>
      </c>
      <c r="F92" s="760" t="s">
        <v>187</v>
      </c>
      <c r="G92" s="694" t="s">
        <v>44</v>
      </c>
      <c r="H92" s="804" t="s">
        <v>19</v>
      </c>
      <c r="I92" s="687" t="s">
        <v>36</v>
      </c>
      <c r="J92" s="687" t="s">
        <v>422</v>
      </c>
      <c r="K92" s="77" t="s">
        <v>42</v>
      </c>
      <c r="L92" s="558">
        <f>SUM(M92,O92)</f>
        <v>13080.8</v>
      </c>
      <c r="M92" s="608">
        <v>13080.8</v>
      </c>
      <c r="N92" s="608">
        <v>0</v>
      </c>
      <c r="O92" s="609">
        <v>0</v>
      </c>
      <c r="P92" s="561">
        <f>Q92+S92</f>
        <v>12958.2</v>
      </c>
      <c r="Q92" s="608">
        <v>12958.2</v>
      </c>
      <c r="R92" s="608">
        <v>0</v>
      </c>
      <c r="S92" s="609">
        <v>0</v>
      </c>
      <c r="T92" s="563">
        <f>U92+W92</f>
        <v>12958.2</v>
      </c>
      <c r="U92" s="610">
        <v>12958.2</v>
      </c>
      <c r="V92" s="610">
        <v>0</v>
      </c>
      <c r="W92" s="611">
        <v>0</v>
      </c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</row>
    <row r="93" spans="1:38" ht="34.5" customHeight="1" thickBot="1" x14ac:dyDescent="0.25">
      <c r="A93" s="796"/>
      <c r="B93" s="798"/>
      <c r="C93" s="728"/>
      <c r="D93" s="793"/>
      <c r="E93" s="700"/>
      <c r="F93" s="782"/>
      <c r="G93" s="696"/>
      <c r="H93" s="756"/>
      <c r="I93" s="689"/>
      <c r="J93" s="689"/>
      <c r="K93" s="46" t="s">
        <v>11</v>
      </c>
      <c r="L93" s="50">
        <f t="shared" ref="L93:W93" si="25">SUM(L92)</f>
        <v>13080.8</v>
      </c>
      <c r="M93" s="48">
        <f t="shared" si="25"/>
        <v>13080.8</v>
      </c>
      <c r="N93" s="48">
        <f t="shared" si="25"/>
        <v>0</v>
      </c>
      <c r="O93" s="52">
        <f t="shared" si="25"/>
        <v>0</v>
      </c>
      <c r="P93" s="50">
        <f t="shared" si="25"/>
        <v>12958.2</v>
      </c>
      <c r="Q93" s="48">
        <f t="shared" si="25"/>
        <v>12958.2</v>
      </c>
      <c r="R93" s="48">
        <f t="shared" si="25"/>
        <v>0</v>
      </c>
      <c r="S93" s="52">
        <f t="shared" si="25"/>
        <v>0</v>
      </c>
      <c r="T93" s="50">
        <f t="shared" si="25"/>
        <v>12958.2</v>
      </c>
      <c r="U93" s="48">
        <f t="shared" si="25"/>
        <v>12958.2</v>
      </c>
      <c r="V93" s="48">
        <f t="shared" si="25"/>
        <v>0</v>
      </c>
      <c r="W93" s="52">
        <f t="shared" si="25"/>
        <v>0</v>
      </c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1:38" ht="20.25" customHeight="1" thickBot="1" x14ac:dyDescent="0.25">
      <c r="A94" s="795" t="s">
        <v>14</v>
      </c>
      <c r="B94" s="797" t="s">
        <v>15</v>
      </c>
      <c r="C94" s="725" t="s">
        <v>27</v>
      </c>
      <c r="D94" s="789" t="s">
        <v>21</v>
      </c>
      <c r="E94" s="697" t="s">
        <v>101</v>
      </c>
      <c r="F94" s="760" t="s">
        <v>187</v>
      </c>
      <c r="G94" s="694" t="s">
        <v>44</v>
      </c>
      <c r="H94" s="804" t="s">
        <v>19</v>
      </c>
      <c r="I94" s="687" t="s">
        <v>36</v>
      </c>
      <c r="J94" s="687" t="s">
        <v>422</v>
      </c>
      <c r="K94" s="54" t="s">
        <v>42</v>
      </c>
      <c r="L94" s="93">
        <f>SUM(M94,O94)</f>
        <v>91.6</v>
      </c>
      <c r="M94" s="84">
        <v>90.6</v>
      </c>
      <c r="N94" s="84">
        <v>82</v>
      </c>
      <c r="O94" s="203">
        <v>1</v>
      </c>
      <c r="P94" s="93">
        <f>Q94+S94</f>
        <v>90.7</v>
      </c>
      <c r="Q94" s="84">
        <v>90.7</v>
      </c>
      <c r="R94" s="84">
        <v>81.099999999999994</v>
      </c>
      <c r="S94" s="203">
        <v>0</v>
      </c>
      <c r="T94" s="78">
        <f>U94+W94</f>
        <v>90.7</v>
      </c>
      <c r="U94" s="79">
        <v>90.7</v>
      </c>
      <c r="V94" s="79">
        <v>81.099999999999994</v>
      </c>
      <c r="W94" s="80">
        <v>0</v>
      </c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41"/>
    </row>
    <row r="95" spans="1:38" ht="27" customHeight="1" thickBot="1" x14ac:dyDescent="0.25">
      <c r="A95" s="796"/>
      <c r="B95" s="798"/>
      <c r="C95" s="728"/>
      <c r="D95" s="793"/>
      <c r="E95" s="700"/>
      <c r="F95" s="782"/>
      <c r="G95" s="696"/>
      <c r="H95" s="756"/>
      <c r="I95" s="689"/>
      <c r="J95" s="689"/>
      <c r="K95" s="46" t="s">
        <v>11</v>
      </c>
      <c r="L95" s="50">
        <f t="shared" ref="L95:W95" si="26">SUM(L94)</f>
        <v>91.6</v>
      </c>
      <c r="M95" s="48">
        <f t="shared" si="26"/>
        <v>90.6</v>
      </c>
      <c r="N95" s="48">
        <f t="shared" si="26"/>
        <v>82</v>
      </c>
      <c r="O95" s="52">
        <f t="shared" si="26"/>
        <v>1</v>
      </c>
      <c r="P95" s="50">
        <f t="shared" si="26"/>
        <v>90.7</v>
      </c>
      <c r="Q95" s="48">
        <f t="shared" si="26"/>
        <v>90.7</v>
      </c>
      <c r="R95" s="48">
        <f t="shared" si="26"/>
        <v>81.099999999999994</v>
      </c>
      <c r="S95" s="52">
        <f t="shared" si="26"/>
        <v>0</v>
      </c>
      <c r="T95" s="50">
        <f t="shared" si="26"/>
        <v>90.7</v>
      </c>
      <c r="U95" s="48">
        <f t="shared" si="26"/>
        <v>90.7</v>
      </c>
      <c r="V95" s="48">
        <f t="shared" si="26"/>
        <v>81.099999999999994</v>
      </c>
      <c r="W95" s="52">
        <f t="shared" si="26"/>
        <v>0</v>
      </c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1:38" ht="21.75" customHeight="1" thickBot="1" x14ac:dyDescent="0.25">
      <c r="A96" s="795" t="s">
        <v>14</v>
      </c>
      <c r="B96" s="797" t="s">
        <v>15</v>
      </c>
      <c r="C96" s="725" t="s">
        <v>27</v>
      </c>
      <c r="D96" s="789" t="s">
        <v>24</v>
      </c>
      <c r="E96" s="697" t="s">
        <v>245</v>
      </c>
      <c r="F96" s="760" t="s">
        <v>187</v>
      </c>
      <c r="G96" s="694" t="s">
        <v>125</v>
      </c>
      <c r="H96" s="804" t="s">
        <v>19</v>
      </c>
      <c r="I96" s="687" t="s">
        <v>36</v>
      </c>
      <c r="J96" s="687" t="s">
        <v>422</v>
      </c>
      <c r="K96" s="54" t="s">
        <v>42</v>
      </c>
      <c r="L96" s="612">
        <f>SUM(M96,O96)</f>
        <v>6700.4</v>
      </c>
      <c r="M96" s="79">
        <v>6700.4</v>
      </c>
      <c r="N96" s="79">
        <v>0</v>
      </c>
      <c r="O96" s="80">
        <v>0</v>
      </c>
      <c r="P96" s="612">
        <f>Q96+S96</f>
        <v>7895.4</v>
      </c>
      <c r="Q96" s="79">
        <v>7895.4</v>
      </c>
      <c r="R96" s="79">
        <v>0</v>
      </c>
      <c r="S96" s="80">
        <v>0</v>
      </c>
      <c r="T96" s="612">
        <f>U96+W96</f>
        <v>7895.4</v>
      </c>
      <c r="U96" s="79">
        <v>7895.4</v>
      </c>
      <c r="V96" s="79">
        <v>0</v>
      </c>
      <c r="W96" s="80">
        <v>0</v>
      </c>
    </row>
    <row r="97" spans="1:37" s="32" customFormat="1" ht="25.5" customHeight="1" thickBot="1" x14ac:dyDescent="0.25">
      <c r="A97" s="796"/>
      <c r="B97" s="798"/>
      <c r="C97" s="728"/>
      <c r="D97" s="793"/>
      <c r="E97" s="700"/>
      <c r="F97" s="782"/>
      <c r="G97" s="696"/>
      <c r="H97" s="756"/>
      <c r="I97" s="689"/>
      <c r="J97" s="689"/>
      <c r="K97" s="72" t="s">
        <v>11</v>
      </c>
      <c r="L97" s="449">
        <f>SUM(L96)</f>
        <v>6700.4</v>
      </c>
      <c r="M97" s="74">
        <f>SUM(M96)</f>
        <v>6700.4</v>
      </c>
      <c r="N97" s="74">
        <v>0</v>
      </c>
      <c r="O97" s="452">
        <v>0</v>
      </c>
      <c r="P97" s="453">
        <f>P96</f>
        <v>7895.4</v>
      </c>
      <c r="Q97" s="451">
        <f t="shared" ref="Q97:W97" si="27">Q96</f>
        <v>7895.4</v>
      </c>
      <c r="R97" s="451">
        <f t="shared" si="27"/>
        <v>0</v>
      </c>
      <c r="S97" s="454">
        <f t="shared" si="27"/>
        <v>0</v>
      </c>
      <c r="T97" s="453">
        <f t="shared" si="27"/>
        <v>7895.4</v>
      </c>
      <c r="U97" s="451">
        <f t="shared" si="27"/>
        <v>7895.4</v>
      </c>
      <c r="V97" s="451">
        <f t="shared" si="27"/>
        <v>0</v>
      </c>
      <c r="W97" s="454">
        <f t="shared" si="27"/>
        <v>0</v>
      </c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</row>
    <row r="98" spans="1:37" s="32" customFormat="1" ht="23.25" customHeight="1" thickBot="1" x14ac:dyDescent="0.25">
      <c r="A98" s="795" t="s">
        <v>14</v>
      </c>
      <c r="B98" s="797" t="s">
        <v>15</v>
      </c>
      <c r="C98" s="725" t="s">
        <v>27</v>
      </c>
      <c r="D98" s="789" t="s">
        <v>14</v>
      </c>
      <c r="E98" s="697" t="s">
        <v>273</v>
      </c>
      <c r="F98" s="760" t="s">
        <v>187</v>
      </c>
      <c r="G98" s="694" t="s">
        <v>125</v>
      </c>
      <c r="H98" s="804" t="s">
        <v>19</v>
      </c>
      <c r="I98" s="687" t="s">
        <v>36</v>
      </c>
      <c r="J98" s="687" t="s">
        <v>422</v>
      </c>
      <c r="K98" s="54" t="s">
        <v>42</v>
      </c>
      <c r="L98" s="612">
        <f>SUM(M98,O98)</f>
        <v>274.7</v>
      </c>
      <c r="M98" s="79">
        <v>272.7</v>
      </c>
      <c r="N98" s="79">
        <v>213</v>
      </c>
      <c r="O98" s="80">
        <v>2</v>
      </c>
      <c r="P98" s="612">
        <f>Q98+S98</f>
        <v>323.7</v>
      </c>
      <c r="Q98" s="79">
        <v>323.7</v>
      </c>
      <c r="R98" s="79">
        <v>230</v>
      </c>
      <c r="S98" s="80">
        <v>0</v>
      </c>
      <c r="T98" s="612">
        <f>U98+W98</f>
        <v>323.7</v>
      </c>
      <c r="U98" s="79">
        <v>323.7</v>
      </c>
      <c r="V98" s="79">
        <v>230</v>
      </c>
      <c r="W98" s="80">
        <v>0</v>
      </c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</row>
    <row r="99" spans="1:37" s="32" customFormat="1" ht="25.5" customHeight="1" thickBot="1" x14ac:dyDescent="0.25">
      <c r="A99" s="796"/>
      <c r="B99" s="798"/>
      <c r="C99" s="728"/>
      <c r="D99" s="793"/>
      <c r="E99" s="700"/>
      <c r="F99" s="782"/>
      <c r="G99" s="696"/>
      <c r="H99" s="756"/>
      <c r="I99" s="689"/>
      <c r="J99" s="689"/>
      <c r="K99" s="72" t="s">
        <v>11</v>
      </c>
      <c r="L99" s="452">
        <f>SUM(L98)</f>
        <v>274.7</v>
      </c>
      <c r="M99" s="74">
        <f>SUM(M98)</f>
        <v>272.7</v>
      </c>
      <c r="N99" s="74">
        <f>SUM(N98)</f>
        <v>213</v>
      </c>
      <c r="O99" s="85">
        <f>SUM(O98)</f>
        <v>2</v>
      </c>
      <c r="P99" s="449">
        <f>P98</f>
        <v>323.7</v>
      </c>
      <c r="Q99" s="74">
        <f>Q98</f>
        <v>323.7</v>
      </c>
      <c r="R99" s="74">
        <f>R98</f>
        <v>230</v>
      </c>
      <c r="S99" s="74">
        <f>S98</f>
        <v>0</v>
      </c>
      <c r="T99" s="449">
        <f t="shared" ref="T99:W99" si="28">SUM(T98)</f>
        <v>323.7</v>
      </c>
      <c r="U99" s="74">
        <f t="shared" si="28"/>
        <v>323.7</v>
      </c>
      <c r="V99" s="74">
        <f t="shared" si="28"/>
        <v>230</v>
      </c>
      <c r="W99" s="85">
        <f t="shared" si="28"/>
        <v>0</v>
      </c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</row>
    <row r="100" spans="1:37" s="32" customFormat="1" ht="21.75" customHeight="1" thickBot="1" x14ac:dyDescent="0.25">
      <c r="A100" s="795" t="s">
        <v>14</v>
      </c>
      <c r="B100" s="797" t="s">
        <v>15</v>
      </c>
      <c r="C100" s="725" t="s">
        <v>27</v>
      </c>
      <c r="D100" s="789" t="s">
        <v>27</v>
      </c>
      <c r="E100" s="697" t="s">
        <v>102</v>
      </c>
      <c r="F100" s="760" t="s">
        <v>187</v>
      </c>
      <c r="G100" s="694" t="s">
        <v>45</v>
      </c>
      <c r="H100" s="804" t="s">
        <v>19</v>
      </c>
      <c r="I100" s="687" t="s">
        <v>36</v>
      </c>
      <c r="J100" s="687" t="s">
        <v>422</v>
      </c>
      <c r="K100" s="54" t="s">
        <v>40</v>
      </c>
      <c r="L100" s="93">
        <f>SUM(M100,O100)</f>
        <v>358.4</v>
      </c>
      <c r="M100" s="84">
        <v>358.4</v>
      </c>
      <c r="N100" s="84">
        <v>0</v>
      </c>
      <c r="O100" s="203">
        <v>0</v>
      </c>
      <c r="P100" s="93">
        <f>Q100+S100</f>
        <v>344.3</v>
      </c>
      <c r="Q100" s="84">
        <v>344.3</v>
      </c>
      <c r="R100" s="84">
        <v>0</v>
      </c>
      <c r="S100" s="203">
        <v>0</v>
      </c>
      <c r="T100" s="78">
        <f>U100+W100</f>
        <v>323.39999999999998</v>
      </c>
      <c r="U100" s="79">
        <v>323.39999999999998</v>
      </c>
      <c r="V100" s="79">
        <v>0</v>
      </c>
      <c r="W100" s="80">
        <v>0</v>
      </c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</row>
    <row r="101" spans="1:37" s="32" customFormat="1" ht="25.5" customHeight="1" thickBot="1" x14ac:dyDescent="0.25">
      <c r="A101" s="796"/>
      <c r="B101" s="798"/>
      <c r="C101" s="728"/>
      <c r="D101" s="793"/>
      <c r="E101" s="700"/>
      <c r="F101" s="782"/>
      <c r="G101" s="696"/>
      <c r="H101" s="756"/>
      <c r="I101" s="689"/>
      <c r="J101" s="689"/>
      <c r="K101" s="46" t="s">
        <v>11</v>
      </c>
      <c r="L101" s="50">
        <f>SUM(L100)</f>
        <v>358.4</v>
      </c>
      <c r="M101" s="48">
        <f>SUM(M100)</f>
        <v>358.4</v>
      </c>
      <c r="N101" s="48">
        <f>SUM(N100)</f>
        <v>0</v>
      </c>
      <c r="O101" s="52">
        <f>SUM(O100)</f>
        <v>0</v>
      </c>
      <c r="P101" s="50">
        <f>P100</f>
        <v>344.3</v>
      </c>
      <c r="Q101" s="48">
        <f>Q100</f>
        <v>344.3</v>
      </c>
      <c r="R101" s="48">
        <v>0</v>
      </c>
      <c r="S101" s="52">
        <v>0</v>
      </c>
      <c r="T101" s="50">
        <f t="shared" ref="T101:W101" si="29">SUM(T100)</f>
        <v>323.39999999999998</v>
      </c>
      <c r="U101" s="48">
        <f t="shared" si="29"/>
        <v>323.39999999999998</v>
      </c>
      <c r="V101" s="48">
        <f t="shared" si="29"/>
        <v>0</v>
      </c>
      <c r="W101" s="52">
        <f t="shared" si="29"/>
        <v>0</v>
      </c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</row>
    <row r="102" spans="1:37" s="32" customFormat="1" ht="23.25" customHeight="1" thickBot="1" x14ac:dyDescent="0.25">
      <c r="A102" s="795" t="s">
        <v>14</v>
      </c>
      <c r="B102" s="797" t="s">
        <v>15</v>
      </c>
      <c r="C102" s="725" t="s">
        <v>27</v>
      </c>
      <c r="D102" s="789" t="s">
        <v>46</v>
      </c>
      <c r="E102" s="697" t="s">
        <v>103</v>
      </c>
      <c r="F102" s="760" t="s">
        <v>187</v>
      </c>
      <c r="G102" s="694" t="s">
        <v>44</v>
      </c>
      <c r="H102" s="804" t="s">
        <v>19</v>
      </c>
      <c r="I102" s="687" t="s">
        <v>36</v>
      </c>
      <c r="J102" s="687" t="s">
        <v>422</v>
      </c>
      <c r="K102" s="54" t="s">
        <v>40</v>
      </c>
      <c r="L102" s="93">
        <f>SUM(M102,O102)</f>
        <v>1034.4000000000001</v>
      </c>
      <c r="M102" s="84">
        <v>1034.4000000000001</v>
      </c>
      <c r="N102" s="84">
        <v>0</v>
      </c>
      <c r="O102" s="203">
        <v>0</v>
      </c>
      <c r="P102" s="93">
        <f>Q102+S102</f>
        <v>944.9</v>
      </c>
      <c r="Q102" s="84">
        <v>944.9</v>
      </c>
      <c r="R102" s="84">
        <v>0</v>
      </c>
      <c r="S102" s="203">
        <v>0</v>
      </c>
      <c r="T102" s="78">
        <f>U102+W102</f>
        <v>914.8</v>
      </c>
      <c r="U102" s="79">
        <v>914.8</v>
      </c>
      <c r="V102" s="79">
        <v>0</v>
      </c>
      <c r="W102" s="80">
        <v>0</v>
      </c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</row>
    <row r="103" spans="1:37" s="32" customFormat="1" ht="23.25" customHeight="1" thickBot="1" x14ac:dyDescent="0.25">
      <c r="A103" s="796"/>
      <c r="B103" s="798"/>
      <c r="C103" s="728"/>
      <c r="D103" s="793"/>
      <c r="E103" s="700"/>
      <c r="F103" s="782"/>
      <c r="G103" s="696"/>
      <c r="H103" s="756"/>
      <c r="I103" s="689"/>
      <c r="J103" s="689"/>
      <c r="K103" s="46" t="s">
        <v>11</v>
      </c>
      <c r="L103" s="50">
        <f>SUM(L102)</f>
        <v>1034.4000000000001</v>
      </c>
      <c r="M103" s="48">
        <f>SUM(M102)</f>
        <v>1034.4000000000001</v>
      </c>
      <c r="N103" s="48">
        <f>SUM(N102)</f>
        <v>0</v>
      </c>
      <c r="O103" s="52">
        <f>SUM(O102)</f>
        <v>0</v>
      </c>
      <c r="P103" s="50">
        <f>P102</f>
        <v>944.9</v>
      </c>
      <c r="Q103" s="48">
        <f>Q102</f>
        <v>944.9</v>
      </c>
      <c r="R103" s="48">
        <v>0</v>
      </c>
      <c r="S103" s="52">
        <v>0</v>
      </c>
      <c r="T103" s="50">
        <f t="shared" ref="T103:W103" si="30">SUM(T102)</f>
        <v>914.8</v>
      </c>
      <c r="U103" s="48">
        <f t="shared" si="30"/>
        <v>914.8</v>
      </c>
      <c r="V103" s="48">
        <f t="shared" si="30"/>
        <v>0</v>
      </c>
      <c r="W103" s="52">
        <f t="shared" si="30"/>
        <v>0</v>
      </c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</row>
    <row r="104" spans="1:37" s="32" customFormat="1" ht="21.75" customHeight="1" thickBot="1" x14ac:dyDescent="0.25">
      <c r="A104" s="795" t="s">
        <v>14</v>
      </c>
      <c r="B104" s="797" t="s">
        <v>15</v>
      </c>
      <c r="C104" s="725" t="s">
        <v>27</v>
      </c>
      <c r="D104" s="789" t="s">
        <v>31</v>
      </c>
      <c r="E104" s="697" t="s">
        <v>104</v>
      </c>
      <c r="F104" s="760" t="s">
        <v>187</v>
      </c>
      <c r="G104" s="694" t="s">
        <v>44</v>
      </c>
      <c r="H104" s="804" t="s">
        <v>19</v>
      </c>
      <c r="I104" s="687" t="s">
        <v>36</v>
      </c>
      <c r="J104" s="687" t="s">
        <v>422</v>
      </c>
      <c r="K104" s="59" t="s">
        <v>40</v>
      </c>
      <c r="L104" s="613">
        <f>SUM(M104,O104)</f>
        <v>39.700000000000003</v>
      </c>
      <c r="M104" s="614">
        <v>39.700000000000003</v>
      </c>
      <c r="N104" s="614">
        <v>39.1</v>
      </c>
      <c r="O104" s="615">
        <v>0</v>
      </c>
      <c r="P104" s="613">
        <f>Q104+S104</f>
        <v>36.1</v>
      </c>
      <c r="Q104" s="614">
        <v>36.1</v>
      </c>
      <c r="R104" s="614">
        <v>35.6</v>
      </c>
      <c r="S104" s="615">
        <v>0</v>
      </c>
      <c r="T104" s="616">
        <f>U104+W104</f>
        <v>33.700000000000003</v>
      </c>
      <c r="U104" s="617">
        <v>33.700000000000003</v>
      </c>
      <c r="V104" s="617">
        <v>33.299999999999997</v>
      </c>
      <c r="W104" s="618">
        <v>0</v>
      </c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</row>
    <row r="105" spans="1:37" s="32" customFormat="1" ht="25.5" customHeight="1" thickBot="1" x14ac:dyDescent="0.25">
      <c r="A105" s="796"/>
      <c r="B105" s="798"/>
      <c r="C105" s="728"/>
      <c r="D105" s="793"/>
      <c r="E105" s="700"/>
      <c r="F105" s="782"/>
      <c r="G105" s="696"/>
      <c r="H105" s="756"/>
      <c r="I105" s="689"/>
      <c r="J105" s="689"/>
      <c r="K105" s="46" t="s">
        <v>11</v>
      </c>
      <c r="L105" s="50">
        <f>SUM(L104)</f>
        <v>39.700000000000003</v>
      </c>
      <c r="M105" s="48">
        <f>SUM(M104)</f>
        <v>39.700000000000003</v>
      </c>
      <c r="N105" s="48">
        <f>SUM(N104)</f>
        <v>39.1</v>
      </c>
      <c r="O105" s="52">
        <f>SUM(O104)</f>
        <v>0</v>
      </c>
      <c r="P105" s="50">
        <f>P104</f>
        <v>36.1</v>
      </c>
      <c r="Q105" s="48">
        <f>Q104</f>
        <v>36.1</v>
      </c>
      <c r="R105" s="48">
        <f>SUM(R104)</f>
        <v>35.6</v>
      </c>
      <c r="S105" s="52">
        <v>0</v>
      </c>
      <c r="T105" s="50">
        <f t="shared" ref="T105:W105" si="31">SUM(T104)</f>
        <v>33.700000000000003</v>
      </c>
      <c r="U105" s="48">
        <f t="shared" si="31"/>
        <v>33.700000000000003</v>
      </c>
      <c r="V105" s="48">
        <f t="shared" si="31"/>
        <v>33.299999999999997</v>
      </c>
      <c r="W105" s="52">
        <f t="shared" si="31"/>
        <v>0</v>
      </c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</row>
    <row r="106" spans="1:37" s="32" customFormat="1" ht="26.25" customHeight="1" thickBot="1" x14ac:dyDescent="0.25">
      <c r="A106" s="795" t="s">
        <v>14</v>
      </c>
      <c r="B106" s="797" t="s">
        <v>15</v>
      </c>
      <c r="C106" s="725" t="s">
        <v>27</v>
      </c>
      <c r="D106" s="789" t="s">
        <v>33</v>
      </c>
      <c r="E106" s="697" t="s">
        <v>105</v>
      </c>
      <c r="F106" s="760" t="s">
        <v>187</v>
      </c>
      <c r="G106" s="694" t="s">
        <v>44</v>
      </c>
      <c r="H106" s="804" t="s">
        <v>19</v>
      </c>
      <c r="I106" s="687" t="s">
        <v>36</v>
      </c>
      <c r="J106" s="687" t="s">
        <v>422</v>
      </c>
      <c r="K106" s="54" t="s">
        <v>40</v>
      </c>
      <c r="L106" s="93">
        <f>SUM(M106,O106)</f>
        <v>140</v>
      </c>
      <c r="M106" s="84">
        <v>140</v>
      </c>
      <c r="N106" s="84">
        <v>0</v>
      </c>
      <c r="O106" s="203">
        <v>0</v>
      </c>
      <c r="P106" s="93">
        <f>Q106+S106</f>
        <v>134.80000000000001</v>
      </c>
      <c r="Q106" s="84">
        <v>134.80000000000001</v>
      </c>
      <c r="R106" s="84">
        <v>0</v>
      </c>
      <c r="S106" s="203">
        <v>0</v>
      </c>
      <c r="T106" s="78">
        <f>U106+W106</f>
        <v>134.80000000000001</v>
      </c>
      <c r="U106" s="79">
        <v>134.80000000000001</v>
      </c>
      <c r="V106" s="79">
        <v>0</v>
      </c>
      <c r="W106" s="80">
        <v>0</v>
      </c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</row>
    <row r="107" spans="1:37" s="32" customFormat="1" ht="25.5" customHeight="1" thickBot="1" x14ac:dyDescent="0.25">
      <c r="A107" s="796"/>
      <c r="B107" s="798"/>
      <c r="C107" s="728"/>
      <c r="D107" s="793"/>
      <c r="E107" s="700"/>
      <c r="F107" s="782"/>
      <c r="G107" s="696"/>
      <c r="H107" s="756"/>
      <c r="I107" s="689"/>
      <c r="J107" s="689"/>
      <c r="K107" s="46" t="s">
        <v>11</v>
      </c>
      <c r="L107" s="50">
        <f>SUM(L106)</f>
        <v>140</v>
      </c>
      <c r="M107" s="48">
        <f>SUM(M106)</f>
        <v>140</v>
      </c>
      <c r="N107" s="48">
        <f>SUM(N106)</f>
        <v>0</v>
      </c>
      <c r="O107" s="52">
        <f>SUM(O106)</f>
        <v>0</v>
      </c>
      <c r="P107" s="50">
        <f>P106</f>
        <v>134.80000000000001</v>
      </c>
      <c r="Q107" s="48">
        <f>Q106</f>
        <v>134.80000000000001</v>
      </c>
      <c r="R107" s="48">
        <v>0</v>
      </c>
      <c r="S107" s="52">
        <v>0</v>
      </c>
      <c r="T107" s="50">
        <f t="shared" ref="T107:W107" si="32">SUM(T106)</f>
        <v>134.80000000000001</v>
      </c>
      <c r="U107" s="48">
        <f t="shared" si="32"/>
        <v>134.80000000000001</v>
      </c>
      <c r="V107" s="48">
        <f t="shared" si="32"/>
        <v>0</v>
      </c>
      <c r="W107" s="52">
        <f t="shared" si="32"/>
        <v>0</v>
      </c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</row>
    <row r="108" spans="1:37" s="32" customFormat="1" ht="23.25" customHeight="1" thickBot="1" x14ac:dyDescent="0.25">
      <c r="A108" s="795" t="s">
        <v>14</v>
      </c>
      <c r="B108" s="797" t="s">
        <v>15</v>
      </c>
      <c r="C108" s="725" t="s">
        <v>27</v>
      </c>
      <c r="D108" s="789" t="s">
        <v>34</v>
      </c>
      <c r="E108" s="697" t="s">
        <v>359</v>
      </c>
      <c r="F108" s="760" t="s">
        <v>187</v>
      </c>
      <c r="G108" s="694" t="s">
        <v>25</v>
      </c>
      <c r="H108" s="804" t="s">
        <v>19</v>
      </c>
      <c r="I108" s="687" t="s">
        <v>36</v>
      </c>
      <c r="J108" s="687" t="s">
        <v>422</v>
      </c>
      <c r="K108" s="59" t="s">
        <v>23</v>
      </c>
      <c r="L108" s="148">
        <f>SUM(M108,O108)</f>
        <v>180</v>
      </c>
      <c r="M108" s="313">
        <v>180</v>
      </c>
      <c r="N108" s="317">
        <v>0</v>
      </c>
      <c r="O108" s="319">
        <v>0</v>
      </c>
      <c r="P108" s="71">
        <f>Q108+S108</f>
        <v>339.5</v>
      </c>
      <c r="Q108" s="311">
        <v>339.5</v>
      </c>
      <c r="R108" s="311">
        <v>0</v>
      </c>
      <c r="S108" s="312">
        <v>0</v>
      </c>
      <c r="T108" s="619">
        <f>U108+W108</f>
        <v>339.5</v>
      </c>
      <c r="U108" s="620">
        <v>339.5</v>
      </c>
      <c r="V108" s="311">
        <v>0</v>
      </c>
      <c r="W108" s="312">
        <v>0</v>
      </c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</row>
    <row r="109" spans="1:37" s="32" customFormat="1" ht="24.75" customHeight="1" thickBot="1" x14ac:dyDescent="0.25">
      <c r="A109" s="796"/>
      <c r="B109" s="798"/>
      <c r="C109" s="728"/>
      <c r="D109" s="793"/>
      <c r="E109" s="700"/>
      <c r="F109" s="782"/>
      <c r="G109" s="696"/>
      <c r="H109" s="756"/>
      <c r="I109" s="689"/>
      <c r="J109" s="689"/>
      <c r="K109" s="72" t="s">
        <v>11</v>
      </c>
      <c r="L109" s="449">
        <f>SUM(L108)</f>
        <v>180</v>
      </c>
      <c r="M109" s="74">
        <f>SUM(M108)</f>
        <v>180</v>
      </c>
      <c r="N109" s="74">
        <f>SUM(N108)</f>
        <v>0</v>
      </c>
      <c r="O109" s="85">
        <f>SUM(O108)</f>
        <v>0</v>
      </c>
      <c r="P109" s="449">
        <f>P108</f>
        <v>339.5</v>
      </c>
      <c r="Q109" s="74">
        <f>Q108</f>
        <v>339.5</v>
      </c>
      <c r="R109" s="74">
        <v>0</v>
      </c>
      <c r="S109" s="85">
        <v>0</v>
      </c>
      <c r="T109" s="449">
        <f t="shared" ref="T109:W109" si="33">SUM(T108)</f>
        <v>339.5</v>
      </c>
      <c r="U109" s="74">
        <f t="shared" si="33"/>
        <v>339.5</v>
      </c>
      <c r="V109" s="74">
        <f t="shared" si="33"/>
        <v>0</v>
      </c>
      <c r="W109" s="85">
        <f t="shared" si="33"/>
        <v>0</v>
      </c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</row>
    <row r="110" spans="1:37" s="32" customFormat="1" ht="22.5" customHeight="1" thickBot="1" x14ac:dyDescent="0.25">
      <c r="A110" s="795" t="s">
        <v>14</v>
      </c>
      <c r="B110" s="797" t="s">
        <v>15</v>
      </c>
      <c r="C110" s="725" t="s">
        <v>27</v>
      </c>
      <c r="D110" s="789" t="s">
        <v>36</v>
      </c>
      <c r="E110" s="697" t="s">
        <v>360</v>
      </c>
      <c r="F110" s="760" t="s">
        <v>187</v>
      </c>
      <c r="G110" s="694" t="s">
        <v>44</v>
      </c>
      <c r="H110" s="804" t="s">
        <v>19</v>
      </c>
      <c r="I110" s="687" t="s">
        <v>36</v>
      </c>
      <c r="J110" s="687" t="s">
        <v>422</v>
      </c>
      <c r="K110" s="54" t="s">
        <v>23</v>
      </c>
      <c r="L110" s="461">
        <f>SUM(M110,O110)</f>
        <v>180</v>
      </c>
      <c r="M110" s="84">
        <v>180</v>
      </c>
      <c r="N110" s="84">
        <v>0</v>
      </c>
      <c r="O110" s="203">
        <v>0</v>
      </c>
      <c r="P110" s="612">
        <f>Q110+S110</f>
        <v>293.60000000000002</v>
      </c>
      <c r="Q110" s="79">
        <v>293.60000000000002</v>
      </c>
      <c r="R110" s="79">
        <v>0</v>
      </c>
      <c r="S110" s="80">
        <v>0</v>
      </c>
      <c r="T110" s="612">
        <f>U110+W110</f>
        <v>292.8</v>
      </c>
      <c r="U110" s="79">
        <v>292.8</v>
      </c>
      <c r="V110" s="79">
        <v>0</v>
      </c>
      <c r="W110" s="80">
        <v>0</v>
      </c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</row>
    <row r="111" spans="1:37" s="32" customFormat="1" ht="23.25" customHeight="1" thickBot="1" x14ac:dyDescent="0.25">
      <c r="A111" s="796"/>
      <c r="B111" s="798"/>
      <c r="C111" s="728"/>
      <c r="D111" s="793"/>
      <c r="E111" s="700"/>
      <c r="F111" s="782"/>
      <c r="G111" s="696"/>
      <c r="H111" s="756"/>
      <c r="I111" s="689"/>
      <c r="J111" s="689"/>
      <c r="K111" s="72" t="s">
        <v>11</v>
      </c>
      <c r="L111" s="449">
        <f>SUM(L110)</f>
        <v>180</v>
      </c>
      <c r="M111" s="74">
        <f>SUM(M110)</f>
        <v>180</v>
      </c>
      <c r="N111" s="74">
        <f>SUM(N110)</f>
        <v>0</v>
      </c>
      <c r="O111" s="85">
        <f>SUM(O110)</f>
        <v>0</v>
      </c>
      <c r="P111" s="449">
        <f>P110</f>
        <v>293.60000000000002</v>
      </c>
      <c r="Q111" s="74">
        <f>Q110</f>
        <v>293.60000000000002</v>
      </c>
      <c r="R111" s="74">
        <f>R110</f>
        <v>0</v>
      </c>
      <c r="S111" s="85">
        <v>0</v>
      </c>
      <c r="T111" s="449">
        <f t="shared" ref="T111:W111" si="34">SUM(T110)</f>
        <v>292.8</v>
      </c>
      <c r="U111" s="74">
        <f t="shared" si="34"/>
        <v>292.8</v>
      </c>
      <c r="V111" s="74">
        <f t="shared" si="34"/>
        <v>0</v>
      </c>
      <c r="W111" s="85">
        <f t="shared" si="34"/>
        <v>0</v>
      </c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</row>
    <row r="112" spans="1:37" s="32" customFormat="1" ht="30.75" customHeight="1" thickBot="1" x14ac:dyDescent="0.25">
      <c r="A112" s="795" t="s">
        <v>14</v>
      </c>
      <c r="B112" s="797" t="s">
        <v>15</v>
      </c>
      <c r="C112" s="725" t="s">
        <v>27</v>
      </c>
      <c r="D112" s="789" t="s">
        <v>47</v>
      </c>
      <c r="E112" s="697" t="s">
        <v>107</v>
      </c>
      <c r="F112" s="760" t="s">
        <v>187</v>
      </c>
      <c r="G112" s="694" t="s">
        <v>48</v>
      </c>
      <c r="H112" s="804" t="s">
        <v>19</v>
      </c>
      <c r="I112" s="687" t="s">
        <v>36</v>
      </c>
      <c r="J112" s="687" t="s">
        <v>422</v>
      </c>
      <c r="K112" s="54" t="s">
        <v>40</v>
      </c>
      <c r="L112" s="93">
        <f>SUM(M112,O112)</f>
        <v>10.8</v>
      </c>
      <c r="M112" s="84">
        <v>10.8</v>
      </c>
      <c r="N112" s="84">
        <v>10.7</v>
      </c>
      <c r="O112" s="203">
        <v>0</v>
      </c>
      <c r="P112" s="93">
        <f>Q112+S112</f>
        <v>10.3</v>
      </c>
      <c r="Q112" s="84">
        <v>10.3</v>
      </c>
      <c r="R112" s="84">
        <v>10.199999999999999</v>
      </c>
      <c r="S112" s="203">
        <v>0</v>
      </c>
      <c r="T112" s="78">
        <f>U112+W112</f>
        <v>9.6999999999999993</v>
      </c>
      <c r="U112" s="79">
        <v>9.6999999999999993</v>
      </c>
      <c r="V112" s="79">
        <v>9.6</v>
      </c>
      <c r="W112" s="80">
        <v>0</v>
      </c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</row>
    <row r="113" spans="1:37" s="32" customFormat="1" ht="37.5" customHeight="1" thickBot="1" x14ac:dyDescent="0.25">
      <c r="A113" s="796"/>
      <c r="B113" s="798"/>
      <c r="C113" s="728"/>
      <c r="D113" s="793"/>
      <c r="E113" s="700"/>
      <c r="F113" s="782"/>
      <c r="G113" s="696"/>
      <c r="H113" s="756"/>
      <c r="I113" s="689"/>
      <c r="J113" s="689"/>
      <c r="K113" s="46" t="s">
        <v>11</v>
      </c>
      <c r="L113" s="50">
        <f>SUM(L112)</f>
        <v>10.8</v>
      </c>
      <c r="M113" s="48">
        <f>SUM(M112)</f>
        <v>10.8</v>
      </c>
      <c r="N113" s="48">
        <f>SUM(N112)</f>
        <v>10.7</v>
      </c>
      <c r="O113" s="52">
        <f>SUM(O112)</f>
        <v>0</v>
      </c>
      <c r="P113" s="50">
        <f>P112</f>
        <v>10.3</v>
      </c>
      <c r="Q113" s="48">
        <f>Q112</f>
        <v>10.3</v>
      </c>
      <c r="R113" s="48">
        <f>R112</f>
        <v>10.199999999999999</v>
      </c>
      <c r="S113" s="52">
        <v>0</v>
      </c>
      <c r="T113" s="50">
        <f t="shared" ref="T113:W113" si="35">SUM(T112)</f>
        <v>9.6999999999999993</v>
      </c>
      <c r="U113" s="48">
        <f t="shared" si="35"/>
        <v>9.6999999999999993</v>
      </c>
      <c r="V113" s="48">
        <f t="shared" si="35"/>
        <v>9.6</v>
      </c>
      <c r="W113" s="52">
        <f t="shared" si="35"/>
        <v>0</v>
      </c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</row>
    <row r="114" spans="1:37" s="32" customFormat="1" ht="18.75" customHeight="1" thickBot="1" x14ac:dyDescent="0.25">
      <c r="A114" s="795" t="s">
        <v>14</v>
      </c>
      <c r="B114" s="797" t="s">
        <v>15</v>
      </c>
      <c r="C114" s="881" t="s">
        <v>27</v>
      </c>
      <c r="D114" s="789" t="s">
        <v>49</v>
      </c>
      <c r="E114" s="950" t="s">
        <v>150</v>
      </c>
      <c r="F114" s="760" t="s">
        <v>187</v>
      </c>
      <c r="G114" s="694" t="s">
        <v>25</v>
      </c>
      <c r="H114" s="804" t="s">
        <v>19</v>
      </c>
      <c r="I114" s="687" t="s">
        <v>36</v>
      </c>
      <c r="J114" s="687" t="s">
        <v>422</v>
      </c>
      <c r="K114" s="67" t="s">
        <v>23</v>
      </c>
      <c r="L114" s="621">
        <f>SUM(M114,O114)</f>
        <v>2000</v>
      </c>
      <c r="M114" s="622">
        <v>2000</v>
      </c>
      <c r="N114" s="622">
        <v>0</v>
      </c>
      <c r="O114" s="623">
        <v>0</v>
      </c>
      <c r="P114" s="621">
        <f>Q114+S114</f>
        <v>2000</v>
      </c>
      <c r="Q114" s="622">
        <v>2000</v>
      </c>
      <c r="R114" s="622">
        <v>0</v>
      </c>
      <c r="S114" s="623">
        <v>0</v>
      </c>
      <c r="T114" s="624">
        <f>U114+W114</f>
        <v>1916.9</v>
      </c>
      <c r="U114" s="625">
        <v>1916.9</v>
      </c>
      <c r="V114" s="625">
        <v>0</v>
      </c>
      <c r="W114" s="626">
        <v>0</v>
      </c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</row>
    <row r="115" spans="1:37" s="32" customFormat="1" ht="21" customHeight="1" thickBot="1" x14ac:dyDescent="0.25">
      <c r="A115" s="942"/>
      <c r="B115" s="786"/>
      <c r="C115" s="788"/>
      <c r="D115" s="790"/>
      <c r="E115" s="951"/>
      <c r="F115" s="761"/>
      <c r="G115" s="873"/>
      <c r="H115" s="703"/>
      <c r="I115" s="688"/>
      <c r="J115" s="688"/>
      <c r="K115" s="54" t="s">
        <v>40</v>
      </c>
      <c r="L115" s="93">
        <f>M115+O115</f>
        <v>0</v>
      </c>
      <c r="M115" s="84">
        <v>0</v>
      </c>
      <c r="N115" s="84">
        <v>0</v>
      </c>
      <c r="O115" s="203">
        <v>0</v>
      </c>
      <c r="P115" s="93">
        <f>Q115+S115</f>
        <v>58.5</v>
      </c>
      <c r="Q115" s="84">
        <v>58.5</v>
      </c>
      <c r="R115" s="84">
        <v>0</v>
      </c>
      <c r="S115" s="203">
        <v>0</v>
      </c>
      <c r="T115" s="78">
        <f>U115+W115</f>
        <v>58.3</v>
      </c>
      <c r="U115" s="79">
        <v>58.3</v>
      </c>
      <c r="V115" s="79">
        <v>0</v>
      </c>
      <c r="W115" s="80">
        <v>0</v>
      </c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</row>
    <row r="116" spans="1:37" s="32" customFormat="1" ht="22.5" customHeight="1" thickBot="1" x14ac:dyDescent="0.25">
      <c r="A116" s="796"/>
      <c r="B116" s="798"/>
      <c r="C116" s="728"/>
      <c r="D116" s="793"/>
      <c r="E116" s="700"/>
      <c r="F116" s="782"/>
      <c r="G116" s="696"/>
      <c r="H116" s="756"/>
      <c r="I116" s="689"/>
      <c r="J116" s="689"/>
      <c r="K116" s="230" t="s">
        <v>11</v>
      </c>
      <c r="L116" s="47">
        <f t="shared" ref="L116:W116" si="36">SUM(L114:L115)</f>
        <v>2000</v>
      </c>
      <c r="M116" s="48">
        <f t="shared" si="36"/>
        <v>2000</v>
      </c>
      <c r="N116" s="48">
        <f t="shared" si="36"/>
        <v>0</v>
      </c>
      <c r="O116" s="49">
        <f t="shared" si="36"/>
        <v>0</v>
      </c>
      <c r="P116" s="47">
        <f t="shared" si="36"/>
        <v>2058.5</v>
      </c>
      <c r="Q116" s="48">
        <f t="shared" si="36"/>
        <v>2058.5</v>
      </c>
      <c r="R116" s="48">
        <f t="shared" si="36"/>
        <v>0</v>
      </c>
      <c r="S116" s="49">
        <f t="shared" si="36"/>
        <v>0</v>
      </c>
      <c r="T116" s="47">
        <f t="shared" si="36"/>
        <v>1975.2</v>
      </c>
      <c r="U116" s="48">
        <f t="shared" si="36"/>
        <v>1975.2</v>
      </c>
      <c r="V116" s="48">
        <f t="shared" si="36"/>
        <v>0</v>
      </c>
      <c r="W116" s="49">
        <f t="shared" si="36"/>
        <v>0</v>
      </c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</row>
    <row r="117" spans="1:37" s="32" customFormat="1" ht="24.75" customHeight="1" thickBot="1" x14ac:dyDescent="0.25">
      <c r="A117" s="795" t="s">
        <v>14</v>
      </c>
      <c r="B117" s="855" t="s">
        <v>15</v>
      </c>
      <c r="C117" s="882" t="s">
        <v>27</v>
      </c>
      <c r="D117" s="886" t="s">
        <v>50</v>
      </c>
      <c r="E117" s="697" t="s">
        <v>136</v>
      </c>
      <c r="F117" s="760" t="s">
        <v>187</v>
      </c>
      <c r="G117" s="956" t="s">
        <v>51</v>
      </c>
      <c r="H117" s="702" t="str">
        <f>H114</f>
        <v>188723322</v>
      </c>
      <c r="I117" s="687" t="s">
        <v>36</v>
      </c>
      <c r="J117" s="687" t="s">
        <v>422</v>
      </c>
      <c r="K117" s="59" t="str">
        <f>K114</f>
        <v>SB</v>
      </c>
      <c r="L117" s="93">
        <f>SUM(M117,O117)</f>
        <v>11</v>
      </c>
      <c r="M117" s="204">
        <v>11</v>
      </c>
      <c r="N117" s="204">
        <f>N114</f>
        <v>0</v>
      </c>
      <c r="O117" s="205">
        <f>O114</f>
        <v>0</v>
      </c>
      <c r="P117" s="93">
        <f>Q117+S117</f>
        <v>11</v>
      </c>
      <c r="Q117" s="84">
        <v>11</v>
      </c>
      <c r="R117" s="84">
        <f t="shared" ref="R117:W117" si="37">R114</f>
        <v>0</v>
      </c>
      <c r="S117" s="203">
        <f t="shared" si="37"/>
        <v>0</v>
      </c>
      <c r="T117" s="86">
        <f>U117+W117</f>
        <v>2.8</v>
      </c>
      <c r="U117" s="79">
        <v>2.8</v>
      </c>
      <c r="V117" s="79">
        <f t="shared" si="37"/>
        <v>0</v>
      </c>
      <c r="W117" s="80">
        <f t="shared" si="37"/>
        <v>0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</row>
    <row r="118" spans="1:37" s="32" customFormat="1" ht="33" customHeight="1" thickBot="1" x14ac:dyDescent="0.25">
      <c r="A118" s="796"/>
      <c r="B118" s="856"/>
      <c r="C118" s="883"/>
      <c r="D118" s="888"/>
      <c r="E118" s="700"/>
      <c r="F118" s="885"/>
      <c r="G118" s="696"/>
      <c r="H118" s="756"/>
      <c r="I118" s="689"/>
      <c r="J118" s="689"/>
      <c r="K118" s="46" t="str">
        <f>K116</f>
        <v>Iš viso</v>
      </c>
      <c r="L118" s="50">
        <f t="shared" ref="L118:W118" si="38">SUM(L117)</f>
        <v>11</v>
      </c>
      <c r="M118" s="48">
        <f t="shared" si="38"/>
        <v>11</v>
      </c>
      <c r="N118" s="48">
        <f t="shared" si="38"/>
        <v>0</v>
      </c>
      <c r="O118" s="52">
        <f t="shared" si="38"/>
        <v>0</v>
      </c>
      <c r="P118" s="50">
        <f t="shared" si="38"/>
        <v>11</v>
      </c>
      <c r="Q118" s="48">
        <f t="shared" si="38"/>
        <v>11</v>
      </c>
      <c r="R118" s="48">
        <f t="shared" si="38"/>
        <v>0</v>
      </c>
      <c r="S118" s="52">
        <f t="shared" si="38"/>
        <v>0</v>
      </c>
      <c r="T118" s="50">
        <f t="shared" si="38"/>
        <v>2.8</v>
      </c>
      <c r="U118" s="48">
        <f t="shared" si="38"/>
        <v>2.8</v>
      </c>
      <c r="V118" s="48">
        <f t="shared" si="38"/>
        <v>0</v>
      </c>
      <c r="W118" s="52">
        <f t="shared" si="38"/>
        <v>0</v>
      </c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</row>
    <row r="119" spans="1:37" s="32" customFormat="1" ht="18" customHeight="1" thickBot="1" x14ac:dyDescent="0.25">
      <c r="A119" s="795" t="s">
        <v>14</v>
      </c>
      <c r="B119" s="855" t="s">
        <v>15</v>
      </c>
      <c r="C119" s="882" t="s">
        <v>27</v>
      </c>
      <c r="D119" s="886" t="s">
        <v>52</v>
      </c>
      <c r="E119" s="697" t="s">
        <v>128</v>
      </c>
      <c r="F119" s="760" t="s">
        <v>187</v>
      </c>
      <c r="G119" s="694" t="s">
        <v>51</v>
      </c>
      <c r="H119" s="804" t="s">
        <v>19</v>
      </c>
      <c r="I119" s="687" t="s">
        <v>36</v>
      </c>
      <c r="J119" s="687" t="s">
        <v>422</v>
      </c>
      <c r="K119" s="67" t="s">
        <v>23</v>
      </c>
      <c r="L119" s="621">
        <f>SUM(M119,O119)</f>
        <v>1626</v>
      </c>
      <c r="M119" s="201">
        <v>1626</v>
      </c>
      <c r="N119" s="201">
        <v>0</v>
      </c>
      <c r="O119" s="627">
        <v>0</v>
      </c>
      <c r="P119" s="621">
        <f>Q119+S119</f>
        <v>1110.9000000000001</v>
      </c>
      <c r="Q119" s="622">
        <v>1110.9000000000001</v>
      </c>
      <c r="R119" s="622">
        <v>0</v>
      </c>
      <c r="S119" s="623">
        <v>0</v>
      </c>
      <c r="T119" s="628">
        <f>U119+W119</f>
        <v>863.7</v>
      </c>
      <c r="U119" s="625">
        <v>863.7</v>
      </c>
      <c r="V119" s="625">
        <v>0</v>
      </c>
      <c r="W119" s="626">
        <v>0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</row>
    <row r="120" spans="1:37" s="32" customFormat="1" ht="19.5" customHeight="1" thickBot="1" x14ac:dyDescent="0.25">
      <c r="A120" s="942"/>
      <c r="B120" s="941"/>
      <c r="C120" s="933"/>
      <c r="D120" s="887"/>
      <c r="E120" s="951"/>
      <c r="F120" s="761"/>
      <c r="G120" s="873"/>
      <c r="H120" s="703"/>
      <c r="I120" s="688"/>
      <c r="J120" s="688"/>
      <c r="K120" s="54" t="s">
        <v>40</v>
      </c>
      <c r="L120" s="93">
        <f>M120+O120</f>
        <v>0</v>
      </c>
      <c r="M120" s="204">
        <v>0</v>
      </c>
      <c r="N120" s="204">
        <v>0</v>
      </c>
      <c r="O120" s="205">
        <v>0</v>
      </c>
      <c r="P120" s="93">
        <f>Q120+S120</f>
        <v>0</v>
      </c>
      <c r="Q120" s="84">
        <v>0</v>
      </c>
      <c r="R120" s="84">
        <v>0</v>
      </c>
      <c r="S120" s="203">
        <v>0</v>
      </c>
      <c r="T120" s="86">
        <f>U120+W120</f>
        <v>0</v>
      </c>
      <c r="U120" s="79">
        <v>0</v>
      </c>
      <c r="V120" s="79">
        <v>0</v>
      </c>
      <c r="W120" s="80">
        <v>0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</row>
    <row r="121" spans="1:37" s="32" customFormat="1" ht="24.75" customHeight="1" thickBot="1" x14ac:dyDescent="0.25">
      <c r="A121" s="796"/>
      <c r="B121" s="856"/>
      <c r="C121" s="883"/>
      <c r="D121" s="888"/>
      <c r="E121" s="700"/>
      <c r="F121" s="782"/>
      <c r="G121" s="696"/>
      <c r="H121" s="756"/>
      <c r="I121" s="689"/>
      <c r="J121" s="689"/>
      <c r="K121" s="230" t="s">
        <v>11</v>
      </c>
      <c r="L121" s="47">
        <f t="shared" ref="L121:W121" si="39">SUM(L119:L120)</f>
        <v>1626</v>
      </c>
      <c r="M121" s="48">
        <f t="shared" si="39"/>
        <v>1626</v>
      </c>
      <c r="N121" s="48">
        <f t="shared" si="39"/>
        <v>0</v>
      </c>
      <c r="O121" s="49">
        <f t="shared" si="39"/>
        <v>0</v>
      </c>
      <c r="P121" s="47">
        <f t="shared" si="39"/>
        <v>1110.9000000000001</v>
      </c>
      <c r="Q121" s="48">
        <f t="shared" si="39"/>
        <v>1110.9000000000001</v>
      </c>
      <c r="R121" s="48">
        <f t="shared" si="39"/>
        <v>0</v>
      </c>
      <c r="S121" s="49">
        <f t="shared" si="39"/>
        <v>0</v>
      </c>
      <c r="T121" s="47">
        <f t="shared" si="39"/>
        <v>863.7</v>
      </c>
      <c r="U121" s="48">
        <f t="shared" si="39"/>
        <v>863.7</v>
      </c>
      <c r="V121" s="48">
        <f t="shared" si="39"/>
        <v>0</v>
      </c>
      <c r="W121" s="49">
        <f t="shared" si="39"/>
        <v>0</v>
      </c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</row>
    <row r="122" spans="1:37" s="32" customFormat="1" ht="26.25" customHeight="1" thickBot="1" x14ac:dyDescent="0.25">
      <c r="A122" s="795" t="s">
        <v>14</v>
      </c>
      <c r="B122" s="855" t="s">
        <v>15</v>
      </c>
      <c r="C122" s="882" t="s">
        <v>27</v>
      </c>
      <c r="D122" s="922" t="s">
        <v>53</v>
      </c>
      <c r="E122" s="953" t="s">
        <v>137</v>
      </c>
      <c r="F122" s="884" t="s">
        <v>187</v>
      </c>
      <c r="G122" s="889" t="s">
        <v>51</v>
      </c>
      <c r="H122" s="804" t="s">
        <v>19</v>
      </c>
      <c r="I122" s="687" t="s">
        <v>36</v>
      </c>
      <c r="J122" s="687" t="s">
        <v>422</v>
      </c>
      <c r="K122" s="87" t="s">
        <v>23</v>
      </c>
      <c r="L122" s="93">
        <f>SUM(M122,O122)</f>
        <v>33</v>
      </c>
      <c r="M122" s="204">
        <v>33</v>
      </c>
      <c r="N122" s="204">
        <v>0</v>
      </c>
      <c r="O122" s="205">
        <v>0</v>
      </c>
      <c r="P122" s="93">
        <f>Q122+S122</f>
        <v>31.6</v>
      </c>
      <c r="Q122" s="84">
        <v>31.6</v>
      </c>
      <c r="R122" s="84">
        <v>0</v>
      </c>
      <c r="S122" s="203">
        <v>0</v>
      </c>
      <c r="T122" s="86">
        <f>U122+W122</f>
        <v>17.8</v>
      </c>
      <c r="U122" s="79">
        <v>17.8</v>
      </c>
      <c r="V122" s="79">
        <v>0</v>
      </c>
      <c r="W122" s="80">
        <v>0</v>
      </c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</row>
    <row r="123" spans="1:37" ht="27.75" customHeight="1" thickBot="1" x14ac:dyDescent="0.25">
      <c r="A123" s="796"/>
      <c r="B123" s="856"/>
      <c r="C123" s="883"/>
      <c r="D123" s="924"/>
      <c r="E123" s="954"/>
      <c r="F123" s="885"/>
      <c r="G123" s="891"/>
      <c r="H123" s="756"/>
      <c r="I123" s="689"/>
      <c r="J123" s="689"/>
      <c r="K123" s="46" t="s">
        <v>11</v>
      </c>
      <c r="L123" s="50">
        <f t="shared" ref="L123:W123" si="40">SUM(L122)</f>
        <v>33</v>
      </c>
      <c r="M123" s="48">
        <f t="shared" si="40"/>
        <v>33</v>
      </c>
      <c r="N123" s="48">
        <f t="shared" si="40"/>
        <v>0</v>
      </c>
      <c r="O123" s="52">
        <f t="shared" si="40"/>
        <v>0</v>
      </c>
      <c r="P123" s="50">
        <f t="shared" si="40"/>
        <v>31.6</v>
      </c>
      <c r="Q123" s="48">
        <f t="shared" si="40"/>
        <v>31.6</v>
      </c>
      <c r="R123" s="48">
        <f t="shared" si="40"/>
        <v>0</v>
      </c>
      <c r="S123" s="52">
        <f t="shared" si="40"/>
        <v>0</v>
      </c>
      <c r="T123" s="50">
        <f t="shared" si="40"/>
        <v>17.8</v>
      </c>
      <c r="U123" s="48">
        <f t="shared" si="40"/>
        <v>17.8</v>
      </c>
      <c r="V123" s="48">
        <f t="shared" si="40"/>
        <v>0</v>
      </c>
      <c r="W123" s="52">
        <f t="shared" si="40"/>
        <v>0</v>
      </c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</row>
    <row r="124" spans="1:37" ht="21.75" customHeight="1" thickBot="1" x14ac:dyDescent="0.25">
      <c r="A124" s="795" t="s">
        <v>14</v>
      </c>
      <c r="B124" s="855" t="s">
        <v>15</v>
      </c>
      <c r="C124" s="882" t="s">
        <v>27</v>
      </c>
      <c r="D124" s="922" t="s">
        <v>54</v>
      </c>
      <c r="E124" s="939" t="s">
        <v>55</v>
      </c>
      <c r="F124" s="884" t="s">
        <v>187</v>
      </c>
      <c r="G124" s="889" t="s">
        <v>79</v>
      </c>
      <c r="H124" s="804" t="s">
        <v>19</v>
      </c>
      <c r="I124" s="687" t="s">
        <v>36</v>
      </c>
      <c r="J124" s="687" t="s">
        <v>422</v>
      </c>
      <c r="K124" s="54" t="s">
        <v>40</v>
      </c>
      <c r="L124" s="149">
        <f>SUM(M124,O124)</f>
        <v>2.2999999999999998</v>
      </c>
      <c r="M124" s="317">
        <v>2.2999999999999998</v>
      </c>
      <c r="N124" s="318">
        <v>2.2999999999999998</v>
      </c>
      <c r="O124" s="319">
        <v>0</v>
      </c>
      <c r="P124" s="149">
        <f>Q124+S124</f>
        <v>2.2999999999999998</v>
      </c>
      <c r="Q124" s="314">
        <v>2.2999999999999998</v>
      </c>
      <c r="R124" s="316">
        <v>2.2999999999999998</v>
      </c>
      <c r="S124" s="315">
        <v>0</v>
      </c>
      <c r="T124" s="619">
        <f>U124+W124</f>
        <v>2.2999999999999998</v>
      </c>
      <c r="U124" s="620">
        <v>2.2999999999999998</v>
      </c>
      <c r="V124" s="311">
        <v>2.2999999999999998</v>
      </c>
      <c r="W124" s="312">
        <v>0</v>
      </c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</row>
    <row r="125" spans="1:37" ht="23.25" customHeight="1" thickBot="1" x14ac:dyDescent="0.25">
      <c r="A125" s="796"/>
      <c r="B125" s="856"/>
      <c r="C125" s="883"/>
      <c r="D125" s="924"/>
      <c r="E125" s="940"/>
      <c r="F125" s="885"/>
      <c r="G125" s="891"/>
      <c r="H125" s="756"/>
      <c r="I125" s="689"/>
      <c r="J125" s="689"/>
      <c r="K125" s="46" t="s">
        <v>11</v>
      </c>
      <c r="L125" s="47">
        <f>SUM(L124)</f>
        <v>2.2999999999999998</v>
      </c>
      <c r="M125" s="48">
        <f>SUM(M124)</f>
        <v>2.2999999999999998</v>
      </c>
      <c r="N125" s="48">
        <f>SUM(N124)</f>
        <v>2.2999999999999998</v>
      </c>
      <c r="O125" s="49">
        <f>SUM(O124)</f>
        <v>0</v>
      </c>
      <c r="P125" s="47">
        <f>P124</f>
        <v>2.2999999999999998</v>
      </c>
      <c r="Q125" s="48">
        <f t="shared" ref="Q125:S125" si="41">Q124</f>
        <v>2.2999999999999998</v>
      </c>
      <c r="R125" s="48">
        <f t="shared" si="41"/>
        <v>2.2999999999999998</v>
      </c>
      <c r="S125" s="49">
        <f t="shared" si="41"/>
        <v>0</v>
      </c>
      <c r="T125" s="47">
        <f t="shared" ref="T125:W125" si="42">SUM(T124)</f>
        <v>2.2999999999999998</v>
      </c>
      <c r="U125" s="48">
        <f t="shared" si="42"/>
        <v>2.2999999999999998</v>
      </c>
      <c r="V125" s="48">
        <f t="shared" si="42"/>
        <v>2.2999999999999998</v>
      </c>
      <c r="W125" s="49">
        <f t="shared" si="42"/>
        <v>0</v>
      </c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</row>
    <row r="126" spans="1:37" ht="34.5" customHeight="1" thickBot="1" x14ac:dyDescent="0.25">
      <c r="A126" s="795" t="s">
        <v>14</v>
      </c>
      <c r="B126" s="855" t="s">
        <v>15</v>
      </c>
      <c r="C126" s="882" t="s">
        <v>27</v>
      </c>
      <c r="D126" s="922" t="s">
        <v>96</v>
      </c>
      <c r="E126" s="900" t="s">
        <v>97</v>
      </c>
      <c r="F126" s="884" t="s">
        <v>187</v>
      </c>
      <c r="G126" s="889" t="s">
        <v>44</v>
      </c>
      <c r="H126" s="804" t="s">
        <v>19</v>
      </c>
      <c r="I126" s="687" t="s">
        <v>36</v>
      </c>
      <c r="J126" s="687" t="s">
        <v>422</v>
      </c>
      <c r="K126" s="54" t="s">
        <v>40</v>
      </c>
      <c r="L126" s="149">
        <f>SUM(M126,O126)</f>
        <v>40</v>
      </c>
      <c r="M126" s="317">
        <v>40</v>
      </c>
      <c r="N126" s="318">
        <v>0</v>
      </c>
      <c r="O126" s="319">
        <v>0</v>
      </c>
      <c r="P126" s="149">
        <f>Q126+S126</f>
        <v>25.2</v>
      </c>
      <c r="Q126" s="314">
        <v>25.2</v>
      </c>
      <c r="R126" s="316">
        <v>0</v>
      </c>
      <c r="S126" s="315">
        <v>0</v>
      </c>
      <c r="T126" s="619">
        <f>U126+W126</f>
        <v>20.8</v>
      </c>
      <c r="U126" s="620">
        <v>20.8</v>
      </c>
      <c r="V126" s="311">
        <v>0</v>
      </c>
      <c r="W126" s="312">
        <v>0</v>
      </c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</row>
    <row r="127" spans="1:37" ht="34.5" customHeight="1" thickBot="1" x14ac:dyDescent="0.25">
      <c r="A127" s="934"/>
      <c r="B127" s="935"/>
      <c r="C127" s="936"/>
      <c r="D127" s="938"/>
      <c r="E127" s="937"/>
      <c r="F127" s="952"/>
      <c r="G127" s="955"/>
      <c r="H127" s="756"/>
      <c r="I127" s="689"/>
      <c r="J127" s="689"/>
      <c r="K127" s="46" t="s">
        <v>11</v>
      </c>
      <c r="L127" s="47">
        <f>SUM(L126)</f>
        <v>40</v>
      </c>
      <c r="M127" s="48">
        <f>SUM(M126)</f>
        <v>40</v>
      </c>
      <c r="N127" s="48">
        <f>SUM(N126)</f>
        <v>0</v>
      </c>
      <c r="O127" s="49">
        <f>SUM(O126)</f>
        <v>0</v>
      </c>
      <c r="P127" s="47">
        <f>P126</f>
        <v>25.2</v>
      </c>
      <c r="Q127" s="48">
        <f>Q126</f>
        <v>25.2</v>
      </c>
      <c r="R127" s="48">
        <v>0</v>
      </c>
      <c r="S127" s="49">
        <v>0</v>
      </c>
      <c r="T127" s="47">
        <f t="shared" ref="T127:W127" si="43">SUM(T126)</f>
        <v>20.8</v>
      </c>
      <c r="U127" s="48">
        <f t="shared" si="43"/>
        <v>20.8</v>
      </c>
      <c r="V127" s="48">
        <f t="shared" si="43"/>
        <v>0</v>
      </c>
      <c r="W127" s="49">
        <f t="shared" si="43"/>
        <v>0</v>
      </c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</row>
    <row r="128" spans="1:37" ht="21.75" customHeight="1" thickBot="1" x14ac:dyDescent="0.25">
      <c r="A128" s="795" t="s">
        <v>14</v>
      </c>
      <c r="B128" s="855" t="s">
        <v>15</v>
      </c>
      <c r="C128" s="882" t="s">
        <v>27</v>
      </c>
      <c r="D128" s="922" t="s">
        <v>140</v>
      </c>
      <c r="E128" s="900" t="s">
        <v>141</v>
      </c>
      <c r="F128" s="884" t="s">
        <v>187</v>
      </c>
      <c r="G128" s="889" t="s">
        <v>51</v>
      </c>
      <c r="H128" s="804" t="s">
        <v>19</v>
      </c>
      <c r="I128" s="687" t="s">
        <v>36</v>
      </c>
      <c r="J128" s="687" t="s">
        <v>422</v>
      </c>
      <c r="K128" s="54" t="s">
        <v>23</v>
      </c>
      <c r="L128" s="149">
        <f>SUM(M128,O128)</f>
        <v>230</v>
      </c>
      <c r="M128" s="317">
        <v>230</v>
      </c>
      <c r="N128" s="318">
        <v>0</v>
      </c>
      <c r="O128" s="319">
        <v>0</v>
      </c>
      <c r="P128" s="149">
        <f>Q128+S128</f>
        <v>231.4</v>
      </c>
      <c r="Q128" s="314">
        <v>231.4</v>
      </c>
      <c r="R128" s="316">
        <v>0</v>
      </c>
      <c r="S128" s="315">
        <v>0</v>
      </c>
      <c r="T128" s="619">
        <f>U128+W128</f>
        <v>231.4</v>
      </c>
      <c r="U128" s="620">
        <v>231.4</v>
      </c>
      <c r="V128" s="311">
        <v>0</v>
      </c>
      <c r="W128" s="312">
        <v>0</v>
      </c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</row>
    <row r="129" spans="1:37" ht="26.25" customHeight="1" thickBot="1" x14ac:dyDescent="0.25">
      <c r="A129" s="934"/>
      <c r="B129" s="935"/>
      <c r="C129" s="936"/>
      <c r="D129" s="938"/>
      <c r="E129" s="937"/>
      <c r="F129" s="952"/>
      <c r="G129" s="955"/>
      <c r="H129" s="756"/>
      <c r="I129" s="689"/>
      <c r="J129" s="689"/>
      <c r="K129" s="46" t="s">
        <v>11</v>
      </c>
      <c r="L129" s="47">
        <f>SUM(L128)</f>
        <v>230</v>
      </c>
      <c r="M129" s="48">
        <f>SUM(M128)</f>
        <v>230</v>
      </c>
      <c r="N129" s="48">
        <f>SUM(N128)</f>
        <v>0</v>
      </c>
      <c r="O129" s="49">
        <f>SUM(O128)</f>
        <v>0</v>
      </c>
      <c r="P129" s="47">
        <f>P128</f>
        <v>231.4</v>
      </c>
      <c r="Q129" s="48">
        <f>Q128</f>
        <v>231.4</v>
      </c>
      <c r="R129" s="48">
        <v>0</v>
      </c>
      <c r="S129" s="49">
        <v>0</v>
      </c>
      <c r="T129" s="47">
        <f t="shared" ref="T129:W129" si="44">SUM(T128)</f>
        <v>231.4</v>
      </c>
      <c r="U129" s="48">
        <f t="shared" si="44"/>
        <v>231.4</v>
      </c>
      <c r="V129" s="48">
        <f t="shared" si="44"/>
        <v>0</v>
      </c>
      <c r="W129" s="49">
        <f t="shared" si="44"/>
        <v>0</v>
      </c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</row>
    <row r="130" spans="1:37" ht="39.75" customHeight="1" thickBot="1" x14ac:dyDescent="0.25">
      <c r="A130" s="795" t="s">
        <v>14</v>
      </c>
      <c r="B130" s="855" t="s">
        <v>15</v>
      </c>
      <c r="C130" s="882" t="s">
        <v>27</v>
      </c>
      <c r="D130" s="925" t="s">
        <v>151</v>
      </c>
      <c r="E130" s="898" t="s">
        <v>156</v>
      </c>
      <c r="F130" s="762" t="s">
        <v>187</v>
      </c>
      <c r="G130" s="896" t="s">
        <v>123</v>
      </c>
      <c r="H130" s="808" t="s">
        <v>19</v>
      </c>
      <c r="I130" s="719" t="s">
        <v>36</v>
      </c>
      <c r="J130" s="719" t="s">
        <v>422</v>
      </c>
      <c r="K130" s="156" t="s">
        <v>40</v>
      </c>
      <c r="L130" s="149">
        <f>SUM(M130,O130)</f>
        <v>0</v>
      </c>
      <c r="M130" s="317">
        <v>0</v>
      </c>
      <c r="N130" s="318">
        <v>0</v>
      </c>
      <c r="O130" s="319">
        <v>0</v>
      </c>
      <c r="P130" s="149">
        <f>Q130+S130</f>
        <v>0</v>
      </c>
      <c r="Q130" s="314">
        <v>0</v>
      </c>
      <c r="R130" s="316">
        <v>0</v>
      </c>
      <c r="S130" s="315">
        <v>0</v>
      </c>
      <c r="T130" s="320">
        <v>0</v>
      </c>
      <c r="U130" s="316">
        <v>0</v>
      </c>
      <c r="V130" s="314">
        <v>0</v>
      </c>
      <c r="W130" s="315">
        <v>0</v>
      </c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</row>
    <row r="131" spans="1:37" ht="43.5" customHeight="1" thickBot="1" x14ac:dyDescent="0.25">
      <c r="A131" s="934"/>
      <c r="B131" s="935"/>
      <c r="C131" s="936"/>
      <c r="D131" s="926"/>
      <c r="E131" s="899"/>
      <c r="F131" s="903"/>
      <c r="G131" s="897"/>
      <c r="H131" s="895"/>
      <c r="I131" s="721"/>
      <c r="J131" s="721"/>
      <c r="K131" s="230" t="s">
        <v>11</v>
      </c>
      <c r="L131" s="47">
        <f t="shared" ref="L131:W131" si="45">L130</f>
        <v>0</v>
      </c>
      <c r="M131" s="48">
        <f t="shared" si="45"/>
        <v>0</v>
      </c>
      <c r="N131" s="48">
        <f t="shared" si="45"/>
        <v>0</v>
      </c>
      <c r="O131" s="49">
        <f t="shared" si="45"/>
        <v>0</v>
      </c>
      <c r="P131" s="47">
        <f t="shared" si="45"/>
        <v>0</v>
      </c>
      <c r="Q131" s="48">
        <f t="shared" si="45"/>
        <v>0</v>
      </c>
      <c r="R131" s="48">
        <f t="shared" si="45"/>
        <v>0</v>
      </c>
      <c r="S131" s="49">
        <f t="shared" si="45"/>
        <v>0</v>
      </c>
      <c r="T131" s="47">
        <f t="shared" si="45"/>
        <v>0</v>
      </c>
      <c r="U131" s="48">
        <f t="shared" si="45"/>
        <v>0</v>
      </c>
      <c r="V131" s="48">
        <f t="shared" si="45"/>
        <v>0</v>
      </c>
      <c r="W131" s="49">
        <f t="shared" si="45"/>
        <v>0</v>
      </c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</row>
    <row r="132" spans="1:37" ht="22.5" customHeight="1" thickBot="1" x14ac:dyDescent="0.25">
      <c r="A132" s="795" t="s">
        <v>14</v>
      </c>
      <c r="B132" s="855" t="s">
        <v>15</v>
      </c>
      <c r="C132" s="882" t="s">
        <v>27</v>
      </c>
      <c r="D132" s="925" t="s">
        <v>152</v>
      </c>
      <c r="E132" s="898" t="s">
        <v>153</v>
      </c>
      <c r="F132" s="762" t="s">
        <v>187</v>
      </c>
      <c r="G132" s="896" t="s">
        <v>25</v>
      </c>
      <c r="H132" s="808" t="s">
        <v>19</v>
      </c>
      <c r="I132" s="719" t="s">
        <v>36</v>
      </c>
      <c r="J132" s="719" t="s">
        <v>422</v>
      </c>
      <c r="K132" s="156" t="s">
        <v>40</v>
      </c>
      <c r="L132" s="149">
        <f>SUM(M132,O132)</f>
        <v>1.4</v>
      </c>
      <c r="M132" s="317">
        <v>1.4</v>
      </c>
      <c r="N132" s="318">
        <v>0</v>
      </c>
      <c r="O132" s="319">
        <v>0</v>
      </c>
      <c r="P132" s="149">
        <f>Q132+S132</f>
        <v>4.5</v>
      </c>
      <c r="Q132" s="314">
        <v>4.5</v>
      </c>
      <c r="R132" s="316">
        <v>0</v>
      </c>
      <c r="S132" s="315">
        <v>0</v>
      </c>
      <c r="T132" s="320">
        <f>U132+W132</f>
        <v>4.5</v>
      </c>
      <c r="U132" s="316">
        <v>4.5</v>
      </c>
      <c r="V132" s="314">
        <v>0</v>
      </c>
      <c r="W132" s="315">
        <v>0</v>
      </c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</row>
    <row r="133" spans="1:37" ht="25.5" customHeight="1" thickBot="1" x14ac:dyDescent="0.25">
      <c r="A133" s="934"/>
      <c r="B133" s="935"/>
      <c r="C133" s="936"/>
      <c r="D133" s="926"/>
      <c r="E133" s="899"/>
      <c r="F133" s="903"/>
      <c r="G133" s="897"/>
      <c r="H133" s="895"/>
      <c r="I133" s="721"/>
      <c r="J133" s="721"/>
      <c r="K133" s="46" t="s">
        <v>11</v>
      </c>
      <c r="L133" s="47">
        <f>SUM(L132)</f>
        <v>1.4</v>
      </c>
      <c r="M133" s="48">
        <f>SUM(M132)</f>
        <v>1.4</v>
      </c>
      <c r="N133" s="48">
        <f>SUM(N132)</f>
        <v>0</v>
      </c>
      <c r="O133" s="49">
        <f>SUM(O132)</f>
        <v>0</v>
      </c>
      <c r="P133" s="47">
        <f>P132</f>
        <v>4.5</v>
      </c>
      <c r="Q133" s="48">
        <f>Q132</f>
        <v>4.5</v>
      </c>
      <c r="R133" s="48">
        <v>0</v>
      </c>
      <c r="S133" s="49">
        <v>0</v>
      </c>
      <c r="T133" s="47">
        <f t="shared" ref="T133:W133" si="46">SUM(T132)</f>
        <v>4.5</v>
      </c>
      <c r="U133" s="48">
        <f t="shared" si="46"/>
        <v>4.5</v>
      </c>
      <c r="V133" s="48">
        <f t="shared" si="46"/>
        <v>0</v>
      </c>
      <c r="W133" s="49">
        <f t="shared" si="46"/>
        <v>0</v>
      </c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</row>
    <row r="134" spans="1:37" ht="23.25" customHeight="1" thickBot="1" x14ac:dyDescent="0.25">
      <c r="A134" s="795" t="s">
        <v>14</v>
      </c>
      <c r="B134" s="855" t="s">
        <v>15</v>
      </c>
      <c r="C134" s="882" t="s">
        <v>27</v>
      </c>
      <c r="D134" s="925" t="s">
        <v>154</v>
      </c>
      <c r="E134" s="898" t="s">
        <v>155</v>
      </c>
      <c r="F134" s="762" t="s">
        <v>187</v>
      </c>
      <c r="G134" s="896" t="s">
        <v>25</v>
      </c>
      <c r="H134" s="808" t="s">
        <v>19</v>
      </c>
      <c r="I134" s="719" t="s">
        <v>36</v>
      </c>
      <c r="J134" s="719" t="s">
        <v>422</v>
      </c>
      <c r="K134" s="156" t="s">
        <v>40</v>
      </c>
      <c r="L134" s="149">
        <f>SUM(M134,O134)</f>
        <v>0</v>
      </c>
      <c r="M134" s="317">
        <v>0</v>
      </c>
      <c r="N134" s="318">
        <v>0</v>
      </c>
      <c r="O134" s="319">
        <v>0</v>
      </c>
      <c r="P134" s="149">
        <f>Q134+S134</f>
        <v>0</v>
      </c>
      <c r="Q134" s="314">
        <v>0</v>
      </c>
      <c r="R134" s="316">
        <v>0</v>
      </c>
      <c r="S134" s="315">
        <v>0</v>
      </c>
      <c r="T134" s="320">
        <v>0</v>
      </c>
      <c r="U134" s="316">
        <v>0</v>
      </c>
      <c r="V134" s="314">
        <v>0</v>
      </c>
      <c r="W134" s="315">
        <v>0</v>
      </c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</row>
    <row r="135" spans="1:37" ht="32.25" customHeight="1" thickBot="1" x14ac:dyDescent="0.25">
      <c r="A135" s="934"/>
      <c r="B135" s="935"/>
      <c r="C135" s="936"/>
      <c r="D135" s="926"/>
      <c r="E135" s="899"/>
      <c r="F135" s="903"/>
      <c r="G135" s="897"/>
      <c r="H135" s="895"/>
      <c r="I135" s="721"/>
      <c r="J135" s="721"/>
      <c r="K135" s="46" t="s">
        <v>11</v>
      </c>
      <c r="L135" s="210">
        <f>SUM(L134)</f>
        <v>0</v>
      </c>
      <c r="M135" s="211">
        <f>SUM(M134)</f>
        <v>0</v>
      </c>
      <c r="N135" s="211">
        <f>SUM(N134)</f>
        <v>0</v>
      </c>
      <c r="O135" s="212">
        <f>SUM(O134)</f>
        <v>0</v>
      </c>
      <c r="P135" s="210">
        <f>P134</f>
        <v>0</v>
      </c>
      <c r="Q135" s="211">
        <f>Q134</f>
        <v>0</v>
      </c>
      <c r="R135" s="211">
        <v>0</v>
      </c>
      <c r="S135" s="212">
        <v>0</v>
      </c>
      <c r="T135" s="210">
        <f t="shared" ref="T135:W135" si="47">SUM(T134)</f>
        <v>0</v>
      </c>
      <c r="U135" s="211">
        <f t="shared" si="47"/>
        <v>0</v>
      </c>
      <c r="V135" s="211">
        <f t="shared" si="47"/>
        <v>0</v>
      </c>
      <c r="W135" s="212">
        <f t="shared" si="47"/>
        <v>0</v>
      </c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</row>
    <row r="136" spans="1:37" ht="15.75" customHeight="1" thickBot="1" x14ac:dyDescent="0.25">
      <c r="A136" s="264" t="s">
        <v>14</v>
      </c>
      <c r="B136" s="147" t="s">
        <v>15</v>
      </c>
      <c r="C136" s="249" t="s">
        <v>27</v>
      </c>
      <c r="D136" s="802" t="s">
        <v>176</v>
      </c>
      <c r="E136" s="802"/>
      <c r="F136" s="802"/>
      <c r="G136" s="802"/>
      <c r="H136" s="802"/>
      <c r="I136" s="802"/>
      <c r="J136" s="803"/>
      <c r="K136" s="803"/>
      <c r="L136" s="7">
        <f t="shared" ref="L136:W136" si="48">L93+L95+L97+L99+L101+L103+L105+L107+L109+L113+L116+L118+L121+L123+L125+L135+L127+L133+L131+L129+L111</f>
        <v>26034.500000000004</v>
      </c>
      <c r="M136" s="8">
        <f t="shared" si="48"/>
        <v>26031.500000000004</v>
      </c>
      <c r="N136" s="8">
        <f t="shared" si="48"/>
        <v>347.1</v>
      </c>
      <c r="O136" s="9">
        <f t="shared" si="48"/>
        <v>3</v>
      </c>
      <c r="P136" s="7">
        <f t="shared" si="48"/>
        <v>26846.9</v>
      </c>
      <c r="Q136" s="8">
        <f t="shared" si="48"/>
        <v>26846.9</v>
      </c>
      <c r="R136" s="8">
        <f t="shared" si="48"/>
        <v>359.20000000000005</v>
      </c>
      <c r="S136" s="9">
        <f t="shared" si="48"/>
        <v>0</v>
      </c>
      <c r="T136" s="7">
        <f t="shared" si="48"/>
        <v>26435.200000000004</v>
      </c>
      <c r="U136" s="8">
        <f t="shared" si="48"/>
        <v>26435.200000000004</v>
      </c>
      <c r="V136" s="8">
        <f t="shared" si="48"/>
        <v>356.30000000000007</v>
      </c>
      <c r="W136" s="9">
        <f t="shared" si="48"/>
        <v>0</v>
      </c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</row>
    <row r="137" spans="1:37" ht="19.5" customHeight="1" thickBot="1" x14ac:dyDescent="0.25">
      <c r="A137" s="27" t="s">
        <v>14</v>
      </c>
      <c r="B137" s="4" t="s">
        <v>15</v>
      </c>
      <c r="C137" s="5" t="s">
        <v>46</v>
      </c>
      <c r="D137" s="716" t="s">
        <v>164</v>
      </c>
      <c r="E137" s="717"/>
      <c r="F137" s="717"/>
      <c r="G137" s="717"/>
      <c r="H137" s="717"/>
      <c r="I137" s="717"/>
      <c r="J137" s="717"/>
      <c r="K137" s="717"/>
      <c r="L137" s="931"/>
      <c r="M137" s="931"/>
      <c r="N137" s="931"/>
      <c r="O137" s="931"/>
      <c r="P137" s="931"/>
      <c r="Q137" s="931"/>
      <c r="R137" s="931"/>
      <c r="S137" s="931"/>
      <c r="T137" s="931"/>
      <c r="U137" s="931"/>
      <c r="V137" s="931"/>
      <c r="W137" s="932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</row>
    <row r="138" spans="1:37" ht="17.25" customHeight="1" x14ac:dyDescent="0.2">
      <c r="A138" s="1063" t="s">
        <v>14</v>
      </c>
      <c r="B138" s="1054" t="s">
        <v>15</v>
      </c>
      <c r="C138" s="882" t="s">
        <v>46</v>
      </c>
      <c r="D138" s="922" t="s">
        <v>15</v>
      </c>
      <c r="E138" s="900" t="s">
        <v>122</v>
      </c>
      <c r="F138" s="884" t="s">
        <v>187</v>
      </c>
      <c r="G138" s="889" t="s">
        <v>48</v>
      </c>
      <c r="H138" s="804" t="s">
        <v>118</v>
      </c>
      <c r="I138" s="806" t="s">
        <v>379</v>
      </c>
      <c r="J138" s="687" t="s">
        <v>188</v>
      </c>
      <c r="K138" s="59" t="s">
        <v>23</v>
      </c>
      <c r="L138" s="563">
        <f>SUM(M138,O138)</f>
        <v>220.6</v>
      </c>
      <c r="M138" s="629">
        <v>220.6</v>
      </c>
      <c r="N138" s="630">
        <v>206.5</v>
      </c>
      <c r="O138" s="631">
        <v>0</v>
      </c>
      <c r="P138" s="632">
        <f>Q138+S138</f>
        <v>220.6</v>
      </c>
      <c r="Q138" s="608">
        <v>217.6</v>
      </c>
      <c r="R138" s="633">
        <v>202.5</v>
      </c>
      <c r="S138" s="634">
        <v>3</v>
      </c>
      <c r="T138" s="635">
        <f>U138+W138</f>
        <v>219.9</v>
      </c>
      <c r="U138" s="636">
        <v>216.9</v>
      </c>
      <c r="V138" s="610">
        <v>202.5</v>
      </c>
      <c r="W138" s="611">
        <v>3</v>
      </c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</row>
    <row r="139" spans="1:37" ht="19.5" customHeight="1" thickBot="1" x14ac:dyDescent="0.25">
      <c r="A139" s="1064"/>
      <c r="B139" s="1055"/>
      <c r="C139" s="933"/>
      <c r="D139" s="923"/>
      <c r="E139" s="901"/>
      <c r="F139" s="761"/>
      <c r="G139" s="890"/>
      <c r="H139" s="703"/>
      <c r="I139" s="807"/>
      <c r="J139" s="688"/>
      <c r="K139" s="188" t="s">
        <v>32</v>
      </c>
      <c r="L139" s="278">
        <f>M139+O139</f>
        <v>0</v>
      </c>
      <c r="M139" s="283">
        <v>0</v>
      </c>
      <c r="N139" s="295">
        <v>0</v>
      </c>
      <c r="O139" s="284">
        <v>0</v>
      </c>
      <c r="P139" s="281">
        <f>Q139+S139</f>
        <v>0</v>
      </c>
      <c r="Q139" s="294">
        <v>0</v>
      </c>
      <c r="R139" s="294">
        <v>0</v>
      </c>
      <c r="S139" s="299">
        <v>0</v>
      </c>
      <c r="T139" s="300">
        <f>U139+W139</f>
        <v>0</v>
      </c>
      <c r="U139" s="292">
        <v>0</v>
      </c>
      <c r="V139" s="292">
        <v>0</v>
      </c>
      <c r="W139" s="293">
        <v>0</v>
      </c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</row>
    <row r="140" spans="1:37" ht="22.5" customHeight="1" thickBot="1" x14ac:dyDescent="0.25">
      <c r="A140" s="1065"/>
      <c r="B140" s="1056"/>
      <c r="C140" s="883"/>
      <c r="D140" s="924"/>
      <c r="E140" s="902"/>
      <c r="F140" s="885"/>
      <c r="G140" s="891"/>
      <c r="H140" s="756"/>
      <c r="I140" s="689"/>
      <c r="J140" s="689"/>
      <c r="K140" s="189" t="s">
        <v>11</v>
      </c>
      <c r="L140" s="47">
        <f t="shared" ref="L140:W140" si="49">SUM(L138:L139)</f>
        <v>220.6</v>
      </c>
      <c r="M140" s="48">
        <f t="shared" si="49"/>
        <v>220.6</v>
      </c>
      <c r="N140" s="48">
        <f t="shared" si="49"/>
        <v>206.5</v>
      </c>
      <c r="O140" s="49">
        <f t="shared" si="49"/>
        <v>0</v>
      </c>
      <c r="P140" s="47">
        <f t="shared" si="49"/>
        <v>220.6</v>
      </c>
      <c r="Q140" s="48">
        <f t="shared" si="49"/>
        <v>217.6</v>
      </c>
      <c r="R140" s="48">
        <f t="shared" si="49"/>
        <v>202.5</v>
      </c>
      <c r="S140" s="49">
        <f t="shared" si="49"/>
        <v>3</v>
      </c>
      <c r="T140" s="47">
        <f t="shared" si="49"/>
        <v>219.9</v>
      </c>
      <c r="U140" s="48">
        <f t="shared" si="49"/>
        <v>216.9</v>
      </c>
      <c r="V140" s="48">
        <f t="shared" si="49"/>
        <v>202.5</v>
      </c>
      <c r="W140" s="49">
        <f t="shared" si="49"/>
        <v>3</v>
      </c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1:37" ht="17.25" customHeight="1" x14ac:dyDescent="0.2">
      <c r="A141" s="783" t="s">
        <v>14</v>
      </c>
      <c r="B141" s="785" t="s">
        <v>15</v>
      </c>
      <c r="C141" s="787" t="s">
        <v>46</v>
      </c>
      <c r="D141" s="789" t="s">
        <v>21</v>
      </c>
      <c r="E141" s="758" t="s">
        <v>129</v>
      </c>
      <c r="F141" s="760" t="s">
        <v>187</v>
      </c>
      <c r="G141" s="778" t="s">
        <v>22</v>
      </c>
      <c r="H141" s="687" t="s">
        <v>118</v>
      </c>
      <c r="I141" s="737" t="s">
        <v>379</v>
      </c>
      <c r="J141" s="687" t="s">
        <v>419</v>
      </c>
      <c r="K141" s="67" t="s">
        <v>23</v>
      </c>
      <c r="L141" s="637">
        <f>M141+O141</f>
        <v>97.9</v>
      </c>
      <c r="M141" s="638">
        <v>97.9</v>
      </c>
      <c r="N141" s="638">
        <v>80.3</v>
      </c>
      <c r="O141" s="639">
        <v>0</v>
      </c>
      <c r="P141" s="640">
        <f>Q141+S141</f>
        <v>97.899999999999991</v>
      </c>
      <c r="Q141" s="641">
        <v>95.6</v>
      </c>
      <c r="R141" s="641">
        <v>76.7</v>
      </c>
      <c r="S141" s="642">
        <v>2.2999999999999998</v>
      </c>
      <c r="T141" s="637">
        <f>U141+W141</f>
        <v>97.899999999999991</v>
      </c>
      <c r="U141" s="638">
        <v>95.6</v>
      </c>
      <c r="V141" s="638">
        <v>76.7</v>
      </c>
      <c r="W141" s="639">
        <v>2.2999999999999998</v>
      </c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</row>
    <row r="142" spans="1:37" ht="19.5" customHeight="1" thickBot="1" x14ac:dyDescent="0.25">
      <c r="A142" s="784"/>
      <c r="B142" s="786"/>
      <c r="C142" s="788"/>
      <c r="D142" s="790"/>
      <c r="E142" s="759"/>
      <c r="F142" s="761"/>
      <c r="G142" s="779"/>
      <c r="H142" s="688"/>
      <c r="I142" s="805"/>
      <c r="J142" s="688"/>
      <c r="K142" s="54" t="s">
        <v>40</v>
      </c>
      <c r="L142" s="148">
        <f>M142+O142</f>
        <v>0</v>
      </c>
      <c r="M142" s="313">
        <v>0</v>
      </c>
      <c r="N142" s="314">
        <v>0</v>
      </c>
      <c r="O142" s="315">
        <v>0</v>
      </c>
      <c r="P142" s="148">
        <f>Q142+S142</f>
        <v>0</v>
      </c>
      <c r="Q142" s="314">
        <v>0</v>
      </c>
      <c r="R142" s="314">
        <v>0</v>
      </c>
      <c r="S142" s="315">
        <v>0</v>
      </c>
      <c r="T142" s="71">
        <v>0</v>
      </c>
      <c r="U142" s="311">
        <v>0</v>
      </c>
      <c r="V142" s="311">
        <v>0</v>
      </c>
      <c r="W142" s="312">
        <v>0</v>
      </c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</row>
    <row r="143" spans="1:37" ht="20.25" customHeight="1" thickBot="1" x14ac:dyDescent="0.25">
      <c r="A143" s="791"/>
      <c r="B143" s="792"/>
      <c r="C143" s="794"/>
      <c r="D143" s="793"/>
      <c r="E143" s="780"/>
      <c r="F143" s="782"/>
      <c r="G143" s="781"/>
      <c r="H143" s="689"/>
      <c r="I143" s="757"/>
      <c r="J143" s="689"/>
      <c r="K143" s="72" t="s">
        <v>11</v>
      </c>
      <c r="L143" s="73">
        <f t="shared" ref="L143:W143" si="50">SUM(L142+L141)</f>
        <v>97.9</v>
      </c>
      <c r="M143" s="74">
        <f t="shared" si="50"/>
        <v>97.9</v>
      </c>
      <c r="N143" s="74">
        <f t="shared" si="50"/>
        <v>80.3</v>
      </c>
      <c r="O143" s="75">
        <f t="shared" si="50"/>
        <v>0</v>
      </c>
      <c r="P143" s="73">
        <f t="shared" si="50"/>
        <v>97.899999999999991</v>
      </c>
      <c r="Q143" s="74">
        <f t="shared" si="50"/>
        <v>95.6</v>
      </c>
      <c r="R143" s="74">
        <f t="shared" si="50"/>
        <v>76.7</v>
      </c>
      <c r="S143" s="75">
        <f t="shared" si="50"/>
        <v>2.2999999999999998</v>
      </c>
      <c r="T143" s="73">
        <f t="shared" si="50"/>
        <v>97.899999999999991</v>
      </c>
      <c r="U143" s="74">
        <f t="shared" si="50"/>
        <v>95.6</v>
      </c>
      <c r="V143" s="74">
        <f t="shared" si="50"/>
        <v>76.7</v>
      </c>
      <c r="W143" s="75">
        <f t="shared" si="50"/>
        <v>2.2999999999999998</v>
      </c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</row>
    <row r="144" spans="1:37" ht="16.5" customHeight="1" x14ac:dyDescent="0.2">
      <c r="A144" s="679" t="s">
        <v>14</v>
      </c>
      <c r="B144" s="683" t="s">
        <v>15</v>
      </c>
      <c r="C144" s="725" t="s">
        <v>46</v>
      </c>
      <c r="D144" s="746" t="s">
        <v>24</v>
      </c>
      <c r="E144" s="697" t="s">
        <v>119</v>
      </c>
      <c r="F144" s="729" t="s">
        <v>187</v>
      </c>
      <c r="G144" s="694" t="s">
        <v>22</v>
      </c>
      <c r="H144" s="737" t="s">
        <v>118</v>
      </c>
      <c r="I144" s="804" t="s">
        <v>379</v>
      </c>
      <c r="J144" s="702" t="s">
        <v>419</v>
      </c>
      <c r="K144" s="64" t="s">
        <v>23</v>
      </c>
      <c r="L144" s="113">
        <f>SUM(M144,O144)</f>
        <v>268.39999999999998</v>
      </c>
      <c r="M144" s="643">
        <v>268.39999999999998</v>
      </c>
      <c r="N144" s="587">
        <v>129.69999999999999</v>
      </c>
      <c r="O144" s="595">
        <v>0</v>
      </c>
      <c r="P144" s="130">
        <f>Q144+S144</f>
        <v>268.39999999999998</v>
      </c>
      <c r="Q144" s="585">
        <v>268.39999999999998</v>
      </c>
      <c r="R144" s="585">
        <v>129.69999999999999</v>
      </c>
      <c r="S144" s="586">
        <v>0</v>
      </c>
      <c r="T144" s="113">
        <f>U144+W144</f>
        <v>199.4</v>
      </c>
      <c r="U144" s="587">
        <v>199.4</v>
      </c>
      <c r="V144" s="587">
        <v>107.8</v>
      </c>
      <c r="W144" s="588">
        <v>0</v>
      </c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</row>
    <row r="145" spans="1:37" ht="18.75" customHeight="1" x14ac:dyDescent="0.2">
      <c r="A145" s="681"/>
      <c r="B145" s="685"/>
      <c r="C145" s="727"/>
      <c r="D145" s="747"/>
      <c r="E145" s="699"/>
      <c r="F145" s="730"/>
      <c r="G145" s="695"/>
      <c r="H145" s="805"/>
      <c r="I145" s="811"/>
      <c r="J145" s="703"/>
      <c r="K145" s="288" t="s">
        <v>29</v>
      </c>
      <c r="L145" s="322">
        <f>M145+O145</f>
        <v>0</v>
      </c>
      <c r="M145" s="323">
        <v>0</v>
      </c>
      <c r="N145" s="324">
        <v>0</v>
      </c>
      <c r="O145" s="325">
        <v>0</v>
      </c>
      <c r="P145" s="130">
        <f>Q145+S145</f>
        <v>0</v>
      </c>
      <c r="Q145" s="323">
        <v>0</v>
      </c>
      <c r="R145" s="323">
        <v>0</v>
      </c>
      <c r="S145" s="326">
        <v>0</v>
      </c>
      <c r="T145" s="285">
        <v>0</v>
      </c>
      <c r="U145" s="286">
        <v>0</v>
      </c>
      <c r="V145" s="286">
        <v>0</v>
      </c>
      <c r="W145" s="287">
        <v>0</v>
      </c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</row>
    <row r="146" spans="1:37" ht="18.75" customHeight="1" thickBot="1" x14ac:dyDescent="0.25">
      <c r="A146" s="681"/>
      <c r="B146" s="685"/>
      <c r="C146" s="727"/>
      <c r="D146" s="747"/>
      <c r="E146" s="699"/>
      <c r="F146" s="730"/>
      <c r="G146" s="695"/>
      <c r="H146" s="805"/>
      <c r="I146" s="811"/>
      <c r="J146" s="703"/>
      <c r="K146" s="60" t="s">
        <v>42</v>
      </c>
      <c r="L146" s="103">
        <f>SUM(M146,O146)</f>
        <v>0</v>
      </c>
      <c r="M146" s="66">
        <v>0</v>
      </c>
      <c r="N146" s="44">
        <v>0</v>
      </c>
      <c r="O146" s="145">
        <v>0</v>
      </c>
      <c r="P146" s="148">
        <f>Q146+S146</f>
        <v>0</v>
      </c>
      <c r="Q146" s="158">
        <v>0</v>
      </c>
      <c r="R146" s="158">
        <v>0</v>
      </c>
      <c r="S146" s="159">
        <v>0</v>
      </c>
      <c r="T146" s="103">
        <v>0</v>
      </c>
      <c r="U146" s="44">
        <v>0</v>
      </c>
      <c r="V146" s="44">
        <v>0</v>
      </c>
      <c r="W146" s="146">
        <v>0</v>
      </c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</row>
    <row r="147" spans="1:37" ht="21.75" customHeight="1" thickBot="1" x14ac:dyDescent="0.25">
      <c r="A147" s="682"/>
      <c r="B147" s="686"/>
      <c r="C147" s="728"/>
      <c r="D147" s="752"/>
      <c r="E147" s="700"/>
      <c r="F147" s="732"/>
      <c r="G147" s="696"/>
      <c r="H147" s="757"/>
      <c r="I147" s="756"/>
      <c r="J147" s="704"/>
      <c r="K147" s="46" t="s">
        <v>11</v>
      </c>
      <c r="L147" s="61">
        <f t="shared" ref="L147:W147" si="51">SUM(L144:L146)</f>
        <v>268.39999999999998</v>
      </c>
      <c r="M147" s="62">
        <f t="shared" si="51"/>
        <v>268.39999999999998</v>
      </c>
      <c r="N147" s="62">
        <f t="shared" si="51"/>
        <v>129.69999999999999</v>
      </c>
      <c r="O147" s="63">
        <f t="shared" si="51"/>
        <v>0</v>
      </c>
      <c r="P147" s="47">
        <f t="shared" si="51"/>
        <v>268.39999999999998</v>
      </c>
      <c r="Q147" s="48">
        <f t="shared" si="51"/>
        <v>268.39999999999998</v>
      </c>
      <c r="R147" s="48">
        <f t="shared" si="51"/>
        <v>129.69999999999999</v>
      </c>
      <c r="S147" s="49">
        <f t="shared" si="51"/>
        <v>0</v>
      </c>
      <c r="T147" s="47">
        <f t="shared" si="51"/>
        <v>199.4</v>
      </c>
      <c r="U147" s="48">
        <f t="shared" si="51"/>
        <v>199.4</v>
      </c>
      <c r="V147" s="48">
        <f t="shared" si="51"/>
        <v>107.8</v>
      </c>
      <c r="W147" s="49">
        <f t="shared" si="51"/>
        <v>0</v>
      </c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</row>
    <row r="148" spans="1:37" ht="18" customHeight="1" x14ac:dyDescent="0.2">
      <c r="A148" s="679" t="s">
        <v>14</v>
      </c>
      <c r="B148" s="683" t="s">
        <v>15</v>
      </c>
      <c r="C148" s="943" t="s">
        <v>46</v>
      </c>
      <c r="D148" s="946" t="s">
        <v>14</v>
      </c>
      <c r="E148" s="709" t="s">
        <v>120</v>
      </c>
      <c r="F148" s="928" t="s">
        <v>187</v>
      </c>
      <c r="G148" s="739" t="s">
        <v>181</v>
      </c>
      <c r="H148" s="808" t="s">
        <v>185</v>
      </c>
      <c r="I148" s="892" t="s">
        <v>379</v>
      </c>
      <c r="J148" s="892" t="s">
        <v>419</v>
      </c>
      <c r="K148" s="301" t="s">
        <v>40</v>
      </c>
      <c r="L148" s="89">
        <f>M148+O148</f>
        <v>28</v>
      </c>
      <c r="M148" s="90">
        <v>28</v>
      </c>
      <c r="N148" s="90">
        <v>27.6</v>
      </c>
      <c r="O148" s="91">
        <v>0</v>
      </c>
      <c r="P148" s="130">
        <f>Q148+S148</f>
        <v>28</v>
      </c>
      <c r="Q148" s="131">
        <v>28</v>
      </c>
      <c r="R148" s="131">
        <v>27.6</v>
      </c>
      <c r="S148" s="133">
        <v>0</v>
      </c>
      <c r="T148" s="130">
        <f>U148+W148</f>
        <v>28</v>
      </c>
      <c r="U148" s="131">
        <v>28</v>
      </c>
      <c r="V148" s="131">
        <v>27.6</v>
      </c>
      <c r="W148" s="133">
        <v>0</v>
      </c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</row>
    <row r="149" spans="1:37" ht="17.25" customHeight="1" x14ac:dyDescent="0.2">
      <c r="A149" s="681"/>
      <c r="B149" s="685"/>
      <c r="C149" s="944"/>
      <c r="D149" s="947"/>
      <c r="E149" s="711"/>
      <c r="F149" s="929"/>
      <c r="G149" s="741"/>
      <c r="H149" s="894"/>
      <c r="I149" s="893"/>
      <c r="J149" s="893"/>
      <c r="K149" s="153" t="s">
        <v>23</v>
      </c>
      <c r="L149" s="130">
        <f>M149+O149</f>
        <v>531.5</v>
      </c>
      <c r="M149" s="131">
        <v>531.5</v>
      </c>
      <c r="N149" s="131">
        <v>482.7</v>
      </c>
      <c r="O149" s="132">
        <v>0</v>
      </c>
      <c r="P149" s="130">
        <f>Q149+S149</f>
        <v>531.5</v>
      </c>
      <c r="Q149" s="131">
        <v>531.5</v>
      </c>
      <c r="R149" s="131">
        <v>474.8</v>
      </c>
      <c r="S149" s="133">
        <v>0</v>
      </c>
      <c r="T149" s="130">
        <f>U149+W149</f>
        <v>498.9</v>
      </c>
      <c r="U149" s="131">
        <v>498.9</v>
      </c>
      <c r="V149" s="131">
        <v>446</v>
      </c>
      <c r="W149" s="133">
        <v>0</v>
      </c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</row>
    <row r="150" spans="1:37" ht="19.5" customHeight="1" thickBot="1" x14ac:dyDescent="0.25">
      <c r="A150" s="681"/>
      <c r="B150" s="685"/>
      <c r="C150" s="944"/>
      <c r="D150" s="947"/>
      <c r="E150" s="711"/>
      <c r="F150" s="929"/>
      <c r="G150" s="741"/>
      <c r="H150" s="894"/>
      <c r="I150" s="893"/>
      <c r="J150" s="893"/>
      <c r="K150" s="156" t="s">
        <v>42</v>
      </c>
      <c r="L150" s="130">
        <f>M150+O150</f>
        <v>0</v>
      </c>
      <c r="M150" s="131">
        <v>0</v>
      </c>
      <c r="N150" s="131">
        <v>0</v>
      </c>
      <c r="O150" s="132">
        <v>0</v>
      </c>
      <c r="P150" s="130">
        <f>Q150+S150</f>
        <v>0</v>
      </c>
      <c r="Q150" s="131">
        <v>0</v>
      </c>
      <c r="R150" s="131">
        <v>0</v>
      </c>
      <c r="S150" s="133">
        <v>0</v>
      </c>
      <c r="T150" s="130">
        <f>U150+W150</f>
        <v>0</v>
      </c>
      <c r="U150" s="131">
        <v>0</v>
      </c>
      <c r="V150" s="131">
        <v>0</v>
      </c>
      <c r="W150" s="133">
        <v>0</v>
      </c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</row>
    <row r="151" spans="1:37" ht="19.5" customHeight="1" thickBot="1" x14ac:dyDescent="0.25">
      <c r="A151" s="799"/>
      <c r="B151" s="820"/>
      <c r="C151" s="945"/>
      <c r="D151" s="948"/>
      <c r="E151" s="913"/>
      <c r="F151" s="930"/>
      <c r="G151" s="1089"/>
      <c r="H151" s="895"/>
      <c r="I151" s="810"/>
      <c r="J151" s="810"/>
      <c r="K151" s="112" t="s">
        <v>11</v>
      </c>
      <c r="L151" s="1">
        <f t="shared" ref="L151:W151" si="52">SUM(L148:L150)</f>
        <v>559.5</v>
      </c>
      <c r="M151" s="2">
        <f t="shared" si="52"/>
        <v>559.5</v>
      </c>
      <c r="N151" s="2">
        <f t="shared" si="52"/>
        <v>510.3</v>
      </c>
      <c r="O151" s="3">
        <f t="shared" si="52"/>
        <v>0</v>
      </c>
      <c r="P151" s="95">
        <f t="shared" si="52"/>
        <v>559.5</v>
      </c>
      <c r="Q151" s="96">
        <f t="shared" si="52"/>
        <v>559.5</v>
      </c>
      <c r="R151" s="96">
        <f t="shared" si="52"/>
        <v>502.40000000000003</v>
      </c>
      <c r="S151" s="97">
        <f t="shared" si="52"/>
        <v>0</v>
      </c>
      <c r="T151" s="95">
        <f t="shared" si="52"/>
        <v>526.9</v>
      </c>
      <c r="U151" s="96">
        <f t="shared" si="52"/>
        <v>526.9</v>
      </c>
      <c r="V151" s="96">
        <f t="shared" si="52"/>
        <v>473.6</v>
      </c>
      <c r="W151" s="97">
        <f t="shared" si="52"/>
        <v>0</v>
      </c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</row>
    <row r="152" spans="1:37" ht="17.25" customHeight="1" x14ac:dyDescent="0.2">
      <c r="A152" s="679" t="s">
        <v>14</v>
      </c>
      <c r="B152" s="683" t="s">
        <v>15</v>
      </c>
      <c r="C152" s="943" t="s">
        <v>46</v>
      </c>
      <c r="D152" s="946" t="s">
        <v>27</v>
      </c>
      <c r="E152" s="709" t="s">
        <v>165</v>
      </c>
      <c r="F152" s="928" t="s">
        <v>187</v>
      </c>
      <c r="G152" s="743" t="s">
        <v>22</v>
      </c>
      <c r="H152" s="705" t="s">
        <v>118</v>
      </c>
      <c r="I152" s="892" t="s">
        <v>379</v>
      </c>
      <c r="J152" s="892" t="s">
        <v>419</v>
      </c>
      <c r="K152" s="301" t="s">
        <v>40</v>
      </c>
      <c r="L152" s="89">
        <f>M152+O152</f>
        <v>27</v>
      </c>
      <c r="M152" s="90">
        <v>27</v>
      </c>
      <c r="N152" s="90">
        <v>23.9</v>
      </c>
      <c r="O152" s="91">
        <v>0</v>
      </c>
      <c r="P152" s="89">
        <f>Q152+S152</f>
        <v>27.7</v>
      </c>
      <c r="Q152" s="90">
        <v>27.7</v>
      </c>
      <c r="R152" s="90">
        <v>24.8</v>
      </c>
      <c r="S152" s="92">
        <v>0</v>
      </c>
      <c r="T152" s="89">
        <f>U152+W152</f>
        <v>27.7</v>
      </c>
      <c r="U152" s="90">
        <v>27.7</v>
      </c>
      <c r="V152" s="90">
        <v>24.8</v>
      </c>
      <c r="W152" s="92">
        <v>0</v>
      </c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</row>
    <row r="153" spans="1:37" ht="17.25" customHeight="1" thickBot="1" x14ac:dyDescent="0.25">
      <c r="A153" s="681"/>
      <c r="B153" s="685"/>
      <c r="C153" s="944"/>
      <c r="D153" s="947"/>
      <c r="E153" s="711"/>
      <c r="F153" s="929"/>
      <c r="G153" s="744"/>
      <c r="H153" s="707"/>
      <c r="I153" s="893"/>
      <c r="J153" s="893"/>
      <c r="K153" s="156" t="s">
        <v>29</v>
      </c>
      <c r="L153" s="130">
        <f>M153+O153</f>
        <v>0</v>
      </c>
      <c r="M153" s="131">
        <v>0</v>
      </c>
      <c r="N153" s="131">
        <v>0</v>
      </c>
      <c r="O153" s="132">
        <v>0</v>
      </c>
      <c r="P153" s="130">
        <f>Q153+S153</f>
        <v>0</v>
      </c>
      <c r="Q153" s="131">
        <v>0</v>
      </c>
      <c r="R153" s="131">
        <v>0</v>
      </c>
      <c r="S153" s="133">
        <v>0</v>
      </c>
      <c r="T153" s="130">
        <f>U153+W153</f>
        <v>0</v>
      </c>
      <c r="U153" s="131">
        <v>0</v>
      </c>
      <c r="V153" s="131">
        <v>0</v>
      </c>
      <c r="W153" s="133">
        <v>0</v>
      </c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</row>
    <row r="154" spans="1:37" ht="22.5" customHeight="1" thickBot="1" x14ac:dyDescent="0.25">
      <c r="A154" s="799"/>
      <c r="B154" s="820"/>
      <c r="C154" s="945"/>
      <c r="D154" s="948"/>
      <c r="E154" s="913"/>
      <c r="F154" s="930"/>
      <c r="G154" s="745"/>
      <c r="H154" s="708"/>
      <c r="I154" s="810"/>
      <c r="J154" s="810"/>
      <c r="K154" s="112" t="s">
        <v>11</v>
      </c>
      <c r="L154" s="95">
        <f t="shared" ref="L154:W154" si="53">SUM(L152:L153)</f>
        <v>27</v>
      </c>
      <c r="M154" s="96">
        <f t="shared" si="53"/>
        <v>27</v>
      </c>
      <c r="N154" s="96">
        <f t="shared" si="53"/>
        <v>23.9</v>
      </c>
      <c r="O154" s="97">
        <f t="shared" si="53"/>
        <v>0</v>
      </c>
      <c r="P154" s="95">
        <f t="shared" si="53"/>
        <v>27.7</v>
      </c>
      <c r="Q154" s="96">
        <f t="shared" si="53"/>
        <v>27.7</v>
      </c>
      <c r="R154" s="96">
        <f t="shared" si="53"/>
        <v>24.8</v>
      </c>
      <c r="S154" s="97">
        <f t="shared" si="53"/>
        <v>0</v>
      </c>
      <c r="T154" s="95">
        <f t="shared" si="53"/>
        <v>27.7</v>
      </c>
      <c r="U154" s="96">
        <f t="shared" si="53"/>
        <v>27.7</v>
      </c>
      <c r="V154" s="96">
        <f t="shared" si="53"/>
        <v>24.8</v>
      </c>
      <c r="W154" s="97">
        <f t="shared" si="53"/>
        <v>0</v>
      </c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</row>
    <row r="155" spans="1:37" ht="19.5" customHeight="1" thickBot="1" x14ac:dyDescent="0.25">
      <c r="A155" s="141" t="s">
        <v>14</v>
      </c>
      <c r="B155" s="150" t="s">
        <v>15</v>
      </c>
      <c r="C155" s="151" t="s">
        <v>46</v>
      </c>
      <c r="D155" s="904" t="s">
        <v>176</v>
      </c>
      <c r="E155" s="905"/>
      <c r="F155" s="905"/>
      <c r="G155" s="905"/>
      <c r="H155" s="905"/>
      <c r="I155" s="905"/>
      <c r="J155" s="905"/>
      <c r="K155" s="905"/>
      <c r="L155" s="273">
        <f t="shared" ref="L155:W155" si="54">L140+L143+L147+L154+L151</f>
        <v>1173.4000000000001</v>
      </c>
      <c r="M155" s="274">
        <f t="shared" si="54"/>
        <v>1173.4000000000001</v>
      </c>
      <c r="N155" s="274">
        <f t="shared" si="54"/>
        <v>950.7</v>
      </c>
      <c r="O155" s="275">
        <f t="shared" si="54"/>
        <v>0</v>
      </c>
      <c r="P155" s="273">
        <f t="shared" si="54"/>
        <v>1174.0999999999999</v>
      </c>
      <c r="Q155" s="274">
        <f t="shared" si="54"/>
        <v>1168.8</v>
      </c>
      <c r="R155" s="274">
        <f t="shared" si="54"/>
        <v>936.1</v>
      </c>
      <c r="S155" s="275">
        <f t="shared" si="54"/>
        <v>5.3</v>
      </c>
      <c r="T155" s="273">
        <f t="shared" si="54"/>
        <v>1071.8000000000002</v>
      </c>
      <c r="U155" s="274">
        <f t="shared" si="54"/>
        <v>1066.5</v>
      </c>
      <c r="V155" s="274">
        <f t="shared" si="54"/>
        <v>885.40000000000009</v>
      </c>
      <c r="W155" s="275">
        <f t="shared" si="54"/>
        <v>5.3</v>
      </c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</row>
    <row r="156" spans="1:37" ht="20.25" customHeight="1" thickBot="1" x14ac:dyDescent="0.25">
      <c r="A156" s="264" t="s">
        <v>14</v>
      </c>
      <c r="B156" s="147" t="s">
        <v>15</v>
      </c>
      <c r="C156" s="1087" t="s">
        <v>177</v>
      </c>
      <c r="D156" s="1001"/>
      <c r="E156" s="1001"/>
      <c r="F156" s="1001"/>
      <c r="G156" s="1001"/>
      <c r="H156" s="1001"/>
      <c r="I156" s="1001"/>
      <c r="J156" s="1001"/>
      <c r="K156" s="1001"/>
      <c r="L156" s="218">
        <f t="shared" ref="L156:W156" si="55">L19+L50+L63+L90+L136+L155</f>
        <v>34314.100000000006</v>
      </c>
      <c r="M156" s="219">
        <f t="shared" si="55"/>
        <v>34311.100000000006</v>
      </c>
      <c r="N156" s="219">
        <f t="shared" si="55"/>
        <v>4845.8</v>
      </c>
      <c r="O156" s="220">
        <f t="shared" si="55"/>
        <v>3</v>
      </c>
      <c r="P156" s="218">
        <f t="shared" si="55"/>
        <v>36706.199999999997</v>
      </c>
      <c r="Q156" s="219">
        <f t="shared" si="55"/>
        <v>36659.900000000009</v>
      </c>
      <c r="R156" s="219">
        <f t="shared" si="55"/>
        <v>4827.3999999999996</v>
      </c>
      <c r="S156" s="220">
        <f t="shared" si="55"/>
        <v>46.3</v>
      </c>
      <c r="T156" s="218">
        <f t="shared" si="55"/>
        <v>36028.700000000012</v>
      </c>
      <c r="U156" s="219">
        <f t="shared" si="55"/>
        <v>35982.400000000009</v>
      </c>
      <c r="V156" s="219">
        <f t="shared" si="55"/>
        <v>4747.2000000000007</v>
      </c>
      <c r="W156" s="220">
        <f t="shared" si="55"/>
        <v>46.3</v>
      </c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</row>
    <row r="157" spans="1:37" ht="19.5" customHeight="1" thickBot="1" x14ac:dyDescent="0.25">
      <c r="A157" s="27" t="s">
        <v>14</v>
      </c>
      <c r="B157" s="152" t="s">
        <v>24</v>
      </c>
      <c r="C157" s="1088" t="s">
        <v>56</v>
      </c>
      <c r="D157" s="1016"/>
      <c r="E157" s="1016"/>
      <c r="F157" s="1016"/>
      <c r="G157" s="1016"/>
      <c r="H157" s="1016"/>
      <c r="I157" s="1016"/>
      <c r="J157" s="1016"/>
      <c r="K157" s="1016"/>
      <c r="L157" s="1017"/>
      <c r="M157" s="1017"/>
      <c r="N157" s="1017"/>
      <c r="O157" s="1017"/>
      <c r="P157" s="1017"/>
      <c r="Q157" s="1017"/>
      <c r="R157" s="1017"/>
      <c r="S157" s="1017"/>
      <c r="T157" s="1017"/>
      <c r="U157" s="1017"/>
      <c r="V157" s="1017"/>
      <c r="W157" s="1018"/>
      <c r="X157" s="36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</row>
    <row r="158" spans="1:37" ht="20.25" customHeight="1" thickBot="1" x14ac:dyDescent="0.25">
      <c r="A158" s="27" t="s">
        <v>14</v>
      </c>
      <c r="B158" s="4" t="s">
        <v>24</v>
      </c>
      <c r="C158" s="5" t="s">
        <v>15</v>
      </c>
      <c r="D158" s="716" t="s">
        <v>57</v>
      </c>
      <c r="E158" s="717"/>
      <c r="F158" s="717"/>
      <c r="G158" s="717"/>
      <c r="H158" s="717"/>
      <c r="I158" s="717"/>
      <c r="J158" s="717"/>
      <c r="K158" s="717"/>
      <c r="L158" s="717"/>
      <c r="M158" s="717"/>
      <c r="N158" s="717"/>
      <c r="O158" s="717"/>
      <c r="P158" s="717"/>
      <c r="Q158" s="717"/>
      <c r="R158" s="717"/>
      <c r="S158" s="717"/>
      <c r="T158" s="717"/>
      <c r="U158" s="717"/>
      <c r="V158" s="717"/>
      <c r="W158" s="718"/>
      <c r="X158" s="1083"/>
    </row>
    <row r="159" spans="1:37" ht="20.25" customHeight="1" x14ac:dyDescent="0.2">
      <c r="A159" s="679" t="s">
        <v>14</v>
      </c>
      <c r="B159" s="683" t="s">
        <v>24</v>
      </c>
      <c r="C159" s="943" t="s">
        <v>15</v>
      </c>
      <c r="D159" s="946" t="s">
        <v>15</v>
      </c>
      <c r="E159" s="709" t="s">
        <v>58</v>
      </c>
      <c r="F159" s="928" t="s">
        <v>187</v>
      </c>
      <c r="G159" s="743" t="s">
        <v>111</v>
      </c>
      <c r="H159" s="705" t="s">
        <v>19</v>
      </c>
      <c r="I159" s="702" t="s">
        <v>140</v>
      </c>
      <c r="J159" s="702" t="s">
        <v>188</v>
      </c>
      <c r="K159" s="155" t="s">
        <v>23</v>
      </c>
      <c r="L159" s="89">
        <f>M159+O159</f>
        <v>0</v>
      </c>
      <c r="M159" s="90">
        <v>0</v>
      </c>
      <c r="N159" s="90">
        <v>0</v>
      </c>
      <c r="O159" s="91">
        <v>0</v>
      </c>
      <c r="P159" s="89">
        <f>Q159+S159</f>
        <v>0</v>
      </c>
      <c r="Q159" s="90">
        <v>0</v>
      </c>
      <c r="R159" s="90">
        <v>0</v>
      </c>
      <c r="S159" s="92">
        <v>0</v>
      </c>
      <c r="T159" s="89">
        <v>0</v>
      </c>
      <c r="U159" s="90">
        <v>0</v>
      </c>
      <c r="V159" s="90">
        <v>0</v>
      </c>
      <c r="W159" s="92">
        <v>0</v>
      </c>
      <c r="X159" s="1083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</row>
    <row r="160" spans="1:37" ht="21" customHeight="1" thickBot="1" x14ac:dyDescent="0.25">
      <c r="A160" s="681"/>
      <c r="B160" s="685"/>
      <c r="C160" s="944"/>
      <c r="D160" s="947"/>
      <c r="E160" s="711"/>
      <c r="F160" s="929"/>
      <c r="G160" s="744"/>
      <c r="H160" s="707"/>
      <c r="I160" s="703"/>
      <c r="J160" s="703"/>
      <c r="K160" s="156" t="s">
        <v>59</v>
      </c>
      <c r="L160" s="644">
        <f>SUM(M160+O160)</f>
        <v>54.2</v>
      </c>
      <c r="M160" s="645">
        <v>54.2</v>
      </c>
      <c r="N160" s="645">
        <v>0</v>
      </c>
      <c r="O160" s="578">
        <v>0</v>
      </c>
      <c r="P160" s="644">
        <f>Q160+S160</f>
        <v>54.2</v>
      </c>
      <c r="Q160" s="645">
        <v>54.2</v>
      </c>
      <c r="R160" s="645">
        <v>0</v>
      </c>
      <c r="S160" s="597">
        <v>0</v>
      </c>
      <c r="T160" s="644">
        <f>SUM(U160+W160)</f>
        <v>45.6</v>
      </c>
      <c r="U160" s="645">
        <v>45.6</v>
      </c>
      <c r="V160" s="645">
        <v>0</v>
      </c>
      <c r="W160" s="597">
        <v>0</v>
      </c>
      <c r="X160" s="37"/>
    </row>
    <row r="161" spans="1:24" ht="22.5" customHeight="1" thickBot="1" x14ac:dyDescent="0.25">
      <c r="A161" s="799"/>
      <c r="B161" s="820"/>
      <c r="C161" s="945"/>
      <c r="D161" s="948"/>
      <c r="E161" s="913"/>
      <c r="F161" s="930"/>
      <c r="G161" s="745"/>
      <c r="H161" s="912"/>
      <c r="I161" s="703"/>
      <c r="J161" s="704"/>
      <c r="K161" s="112" t="s">
        <v>11</v>
      </c>
      <c r="L161" s="98">
        <f t="shared" ref="L161:W161" si="56">SUM(L160+L159)</f>
        <v>54.2</v>
      </c>
      <c r="M161" s="99">
        <f t="shared" si="56"/>
        <v>54.2</v>
      </c>
      <c r="N161" s="99">
        <f t="shared" si="56"/>
        <v>0</v>
      </c>
      <c r="O161" s="102">
        <f t="shared" si="56"/>
        <v>0</v>
      </c>
      <c r="P161" s="98">
        <f t="shared" si="56"/>
        <v>54.2</v>
      </c>
      <c r="Q161" s="99">
        <f t="shared" si="56"/>
        <v>54.2</v>
      </c>
      <c r="R161" s="99">
        <f t="shared" si="56"/>
        <v>0</v>
      </c>
      <c r="S161" s="102">
        <f t="shared" si="56"/>
        <v>0</v>
      </c>
      <c r="T161" s="98">
        <f t="shared" si="56"/>
        <v>45.6</v>
      </c>
      <c r="U161" s="99">
        <f t="shared" si="56"/>
        <v>45.6</v>
      </c>
      <c r="V161" s="99">
        <f t="shared" si="56"/>
        <v>0</v>
      </c>
      <c r="W161" s="102">
        <f t="shared" si="56"/>
        <v>0</v>
      </c>
      <c r="X161" s="231"/>
    </row>
    <row r="162" spans="1:24" ht="23.25" customHeight="1" thickBot="1" x14ac:dyDescent="0.25">
      <c r="A162" s="141" t="s">
        <v>14</v>
      </c>
      <c r="B162" s="150" t="s">
        <v>24</v>
      </c>
      <c r="C162" s="151" t="s">
        <v>15</v>
      </c>
      <c r="D162" s="904" t="s">
        <v>176</v>
      </c>
      <c r="E162" s="905"/>
      <c r="F162" s="905"/>
      <c r="G162" s="905"/>
      <c r="H162" s="905"/>
      <c r="I162" s="905"/>
      <c r="J162" s="905"/>
      <c r="K162" s="1086"/>
      <c r="L162" s="16">
        <f t="shared" ref="L162:W162" si="57">SUM(L161)</f>
        <v>54.2</v>
      </c>
      <c r="M162" s="14">
        <f t="shared" si="57"/>
        <v>54.2</v>
      </c>
      <c r="N162" s="14">
        <f t="shared" si="57"/>
        <v>0</v>
      </c>
      <c r="O162" s="17">
        <f t="shared" si="57"/>
        <v>0</v>
      </c>
      <c r="P162" s="13">
        <f t="shared" si="57"/>
        <v>54.2</v>
      </c>
      <c r="Q162" s="18">
        <f t="shared" si="57"/>
        <v>54.2</v>
      </c>
      <c r="R162" s="19">
        <f t="shared" si="57"/>
        <v>0</v>
      </c>
      <c r="S162" s="15">
        <f t="shared" si="57"/>
        <v>0</v>
      </c>
      <c r="T162" s="16">
        <f t="shared" si="57"/>
        <v>45.6</v>
      </c>
      <c r="U162" s="14">
        <f t="shared" si="57"/>
        <v>45.6</v>
      </c>
      <c r="V162" s="19">
        <f t="shared" si="57"/>
        <v>0</v>
      </c>
      <c r="W162" s="15">
        <f t="shared" si="57"/>
        <v>0</v>
      </c>
      <c r="X162" s="231"/>
    </row>
    <row r="163" spans="1:24" ht="19.5" customHeight="1" thickBot="1" x14ac:dyDescent="0.25">
      <c r="A163" s="27" t="s">
        <v>14</v>
      </c>
      <c r="B163" s="4" t="s">
        <v>24</v>
      </c>
      <c r="C163" s="154" t="s">
        <v>21</v>
      </c>
      <c r="D163" s="920" t="s">
        <v>60</v>
      </c>
      <c r="E163" s="920"/>
      <c r="F163" s="920"/>
      <c r="G163" s="920"/>
      <c r="H163" s="920"/>
      <c r="I163" s="920"/>
      <c r="J163" s="920"/>
      <c r="K163" s="920"/>
      <c r="L163" s="920"/>
      <c r="M163" s="920"/>
      <c r="N163" s="920"/>
      <c r="O163" s="920"/>
      <c r="P163" s="920"/>
      <c r="Q163" s="920"/>
      <c r="R163" s="920"/>
      <c r="S163" s="920"/>
      <c r="T163" s="920"/>
      <c r="U163" s="920"/>
      <c r="V163" s="920"/>
      <c r="W163" s="921"/>
      <c r="X163" s="231"/>
    </row>
    <row r="164" spans="1:24" ht="22.5" customHeight="1" x14ac:dyDescent="0.2">
      <c r="A164" s="949" t="s">
        <v>14</v>
      </c>
      <c r="B164" s="785" t="s">
        <v>24</v>
      </c>
      <c r="C164" s="907" t="s">
        <v>21</v>
      </c>
      <c r="D164" s="908" t="s">
        <v>21</v>
      </c>
      <c r="E164" s="876" t="s">
        <v>162</v>
      </c>
      <c r="F164" s="1084" t="s">
        <v>187</v>
      </c>
      <c r="G164" s="918" t="s">
        <v>166</v>
      </c>
      <c r="H164" s="861" t="s">
        <v>61</v>
      </c>
      <c r="I164" s="870" t="s">
        <v>380</v>
      </c>
      <c r="J164" s="861" t="s">
        <v>423</v>
      </c>
      <c r="K164" s="263" t="s">
        <v>40</v>
      </c>
      <c r="L164" s="646">
        <f>SUM(M164,O164)</f>
        <v>385.7</v>
      </c>
      <c r="M164" s="647">
        <v>385.7</v>
      </c>
      <c r="N164" s="647">
        <v>328.6</v>
      </c>
      <c r="O164" s="648">
        <v>0</v>
      </c>
      <c r="P164" s="646">
        <f>SUM(Q164,S164)</f>
        <v>385.7</v>
      </c>
      <c r="Q164" s="647">
        <v>385.7</v>
      </c>
      <c r="R164" s="647">
        <v>324.7</v>
      </c>
      <c r="S164" s="648">
        <v>0</v>
      </c>
      <c r="T164" s="646">
        <f>U164+W164</f>
        <v>385.7</v>
      </c>
      <c r="U164" s="647">
        <v>385.7</v>
      </c>
      <c r="V164" s="647">
        <v>324.7</v>
      </c>
      <c r="W164" s="648">
        <v>0</v>
      </c>
      <c r="X164" s="231"/>
    </row>
    <row r="165" spans="1:24" ht="22.5" customHeight="1" thickBot="1" x14ac:dyDescent="0.25">
      <c r="A165" s="799"/>
      <c r="B165" s="848"/>
      <c r="C165" s="858"/>
      <c r="D165" s="909"/>
      <c r="E165" s="877"/>
      <c r="F165" s="1085"/>
      <c r="G165" s="919"/>
      <c r="H165" s="879"/>
      <c r="I165" s="927"/>
      <c r="J165" s="868"/>
      <c r="K165" s="126" t="s">
        <v>23</v>
      </c>
      <c r="L165" s="246">
        <f>M165+O165</f>
        <v>208</v>
      </c>
      <c r="M165" s="248">
        <v>208</v>
      </c>
      <c r="N165" s="248">
        <v>203.1</v>
      </c>
      <c r="O165" s="247">
        <v>0</v>
      </c>
      <c r="P165" s="246">
        <f>Q165+S165</f>
        <v>209.2</v>
      </c>
      <c r="Q165" s="248">
        <v>209.2</v>
      </c>
      <c r="R165" s="248">
        <v>202.9</v>
      </c>
      <c r="S165" s="247">
        <v>0</v>
      </c>
      <c r="T165" s="246">
        <f>U165+W165</f>
        <v>209.2</v>
      </c>
      <c r="U165" s="248">
        <v>209.2</v>
      </c>
      <c r="V165" s="248">
        <v>202.9</v>
      </c>
      <c r="W165" s="247">
        <v>0</v>
      </c>
      <c r="X165" s="231"/>
    </row>
    <row r="166" spans="1:24" ht="24.75" customHeight="1" thickBot="1" x14ac:dyDescent="0.25">
      <c r="A166" s="682"/>
      <c r="B166" s="798"/>
      <c r="C166" s="860"/>
      <c r="D166" s="872"/>
      <c r="E166" s="878"/>
      <c r="F166" s="917"/>
      <c r="G166" s="911"/>
      <c r="H166" s="880"/>
      <c r="I166" s="875"/>
      <c r="J166" s="869"/>
      <c r="K166" s="112" t="s">
        <v>11</v>
      </c>
      <c r="L166" s="1">
        <f t="shared" ref="L166:W166" si="58">SUM(L164:L165)</f>
        <v>593.70000000000005</v>
      </c>
      <c r="M166" s="2">
        <f t="shared" si="58"/>
        <v>593.70000000000005</v>
      </c>
      <c r="N166" s="2">
        <f t="shared" si="58"/>
        <v>531.70000000000005</v>
      </c>
      <c r="O166" s="3">
        <f t="shared" si="58"/>
        <v>0</v>
      </c>
      <c r="P166" s="1">
        <f t="shared" si="58"/>
        <v>594.9</v>
      </c>
      <c r="Q166" s="2">
        <f t="shared" si="58"/>
        <v>594.9</v>
      </c>
      <c r="R166" s="2">
        <f t="shared" si="58"/>
        <v>527.6</v>
      </c>
      <c r="S166" s="3">
        <f t="shared" si="58"/>
        <v>0</v>
      </c>
      <c r="T166" s="1">
        <f t="shared" si="58"/>
        <v>594.9</v>
      </c>
      <c r="U166" s="2">
        <f t="shared" si="58"/>
        <v>594.9</v>
      </c>
      <c r="V166" s="2">
        <f t="shared" si="58"/>
        <v>527.6</v>
      </c>
      <c r="W166" s="3">
        <f t="shared" si="58"/>
        <v>0</v>
      </c>
      <c r="X166" s="231"/>
    </row>
    <row r="167" spans="1:24" ht="22.5" customHeight="1" thickBot="1" x14ac:dyDescent="0.25">
      <c r="A167" s="795" t="s">
        <v>14</v>
      </c>
      <c r="B167" s="797" t="s">
        <v>24</v>
      </c>
      <c r="C167" s="857" t="s">
        <v>21</v>
      </c>
      <c r="D167" s="871" t="s">
        <v>27</v>
      </c>
      <c r="E167" s="914" t="s">
        <v>62</v>
      </c>
      <c r="F167" s="916" t="s">
        <v>187</v>
      </c>
      <c r="G167" s="910" t="s">
        <v>166</v>
      </c>
      <c r="H167" s="906" t="s">
        <v>61</v>
      </c>
      <c r="I167" s="874" t="s">
        <v>380</v>
      </c>
      <c r="J167" s="870" t="s">
        <v>188</v>
      </c>
      <c r="K167" s="262" t="s">
        <v>108</v>
      </c>
      <c r="L167" s="598">
        <f>SUM(M167,O167)</f>
        <v>9</v>
      </c>
      <c r="M167" s="494">
        <v>9</v>
      </c>
      <c r="N167" s="494">
        <v>0</v>
      </c>
      <c r="O167" s="649">
        <v>0</v>
      </c>
      <c r="P167" s="598">
        <f>SUM(Q167,S167)</f>
        <v>9</v>
      </c>
      <c r="Q167" s="494">
        <v>8.1</v>
      </c>
      <c r="R167" s="494">
        <v>0</v>
      </c>
      <c r="S167" s="649">
        <v>0.9</v>
      </c>
      <c r="T167" s="598">
        <f>U167+W167</f>
        <v>9</v>
      </c>
      <c r="U167" s="494">
        <v>8.1</v>
      </c>
      <c r="V167" s="494">
        <v>0</v>
      </c>
      <c r="W167" s="649">
        <v>0.9</v>
      </c>
      <c r="X167" s="1083"/>
    </row>
    <row r="168" spans="1:24" ht="24.75" customHeight="1" thickBot="1" x14ac:dyDescent="0.25">
      <c r="A168" s="796"/>
      <c r="B168" s="798"/>
      <c r="C168" s="860"/>
      <c r="D168" s="872"/>
      <c r="E168" s="915"/>
      <c r="F168" s="917"/>
      <c r="G168" s="911"/>
      <c r="H168" s="880"/>
      <c r="I168" s="875"/>
      <c r="J168" s="862"/>
      <c r="K168" s="112" t="s">
        <v>11</v>
      </c>
      <c r="L168" s="1">
        <f t="shared" ref="L168:W168" si="59">SUM(L167)</f>
        <v>9</v>
      </c>
      <c r="M168" s="2">
        <f t="shared" si="59"/>
        <v>9</v>
      </c>
      <c r="N168" s="2">
        <f t="shared" si="59"/>
        <v>0</v>
      </c>
      <c r="O168" s="3">
        <f t="shared" si="59"/>
        <v>0</v>
      </c>
      <c r="P168" s="1">
        <f t="shared" si="59"/>
        <v>9</v>
      </c>
      <c r="Q168" s="2">
        <f t="shared" si="59"/>
        <v>8.1</v>
      </c>
      <c r="R168" s="2">
        <f t="shared" si="59"/>
        <v>0</v>
      </c>
      <c r="S168" s="3">
        <f t="shared" si="59"/>
        <v>0.9</v>
      </c>
      <c r="T168" s="1">
        <f t="shared" si="59"/>
        <v>9</v>
      </c>
      <c r="U168" s="2">
        <f t="shared" si="59"/>
        <v>8.1</v>
      </c>
      <c r="V168" s="2">
        <f t="shared" si="59"/>
        <v>0</v>
      </c>
      <c r="W168" s="3">
        <f t="shared" si="59"/>
        <v>0.9</v>
      </c>
      <c r="X168" s="1083"/>
    </row>
    <row r="169" spans="1:24" ht="31.5" customHeight="1" thickBot="1" x14ac:dyDescent="0.25">
      <c r="A169" s="795" t="s">
        <v>14</v>
      </c>
      <c r="B169" s="797" t="s">
        <v>24</v>
      </c>
      <c r="C169" s="857" t="s">
        <v>21</v>
      </c>
      <c r="D169" s="871" t="s">
        <v>46</v>
      </c>
      <c r="E169" s="914" t="s">
        <v>163</v>
      </c>
      <c r="F169" s="916" t="s">
        <v>187</v>
      </c>
      <c r="G169" s="910" t="s">
        <v>166</v>
      </c>
      <c r="H169" s="906" t="s">
        <v>61</v>
      </c>
      <c r="I169" s="874" t="s">
        <v>380</v>
      </c>
      <c r="J169" s="861" t="s">
        <v>424</v>
      </c>
      <c r="K169" s="261" t="s">
        <v>40</v>
      </c>
      <c r="L169" s="650">
        <f>SUM(M169,O169)</f>
        <v>105.6</v>
      </c>
      <c r="M169" s="651">
        <v>105.6</v>
      </c>
      <c r="N169" s="651">
        <v>60</v>
      </c>
      <c r="O169" s="652">
        <v>0</v>
      </c>
      <c r="P169" s="650">
        <f>SUM(Q169,S169)</f>
        <v>105.6</v>
      </c>
      <c r="Q169" s="651">
        <v>105.6</v>
      </c>
      <c r="R169" s="651">
        <v>52</v>
      </c>
      <c r="S169" s="652">
        <v>0</v>
      </c>
      <c r="T169" s="650">
        <f>U169+W169</f>
        <v>105.6</v>
      </c>
      <c r="U169" s="651">
        <v>105.6</v>
      </c>
      <c r="V169" s="651">
        <v>52</v>
      </c>
      <c r="W169" s="652">
        <v>0</v>
      </c>
      <c r="X169" s="1117"/>
    </row>
    <row r="170" spans="1:24" ht="27.75" customHeight="1" thickBot="1" x14ac:dyDescent="0.25">
      <c r="A170" s="796"/>
      <c r="B170" s="798"/>
      <c r="C170" s="860"/>
      <c r="D170" s="872"/>
      <c r="E170" s="915"/>
      <c r="F170" s="917"/>
      <c r="G170" s="911"/>
      <c r="H170" s="880"/>
      <c r="I170" s="875"/>
      <c r="J170" s="862"/>
      <c r="K170" s="112" t="s">
        <v>11</v>
      </c>
      <c r="L170" s="95">
        <f t="shared" ref="L170:W170" si="60">SUM(L169)</f>
        <v>105.6</v>
      </c>
      <c r="M170" s="96">
        <f t="shared" si="60"/>
        <v>105.6</v>
      </c>
      <c r="N170" s="96">
        <f t="shared" si="60"/>
        <v>60</v>
      </c>
      <c r="O170" s="97">
        <f t="shared" si="60"/>
        <v>0</v>
      </c>
      <c r="P170" s="95">
        <f t="shared" si="60"/>
        <v>105.6</v>
      </c>
      <c r="Q170" s="96">
        <f t="shared" si="60"/>
        <v>105.6</v>
      </c>
      <c r="R170" s="96">
        <f t="shared" si="60"/>
        <v>52</v>
      </c>
      <c r="S170" s="97">
        <f t="shared" si="60"/>
        <v>0</v>
      </c>
      <c r="T170" s="95">
        <f t="shared" si="60"/>
        <v>105.6</v>
      </c>
      <c r="U170" s="96">
        <f t="shared" si="60"/>
        <v>105.6</v>
      </c>
      <c r="V170" s="96">
        <f t="shared" si="60"/>
        <v>52</v>
      </c>
      <c r="W170" s="97">
        <f t="shared" si="60"/>
        <v>0</v>
      </c>
      <c r="X170" s="1117"/>
    </row>
    <row r="171" spans="1:24" ht="19.5" customHeight="1" x14ac:dyDescent="0.2">
      <c r="A171" s="795" t="s">
        <v>14</v>
      </c>
      <c r="B171" s="797" t="s">
        <v>24</v>
      </c>
      <c r="C171" s="857" t="s">
        <v>21</v>
      </c>
      <c r="D171" s="1049" t="s">
        <v>34</v>
      </c>
      <c r="E171" s="863" t="s">
        <v>306</v>
      </c>
      <c r="F171" s="865" t="s">
        <v>308</v>
      </c>
      <c r="G171" s="694" t="s">
        <v>166</v>
      </c>
      <c r="H171" s="804" t="s">
        <v>61</v>
      </c>
      <c r="I171" s="737" t="s">
        <v>380</v>
      </c>
      <c r="J171" s="702" t="s">
        <v>425</v>
      </c>
      <c r="K171" s="67" t="s">
        <v>23</v>
      </c>
      <c r="L171" s="68">
        <f>SUM(M171,O171)</f>
        <v>0</v>
      </c>
      <c r="M171" s="69">
        <v>0</v>
      </c>
      <c r="N171" s="69">
        <v>0</v>
      </c>
      <c r="O171" s="70">
        <v>0</v>
      </c>
      <c r="P171" s="68">
        <f>SUM(Q171,S171)</f>
        <v>0</v>
      </c>
      <c r="Q171" s="69">
        <v>0</v>
      </c>
      <c r="R171" s="69">
        <v>0</v>
      </c>
      <c r="S171" s="70">
        <v>0</v>
      </c>
      <c r="T171" s="68">
        <f>U171+W171</f>
        <v>0</v>
      </c>
      <c r="U171" s="69">
        <v>0</v>
      </c>
      <c r="V171" s="69">
        <v>0</v>
      </c>
      <c r="W171" s="70">
        <v>0</v>
      </c>
      <c r="X171" s="1117"/>
    </row>
    <row r="172" spans="1:24" ht="21.75" customHeight="1" thickBot="1" x14ac:dyDescent="0.25">
      <c r="A172" s="942"/>
      <c r="B172" s="786"/>
      <c r="C172" s="859"/>
      <c r="D172" s="1050"/>
      <c r="E172" s="759"/>
      <c r="F172" s="866"/>
      <c r="G172" s="873"/>
      <c r="H172" s="703"/>
      <c r="I172" s="688"/>
      <c r="J172" s="688"/>
      <c r="K172" s="54" t="s">
        <v>29</v>
      </c>
      <c r="L172" s="127">
        <f>M172+O172</f>
        <v>137.5</v>
      </c>
      <c r="M172" s="65">
        <v>137.5</v>
      </c>
      <c r="N172" s="65">
        <v>0</v>
      </c>
      <c r="O172" s="128">
        <v>0</v>
      </c>
      <c r="P172" s="127">
        <f>Q172+S172</f>
        <v>49.8</v>
      </c>
      <c r="Q172" s="65">
        <v>49.8</v>
      </c>
      <c r="R172" s="65">
        <v>0</v>
      </c>
      <c r="S172" s="128">
        <v>0</v>
      </c>
      <c r="T172" s="127">
        <f>U172+W172</f>
        <v>49.8</v>
      </c>
      <c r="U172" s="65">
        <v>49.8</v>
      </c>
      <c r="V172" s="65">
        <v>0</v>
      </c>
      <c r="W172" s="128">
        <v>0</v>
      </c>
      <c r="X172" s="1117"/>
    </row>
    <row r="173" spans="1:24" ht="24.75" customHeight="1" thickBot="1" x14ac:dyDescent="0.25">
      <c r="A173" s="796"/>
      <c r="B173" s="798"/>
      <c r="C173" s="860"/>
      <c r="D173" s="1051"/>
      <c r="E173" s="864"/>
      <c r="F173" s="867"/>
      <c r="G173" s="696"/>
      <c r="H173" s="756"/>
      <c r="I173" s="757"/>
      <c r="J173" s="689"/>
      <c r="K173" s="303" t="s">
        <v>11</v>
      </c>
      <c r="L173" s="73">
        <f t="shared" ref="L173" si="61">SUM(L171:L172)</f>
        <v>137.5</v>
      </c>
      <c r="M173" s="74">
        <f t="shared" ref="M173" si="62">SUM(M171:M172)</f>
        <v>137.5</v>
      </c>
      <c r="N173" s="74">
        <f t="shared" ref="N173" si="63">SUM(N171:N172)</f>
        <v>0</v>
      </c>
      <c r="O173" s="75">
        <f t="shared" ref="O173" si="64">SUM(O171:O172)</f>
        <v>0</v>
      </c>
      <c r="P173" s="73">
        <f t="shared" ref="P173" si="65">SUM(P171:P172)</f>
        <v>49.8</v>
      </c>
      <c r="Q173" s="74">
        <f t="shared" ref="Q173" si="66">SUM(Q171:Q172)</f>
        <v>49.8</v>
      </c>
      <c r="R173" s="74">
        <f t="shared" ref="R173" si="67">SUM(R171:R172)</f>
        <v>0</v>
      </c>
      <c r="S173" s="75">
        <f t="shared" ref="S173" si="68">SUM(S171:S172)</f>
        <v>0</v>
      </c>
      <c r="T173" s="73">
        <f t="shared" ref="T173" si="69">SUM(T171:T172)</f>
        <v>49.8</v>
      </c>
      <c r="U173" s="74">
        <f t="shared" ref="U173" si="70">SUM(U171:U172)</f>
        <v>49.8</v>
      </c>
      <c r="V173" s="74">
        <f t="shared" ref="V173" si="71">SUM(V171:V172)</f>
        <v>0</v>
      </c>
      <c r="W173" s="75">
        <f t="shared" ref="W173" si="72">SUM(W171:W172)</f>
        <v>0</v>
      </c>
      <c r="X173" s="1117"/>
    </row>
    <row r="174" spans="1:24" ht="26.25" customHeight="1" x14ac:dyDescent="0.2">
      <c r="A174" s="795" t="s">
        <v>14</v>
      </c>
      <c r="B174" s="797" t="s">
        <v>24</v>
      </c>
      <c r="C174" s="857" t="s">
        <v>21</v>
      </c>
      <c r="D174" s="1049" t="s">
        <v>36</v>
      </c>
      <c r="E174" s="863" t="s">
        <v>307</v>
      </c>
      <c r="F174" s="865" t="s">
        <v>308</v>
      </c>
      <c r="G174" s="694" t="s">
        <v>166</v>
      </c>
      <c r="H174" s="804" t="s">
        <v>61</v>
      </c>
      <c r="I174" s="737" t="s">
        <v>380</v>
      </c>
      <c r="J174" s="702" t="s">
        <v>426</v>
      </c>
      <c r="K174" s="67" t="s">
        <v>23</v>
      </c>
      <c r="L174" s="68">
        <f>SUM(M174,O174)</f>
        <v>0</v>
      </c>
      <c r="M174" s="69">
        <v>0</v>
      </c>
      <c r="N174" s="69">
        <v>0</v>
      </c>
      <c r="O174" s="70">
        <v>0</v>
      </c>
      <c r="P174" s="68">
        <f>SUM(Q174,S174)</f>
        <v>22.1</v>
      </c>
      <c r="Q174" s="69">
        <v>22.1</v>
      </c>
      <c r="R174" s="69">
        <v>0</v>
      </c>
      <c r="S174" s="70">
        <v>0</v>
      </c>
      <c r="T174" s="68">
        <f>U174+W174</f>
        <v>22.1</v>
      </c>
      <c r="U174" s="69">
        <v>22.1</v>
      </c>
      <c r="V174" s="69">
        <v>0</v>
      </c>
      <c r="W174" s="70">
        <v>0</v>
      </c>
      <c r="X174" s="1083"/>
    </row>
    <row r="175" spans="1:24" ht="26.25" customHeight="1" thickBot="1" x14ac:dyDescent="0.25">
      <c r="A175" s="942"/>
      <c r="B175" s="786"/>
      <c r="C175" s="859"/>
      <c r="D175" s="1050"/>
      <c r="E175" s="759"/>
      <c r="F175" s="866"/>
      <c r="G175" s="873"/>
      <c r="H175" s="703"/>
      <c r="I175" s="688"/>
      <c r="J175" s="688"/>
      <c r="K175" s="54" t="s">
        <v>29</v>
      </c>
      <c r="L175" s="127">
        <f>M175+O175</f>
        <v>62.5</v>
      </c>
      <c r="M175" s="65">
        <v>62.5</v>
      </c>
      <c r="N175" s="65">
        <v>0</v>
      </c>
      <c r="O175" s="128">
        <v>0</v>
      </c>
      <c r="P175" s="127">
        <f>Q175+S175</f>
        <v>79.3</v>
      </c>
      <c r="Q175" s="65">
        <v>79.3</v>
      </c>
      <c r="R175" s="65">
        <v>0</v>
      </c>
      <c r="S175" s="128">
        <v>0</v>
      </c>
      <c r="T175" s="127">
        <f>U175+W175</f>
        <v>79.3</v>
      </c>
      <c r="U175" s="65">
        <v>79.3</v>
      </c>
      <c r="V175" s="65">
        <v>0</v>
      </c>
      <c r="W175" s="128">
        <v>0</v>
      </c>
      <c r="X175" s="1117"/>
    </row>
    <row r="176" spans="1:24" ht="30" customHeight="1" thickBot="1" x14ac:dyDescent="0.25">
      <c r="A176" s="796"/>
      <c r="B176" s="798"/>
      <c r="C176" s="860"/>
      <c r="D176" s="1051"/>
      <c r="E176" s="864"/>
      <c r="F176" s="867"/>
      <c r="G176" s="696"/>
      <c r="H176" s="756"/>
      <c r="I176" s="757"/>
      <c r="J176" s="689"/>
      <c r="K176" s="303" t="s">
        <v>11</v>
      </c>
      <c r="L176" s="81">
        <f t="shared" ref="L176:W176" si="73">SUM(L174:L175)</f>
        <v>62.5</v>
      </c>
      <c r="M176" s="82">
        <f t="shared" si="73"/>
        <v>62.5</v>
      </c>
      <c r="N176" s="82">
        <f t="shared" si="73"/>
        <v>0</v>
      </c>
      <c r="O176" s="83">
        <f t="shared" si="73"/>
        <v>0</v>
      </c>
      <c r="P176" s="81">
        <f t="shared" si="73"/>
        <v>101.4</v>
      </c>
      <c r="Q176" s="82">
        <f t="shared" si="73"/>
        <v>101.4</v>
      </c>
      <c r="R176" s="82">
        <f t="shared" si="73"/>
        <v>0</v>
      </c>
      <c r="S176" s="83">
        <f t="shared" si="73"/>
        <v>0</v>
      </c>
      <c r="T176" s="81">
        <f t="shared" si="73"/>
        <v>101.4</v>
      </c>
      <c r="U176" s="82">
        <f t="shared" si="73"/>
        <v>101.4</v>
      </c>
      <c r="V176" s="82">
        <f t="shared" si="73"/>
        <v>0</v>
      </c>
      <c r="W176" s="83">
        <f t="shared" si="73"/>
        <v>0</v>
      </c>
      <c r="X176" s="1083"/>
    </row>
    <row r="177" spans="1:24" ht="18.75" customHeight="1" thickBot="1" x14ac:dyDescent="0.25">
      <c r="A177" s="27" t="s">
        <v>14</v>
      </c>
      <c r="B177" s="4" t="s">
        <v>24</v>
      </c>
      <c r="C177" s="161" t="s">
        <v>21</v>
      </c>
      <c r="D177" s="1058" t="s">
        <v>176</v>
      </c>
      <c r="E177" s="1059"/>
      <c r="F177" s="1059"/>
      <c r="G177" s="1059"/>
      <c r="H177" s="1059"/>
      <c r="I177" s="1059"/>
      <c r="J177" s="1059"/>
      <c r="K177" s="1059"/>
      <c r="L177" s="380">
        <f t="shared" ref="L177:W177" si="74">L166+L168+L176+L170+L173</f>
        <v>908.30000000000007</v>
      </c>
      <c r="M177" s="381">
        <f t="shared" si="74"/>
        <v>908.30000000000007</v>
      </c>
      <c r="N177" s="381">
        <f t="shared" si="74"/>
        <v>591.70000000000005</v>
      </c>
      <c r="O177" s="382">
        <f t="shared" si="74"/>
        <v>0</v>
      </c>
      <c r="P177" s="380">
        <f t="shared" si="74"/>
        <v>860.69999999999993</v>
      </c>
      <c r="Q177" s="381">
        <f t="shared" si="74"/>
        <v>859.8</v>
      </c>
      <c r="R177" s="381">
        <f t="shared" si="74"/>
        <v>579.6</v>
      </c>
      <c r="S177" s="382">
        <f t="shared" si="74"/>
        <v>0.9</v>
      </c>
      <c r="T177" s="380">
        <f t="shared" si="74"/>
        <v>860.69999999999993</v>
      </c>
      <c r="U177" s="381">
        <f t="shared" si="74"/>
        <v>859.8</v>
      </c>
      <c r="V177" s="381">
        <f t="shared" si="74"/>
        <v>579.6</v>
      </c>
      <c r="W177" s="382">
        <f t="shared" si="74"/>
        <v>0.9</v>
      </c>
      <c r="X177" s="231"/>
    </row>
    <row r="178" spans="1:24" ht="20.25" customHeight="1" thickBot="1" x14ac:dyDescent="0.25">
      <c r="A178" s="264" t="s">
        <v>14</v>
      </c>
      <c r="B178" s="160" t="s">
        <v>24</v>
      </c>
      <c r="C178" s="1019" t="s">
        <v>177</v>
      </c>
      <c r="D178" s="1020"/>
      <c r="E178" s="1020"/>
      <c r="F178" s="1020"/>
      <c r="G178" s="1020"/>
      <c r="H178" s="1020"/>
      <c r="I178" s="1020"/>
      <c r="J178" s="1020"/>
      <c r="K178" s="1020"/>
      <c r="L178" s="377">
        <f t="shared" ref="L178:W178" si="75">L162+L177</f>
        <v>962.50000000000011</v>
      </c>
      <c r="M178" s="378">
        <f t="shared" si="75"/>
        <v>962.50000000000011</v>
      </c>
      <c r="N178" s="378">
        <f t="shared" si="75"/>
        <v>591.70000000000005</v>
      </c>
      <c r="O178" s="379">
        <f t="shared" si="75"/>
        <v>0</v>
      </c>
      <c r="P178" s="377">
        <f t="shared" si="75"/>
        <v>914.9</v>
      </c>
      <c r="Q178" s="378">
        <f t="shared" si="75"/>
        <v>914</v>
      </c>
      <c r="R178" s="378">
        <f t="shared" si="75"/>
        <v>579.6</v>
      </c>
      <c r="S178" s="379">
        <f t="shared" si="75"/>
        <v>0.9</v>
      </c>
      <c r="T178" s="377">
        <f t="shared" si="75"/>
        <v>906.3</v>
      </c>
      <c r="U178" s="378">
        <f t="shared" si="75"/>
        <v>905.4</v>
      </c>
      <c r="V178" s="378">
        <f t="shared" si="75"/>
        <v>579.6</v>
      </c>
      <c r="W178" s="379">
        <f t="shared" si="75"/>
        <v>0.9</v>
      </c>
      <c r="X178" s="1117"/>
    </row>
    <row r="179" spans="1:24" ht="18" customHeight="1" thickBot="1" x14ac:dyDescent="0.25">
      <c r="A179" s="1060" t="s">
        <v>428</v>
      </c>
      <c r="B179" s="1061"/>
      <c r="C179" s="1061"/>
      <c r="D179" s="1061"/>
      <c r="E179" s="1061"/>
      <c r="F179" s="1061"/>
      <c r="G179" s="1061"/>
      <c r="H179" s="1061"/>
      <c r="I179" s="1061"/>
      <c r="J179" s="1061"/>
      <c r="K179" s="1061"/>
      <c r="L179" s="1061"/>
      <c r="M179" s="1061"/>
      <c r="N179" s="1061"/>
      <c r="O179" s="1061"/>
      <c r="P179" s="1061"/>
      <c r="Q179" s="1061"/>
      <c r="R179" s="1061"/>
      <c r="S179" s="1061"/>
      <c r="T179" s="1061"/>
      <c r="U179" s="1061"/>
      <c r="V179" s="1061"/>
      <c r="W179" s="1062"/>
      <c r="X179" s="1117"/>
    </row>
    <row r="180" spans="1:24" ht="21" customHeight="1" thickBot="1" x14ac:dyDescent="0.25">
      <c r="A180" s="27" t="s">
        <v>14</v>
      </c>
      <c r="B180" s="226" t="s">
        <v>14</v>
      </c>
      <c r="C180" s="1016" t="s">
        <v>402</v>
      </c>
      <c r="D180" s="1016"/>
      <c r="E180" s="1016"/>
      <c r="F180" s="1016"/>
      <c r="G180" s="1016"/>
      <c r="H180" s="1016"/>
      <c r="I180" s="1016"/>
      <c r="J180" s="1016"/>
      <c r="K180" s="1016"/>
      <c r="L180" s="1017"/>
      <c r="M180" s="1017"/>
      <c r="N180" s="1017"/>
      <c r="O180" s="1017"/>
      <c r="P180" s="1017"/>
      <c r="Q180" s="1017"/>
      <c r="R180" s="1017"/>
      <c r="S180" s="1017"/>
      <c r="T180" s="1017"/>
      <c r="U180" s="1017"/>
      <c r="V180" s="1017"/>
      <c r="W180" s="1018"/>
      <c r="X180" s="1083"/>
    </row>
    <row r="181" spans="1:24" ht="20.25" customHeight="1" thickBot="1" x14ac:dyDescent="0.25">
      <c r="A181" s="27" t="s">
        <v>14</v>
      </c>
      <c r="B181" s="4" t="s">
        <v>14</v>
      </c>
      <c r="C181" s="162" t="s">
        <v>15</v>
      </c>
      <c r="D181" s="1120" t="s">
        <v>63</v>
      </c>
      <c r="E181" s="1121"/>
      <c r="F181" s="1121"/>
      <c r="G181" s="1121"/>
      <c r="H181" s="1121"/>
      <c r="I181" s="1121"/>
      <c r="J181" s="1121"/>
      <c r="K181" s="1121"/>
      <c r="L181" s="1121"/>
      <c r="M181" s="1121"/>
      <c r="N181" s="1121"/>
      <c r="O181" s="1121"/>
      <c r="P181" s="1121"/>
      <c r="Q181" s="1121"/>
      <c r="R181" s="1121"/>
      <c r="S181" s="1121"/>
      <c r="T181" s="1121"/>
      <c r="U181" s="1121"/>
      <c r="V181" s="1121"/>
      <c r="W181" s="1122"/>
      <c r="X181" s="1083"/>
    </row>
    <row r="182" spans="1:24" ht="20.25" customHeight="1" x14ac:dyDescent="0.2">
      <c r="A182" s="679" t="s">
        <v>14</v>
      </c>
      <c r="B182" s="683" t="s">
        <v>14</v>
      </c>
      <c r="C182" s="857" t="s">
        <v>15</v>
      </c>
      <c r="D182" s="1003" t="s">
        <v>15</v>
      </c>
      <c r="E182" s="963" t="s">
        <v>64</v>
      </c>
      <c r="F182" s="966" t="s">
        <v>187</v>
      </c>
      <c r="G182" s="968" t="s">
        <v>167</v>
      </c>
      <c r="H182" s="970" t="s">
        <v>19</v>
      </c>
      <c r="I182" s="970" t="s">
        <v>126</v>
      </c>
      <c r="J182" s="1039" t="s">
        <v>404</v>
      </c>
      <c r="K182" s="193" t="s">
        <v>23</v>
      </c>
      <c r="L182" s="566">
        <f>M182+O182</f>
        <v>170</v>
      </c>
      <c r="M182" s="653">
        <v>170</v>
      </c>
      <c r="N182" s="653">
        <v>0</v>
      </c>
      <c r="O182" s="654">
        <v>0</v>
      </c>
      <c r="P182" s="655">
        <f>Q182+S182</f>
        <v>179.4</v>
      </c>
      <c r="Q182" s="656">
        <v>179.4</v>
      </c>
      <c r="R182" s="656">
        <v>0</v>
      </c>
      <c r="S182" s="657">
        <v>0</v>
      </c>
      <c r="T182" s="655">
        <f>U182+W182</f>
        <v>179</v>
      </c>
      <c r="U182" s="656">
        <v>179</v>
      </c>
      <c r="V182" s="656">
        <v>0</v>
      </c>
      <c r="W182" s="657">
        <v>0</v>
      </c>
      <c r="X182" s="1083"/>
    </row>
    <row r="183" spans="1:24" ht="18.75" customHeight="1" thickBot="1" x14ac:dyDescent="0.25">
      <c r="A183" s="799"/>
      <c r="B183" s="820"/>
      <c r="C183" s="858"/>
      <c r="D183" s="1057"/>
      <c r="E183" s="1102"/>
      <c r="F183" s="1048"/>
      <c r="G183" s="1046"/>
      <c r="H183" s="1047"/>
      <c r="I183" s="1047"/>
      <c r="J183" s="1040"/>
      <c r="K183" s="207" t="s">
        <v>40</v>
      </c>
      <c r="L183" s="251">
        <f>M183+O183</f>
        <v>0</v>
      </c>
      <c r="M183" s="208">
        <v>0</v>
      </c>
      <c r="N183" s="208">
        <v>0</v>
      </c>
      <c r="O183" s="244">
        <v>0</v>
      </c>
      <c r="P183" s="251">
        <f>Q183+S183</f>
        <v>0</v>
      </c>
      <c r="Q183" s="208">
        <v>0</v>
      </c>
      <c r="R183" s="208">
        <v>0</v>
      </c>
      <c r="S183" s="244">
        <v>0</v>
      </c>
      <c r="T183" s="251">
        <f>U183+W183</f>
        <v>0</v>
      </c>
      <c r="U183" s="208">
        <v>0</v>
      </c>
      <c r="V183" s="208">
        <v>0</v>
      </c>
      <c r="W183" s="209">
        <v>0</v>
      </c>
      <c r="X183" s="1083"/>
    </row>
    <row r="184" spans="1:24" ht="31.5" customHeight="1" thickBot="1" x14ac:dyDescent="0.25">
      <c r="A184" s="682"/>
      <c r="B184" s="686"/>
      <c r="C184" s="860"/>
      <c r="D184" s="1026"/>
      <c r="E184" s="965"/>
      <c r="F184" s="967"/>
      <c r="G184" s="969"/>
      <c r="H184" s="971"/>
      <c r="I184" s="971"/>
      <c r="J184" s="1041"/>
      <c r="K184" s="112" t="s">
        <v>11</v>
      </c>
      <c r="L184" s="1">
        <f t="shared" ref="L184:W184" si="76">L182+L183</f>
        <v>170</v>
      </c>
      <c r="M184" s="2">
        <f t="shared" si="76"/>
        <v>170</v>
      </c>
      <c r="N184" s="2">
        <f t="shared" si="76"/>
        <v>0</v>
      </c>
      <c r="O184" s="3">
        <f t="shared" si="76"/>
        <v>0</v>
      </c>
      <c r="P184" s="1">
        <f t="shared" si="76"/>
        <v>179.4</v>
      </c>
      <c r="Q184" s="2">
        <f t="shared" si="76"/>
        <v>179.4</v>
      </c>
      <c r="R184" s="2">
        <f t="shared" si="76"/>
        <v>0</v>
      </c>
      <c r="S184" s="3">
        <f t="shared" si="76"/>
        <v>0</v>
      </c>
      <c r="T184" s="1">
        <f t="shared" si="76"/>
        <v>179</v>
      </c>
      <c r="U184" s="2">
        <f t="shared" si="76"/>
        <v>179</v>
      </c>
      <c r="V184" s="2">
        <f t="shared" si="76"/>
        <v>0</v>
      </c>
      <c r="W184" s="3">
        <f t="shared" si="76"/>
        <v>0</v>
      </c>
      <c r="X184" s="1083"/>
    </row>
    <row r="185" spans="1:24" ht="21" customHeight="1" thickBot="1" x14ac:dyDescent="0.25">
      <c r="A185" s="679" t="s">
        <v>14</v>
      </c>
      <c r="B185" s="683" t="s">
        <v>14</v>
      </c>
      <c r="C185" s="857" t="s">
        <v>15</v>
      </c>
      <c r="D185" s="1003" t="s">
        <v>21</v>
      </c>
      <c r="E185" s="963" t="s">
        <v>127</v>
      </c>
      <c r="F185" s="966" t="s">
        <v>189</v>
      </c>
      <c r="G185" s="968" t="s">
        <v>168</v>
      </c>
      <c r="H185" s="970" t="s">
        <v>186</v>
      </c>
      <c r="I185" s="970" t="s">
        <v>126</v>
      </c>
      <c r="J185" s="1039" t="s">
        <v>405</v>
      </c>
      <c r="K185" s="254" t="s">
        <v>23</v>
      </c>
      <c r="L185" s="149">
        <f>M185+O185</f>
        <v>206.7</v>
      </c>
      <c r="M185" s="491">
        <v>206.7</v>
      </c>
      <c r="N185" s="491">
        <v>192</v>
      </c>
      <c r="O185" s="490">
        <v>0</v>
      </c>
      <c r="P185" s="149">
        <f>Q185+S185</f>
        <v>206.7</v>
      </c>
      <c r="Q185" s="491">
        <v>206.7</v>
      </c>
      <c r="R185" s="491">
        <v>191.4</v>
      </c>
      <c r="S185" s="490">
        <v>0</v>
      </c>
      <c r="T185" s="251">
        <f>U185+W185</f>
        <v>206.7</v>
      </c>
      <c r="U185" s="208">
        <v>206.7</v>
      </c>
      <c r="V185" s="208">
        <v>191.4</v>
      </c>
      <c r="W185" s="209">
        <v>0</v>
      </c>
      <c r="X185" s="1117"/>
    </row>
    <row r="186" spans="1:24" ht="23.25" customHeight="1" thickBot="1" x14ac:dyDescent="0.25">
      <c r="A186" s="799"/>
      <c r="B186" s="820"/>
      <c r="C186" s="858"/>
      <c r="D186" s="1057"/>
      <c r="E186" s="1102"/>
      <c r="F186" s="1048"/>
      <c r="G186" s="1046"/>
      <c r="H186" s="971"/>
      <c r="I186" s="971"/>
      <c r="J186" s="1041"/>
      <c r="K186" s="112" t="s">
        <v>11</v>
      </c>
      <c r="L186" s="98">
        <f t="shared" ref="L186:W186" si="77">L185</f>
        <v>206.7</v>
      </c>
      <c r="M186" s="99">
        <f t="shared" si="77"/>
        <v>206.7</v>
      </c>
      <c r="N186" s="99">
        <f t="shared" si="77"/>
        <v>192</v>
      </c>
      <c r="O186" s="105">
        <f t="shared" si="77"/>
        <v>0</v>
      </c>
      <c r="P186" s="98">
        <f t="shared" si="77"/>
        <v>206.7</v>
      </c>
      <c r="Q186" s="99">
        <f t="shared" si="77"/>
        <v>206.7</v>
      </c>
      <c r="R186" s="99">
        <f t="shared" si="77"/>
        <v>191.4</v>
      </c>
      <c r="S186" s="105">
        <f t="shared" si="77"/>
        <v>0</v>
      </c>
      <c r="T186" s="98">
        <f t="shared" si="77"/>
        <v>206.7</v>
      </c>
      <c r="U186" s="99">
        <f t="shared" si="77"/>
        <v>206.7</v>
      </c>
      <c r="V186" s="99">
        <f t="shared" si="77"/>
        <v>191.4</v>
      </c>
      <c r="W186" s="102">
        <f t="shared" si="77"/>
        <v>0</v>
      </c>
      <c r="X186" s="1117"/>
    </row>
    <row r="187" spans="1:24" ht="22.5" customHeight="1" thickBot="1" x14ac:dyDescent="0.25">
      <c r="A187" s="679" t="s">
        <v>14</v>
      </c>
      <c r="B187" s="683" t="s">
        <v>14</v>
      </c>
      <c r="C187" s="857" t="s">
        <v>15</v>
      </c>
      <c r="D187" s="690" t="s">
        <v>24</v>
      </c>
      <c r="E187" s="697" t="s">
        <v>157</v>
      </c>
      <c r="F187" s="729" t="s">
        <v>187</v>
      </c>
      <c r="G187" s="694" t="s">
        <v>168</v>
      </c>
      <c r="H187" s="737" t="s">
        <v>19</v>
      </c>
      <c r="I187" s="737" t="s">
        <v>126</v>
      </c>
      <c r="J187" s="687" t="s">
        <v>188</v>
      </c>
      <c r="K187" s="54" t="s">
        <v>42</v>
      </c>
      <c r="L187" s="71">
        <f>M187+O187</f>
        <v>22</v>
      </c>
      <c r="M187" s="492">
        <v>22</v>
      </c>
      <c r="N187" s="492">
        <v>18.899999999999999</v>
      </c>
      <c r="O187" s="56">
        <v>0</v>
      </c>
      <c r="P187" s="71">
        <f>Q187+S187</f>
        <v>0</v>
      </c>
      <c r="Q187" s="492">
        <v>0</v>
      </c>
      <c r="R187" s="492">
        <v>0</v>
      </c>
      <c r="S187" s="56">
        <v>0</v>
      </c>
      <c r="T187" s="71">
        <f>U187+W187</f>
        <v>0</v>
      </c>
      <c r="U187" s="492">
        <v>0</v>
      </c>
      <c r="V187" s="492">
        <v>0</v>
      </c>
      <c r="W187" s="213">
        <v>0</v>
      </c>
      <c r="X187" s="1083"/>
    </row>
    <row r="188" spans="1:24" ht="25.5" customHeight="1" thickBot="1" x14ac:dyDescent="0.25">
      <c r="A188" s="799"/>
      <c r="B188" s="820"/>
      <c r="C188" s="858"/>
      <c r="D188" s="701"/>
      <c r="E188" s="713"/>
      <c r="F188" s="731"/>
      <c r="G188" s="736"/>
      <c r="H188" s="757"/>
      <c r="I188" s="757"/>
      <c r="J188" s="689"/>
      <c r="K188" s="72" t="s">
        <v>11</v>
      </c>
      <c r="L188" s="214">
        <f t="shared" ref="L188:W188" si="78">L187</f>
        <v>22</v>
      </c>
      <c r="M188" s="215">
        <f t="shared" si="78"/>
        <v>22</v>
      </c>
      <c r="N188" s="215">
        <f t="shared" si="78"/>
        <v>18.899999999999999</v>
      </c>
      <c r="O188" s="216">
        <f t="shared" si="78"/>
        <v>0</v>
      </c>
      <c r="P188" s="214">
        <f t="shared" si="78"/>
        <v>0</v>
      </c>
      <c r="Q188" s="215">
        <f t="shared" si="78"/>
        <v>0</v>
      </c>
      <c r="R188" s="215">
        <f t="shared" si="78"/>
        <v>0</v>
      </c>
      <c r="S188" s="216">
        <f t="shared" si="78"/>
        <v>0</v>
      </c>
      <c r="T188" s="214">
        <f t="shared" si="78"/>
        <v>0</v>
      </c>
      <c r="U188" s="215">
        <f t="shared" si="78"/>
        <v>0</v>
      </c>
      <c r="V188" s="215">
        <f t="shared" si="78"/>
        <v>0</v>
      </c>
      <c r="W188" s="217">
        <f t="shared" si="78"/>
        <v>0</v>
      </c>
      <c r="X188" s="37"/>
    </row>
    <row r="189" spans="1:24" ht="18.75" customHeight="1" thickBot="1" x14ac:dyDescent="0.25">
      <c r="A189" s="27" t="s">
        <v>14</v>
      </c>
      <c r="B189" s="4" t="s">
        <v>14</v>
      </c>
      <c r="C189" s="5" t="s">
        <v>15</v>
      </c>
      <c r="D189" s="980" t="s">
        <v>176</v>
      </c>
      <c r="E189" s="981"/>
      <c r="F189" s="981"/>
      <c r="G189" s="981"/>
      <c r="H189" s="981"/>
      <c r="I189" s="981"/>
      <c r="J189" s="981"/>
      <c r="K189" s="981"/>
      <c r="L189" s="136">
        <f t="shared" ref="L189:W189" si="79">L184+L188+L186</f>
        <v>398.7</v>
      </c>
      <c r="M189" s="137">
        <f t="shared" si="79"/>
        <v>398.7</v>
      </c>
      <c r="N189" s="137">
        <f t="shared" si="79"/>
        <v>210.9</v>
      </c>
      <c r="O189" s="138">
        <f t="shared" si="79"/>
        <v>0</v>
      </c>
      <c r="P189" s="136">
        <f t="shared" si="79"/>
        <v>386.1</v>
      </c>
      <c r="Q189" s="137">
        <f t="shared" si="79"/>
        <v>386.1</v>
      </c>
      <c r="R189" s="137">
        <f t="shared" si="79"/>
        <v>191.4</v>
      </c>
      <c r="S189" s="138">
        <f t="shared" si="79"/>
        <v>0</v>
      </c>
      <c r="T189" s="136">
        <f t="shared" si="79"/>
        <v>385.7</v>
      </c>
      <c r="U189" s="137">
        <f t="shared" si="79"/>
        <v>385.7</v>
      </c>
      <c r="V189" s="137">
        <f t="shared" si="79"/>
        <v>191.4</v>
      </c>
      <c r="W189" s="138">
        <f t="shared" si="79"/>
        <v>0</v>
      </c>
      <c r="X189" s="231"/>
    </row>
    <row r="190" spans="1:24" ht="18.75" customHeight="1" thickBot="1" x14ac:dyDescent="0.25">
      <c r="A190" s="264" t="s">
        <v>14</v>
      </c>
      <c r="B190" s="147" t="s">
        <v>14</v>
      </c>
      <c r="C190" s="1006" t="s">
        <v>177</v>
      </c>
      <c r="D190" s="1007"/>
      <c r="E190" s="1007"/>
      <c r="F190" s="1007"/>
      <c r="G190" s="1007"/>
      <c r="H190" s="1007"/>
      <c r="I190" s="1007"/>
      <c r="J190" s="1007"/>
      <c r="K190" s="1008"/>
      <c r="L190" s="134">
        <f t="shared" ref="L190:W190" si="80">L189</f>
        <v>398.7</v>
      </c>
      <c r="M190" s="135">
        <f t="shared" si="80"/>
        <v>398.7</v>
      </c>
      <c r="N190" s="135">
        <f t="shared" si="80"/>
        <v>210.9</v>
      </c>
      <c r="O190" s="163">
        <f t="shared" si="80"/>
        <v>0</v>
      </c>
      <c r="P190" s="134">
        <f t="shared" si="80"/>
        <v>386.1</v>
      </c>
      <c r="Q190" s="135">
        <f t="shared" si="80"/>
        <v>386.1</v>
      </c>
      <c r="R190" s="135">
        <f t="shared" si="80"/>
        <v>191.4</v>
      </c>
      <c r="S190" s="163">
        <f t="shared" si="80"/>
        <v>0</v>
      </c>
      <c r="T190" s="134">
        <f t="shared" si="80"/>
        <v>385.7</v>
      </c>
      <c r="U190" s="135">
        <f t="shared" si="80"/>
        <v>385.7</v>
      </c>
      <c r="V190" s="135">
        <f t="shared" si="80"/>
        <v>191.4</v>
      </c>
      <c r="W190" s="164">
        <f t="shared" si="80"/>
        <v>0</v>
      </c>
      <c r="X190" s="1083"/>
    </row>
    <row r="191" spans="1:24" ht="16.5" customHeight="1" thickBot="1" x14ac:dyDescent="0.25">
      <c r="A191" s="1060" t="s">
        <v>427</v>
      </c>
      <c r="B191" s="1061"/>
      <c r="C191" s="1061"/>
      <c r="D191" s="1061"/>
      <c r="E191" s="1061"/>
      <c r="F191" s="1061"/>
      <c r="G191" s="1061"/>
      <c r="H191" s="1061"/>
      <c r="I191" s="1061"/>
      <c r="J191" s="1061"/>
      <c r="K191" s="1061"/>
      <c r="L191" s="1061"/>
      <c r="M191" s="1061"/>
      <c r="N191" s="1061"/>
      <c r="O191" s="1061"/>
      <c r="P191" s="1061"/>
      <c r="Q191" s="1061"/>
      <c r="R191" s="1061"/>
      <c r="S191" s="1061"/>
      <c r="T191" s="1061"/>
      <c r="U191" s="1061"/>
      <c r="V191" s="1061"/>
      <c r="W191" s="1062"/>
      <c r="X191" s="1117"/>
    </row>
    <row r="192" spans="1:24" ht="19.5" customHeight="1" thickBot="1" x14ac:dyDescent="0.25">
      <c r="A192" s="27" t="s">
        <v>14</v>
      </c>
      <c r="B192" s="227" t="s">
        <v>169</v>
      </c>
      <c r="C192" s="990" t="s">
        <v>170</v>
      </c>
      <c r="D192" s="990"/>
      <c r="E192" s="990"/>
      <c r="F192" s="990"/>
      <c r="G192" s="990"/>
      <c r="H192" s="990"/>
      <c r="I192" s="990"/>
      <c r="J192" s="990"/>
      <c r="K192" s="990"/>
      <c r="L192" s="990"/>
      <c r="M192" s="990"/>
      <c r="N192" s="990"/>
      <c r="O192" s="990"/>
      <c r="P192" s="990"/>
      <c r="Q192" s="990"/>
      <c r="R192" s="990"/>
      <c r="S192" s="990"/>
      <c r="T192" s="990"/>
      <c r="U192" s="990"/>
      <c r="V192" s="990"/>
      <c r="W192" s="991"/>
      <c r="X192" s="1083"/>
    </row>
    <row r="193" spans="1:24" ht="20.25" customHeight="1" thickBot="1" x14ac:dyDescent="0.25">
      <c r="A193" s="27" t="s">
        <v>14</v>
      </c>
      <c r="B193" s="4" t="s">
        <v>27</v>
      </c>
      <c r="C193" s="5" t="s">
        <v>15</v>
      </c>
      <c r="D193" s="716" t="s">
        <v>65</v>
      </c>
      <c r="E193" s="717"/>
      <c r="F193" s="717"/>
      <c r="G193" s="717"/>
      <c r="H193" s="717"/>
      <c r="I193" s="717"/>
      <c r="J193" s="1103"/>
      <c r="K193" s="1103"/>
      <c r="L193" s="1103"/>
      <c r="M193" s="1103"/>
      <c r="N193" s="1103"/>
      <c r="O193" s="1103"/>
      <c r="P193" s="1103"/>
      <c r="Q193" s="1103"/>
      <c r="R193" s="1103"/>
      <c r="S193" s="1103"/>
      <c r="T193" s="1103"/>
      <c r="U193" s="1103"/>
      <c r="V193" s="1103"/>
      <c r="W193" s="1104"/>
      <c r="X193" s="1083"/>
    </row>
    <row r="194" spans="1:24" ht="20.25" customHeight="1" x14ac:dyDescent="0.2">
      <c r="A194" s="679" t="s">
        <v>14</v>
      </c>
      <c r="B194" s="683" t="s">
        <v>27</v>
      </c>
      <c r="C194" s="1012" t="s">
        <v>15</v>
      </c>
      <c r="D194" s="1003" t="s">
        <v>15</v>
      </c>
      <c r="E194" s="963" t="s">
        <v>66</v>
      </c>
      <c r="F194" s="966" t="s">
        <v>187</v>
      </c>
      <c r="G194" s="968" t="s">
        <v>67</v>
      </c>
      <c r="H194" s="970" t="s">
        <v>68</v>
      </c>
      <c r="I194" s="1042" t="s">
        <v>96</v>
      </c>
      <c r="J194" s="1021" t="s">
        <v>188</v>
      </c>
      <c r="K194" s="193" t="s">
        <v>40</v>
      </c>
      <c r="L194" s="658">
        <f>M194+O194</f>
        <v>868.9</v>
      </c>
      <c r="M194" s="659">
        <v>868.9</v>
      </c>
      <c r="N194" s="659">
        <v>847.3</v>
      </c>
      <c r="O194" s="660">
        <v>0</v>
      </c>
      <c r="P194" s="200">
        <f>Q194+S194</f>
        <v>867.4</v>
      </c>
      <c r="Q194" s="201">
        <v>867.4</v>
      </c>
      <c r="R194" s="201">
        <v>847.3</v>
      </c>
      <c r="S194" s="661">
        <v>0</v>
      </c>
      <c r="T194" s="658">
        <f>U194+W194</f>
        <v>867.4</v>
      </c>
      <c r="U194" s="662">
        <v>867.4</v>
      </c>
      <c r="V194" s="662">
        <v>847.3</v>
      </c>
      <c r="W194" s="660">
        <v>0</v>
      </c>
      <c r="X194" s="1083"/>
    </row>
    <row r="195" spans="1:24" ht="20.25" customHeight="1" thickBot="1" x14ac:dyDescent="0.25">
      <c r="A195" s="992"/>
      <c r="B195" s="1009"/>
      <c r="C195" s="1013"/>
      <c r="D195" s="1004"/>
      <c r="E195" s="1044"/>
      <c r="F195" s="1052"/>
      <c r="G195" s="1010"/>
      <c r="H195" s="999"/>
      <c r="I195" s="1043"/>
      <c r="J195" s="999"/>
      <c r="K195" s="194" t="s">
        <v>23</v>
      </c>
      <c r="L195" s="278">
        <f>M195+O195</f>
        <v>5</v>
      </c>
      <c r="M195" s="663">
        <v>5</v>
      </c>
      <c r="N195" s="663">
        <v>5</v>
      </c>
      <c r="O195" s="280">
        <v>0</v>
      </c>
      <c r="P195" s="297">
        <f>Q195+S195</f>
        <v>8.5</v>
      </c>
      <c r="Q195" s="295">
        <v>8.5</v>
      </c>
      <c r="R195" s="295">
        <v>5</v>
      </c>
      <c r="S195" s="247">
        <v>0</v>
      </c>
      <c r="T195" s="278">
        <f>U195+W195</f>
        <v>8.5</v>
      </c>
      <c r="U195" s="279">
        <v>8.5</v>
      </c>
      <c r="V195" s="279">
        <v>5</v>
      </c>
      <c r="W195" s="280">
        <v>0</v>
      </c>
      <c r="X195" s="37"/>
    </row>
    <row r="196" spans="1:24" ht="24" customHeight="1" thickBot="1" x14ac:dyDescent="0.25">
      <c r="A196" s="682"/>
      <c r="B196" s="686"/>
      <c r="C196" s="1014"/>
      <c r="D196" s="1005"/>
      <c r="E196" s="1045"/>
      <c r="F196" s="1053"/>
      <c r="G196" s="1011"/>
      <c r="H196" s="1000"/>
      <c r="I196" s="1000"/>
      <c r="J196" s="1000"/>
      <c r="K196" s="195" t="s">
        <v>11</v>
      </c>
      <c r="L196" s="1">
        <f t="shared" ref="L196:W196" si="81">SUM(L194:L195)</f>
        <v>873.9</v>
      </c>
      <c r="M196" s="2">
        <f t="shared" si="81"/>
        <v>873.9</v>
      </c>
      <c r="N196" s="2">
        <f t="shared" si="81"/>
        <v>852.3</v>
      </c>
      <c r="O196" s="3">
        <f t="shared" si="81"/>
        <v>0</v>
      </c>
      <c r="P196" s="1">
        <f t="shared" si="81"/>
        <v>875.9</v>
      </c>
      <c r="Q196" s="2">
        <f t="shared" si="81"/>
        <v>875.9</v>
      </c>
      <c r="R196" s="2">
        <f t="shared" si="81"/>
        <v>852.3</v>
      </c>
      <c r="S196" s="3">
        <f t="shared" si="81"/>
        <v>0</v>
      </c>
      <c r="T196" s="1">
        <f t="shared" si="81"/>
        <v>875.9</v>
      </c>
      <c r="U196" s="2">
        <f t="shared" si="81"/>
        <v>875.9</v>
      </c>
      <c r="V196" s="2">
        <f t="shared" si="81"/>
        <v>852.3</v>
      </c>
      <c r="W196" s="3">
        <f t="shared" si="81"/>
        <v>0</v>
      </c>
      <c r="X196" s="37"/>
    </row>
    <row r="197" spans="1:24" ht="19.5" customHeight="1" x14ac:dyDescent="0.2">
      <c r="A197" s="679" t="s">
        <v>14</v>
      </c>
      <c r="B197" s="683" t="s">
        <v>27</v>
      </c>
      <c r="C197" s="1012" t="s">
        <v>15</v>
      </c>
      <c r="D197" s="1003" t="s">
        <v>21</v>
      </c>
      <c r="E197" s="900" t="s">
        <v>69</v>
      </c>
      <c r="F197" s="966" t="s">
        <v>187</v>
      </c>
      <c r="G197" s="968" t="s">
        <v>67</v>
      </c>
      <c r="H197" s="970" t="s">
        <v>68</v>
      </c>
      <c r="I197" s="970" t="s">
        <v>96</v>
      </c>
      <c r="J197" s="1021" t="s">
        <v>188</v>
      </c>
      <c r="K197" s="168" t="s">
        <v>40</v>
      </c>
      <c r="L197" s="658">
        <f>SUM(M197+O197)</f>
        <v>36.1</v>
      </c>
      <c r="M197" s="659">
        <v>36.1</v>
      </c>
      <c r="N197" s="659">
        <v>0</v>
      </c>
      <c r="O197" s="660">
        <v>0</v>
      </c>
      <c r="P197" s="200">
        <f>Q197+S197</f>
        <v>59.7</v>
      </c>
      <c r="Q197" s="201">
        <v>59.7</v>
      </c>
      <c r="R197" s="201">
        <v>0</v>
      </c>
      <c r="S197" s="661">
        <v>0</v>
      </c>
      <c r="T197" s="658">
        <f>U197+W197</f>
        <v>59.7</v>
      </c>
      <c r="U197" s="662">
        <v>59.7</v>
      </c>
      <c r="V197" s="662">
        <v>0</v>
      </c>
      <c r="W197" s="660">
        <v>0</v>
      </c>
      <c r="X197" s="231"/>
    </row>
    <row r="198" spans="1:24" ht="18.75" customHeight="1" thickBot="1" x14ac:dyDescent="0.25">
      <c r="A198" s="992"/>
      <c r="B198" s="1009"/>
      <c r="C198" s="1013"/>
      <c r="D198" s="1004"/>
      <c r="E198" s="901"/>
      <c r="F198" s="1052"/>
      <c r="G198" s="1010"/>
      <c r="H198" s="999"/>
      <c r="I198" s="999"/>
      <c r="J198" s="999"/>
      <c r="K198" s="207" t="s">
        <v>23</v>
      </c>
      <c r="L198" s="463">
        <f>M198+O198</f>
        <v>3.5</v>
      </c>
      <c r="M198" s="464">
        <v>3.5</v>
      </c>
      <c r="N198" s="464">
        <v>0</v>
      </c>
      <c r="O198" s="465">
        <v>0</v>
      </c>
      <c r="P198" s="466">
        <f>Q198+S198</f>
        <v>0</v>
      </c>
      <c r="Q198" s="467">
        <v>0</v>
      </c>
      <c r="R198" s="467">
        <v>0</v>
      </c>
      <c r="S198" s="468">
        <v>0</v>
      </c>
      <c r="T198" s="463">
        <f>U198+W198</f>
        <v>0</v>
      </c>
      <c r="U198" s="469">
        <v>0</v>
      </c>
      <c r="V198" s="469">
        <v>0</v>
      </c>
      <c r="W198" s="465">
        <v>0</v>
      </c>
      <c r="X198" s="231"/>
    </row>
    <row r="199" spans="1:24" ht="24.75" customHeight="1" thickBot="1" x14ac:dyDescent="0.25">
      <c r="A199" s="682"/>
      <c r="B199" s="686"/>
      <c r="C199" s="1014"/>
      <c r="D199" s="1005"/>
      <c r="E199" s="902"/>
      <c r="F199" s="1053"/>
      <c r="G199" s="1011"/>
      <c r="H199" s="1000"/>
      <c r="I199" s="1000"/>
      <c r="J199" s="1000"/>
      <c r="K199" s="195" t="s">
        <v>11</v>
      </c>
      <c r="L199" s="1">
        <f t="shared" ref="L199:W199" si="82">SUM(L197:L198)</f>
        <v>39.6</v>
      </c>
      <c r="M199" s="2">
        <f t="shared" si="82"/>
        <v>39.6</v>
      </c>
      <c r="N199" s="2">
        <f t="shared" si="82"/>
        <v>0</v>
      </c>
      <c r="O199" s="3">
        <f t="shared" si="82"/>
        <v>0</v>
      </c>
      <c r="P199" s="1">
        <f t="shared" si="82"/>
        <v>59.7</v>
      </c>
      <c r="Q199" s="2">
        <f t="shared" si="82"/>
        <v>59.7</v>
      </c>
      <c r="R199" s="2">
        <f t="shared" si="82"/>
        <v>0</v>
      </c>
      <c r="S199" s="3">
        <f t="shared" si="82"/>
        <v>0</v>
      </c>
      <c r="T199" s="1">
        <f t="shared" si="82"/>
        <v>59.7</v>
      </c>
      <c r="U199" s="2">
        <f t="shared" si="82"/>
        <v>59.7</v>
      </c>
      <c r="V199" s="2">
        <f t="shared" si="82"/>
        <v>0</v>
      </c>
      <c r="W199" s="3">
        <f t="shared" si="82"/>
        <v>0</v>
      </c>
      <c r="X199" s="1083"/>
    </row>
    <row r="200" spans="1:24" ht="21" customHeight="1" thickBot="1" x14ac:dyDescent="0.25">
      <c r="A200" s="27" t="s">
        <v>14</v>
      </c>
      <c r="B200" s="4" t="s">
        <v>27</v>
      </c>
      <c r="C200" s="5" t="s">
        <v>15</v>
      </c>
      <c r="D200" s="750" t="s">
        <v>178</v>
      </c>
      <c r="E200" s="975"/>
      <c r="F200" s="975"/>
      <c r="G200" s="975"/>
      <c r="H200" s="975"/>
      <c r="I200" s="975"/>
      <c r="J200" s="975"/>
      <c r="K200" s="1015"/>
      <c r="L200" s="26">
        <f t="shared" ref="L200:W200" si="83">L196+L199</f>
        <v>913.5</v>
      </c>
      <c r="M200" s="196">
        <f t="shared" si="83"/>
        <v>913.5</v>
      </c>
      <c r="N200" s="196">
        <f t="shared" si="83"/>
        <v>852.3</v>
      </c>
      <c r="O200" s="197">
        <f t="shared" si="83"/>
        <v>0</v>
      </c>
      <c r="P200" s="26">
        <f t="shared" si="83"/>
        <v>935.6</v>
      </c>
      <c r="Q200" s="196">
        <f t="shared" si="83"/>
        <v>935.6</v>
      </c>
      <c r="R200" s="196">
        <f t="shared" si="83"/>
        <v>852.3</v>
      </c>
      <c r="S200" s="197">
        <f t="shared" si="83"/>
        <v>0</v>
      </c>
      <c r="T200" s="26">
        <f t="shared" si="83"/>
        <v>935.6</v>
      </c>
      <c r="U200" s="196">
        <f t="shared" si="83"/>
        <v>935.6</v>
      </c>
      <c r="V200" s="196">
        <f t="shared" si="83"/>
        <v>852.3</v>
      </c>
      <c r="W200" s="197">
        <f t="shared" si="83"/>
        <v>0</v>
      </c>
      <c r="X200" s="1083"/>
    </row>
    <row r="201" spans="1:24" ht="21" customHeight="1" thickBot="1" x14ac:dyDescent="0.25">
      <c r="A201" s="264" t="s">
        <v>14</v>
      </c>
      <c r="B201" s="228" t="s">
        <v>27</v>
      </c>
      <c r="C201" s="1001" t="s">
        <v>177</v>
      </c>
      <c r="D201" s="1001"/>
      <c r="E201" s="1001"/>
      <c r="F201" s="1001"/>
      <c r="G201" s="1001"/>
      <c r="H201" s="1001"/>
      <c r="I201" s="1001"/>
      <c r="J201" s="1001"/>
      <c r="K201" s="1002"/>
      <c r="L201" s="23">
        <f t="shared" ref="L201:W201" si="84">L200</f>
        <v>913.5</v>
      </c>
      <c r="M201" s="22">
        <f t="shared" si="84"/>
        <v>913.5</v>
      </c>
      <c r="N201" s="22">
        <f t="shared" si="84"/>
        <v>852.3</v>
      </c>
      <c r="O201" s="24">
        <f t="shared" si="84"/>
        <v>0</v>
      </c>
      <c r="P201" s="23">
        <f t="shared" si="84"/>
        <v>935.6</v>
      </c>
      <c r="Q201" s="22">
        <f t="shared" si="84"/>
        <v>935.6</v>
      </c>
      <c r="R201" s="22">
        <f t="shared" si="84"/>
        <v>852.3</v>
      </c>
      <c r="S201" s="24">
        <f t="shared" si="84"/>
        <v>0</v>
      </c>
      <c r="T201" s="23">
        <f t="shared" si="84"/>
        <v>935.6</v>
      </c>
      <c r="U201" s="22">
        <f t="shared" si="84"/>
        <v>935.6</v>
      </c>
      <c r="V201" s="22">
        <f t="shared" si="84"/>
        <v>852.3</v>
      </c>
      <c r="W201" s="24">
        <f t="shared" si="84"/>
        <v>0</v>
      </c>
      <c r="X201" s="37"/>
    </row>
    <row r="202" spans="1:24" ht="21" customHeight="1" thickBot="1" x14ac:dyDescent="0.25">
      <c r="A202" s="27" t="s">
        <v>14</v>
      </c>
      <c r="B202" s="4" t="s">
        <v>46</v>
      </c>
      <c r="C202" s="993" t="s">
        <v>70</v>
      </c>
      <c r="D202" s="994"/>
      <c r="E202" s="994"/>
      <c r="F202" s="994"/>
      <c r="G202" s="994"/>
      <c r="H202" s="994"/>
      <c r="I202" s="994"/>
      <c r="J202" s="994"/>
      <c r="K202" s="994"/>
      <c r="L202" s="994"/>
      <c r="M202" s="994"/>
      <c r="N202" s="994"/>
      <c r="O202" s="994"/>
      <c r="P202" s="994"/>
      <c r="Q202" s="994"/>
      <c r="R202" s="994"/>
      <c r="S202" s="994"/>
      <c r="T202" s="994"/>
      <c r="U202" s="994"/>
      <c r="V202" s="994"/>
      <c r="W202" s="995"/>
      <c r="X202" s="231"/>
    </row>
    <row r="203" spans="1:24" ht="21" customHeight="1" thickBot="1" x14ac:dyDescent="0.25">
      <c r="A203" s="27" t="s">
        <v>14</v>
      </c>
      <c r="B203" s="4" t="s">
        <v>46</v>
      </c>
      <c r="C203" s="166" t="s">
        <v>15</v>
      </c>
      <c r="D203" s="1036" t="s">
        <v>71</v>
      </c>
      <c r="E203" s="1037"/>
      <c r="F203" s="1037"/>
      <c r="G203" s="1037"/>
      <c r="H203" s="1037"/>
      <c r="I203" s="1037"/>
      <c r="J203" s="1037"/>
      <c r="K203" s="1037"/>
      <c r="L203" s="1037"/>
      <c r="M203" s="1037"/>
      <c r="N203" s="1037"/>
      <c r="O203" s="1037"/>
      <c r="P203" s="1037"/>
      <c r="Q203" s="1037"/>
      <c r="R203" s="1037"/>
      <c r="S203" s="1037"/>
      <c r="T203" s="1037"/>
      <c r="U203" s="1037"/>
      <c r="V203" s="1037"/>
      <c r="W203" s="1038"/>
      <c r="X203" s="1083"/>
    </row>
    <row r="204" spans="1:24" ht="16.5" customHeight="1" x14ac:dyDescent="0.2">
      <c r="A204" s="679" t="s">
        <v>14</v>
      </c>
      <c r="B204" s="683" t="s">
        <v>46</v>
      </c>
      <c r="C204" s="725" t="s">
        <v>15</v>
      </c>
      <c r="D204" s="960" t="s">
        <v>15</v>
      </c>
      <c r="E204" s="963" t="s">
        <v>72</v>
      </c>
      <c r="F204" s="966" t="s">
        <v>187</v>
      </c>
      <c r="G204" s="968" t="s">
        <v>381</v>
      </c>
      <c r="H204" s="970" t="s">
        <v>19</v>
      </c>
      <c r="I204" s="983" t="s">
        <v>96</v>
      </c>
      <c r="J204" s="1039" t="s">
        <v>188</v>
      </c>
      <c r="K204" s="168" t="s">
        <v>40</v>
      </c>
      <c r="L204" s="664">
        <f>SUM(M204+O204)</f>
        <v>41.9</v>
      </c>
      <c r="M204" s="665">
        <v>41.9</v>
      </c>
      <c r="N204" s="665">
        <v>35.299999999999997</v>
      </c>
      <c r="O204" s="661">
        <v>0</v>
      </c>
      <c r="P204" s="658">
        <f>Q204+S204</f>
        <v>41.9</v>
      </c>
      <c r="Q204" s="662">
        <v>41.9</v>
      </c>
      <c r="R204" s="662">
        <v>35.299999999999997</v>
      </c>
      <c r="S204" s="660">
        <v>0</v>
      </c>
      <c r="T204" s="658">
        <f>U204+W204</f>
        <v>38</v>
      </c>
      <c r="U204" s="662">
        <v>38</v>
      </c>
      <c r="V204" s="662">
        <v>31.5</v>
      </c>
      <c r="W204" s="666">
        <v>0</v>
      </c>
      <c r="X204" s="1083"/>
    </row>
    <row r="205" spans="1:24" ht="20.25" customHeight="1" thickBot="1" x14ac:dyDescent="0.25">
      <c r="A205" s="681"/>
      <c r="B205" s="685"/>
      <c r="C205" s="727"/>
      <c r="D205" s="961"/>
      <c r="E205" s="964"/>
      <c r="F205" s="1119"/>
      <c r="G205" s="989"/>
      <c r="H205" s="982"/>
      <c r="I205" s="984"/>
      <c r="J205" s="1040"/>
      <c r="K205" s="169" t="s">
        <v>32</v>
      </c>
      <c r="L205" s="278">
        <v>0</v>
      </c>
      <c r="M205" s="279">
        <v>0</v>
      </c>
      <c r="N205" s="279">
        <v>0</v>
      </c>
      <c r="O205" s="280">
        <v>0</v>
      </c>
      <c r="P205" s="278">
        <v>0</v>
      </c>
      <c r="Q205" s="279">
        <v>0</v>
      </c>
      <c r="R205" s="279">
        <v>0</v>
      </c>
      <c r="S205" s="280">
        <v>0</v>
      </c>
      <c r="T205" s="278">
        <v>0</v>
      </c>
      <c r="U205" s="279">
        <v>0</v>
      </c>
      <c r="V205" s="279">
        <v>0</v>
      </c>
      <c r="W205" s="101">
        <v>0</v>
      </c>
      <c r="X205" s="1083"/>
    </row>
    <row r="206" spans="1:24" ht="21.75" customHeight="1" thickBot="1" x14ac:dyDescent="0.25">
      <c r="A206" s="799"/>
      <c r="B206" s="820"/>
      <c r="C206" s="733"/>
      <c r="D206" s="1118"/>
      <c r="E206" s="1102"/>
      <c r="F206" s="1048"/>
      <c r="G206" s="1046"/>
      <c r="H206" s="971"/>
      <c r="I206" s="985"/>
      <c r="J206" s="1041"/>
      <c r="K206" s="112" t="s">
        <v>11</v>
      </c>
      <c r="L206" s="1">
        <f t="shared" ref="L206:O206" si="85">SUM(L204:L205)</f>
        <v>41.9</v>
      </c>
      <c r="M206" s="2">
        <f t="shared" si="85"/>
        <v>41.9</v>
      </c>
      <c r="N206" s="2">
        <f t="shared" si="85"/>
        <v>35.299999999999997</v>
      </c>
      <c r="O206" s="3">
        <f t="shared" si="85"/>
        <v>0</v>
      </c>
      <c r="P206" s="1">
        <f>SUM(P204+P205)</f>
        <v>41.9</v>
      </c>
      <c r="Q206" s="2">
        <f>SUM(Q204+Q205)</f>
        <v>41.9</v>
      </c>
      <c r="R206" s="2">
        <f>SUM(R204+R205)</f>
        <v>35.299999999999997</v>
      </c>
      <c r="S206" s="3">
        <f>SUM(S204+S205)</f>
        <v>0</v>
      </c>
      <c r="T206" s="1">
        <f>SUM(T204:T205)</f>
        <v>38</v>
      </c>
      <c r="U206" s="2">
        <f>SUM(U204:U205)</f>
        <v>38</v>
      </c>
      <c r="V206" s="2">
        <f>SUM(V204+V205)</f>
        <v>31.5</v>
      </c>
      <c r="W206" s="102">
        <f>SUM(W204+W205)</f>
        <v>0</v>
      </c>
      <c r="X206" s="1083"/>
    </row>
    <row r="207" spans="1:24" ht="20.25" customHeight="1" thickBot="1" x14ac:dyDescent="0.25">
      <c r="A207" s="27" t="s">
        <v>14</v>
      </c>
      <c r="B207" s="4" t="s">
        <v>46</v>
      </c>
      <c r="C207" s="5" t="s">
        <v>15</v>
      </c>
      <c r="D207" s="750" t="s">
        <v>176</v>
      </c>
      <c r="E207" s="975"/>
      <c r="F207" s="975"/>
      <c r="G207" s="975"/>
      <c r="H207" s="975"/>
      <c r="I207" s="975"/>
      <c r="J207" s="975"/>
      <c r="K207" s="1015"/>
      <c r="L207" s="7">
        <f t="shared" ref="L207:W207" si="86">L206</f>
        <v>41.9</v>
      </c>
      <c r="M207" s="8">
        <f t="shared" si="86"/>
        <v>41.9</v>
      </c>
      <c r="N207" s="8">
        <f t="shared" si="86"/>
        <v>35.299999999999997</v>
      </c>
      <c r="O207" s="9">
        <f t="shared" si="86"/>
        <v>0</v>
      </c>
      <c r="P207" s="7">
        <f t="shared" si="86"/>
        <v>41.9</v>
      </c>
      <c r="Q207" s="8">
        <f t="shared" si="86"/>
        <v>41.9</v>
      </c>
      <c r="R207" s="8">
        <f t="shared" si="86"/>
        <v>35.299999999999997</v>
      </c>
      <c r="S207" s="9">
        <f t="shared" si="86"/>
        <v>0</v>
      </c>
      <c r="T207" s="7">
        <f t="shared" si="86"/>
        <v>38</v>
      </c>
      <c r="U207" s="8">
        <f t="shared" si="86"/>
        <v>38</v>
      </c>
      <c r="V207" s="8">
        <f t="shared" si="86"/>
        <v>31.5</v>
      </c>
      <c r="W207" s="21">
        <f t="shared" si="86"/>
        <v>0</v>
      </c>
      <c r="X207" s="37"/>
    </row>
    <row r="208" spans="1:24" ht="18.75" customHeight="1" thickBot="1" x14ac:dyDescent="0.25">
      <c r="A208" s="264" t="s">
        <v>14</v>
      </c>
      <c r="B208" s="147" t="s">
        <v>46</v>
      </c>
      <c r="C208" s="996" t="s">
        <v>177</v>
      </c>
      <c r="D208" s="997"/>
      <c r="E208" s="997"/>
      <c r="F208" s="997"/>
      <c r="G208" s="997"/>
      <c r="H208" s="997"/>
      <c r="I208" s="997"/>
      <c r="J208" s="997"/>
      <c r="K208" s="998"/>
      <c r="L208" s="10">
        <f t="shared" ref="L208:W208" si="87">L207</f>
        <v>41.9</v>
      </c>
      <c r="M208" s="11">
        <f t="shared" si="87"/>
        <v>41.9</v>
      </c>
      <c r="N208" s="11">
        <f t="shared" si="87"/>
        <v>35.299999999999997</v>
      </c>
      <c r="O208" s="12">
        <f t="shared" si="87"/>
        <v>0</v>
      </c>
      <c r="P208" s="10">
        <f t="shared" si="87"/>
        <v>41.9</v>
      </c>
      <c r="Q208" s="11">
        <f t="shared" si="87"/>
        <v>41.9</v>
      </c>
      <c r="R208" s="11">
        <f t="shared" si="87"/>
        <v>35.299999999999997</v>
      </c>
      <c r="S208" s="12">
        <f t="shared" si="87"/>
        <v>0</v>
      </c>
      <c r="T208" s="10">
        <f t="shared" si="87"/>
        <v>38</v>
      </c>
      <c r="U208" s="11">
        <f t="shared" si="87"/>
        <v>38</v>
      </c>
      <c r="V208" s="11">
        <f t="shared" si="87"/>
        <v>31.5</v>
      </c>
      <c r="W208" s="25">
        <f t="shared" si="87"/>
        <v>0</v>
      </c>
      <c r="X208" s="231"/>
    </row>
    <row r="209" spans="1:24" ht="18" customHeight="1" thickBot="1" x14ac:dyDescent="0.25">
      <c r="A209" s="27" t="s">
        <v>14</v>
      </c>
      <c r="B209" s="4" t="s">
        <v>31</v>
      </c>
      <c r="C209" s="993" t="s">
        <v>16</v>
      </c>
      <c r="D209" s="994"/>
      <c r="E209" s="994"/>
      <c r="F209" s="994"/>
      <c r="G209" s="994"/>
      <c r="H209" s="994"/>
      <c r="I209" s="994"/>
      <c r="J209" s="994"/>
      <c r="K209" s="994"/>
      <c r="L209" s="994"/>
      <c r="M209" s="994"/>
      <c r="N209" s="994"/>
      <c r="O209" s="994"/>
      <c r="P209" s="994"/>
      <c r="Q209" s="994"/>
      <c r="R209" s="994"/>
      <c r="S209" s="994"/>
      <c r="T209" s="994"/>
      <c r="U209" s="994"/>
      <c r="V209" s="994"/>
      <c r="W209" s="995"/>
      <c r="X209" s="231"/>
    </row>
    <row r="210" spans="1:24" ht="19.5" customHeight="1" thickBot="1" x14ac:dyDescent="0.25">
      <c r="A210" s="27" t="s">
        <v>14</v>
      </c>
      <c r="B210" s="4" t="s">
        <v>31</v>
      </c>
      <c r="C210" s="166" t="s">
        <v>15</v>
      </c>
      <c r="D210" s="1036" t="s">
        <v>160</v>
      </c>
      <c r="E210" s="1037"/>
      <c r="F210" s="1037"/>
      <c r="G210" s="1037"/>
      <c r="H210" s="1037"/>
      <c r="I210" s="1037"/>
      <c r="J210" s="1037"/>
      <c r="K210" s="1037"/>
      <c r="L210" s="1037"/>
      <c r="M210" s="1037"/>
      <c r="N210" s="1037"/>
      <c r="O210" s="1037"/>
      <c r="P210" s="1037"/>
      <c r="Q210" s="1037"/>
      <c r="R210" s="1037"/>
      <c r="S210" s="1037"/>
      <c r="T210" s="1037"/>
      <c r="U210" s="1037"/>
      <c r="V210" s="1037"/>
      <c r="W210" s="1038"/>
      <c r="X210" s="232"/>
    </row>
    <row r="211" spans="1:24" ht="20.25" customHeight="1" x14ac:dyDescent="0.2">
      <c r="A211" s="679" t="s">
        <v>14</v>
      </c>
      <c r="B211" s="683" t="s">
        <v>31</v>
      </c>
      <c r="C211" s="725" t="s">
        <v>15</v>
      </c>
      <c r="D211" s="1003" t="s">
        <v>15</v>
      </c>
      <c r="E211" s="963" t="s">
        <v>161</v>
      </c>
      <c r="F211" s="986" t="s">
        <v>187</v>
      </c>
      <c r="G211" s="968" t="s">
        <v>94</v>
      </c>
      <c r="H211" s="970" t="s">
        <v>19</v>
      </c>
      <c r="I211" s="983" t="s">
        <v>54</v>
      </c>
      <c r="J211" s="1039" t="s">
        <v>406</v>
      </c>
      <c r="K211" s="168" t="s">
        <v>59</v>
      </c>
      <c r="L211" s="167">
        <f>SUM(M211+O211)</f>
        <v>0</v>
      </c>
      <c r="M211" s="165">
        <v>0</v>
      </c>
      <c r="N211" s="57">
        <v>0</v>
      </c>
      <c r="O211" s="114">
        <v>0</v>
      </c>
      <c r="P211" s="129">
        <f>SUM(Q211+S211)</f>
        <v>0</v>
      </c>
      <c r="Q211" s="198">
        <v>0</v>
      </c>
      <c r="R211" s="198">
        <v>0</v>
      </c>
      <c r="S211" s="199">
        <v>0</v>
      </c>
      <c r="T211" s="113">
        <v>0</v>
      </c>
      <c r="U211" s="58">
        <v>0</v>
      </c>
      <c r="V211" s="58">
        <v>0</v>
      </c>
      <c r="W211" s="114">
        <v>0</v>
      </c>
      <c r="X211" s="232"/>
    </row>
    <row r="212" spans="1:24" ht="21" customHeight="1" thickBot="1" x14ac:dyDescent="0.25">
      <c r="A212" s="681"/>
      <c r="B212" s="685"/>
      <c r="C212" s="727"/>
      <c r="D212" s="1025"/>
      <c r="E212" s="964"/>
      <c r="F212" s="987"/>
      <c r="G212" s="989"/>
      <c r="H212" s="982"/>
      <c r="I212" s="984"/>
      <c r="J212" s="1040"/>
      <c r="K212" s="169" t="s">
        <v>32</v>
      </c>
      <c r="L212" s="103">
        <v>0</v>
      </c>
      <c r="M212" s="256">
        <v>0</v>
      </c>
      <c r="N212" s="140">
        <v>0</v>
      </c>
      <c r="O212" s="104">
        <v>0</v>
      </c>
      <c r="P212" s="106">
        <v>0</v>
      </c>
      <c r="Q212" s="140">
        <v>0</v>
      </c>
      <c r="R212" s="140">
        <v>0</v>
      </c>
      <c r="S212" s="104">
        <v>0</v>
      </c>
      <c r="T212" s="103">
        <v>0</v>
      </c>
      <c r="U212" s="140">
        <v>0</v>
      </c>
      <c r="V212" s="140">
        <v>0</v>
      </c>
      <c r="W212" s="104">
        <v>0</v>
      </c>
      <c r="X212" s="232"/>
    </row>
    <row r="213" spans="1:24" ht="19.5" customHeight="1" thickBot="1" x14ac:dyDescent="0.25">
      <c r="A213" s="682"/>
      <c r="B213" s="686"/>
      <c r="C213" s="728"/>
      <c r="D213" s="1026"/>
      <c r="E213" s="965"/>
      <c r="F213" s="988"/>
      <c r="G213" s="969"/>
      <c r="H213" s="971"/>
      <c r="I213" s="985"/>
      <c r="J213" s="1041"/>
      <c r="K213" s="112" t="s">
        <v>11</v>
      </c>
      <c r="L213" s="107">
        <f t="shared" ref="L213:O213" si="88">SUM(L211:L212)</f>
        <v>0</v>
      </c>
      <c r="M213" s="108">
        <f t="shared" si="88"/>
        <v>0</v>
      </c>
      <c r="N213" s="108">
        <f t="shared" si="88"/>
        <v>0</v>
      </c>
      <c r="O213" s="109">
        <f t="shared" si="88"/>
        <v>0</v>
      </c>
      <c r="P213" s="107">
        <f t="shared" ref="P213:W213" si="89">SUM(P211+P212)</f>
        <v>0</v>
      </c>
      <c r="Q213" s="108">
        <f t="shared" si="89"/>
        <v>0</v>
      </c>
      <c r="R213" s="110">
        <f t="shared" si="89"/>
        <v>0</v>
      </c>
      <c r="S213" s="111">
        <f t="shared" si="89"/>
        <v>0</v>
      </c>
      <c r="T213" s="107">
        <f t="shared" si="89"/>
        <v>0</v>
      </c>
      <c r="U213" s="110">
        <f t="shared" si="89"/>
        <v>0</v>
      </c>
      <c r="V213" s="110">
        <f t="shared" si="89"/>
        <v>0</v>
      </c>
      <c r="W213" s="111">
        <f t="shared" si="89"/>
        <v>0</v>
      </c>
      <c r="X213" s="232"/>
    </row>
    <row r="214" spans="1:24" ht="23.25" customHeight="1" thickBot="1" x14ac:dyDescent="0.25">
      <c r="A214" s="27" t="s">
        <v>14</v>
      </c>
      <c r="B214" s="4" t="s">
        <v>31</v>
      </c>
      <c r="C214" s="5" t="s">
        <v>15</v>
      </c>
      <c r="D214" s="750" t="s">
        <v>176</v>
      </c>
      <c r="E214" s="975"/>
      <c r="F214" s="975"/>
      <c r="G214" s="975"/>
      <c r="H214" s="975"/>
      <c r="I214" s="975"/>
      <c r="J214" s="975"/>
      <c r="K214" s="975"/>
      <c r="L214" s="7">
        <f t="shared" ref="L214:W214" si="90">L213</f>
        <v>0</v>
      </c>
      <c r="M214" s="8">
        <f t="shared" si="90"/>
        <v>0</v>
      </c>
      <c r="N214" s="8">
        <f t="shared" si="90"/>
        <v>0</v>
      </c>
      <c r="O214" s="9">
        <f t="shared" si="90"/>
        <v>0</v>
      </c>
      <c r="P214" s="7">
        <f t="shared" si="90"/>
        <v>0</v>
      </c>
      <c r="Q214" s="8">
        <f t="shared" si="90"/>
        <v>0</v>
      </c>
      <c r="R214" s="8">
        <f t="shared" si="90"/>
        <v>0</v>
      </c>
      <c r="S214" s="9">
        <f t="shared" si="90"/>
        <v>0</v>
      </c>
      <c r="T214" s="7">
        <f t="shared" si="90"/>
        <v>0</v>
      </c>
      <c r="U214" s="8">
        <f t="shared" si="90"/>
        <v>0</v>
      </c>
      <c r="V214" s="8">
        <f t="shared" si="90"/>
        <v>0</v>
      </c>
      <c r="W214" s="9">
        <f t="shared" si="90"/>
        <v>0</v>
      </c>
      <c r="X214" s="232"/>
    </row>
    <row r="215" spans="1:24" ht="23.25" customHeight="1" thickBot="1" x14ac:dyDescent="0.25">
      <c r="A215" s="27" t="s">
        <v>14</v>
      </c>
      <c r="B215" s="4" t="s">
        <v>31</v>
      </c>
      <c r="C215" s="166" t="s">
        <v>21</v>
      </c>
      <c r="D215" s="1036" t="s">
        <v>174</v>
      </c>
      <c r="E215" s="1037"/>
      <c r="F215" s="1037"/>
      <c r="G215" s="1037"/>
      <c r="H215" s="1037"/>
      <c r="I215" s="1037"/>
      <c r="J215" s="1037"/>
      <c r="K215" s="1037"/>
      <c r="L215" s="1037"/>
      <c r="M215" s="1037"/>
      <c r="N215" s="1037"/>
      <c r="O215" s="1037"/>
      <c r="P215" s="1037"/>
      <c r="Q215" s="1037"/>
      <c r="R215" s="1037"/>
      <c r="S215" s="1037"/>
      <c r="T215" s="1037"/>
      <c r="U215" s="1037"/>
      <c r="V215" s="1037"/>
      <c r="W215" s="1038"/>
      <c r="X215" s="232"/>
    </row>
    <row r="216" spans="1:24" ht="15.75" customHeight="1" x14ac:dyDescent="0.2">
      <c r="A216" s="679" t="s">
        <v>14</v>
      </c>
      <c r="B216" s="683" t="s">
        <v>31</v>
      </c>
      <c r="C216" s="725" t="s">
        <v>21</v>
      </c>
      <c r="D216" s="1003" t="s">
        <v>15</v>
      </c>
      <c r="E216" s="876" t="s">
        <v>175</v>
      </c>
      <c r="F216" s="1028" t="s">
        <v>383</v>
      </c>
      <c r="G216" s="1032" t="s">
        <v>382</v>
      </c>
      <c r="H216" s="874" t="s">
        <v>19</v>
      </c>
      <c r="I216" s="906" t="s">
        <v>384</v>
      </c>
      <c r="J216" s="861" t="s">
        <v>403</v>
      </c>
      <c r="K216" s="435" t="s">
        <v>23</v>
      </c>
      <c r="L216" s="667">
        <f>SUM(M216+O216)</f>
        <v>250</v>
      </c>
      <c r="M216" s="647">
        <v>250</v>
      </c>
      <c r="N216" s="579">
        <v>0</v>
      </c>
      <c r="O216" s="199">
        <v>0</v>
      </c>
      <c r="P216" s="129">
        <f>SUM(Q216+S216)</f>
        <v>250</v>
      </c>
      <c r="Q216" s="198">
        <v>250</v>
      </c>
      <c r="R216" s="198">
        <v>0</v>
      </c>
      <c r="S216" s="199">
        <v>0</v>
      </c>
      <c r="T216" s="129">
        <f>U216+W216</f>
        <v>181.7</v>
      </c>
      <c r="U216" s="198">
        <v>181.7</v>
      </c>
      <c r="V216" s="198">
        <v>0</v>
      </c>
      <c r="W216" s="199">
        <v>0</v>
      </c>
      <c r="X216" s="232"/>
    </row>
    <row r="217" spans="1:24" ht="17.25" customHeight="1" x14ac:dyDescent="0.2">
      <c r="A217" s="680"/>
      <c r="B217" s="684"/>
      <c r="C217" s="726"/>
      <c r="D217" s="1024"/>
      <c r="E217" s="1027"/>
      <c r="F217" s="1029"/>
      <c r="G217" s="1033"/>
      <c r="H217" s="1131"/>
      <c r="I217" s="1022"/>
      <c r="J217" s="868"/>
      <c r="K217" s="262" t="s">
        <v>29</v>
      </c>
      <c r="L217" s="93">
        <f>M217+O217</f>
        <v>0</v>
      </c>
      <c r="M217" s="668">
        <v>0</v>
      </c>
      <c r="N217" s="491">
        <v>0</v>
      </c>
      <c r="O217" s="490">
        <v>0</v>
      </c>
      <c r="P217" s="93">
        <f>Q217+S217</f>
        <v>26.2</v>
      </c>
      <c r="Q217" s="321">
        <v>26.2</v>
      </c>
      <c r="R217" s="321">
        <v>0</v>
      </c>
      <c r="S217" s="490">
        <v>0</v>
      </c>
      <c r="T217" s="149">
        <f>U217+W217</f>
        <v>26.2</v>
      </c>
      <c r="U217" s="321">
        <v>26.2</v>
      </c>
      <c r="V217" s="321">
        <v>0</v>
      </c>
      <c r="W217" s="490">
        <v>0</v>
      </c>
      <c r="X217" s="232"/>
    </row>
    <row r="218" spans="1:24" ht="19.5" customHeight="1" thickBot="1" x14ac:dyDescent="0.25">
      <c r="A218" s="681"/>
      <c r="B218" s="685"/>
      <c r="C218" s="727"/>
      <c r="D218" s="1025"/>
      <c r="E218" s="877"/>
      <c r="F218" s="1030"/>
      <c r="G218" s="1034"/>
      <c r="H218" s="1132"/>
      <c r="I218" s="1023"/>
      <c r="J218" s="868"/>
      <c r="K218" s="436" t="s">
        <v>32</v>
      </c>
      <c r="L218" s="157">
        <v>0</v>
      </c>
      <c r="M218" s="321">
        <v>0</v>
      </c>
      <c r="N218" s="186">
        <v>0</v>
      </c>
      <c r="O218" s="187">
        <v>0</v>
      </c>
      <c r="P218" s="437">
        <v>0</v>
      </c>
      <c r="Q218" s="186">
        <v>0</v>
      </c>
      <c r="R218" s="186">
        <v>0</v>
      </c>
      <c r="S218" s="187">
        <v>0</v>
      </c>
      <c r="T218" s="157">
        <v>0</v>
      </c>
      <c r="U218" s="186">
        <v>0</v>
      </c>
      <c r="V218" s="186">
        <v>0</v>
      </c>
      <c r="W218" s="187">
        <v>0</v>
      </c>
      <c r="X218" s="232"/>
    </row>
    <row r="219" spans="1:24" ht="21" customHeight="1" thickBot="1" x14ac:dyDescent="0.25">
      <c r="A219" s="682"/>
      <c r="B219" s="686"/>
      <c r="C219" s="728"/>
      <c r="D219" s="1026"/>
      <c r="E219" s="878"/>
      <c r="F219" s="1031"/>
      <c r="G219" s="1035"/>
      <c r="H219" s="875"/>
      <c r="I219" s="880"/>
      <c r="J219" s="869"/>
      <c r="K219" s="511" t="s">
        <v>11</v>
      </c>
      <c r="L219" s="1">
        <f t="shared" ref="L219:W219" si="91">SUM(L216:L218)</f>
        <v>250</v>
      </c>
      <c r="M219" s="2">
        <f t="shared" si="91"/>
        <v>250</v>
      </c>
      <c r="N219" s="2">
        <f t="shared" si="91"/>
        <v>0</v>
      </c>
      <c r="O219" s="3">
        <f t="shared" si="91"/>
        <v>0</v>
      </c>
      <c r="P219" s="1">
        <f t="shared" si="91"/>
        <v>276.2</v>
      </c>
      <c r="Q219" s="2">
        <f t="shared" si="91"/>
        <v>276.2</v>
      </c>
      <c r="R219" s="2">
        <f t="shared" si="91"/>
        <v>0</v>
      </c>
      <c r="S219" s="3">
        <f t="shared" si="91"/>
        <v>0</v>
      </c>
      <c r="T219" s="1">
        <f t="shared" si="91"/>
        <v>207.89999999999998</v>
      </c>
      <c r="U219" s="2">
        <f t="shared" si="91"/>
        <v>207.89999999999998</v>
      </c>
      <c r="V219" s="2">
        <f t="shared" si="91"/>
        <v>0</v>
      </c>
      <c r="W219" s="3">
        <f t="shared" si="91"/>
        <v>0</v>
      </c>
      <c r="X219" s="232"/>
    </row>
    <row r="220" spans="1:24" ht="20.25" customHeight="1" thickBot="1" x14ac:dyDescent="0.25">
      <c r="A220" s="27" t="s">
        <v>14</v>
      </c>
      <c r="B220" s="4" t="s">
        <v>31</v>
      </c>
      <c r="C220" s="5" t="s">
        <v>15</v>
      </c>
      <c r="D220" s="750" t="s">
        <v>176</v>
      </c>
      <c r="E220" s="975"/>
      <c r="F220" s="975"/>
      <c r="G220" s="975"/>
      <c r="H220" s="975"/>
      <c r="I220" s="975"/>
      <c r="J220" s="975"/>
      <c r="K220" s="975"/>
      <c r="L220" s="190">
        <f t="shared" ref="L220:W220" si="92">L219</f>
        <v>250</v>
      </c>
      <c r="M220" s="191">
        <f t="shared" si="92"/>
        <v>250</v>
      </c>
      <c r="N220" s="191">
        <f t="shared" si="92"/>
        <v>0</v>
      </c>
      <c r="O220" s="192">
        <f t="shared" si="92"/>
        <v>0</v>
      </c>
      <c r="P220" s="190">
        <f t="shared" si="92"/>
        <v>276.2</v>
      </c>
      <c r="Q220" s="191">
        <f t="shared" si="92"/>
        <v>276.2</v>
      </c>
      <c r="R220" s="191">
        <f t="shared" si="92"/>
        <v>0</v>
      </c>
      <c r="S220" s="192">
        <f t="shared" si="92"/>
        <v>0</v>
      </c>
      <c r="T220" s="190">
        <f t="shared" si="92"/>
        <v>207.89999999999998</v>
      </c>
      <c r="U220" s="191">
        <f t="shared" si="92"/>
        <v>207.89999999999998</v>
      </c>
      <c r="V220" s="191">
        <f t="shared" si="92"/>
        <v>0</v>
      </c>
      <c r="W220" s="192">
        <f t="shared" si="92"/>
        <v>0</v>
      </c>
      <c r="X220" s="232"/>
    </row>
    <row r="221" spans="1:24" ht="20.25" customHeight="1" thickBot="1" x14ac:dyDescent="0.25">
      <c r="A221" s="27" t="s">
        <v>14</v>
      </c>
      <c r="B221" s="4" t="s">
        <v>31</v>
      </c>
      <c r="C221" s="166" t="s">
        <v>24</v>
      </c>
      <c r="D221" s="1036" t="s">
        <v>109</v>
      </c>
      <c r="E221" s="1037"/>
      <c r="F221" s="1037"/>
      <c r="G221" s="1037"/>
      <c r="H221" s="1037"/>
      <c r="I221" s="1037"/>
      <c r="J221" s="1037"/>
      <c r="K221" s="1037"/>
      <c r="L221" s="1109"/>
      <c r="M221" s="1109"/>
      <c r="N221" s="1109"/>
      <c r="O221" s="1109"/>
      <c r="P221" s="1109"/>
      <c r="Q221" s="1109"/>
      <c r="R221" s="1109"/>
      <c r="S221" s="1109"/>
      <c r="T221" s="1109"/>
      <c r="U221" s="1109"/>
      <c r="V221" s="1109"/>
      <c r="W221" s="1110"/>
      <c r="X221" s="232"/>
    </row>
    <row r="222" spans="1:24" ht="20.25" customHeight="1" x14ac:dyDescent="0.2">
      <c r="A222" s="679" t="s">
        <v>14</v>
      </c>
      <c r="B222" s="683" t="s">
        <v>31</v>
      </c>
      <c r="C222" s="725" t="s">
        <v>24</v>
      </c>
      <c r="D222" s="1003" t="s">
        <v>15</v>
      </c>
      <c r="E222" s="963" t="s">
        <v>110</v>
      </c>
      <c r="F222" s="986" t="s">
        <v>187</v>
      </c>
      <c r="G222" s="968" t="s">
        <v>94</v>
      </c>
      <c r="H222" s="970" t="s">
        <v>19</v>
      </c>
      <c r="I222" s="983" t="s">
        <v>54</v>
      </c>
      <c r="J222" s="1039" t="s">
        <v>407</v>
      </c>
      <c r="K222" s="168" t="s">
        <v>59</v>
      </c>
      <c r="L222" s="167">
        <f>SUM(M222+O222)</f>
        <v>36</v>
      </c>
      <c r="M222" s="165">
        <v>36</v>
      </c>
      <c r="N222" s="57">
        <v>0</v>
      </c>
      <c r="O222" s="114">
        <v>0</v>
      </c>
      <c r="P222" s="129">
        <f>SUM(Q222+S222)</f>
        <v>41.6</v>
      </c>
      <c r="Q222" s="198">
        <v>41.6</v>
      </c>
      <c r="R222" s="198">
        <v>0</v>
      </c>
      <c r="S222" s="199">
        <v>0</v>
      </c>
      <c r="T222" s="113">
        <f>U222+W222</f>
        <v>21.1</v>
      </c>
      <c r="U222" s="58">
        <v>21.1</v>
      </c>
      <c r="V222" s="58">
        <v>0</v>
      </c>
      <c r="W222" s="114">
        <v>0</v>
      </c>
      <c r="X222" s="232"/>
    </row>
    <row r="223" spans="1:24" ht="20.25" customHeight="1" thickBot="1" x14ac:dyDescent="0.25">
      <c r="A223" s="681"/>
      <c r="B223" s="685"/>
      <c r="C223" s="727"/>
      <c r="D223" s="1025"/>
      <c r="E223" s="964"/>
      <c r="F223" s="987"/>
      <c r="G223" s="989"/>
      <c r="H223" s="982"/>
      <c r="I223" s="984"/>
      <c r="J223" s="1040"/>
      <c r="K223" s="169" t="s">
        <v>32</v>
      </c>
      <c r="L223" s="103">
        <v>0</v>
      </c>
      <c r="M223" s="256">
        <v>0</v>
      </c>
      <c r="N223" s="140">
        <v>0</v>
      </c>
      <c r="O223" s="104">
        <v>0</v>
      </c>
      <c r="P223" s="106">
        <v>0</v>
      </c>
      <c r="Q223" s="140">
        <v>0</v>
      </c>
      <c r="R223" s="140">
        <v>0</v>
      </c>
      <c r="S223" s="104">
        <v>0</v>
      </c>
      <c r="T223" s="103">
        <v>0</v>
      </c>
      <c r="U223" s="140">
        <v>0</v>
      </c>
      <c r="V223" s="140">
        <v>0</v>
      </c>
      <c r="W223" s="104">
        <v>0</v>
      </c>
      <c r="X223" s="232"/>
    </row>
    <row r="224" spans="1:24" ht="20.25" customHeight="1" thickBot="1" x14ac:dyDescent="0.25">
      <c r="A224" s="682"/>
      <c r="B224" s="686"/>
      <c r="C224" s="728"/>
      <c r="D224" s="1026"/>
      <c r="E224" s="965"/>
      <c r="F224" s="988"/>
      <c r="G224" s="969"/>
      <c r="H224" s="971"/>
      <c r="I224" s="985"/>
      <c r="J224" s="1041"/>
      <c r="K224" s="112" t="s">
        <v>11</v>
      </c>
      <c r="L224" s="107">
        <f t="shared" ref="L224:O224" si="93">SUM(L222:L223)</f>
        <v>36</v>
      </c>
      <c r="M224" s="108">
        <f t="shared" si="93"/>
        <v>36</v>
      </c>
      <c r="N224" s="108">
        <f t="shared" si="93"/>
        <v>0</v>
      </c>
      <c r="O224" s="109">
        <f t="shared" si="93"/>
        <v>0</v>
      </c>
      <c r="P224" s="107">
        <f t="shared" ref="P224:W224" si="94">SUM(P222+P223)</f>
        <v>41.6</v>
      </c>
      <c r="Q224" s="108">
        <f t="shared" si="94"/>
        <v>41.6</v>
      </c>
      <c r="R224" s="110">
        <f t="shared" si="94"/>
        <v>0</v>
      </c>
      <c r="S224" s="111">
        <f t="shared" si="94"/>
        <v>0</v>
      </c>
      <c r="T224" s="107">
        <f t="shared" si="94"/>
        <v>21.1</v>
      </c>
      <c r="U224" s="110">
        <f t="shared" si="94"/>
        <v>21.1</v>
      </c>
      <c r="V224" s="110">
        <f t="shared" si="94"/>
        <v>0</v>
      </c>
      <c r="W224" s="111">
        <f t="shared" si="94"/>
        <v>0</v>
      </c>
      <c r="X224" s="232"/>
    </row>
    <row r="225" spans="1:24" ht="20.25" customHeight="1" thickBot="1" x14ac:dyDescent="0.25">
      <c r="A225" s="1147" t="s">
        <v>14</v>
      </c>
      <c r="B225" s="785" t="s">
        <v>31</v>
      </c>
      <c r="C225" s="1113" t="s">
        <v>24</v>
      </c>
      <c r="D225" s="1115" t="s">
        <v>34</v>
      </c>
      <c r="E225" s="1141" t="s">
        <v>112</v>
      </c>
      <c r="F225" s="1143" t="s">
        <v>187</v>
      </c>
      <c r="G225" s="1145" t="s">
        <v>111</v>
      </c>
      <c r="H225" s="1021" t="s">
        <v>19</v>
      </c>
      <c r="I225" s="1021" t="s">
        <v>54</v>
      </c>
      <c r="J225" s="1039" t="s">
        <v>409</v>
      </c>
      <c r="K225" s="260" t="s">
        <v>59</v>
      </c>
      <c r="L225" s="258">
        <f>M225+O225</f>
        <v>92.6</v>
      </c>
      <c r="M225" s="259">
        <v>92.6</v>
      </c>
      <c r="N225" s="259">
        <v>0</v>
      </c>
      <c r="O225" s="257">
        <v>0</v>
      </c>
      <c r="P225" s="258">
        <f>Q225+S225</f>
        <v>74.5</v>
      </c>
      <c r="Q225" s="259">
        <v>74.5</v>
      </c>
      <c r="R225" s="259">
        <v>0</v>
      </c>
      <c r="S225" s="257">
        <v>0</v>
      </c>
      <c r="T225" s="258">
        <f>U225+W225</f>
        <v>72</v>
      </c>
      <c r="U225" s="259">
        <v>72</v>
      </c>
      <c r="V225" s="259">
        <v>0</v>
      </c>
      <c r="W225" s="257">
        <v>0</v>
      </c>
      <c r="X225" s="232"/>
    </row>
    <row r="226" spans="1:24" ht="20.25" customHeight="1" thickBot="1" x14ac:dyDescent="0.25">
      <c r="A226" s="959"/>
      <c r="B226" s="792"/>
      <c r="C226" s="1114"/>
      <c r="D226" s="1116"/>
      <c r="E226" s="1142"/>
      <c r="F226" s="1144"/>
      <c r="G226" s="1146"/>
      <c r="H226" s="1000"/>
      <c r="I226" s="1000"/>
      <c r="J226" s="1041"/>
      <c r="K226" s="112" t="s">
        <v>11</v>
      </c>
      <c r="L226" s="1">
        <f t="shared" ref="L226:W226" si="95">SUM(L225)</f>
        <v>92.6</v>
      </c>
      <c r="M226" s="2">
        <f t="shared" si="95"/>
        <v>92.6</v>
      </c>
      <c r="N226" s="2">
        <f t="shared" si="95"/>
        <v>0</v>
      </c>
      <c r="O226" s="3">
        <f t="shared" si="95"/>
        <v>0</v>
      </c>
      <c r="P226" s="1">
        <f t="shared" si="95"/>
        <v>74.5</v>
      </c>
      <c r="Q226" s="2">
        <f t="shared" si="95"/>
        <v>74.5</v>
      </c>
      <c r="R226" s="2">
        <f t="shared" si="95"/>
        <v>0</v>
      </c>
      <c r="S226" s="3">
        <f t="shared" si="95"/>
        <v>0</v>
      </c>
      <c r="T226" s="1">
        <f t="shared" si="95"/>
        <v>72</v>
      </c>
      <c r="U226" s="2">
        <f t="shared" si="95"/>
        <v>72</v>
      </c>
      <c r="V226" s="2">
        <f t="shared" si="95"/>
        <v>0</v>
      </c>
      <c r="W226" s="3">
        <f t="shared" si="95"/>
        <v>0</v>
      </c>
      <c r="X226" s="232"/>
    </row>
    <row r="227" spans="1:24" ht="20.25" customHeight="1" x14ac:dyDescent="0.2">
      <c r="A227" s="1147" t="s">
        <v>14</v>
      </c>
      <c r="B227" s="785" t="s">
        <v>31</v>
      </c>
      <c r="C227" s="1113" t="s">
        <v>24</v>
      </c>
      <c r="D227" s="1115" t="s">
        <v>36</v>
      </c>
      <c r="E227" s="1141" t="s">
        <v>148</v>
      </c>
      <c r="F227" s="1143" t="s">
        <v>187</v>
      </c>
      <c r="G227" s="1145" t="s">
        <v>94</v>
      </c>
      <c r="H227" s="1021" t="s">
        <v>19</v>
      </c>
      <c r="I227" s="1152" t="s">
        <v>54</v>
      </c>
      <c r="J227" s="1021" t="s">
        <v>408</v>
      </c>
      <c r="K227" s="260" t="s">
        <v>40</v>
      </c>
      <c r="L227" s="258">
        <f>M227+O227</f>
        <v>0</v>
      </c>
      <c r="M227" s="259">
        <v>0</v>
      </c>
      <c r="N227" s="259">
        <v>0</v>
      </c>
      <c r="O227" s="257">
        <v>0</v>
      </c>
      <c r="P227" s="258">
        <f>Q227+S227</f>
        <v>0</v>
      </c>
      <c r="Q227" s="259">
        <v>0</v>
      </c>
      <c r="R227" s="259">
        <v>0</v>
      </c>
      <c r="S227" s="257">
        <v>0</v>
      </c>
      <c r="T227" s="258">
        <f>U227+W227</f>
        <v>0</v>
      </c>
      <c r="U227" s="259">
        <v>0</v>
      </c>
      <c r="V227" s="259">
        <v>0</v>
      </c>
      <c r="W227" s="257">
        <v>0</v>
      </c>
      <c r="X227" s="232"/>
    </row>
    <row r="228" spans="1:24" ht="20.25" customHeight="1" thickBot="1" x14ac:dyDescent="0.25">
      <c r="A228" s="942"/>
      <c r="B228" s="786"/>
      <c r="C228" s="1013"/>
      <c r="D228" s="1148"/>
      <c r="E228" s="1149"/>
      <c r="F228" s="1150"/>
      <c r="G228" s="1151"/>
      <c r="H228" s="999"/>
      <c r="I228" s="1043"/>
      <c r="J228" s="999"/>
      <c r="K228" s="255" t="s">
        <v>23</v>
      </c>
      <c r="L228" s="253">
        <f>M228+O228</f>
        <v>0</v>
      </c>
      <c r="M228" s="245">
        <v>0</v>
      </c>
      <c r="N228" s="245">
        <v>0</v>
      </c>
      <c r="O228" s="252">
        <v>0</v>
      </c>
      <c r="P228" s="253">
        <f>Q228+S228</f>
        <v>0</v>
      </c>
      <c r="Q228" s="245">
        <v>0</v>
      </c>
      <c r="R228" s="245">
        <v>0</v>
      </c>
      <c r="S228" s="252">
        <v>0</v>
      </c>
      <c r="T228" s="253">
        <f>U228+W228</f>
        <v>0</v>
      </c>
      <c r="U228" s="245">
        <v>0</v>
      </c>
      <c r="V228" s="245">
        <v>0</v>
      </c>
      <c r="W228" s="252">
        <v>0</v>
      </c>
      <c r="X228" s="232"/>
    </row>
    <row r="229" spans="1:24" ht="20.25" customHeight="1" thickBot="1" x14ac:dyDescent="0.25">
      <c r="A229" s="959"/>
      <c r="B229" s="792"/>
      <c r="C229" s="1114"/>
      <c r="D229" s="1116"/>
      <c r="E229" s="1142"/>
      <c r="F229" s="1144"/>
      <c r="G229" s="1146"/>
      <c r="H229" s="1000"/>
      <c r="I229" s="1000"/>
      <c r="J229" s="1000"/>
      <c r="K229" s="112" t="s">
        <v>11</v>
      </c>
      <c r="L229" s="1">
        <f t="shared" ref="L229:W229" si="96">SUM(L227:L228)</f>
        <v>0</v>
      </c>
      <c r="M229" s="94">
        <f t="shared" si="96"/>
        <v>0</v>
      </c>
      <c r="N229" s="94">
        <f t="shared" si="96"/>
        <v>0</v>
      </c>
      <c r="O229" s="102">
        <f t="shared" si="96"/>
        <v>0</v>
      </c>
      <c r="P229" s="1">
        <f t="shared" si="96"/>
        <v>0</v>
      </c>
      <c r="Q229" s="94">
        <f t="shared" si="96"/>
        <v>0</v>
      </c>
      <c r="R229" s="94">
        <f t="shared" si="96"/>
        <v>0</v>
      </c>
      <c r="S229" s="102">
        <f t="shared" si="96"/>
        <v>0</v>
      </c>
      <c r="T229" s="1">
        <f t="shared" si="96"/>
        <v>0</v>
      </c>
      <c r="U229" s="94">
        <f t="shared" si="96"/>
        <v>0</v>
      </c>
      <c r="V229" s="94">
        <f t="shared" si="96"/>
        <v>0</v>
      </c>
      <c r="W229" s="102">
        <f t="shared" si="96"/>
        <v>0</v>
      </c>
      <c r="X229" s="232"/>
    </row>
    <row r="230" spans="1:24" ht="20.25" customHeight="1" thickBot="1" x14ac:dyDescent="0.25">
      <c r="A230" s="27" t="s">
        <v>14</v>
      </c>
      <c r="B230" s="4" t="s">
        <v>31</v>
      </c>
      <c r="C230" s="5" t="s">
        <v>24</v>
      </c>
      <c r="D230" s="750" t="s">
        <v>176</v>
      </c>
      <c r="E230" s="975"/>
      <c r="F230" s="975"/>
      <c r="G230" s="975"/>
      <c r="H230" s="975"/>
      <c r="I230" s="975"/>
      <c r="J230" s="975"/>
      <c r="K230" s="975"/>
      <c r="L230" s="7">
        <f t="shared" ref="L230:W230" si="97">L224+L226+L229</f>
        <v>128.6</v>
      </c>
      <c r="M230" s="8">
        <f t="shared" si="97"/>
        <v>128.6</v>
      </c>
      <c r="N230" s="8">
        <f t="shared" si="97"/>
        <v>0</v>
      </c>
      <c r="O230" s="9">
        <f t="shared" si="97"/>
        <v>0</v>
      </c>
      <c r="P230" s="7">
        <f t="shared" si="97"/>
        <v>116.1</v>
      </c>
      <c r="Q230" s="8">
        <f t="shared" si="97"/>
        <v>116.1</v>
      </c>
      <c r="R230" s="8">
        <f t="shared" si="97"/>
        <v>0</v>
      </c>
      <c r="S230" s="9">
        <f t="shared" si="97"/>
        <v>0</v>
      </c>
      <c r="T230" s="7">
        <f t="shared" si="97"/>
        <v>93.1</v>
      </c>
      <c r="U230" s="8">
        <f t="shared" si="97"/>
        <v>93.1</v>
      </c>
      <c r="V230" s="8">
        <f t="shared" si="97"/>
        <v>0</v>
      </c>
      <c r="W230" s="9">
        <f t="shared" si="97"/>
        <v>0</v>
      </c>
      <c r="X230" s="232"/>
    </row>
    <row r="231" spans="1:24" ht="21.75" customHeight="1" thickBot="1" x14ac:dyDescent="0.25">
      <c r="A231" s="27" t="s">
        <v>14</v>
      </c>
      <c r="B231" s="4" t="s">
        <v>31</v>
      </c>
      <c r="C231" s="166" t="s">
        <v>14</v>
      </c>
      <c r="D231" s="1036" t="s">
        <v>431</v>
      </c>
      <c r="E231" s="1037"/>
      <c r="F231" s="1037"/>
      <c r="G231" s="1037"/>
      <c r="H231" s="1037"/>
      <c r="I231" s="1037"/>
      <c r="J231" s="1037"/>
      <c r="K231" s="1037"/>
      <c r="L231" s="1109"/>
      <c r="M231" s="1109"/>
      <c r="N231" s="1109"/>
      <c r="O231" s="1109"/>
      <c r="P231" s="1109"/>
      <c r="Q231" s="1109"/>
      <c r="R231" s="1109"/>
      <c r="S231" s="1109"/>
      <c r="T231" s="1109"/>
      <c r="U231" s="1109"/>
      <c r="V231" s="1109"/>
      <c r="W231" s="1110"/>
      <c r="X231" s="1083"/>
    </row>
    <row r="232" spans="1:24" ht="26.25" customHeight="1" thickBot="1" x14ac:dyDescent="0.25">
      <c r="A232" s="679" t="s">
        <v>14</v>
      </c>
      <c r="B232" s="683" t="s">
        <v>31</v>
      </c>
      <c r="C232" s="725" t="s">
        <v>14</v>
      </c>
      <c r="D232" s="1111" t="s">
        <v>15</v>
      </c>
      <c r="E232" s="876" t="s">
        <v>432</v>
      </c>
      <c r="F232" s="1134" t="s">
        <v>187</v>
      </c>
      <c r="G232" s="910" t="s">
        <v>111</v>
      </c>
      <c r="H232" s="874" t="s">
        <v>19</v>
      </c>
      <c r="I232" s="906" t="s">
        <v>54</v>
      </c>
      <c r="J232" s="861" t="s">
        <v>433</v>
      </c>
      <c r="K232" s="435" t="s">
        <v>23</v>
      </c>
      <c r="L232" s="93">
        <f>SUM(M232+O232)</f>
        <v>0</v>
      </c>
      <c r="M232" s="494">
        <v>0</v>
      </c>
      <c r="N232" s="491">
        <v>0</v>
      </c>
      <c r="O232" s="490">
        <v>0</v>
      </c>
      <c r="P232" s="149">
        <f>SUM(Q232+S232)</f>
        <v>0</v>
      </c>
      <c r="Q232" s="321">
        <v>0</v>
      </c>
      <c r="R232" s="321">
        <v>0</v>
      </c>
      <c r="S232" s="490">
        <v>0</v>
      </c>
      <c r="T232" s="149">
        <f>U232+W232</f>
        <v>0</v>
      </c>
      <c r="U232" s="321">
        <v>0</v>
      </c>
      <c r="V232" s="321">
        <v>0</v>
      </c>
      <c r="W232" s="490">
        <v>0</v>
      </c>
      <c r="X232" s="1083"/>
    </row>
    <row r="233" spans="1:24" ht="26.25" customHeight="1" thickBot="1" x14ac:dyDescent="0.25">
      <c r="A233" s="682"/>
      <c r="B233" s="686"/>
      <c r="C233" s="728"/>
      <c r="D233" s="1112"/>
      <c r="E233" s="878"/>
      <c r="F233" s="1135"/>
      <c r="G233" s="911"/>
      <c r="H233" s="875"/>
      <c r="I233" s="880"/>
      <c r="J233" s="869"/>
      <c r="K233" s="511" t="s">
        <v>11</v>
      </c>
      <c r="L233" s="95">
        <f>SUM(L232:L232)</f>
        <v>0</v>
      </c>
      <c r="M233" s="96">
        <f t="shared" ref="M233:W233" si="98">SUM(M232:M232)</f>
        <v>0</v>
      </c>
      <c r="N233" s="96">
        <f t="shared" si="98"/>
        <v>0</v>
      </c>
      <c r="O233" s="97">
        <f t="shared" si="98"/>
        <v>0</v>
      </c>
      <c r="P233" s="95">
        <f t="shared" si="98"/>
        <v>0</v>
      </c>
      <c r="Q233" s="96">
        <f t="shared" si="98"/>
        <v>0</v>
      </c>
      <c r="R233" s="96">
        <f t="shared" si="98"/>
        <v>0</v>
      </c>
      <c r="S233" s="97">
        <f t="shared" si="98"/>
        <v>0</v>
      </c>
      <c r="T233" s="95">
        <f t="shared" si="98"/>
        <v>0</v>
      </c>
      <c r="U233" s="96">
        <f t="shared" si="98"/>
        <v>0</v>
      </c>
      <c r="V233" s="96">
        <f t="shared" si="98"/>
        <v>0</v>
      </c>
      <c r="W233" s="97">
        <f t="shared" si="98"/>
        <v>0</v>
      </c>
      <c r="X233" s="231"/>
    </row>
    <row r="234" spans="1:24" ht="21.75" customHeight="1" thickBot="1" x14ac:dyDescent="0.25">
      <c r="A234" s="27" t="s">
        <v>14</v>
      </c>
      <c r="B234" s="4" t="s">
        <v>31</v>
      </c>
      <c r="C234" s="5" t="s">
        <v>14</v>
      </c>
      <c r="D234" s="750" t="s">
        <v>176</v>
      </c>
      <c r="E234" s="975"/>
      <c r="F234" s="975"/>
      <c r="G234" s="975"/>
      <c r="H234" s="975"/>
      <c r="I234" s="975"/>
      <c r="J234" s="975"/>
      <c r="K234" s="975"/>
      <c r="L234" s="223">
        <f>L233</f>
        <v>0</v>
      </c>
      <c r="M234" s="224">
        <f t="shared" ref="M234:W234" si="99">M233</f>
        <v>0</v>
      </c>
      <c r="N234" s="224">
        <f t="shared" si="99"/>
        <v>0</v>
      </c>
      <c r="O234" s="225">
        <f t="shared" si="99"/>
        <v>0</v>
      </c>
      <c r="P234" s="223">
        <f t="shared" si="99"/>
        <v>0</v>
      </c>
      <c r="Q234" s="224">
        <f t="shared" si="99"/>
        <v>0</v>
      </c>
      <c r="R234" s="224">
        <f t="shared" si="99"/>
        <v>0</v>
      </c>
      <c r="S234" s="225">
        <f t="shared" si="99"/>
        <v>0</v>
      </c>
      <c r="T234" s="223">
        <f t="shared" si="99"/>
        <v>0</v>
      </c>
      <c r="U234" s="224">
        <f t="shared" si="99"/>
        <v>0</v>
      </c>
      <c r="V234" s="224">
        <f t="shared" si="99"/>
        <v>0</v>
      </c>
      <c r="W234" s="225">
        <f t="shared" si="99"/>
        <v>0</v>
      </c>
      <c r="X234" s="231"/>
    </row>
    <row r="235" spans="1:24" ht="20.25" customHeight="1" thickBot="1" x14ac:dyDescent="0.25">
      <c r="A235" s="264" t="s">
        <v>14</v>
      </c>
      <c r="B235" s="147" t="s">
        <v>31</v>
      </c>
      <c r="C235" s="1105" t="s">
        <v>177</v>
      </c>
      <c r="D235" s="1106"/>
      <c r="E235" s="1106"/>
      <c r="F235" s="1106"/>
      <c r="G235" s="1106"/>
      <c r="H235" s="1106"/>
      <c r="I235" s="1106"/>
      <c r="J235" s="1106"/>
      <c r="K235" s="1106"/>
      <c r="L235" s="218">
        <f>L234+L220+L214+L230</f>
        <v>378.6</v>
      </c>
      <c r="M235" s="219">
        <f t="shared" ref="M235:W235" si="100">M234+M220+M214+M230</f>
        <v>378.6</v>
      </c>
      <c r="N235" s="219">
        <f t="shared" si="100"/>
        <v>0</v>
      </c>
      <c r="O235" s="220">
        <f t="shared" si="100"/>
        <v>0</v>
      </c>
      <c r="P235" s="218">
        <f t="shared" si="100"/>
        <v>392.29999999999995</v>
      </c>
      <c r="Q235" s="219">
        <f t="shared" si="100"/>
        <v>392.29999999999995</v>
      </c>
      <c r="R235" s="219">
        <f t="shared" si="100"/>
        <v>0</v>
      </c>
      <c r="S235" s="220">
        <f t="shared" si="100"/>
        <v>0</v>
      </c>
      <c r="T235" s="218">
        <f t="shared" si="100"/>
        <v>301</v>
      </c>
      <c r="U235" s="219">
        <f t="shared" si="100"/>
        <v>301</v>
      </c>
      <c r="V235" s="219">
        <f t="shared" si="100"/>
        <v>0</v>
      </c>
      <c r="W235" s="220">
        <f t="shared" si="100"/>
        <v>0</v>
      </c>
      <c r="X235" s="1083"/>
    </row>
    <row r="236" spans="1:24" ht="21" customHeight="1" thickBot="1" x14ac:dyDescent="0.25">
      <c r="A236" s="27" t="s">
        <v>14</v>
      </c>
      <c r="B236" s="4" t="s">
        <v>33</v>
      </c>
      <c r="C236" s="993" t="s">
        <v>73</v>
      </c>
      <c r="D236" s="994"/>
      <c r="E236" s="994"/>
      <c r="F236" s="994"/>
      <c r="G236" s="994"/>
      <c r="H236" s="994"/>
      <c r="I236" s="994"/>
      <c r="J236" s="994"/>
      <c r="K236" s="994"/>
      <c r="L236" s="1107"/>
      <c r="M236" s="1107"/>
      <c r="N236" s="1107"/>
      <c r="O236" s="1107"/>
      <c r="P236" s="1107"/>
      <c r="Q236" s="1107"/>
      <c r="R236" s="1107"/>
      <c r="S236" s="1107"/>
      <c r="T236" s="1107"/>
      <c r="U236" s="1107"/>
      <c r="V236" s="1107"/>
      <c r="W236" s="1108"/>
      <c r="X236" s="1083"/>
    </row>
    <row r="237" spans="1:24" ht="21" customHeight="1" thickBot="1" x14ac:dyDescent="0.25">
      <c r="A237" s="27" t="s">
        <v>14</v>
      </c>
      <c r="B237" s="4" t="s">
        <v>33</v>
      </c>
      <c r="C237" s="5" t="s">
        <v>15</v>
      </c>
      <c r="D237" s="1036" t="s">
        <v>74</v>
      </c>
      <c r="E237" s="1037"/>
      <c r="F237" s="1037"/>
      <c r="G237" s="1037"/>
      <c r="H237" s="1037"/>
      <c r="I237" s="1037"/>
      <c r="J237" s="1037"/>
      <c r="K237" s="1037"/>
      <c r="L237" s="1037"/>
      <c r="M237" s="1037"/>
      <c r="N237" s="1037"/>
      <c r="O237" s="1037"/>
      <c r="P237" s="1037"/>
      <c r="Q237" s="1037"/>
      <c r="R237" s="1037"/>
      <c r="S237" s="1037"/>
      <c r="T237" s="1037"/>
      <c r="U237" s="1037"/>
      <c r="V237" s="1037"/>
      <c r="W237" s="1038"/>
      <c r="X237" s="37"/>
    </row>
    <row r="238" spans="1:24" ht="19.5" customHeight="1" x14ac:dyDescent="0.2">
      <c r="A238" s="679" t="s">
        <v>14</v>
      </c>
      <c r="B238" s="683" t="s">
        <v>33</v>
      </c>
      <c r="C238" s="725" t="s">
        <v>15</v>
      </c>
      <c r="D238" s="960" t="s">
        <v>15</v>
      </c>
      <c r="E238" s="963" t="s">
        <v>95</v>
      </c>
      <c r="F238" s="966" t="s">
        <v>187</v>
      </c>
      <c r="G238" s="968" t="s">
        <v>94</v>
      </c>
      <c r="H238" s="970" t="s">
        <v>19</v>
      </c>
      <c r="I238" s="983" t="s">
        <v>54</v>
      </c>
      <c r="J238" s="1039" t="s">
        <v>188</v>
      </c>
      <c r="K238" s="168" t="s">
        <v>59</v>
      </c>
      <c r="L238" s="113">
        <f>SUM(M238+O238)</f>
        <v>92</v>
      </c>
      <c r="M238" s="58">
        <v>92</v>
      </c>
      <c r="N238" s="58">
        <v>0</v>
      </c>
      <c r="O238" s="114">
        <v>0</v>
      </c>
      <c r="P238" s="113">
        <f>SUM(Q238+S238)</f>
        <v>20</v>
      </c>
      <c r="Q238" s="58">
        <v>20</v>
      </c>
      <c r="R238" s="58">
        <v>0</v>
      </c>
      <c r="S238" s="114">
        <v>0</v>
      </c>
      <c r="T238" s="113">
        <f>U238+W238</f>
        <v>18.100000000000001</v>
      </c>
      <c r="U238" s="58">
        <v>18.100000000000001</v>
      </c>
      <c r="V238" s="58">
        <v>0</v>
      </c>
      <c r="W238" s="114">
        <v>0</v>
      </c>
      <c r="X238" s="38"/>
    </row>
    <row r="239" spans="1:24" ht="21" customHeight="1" thickBot="1" x14ac:dyDescent="0.25">
      <c r="A239" s="681"/>
      <c r="B239" s="685"/>
      <c r="C239" s="727"/>
      <c r="D239" s="961"/>
      <c r="E239" s="964"/>
      <c r="F239" s="1119"/>
      <c r="G239" s="989"/>
      <c r="H239" s="982"/>
      <c r="I239" s="984"/>
      <c r="J239" s="1040"/>
      <c r="K239" s="169" t="s">
        <v>32</v>
      </c>
      <c r="L239" s="103">
        <v>0</v>
      </c>
      <c r="M239" s="45">
        <v>0</v>
      </c>
      <c r="N239" s="45">
        <v>0</v>
      </c>
      <c r="O239" s="104">
        <v>0</v>
      </c>
      <c r="P239" s="103">
        <v>0</v>
      </c>
      <c r="Q239" s="45">
        <v>0</v>
      </c>
      <c r="R239" s="45">
        <v>0</v>
      </c>
      <c r="S239" s="104">
        <v>0</v>
      </c>
      <c r="T239" s="103">
        <v>0</v>
      </c>
      <c r="U239" s="45">
        <v>0</v>
      </c>
      <c r="V239" s="45">
        <v>0</v>
      </c>
      <c r="W239" s="104">
        <v>0</v>
      </c>
      <c r="X239" s="38"/>
    </row>
    <row r="240" spans="1:24" ht="22.5" customHeight="1" thickBot="1" x14ac:dyDescent="0.25">
      <c r="A240" s="682"/>
      <c r="B240" s="686"/>
      <c r="C240" s="728"/>
      <c r="D240" s="962"/>
      <c r="E240" s="965"/>
      <c r="F240" s="967"/>
      <c r="G240" s="969"/>
      <c r="H240" s="971"/>
      <c r="I240" s="985"/>
      <c r="J240" s="1041"/>
      <c r="K240" s="112" t="s">
        <v>11</v>
      </c>
      <c r="L240" s="98">
        <f t="shared" ref="L240:O240" si="101">SUM(L238)</f>
        <v>92</v>
      </c>
      <c r="M240" s="100">
        <f t="shared" si="101"/>
        <v>92</v>
      </c>
      <c r="N240" s="100">
        <f t="shared" si="101"/>
        <v>0</v>
      </c>
      <c r="O240" s="105">
        <f t="shared" si="101"/>
        <v>0</v>
      </c>
      <c r="P240" s="98">
        <f>SUM(P238:P239)</f>
        <v>20</v>
      </c>
      <c r="Q240" s="100">
        <f>SUM(Q238:Q239)</f>
        <v>20</v>
      </c>
      <c r="R240" s="100">
        <f t="shared" ref="R240:W240" si="102">SUM(R238)</f>
        <v>0</v>
      </c>
      <c r="S240" s="105">
        <f t="shared" si="102"/>
        <v>0</v>
      </c>
      <c r="T240" s="98">
        <f t="shared" si="102"/>
        <v>18.100000000000001</v>
      </c>
      <c r="U240" s="100">
        <f t="shared" si="102"/>
        <v>18.100000000000001</v>
      </c>
      <c r="V240" s="100">
        <f t="shared" si="102"/>
        <v>0</v>
      </c>
      <c r="W240" s="105">
        <f t="shared" si="102"/>
        <v>0</v>
      </c>
      <c r="X240" s="38"/>
    </row>
    <row r="241" spans="1:37" ht="24.75" customHeight="1" thickBot="1" x14ac:dyDescent="0.25">
      <c r="A241" s="679" t="s">
        <v>14</v>
      </c>
      <c r="B241" s="683" t="s">
        <v>33</v>
      </c>
      <c r="C241" s="725" t="s">
        <v>15</v>
      </c>
      <c r="D241" s="960" t="s">
        <v>21</v>
      </c>
      <c r="E241" s="963" t="s">
        <v>98</v>
      </c>
      <c r="F241" s="966" t="s">
        <v>187</v>
      </c>
      <c r="G241" s="968" t="s">
        <v>94</v>
      </c>
      <c r="H241" s="970" t="s">
        <v>19</v>
      </c>
      <c r="I241" s="983" t="s">
        <v>54</v>
      </c>
      <c r="J241" s="1039" t="s">
        <v>188</v>
      </c>
      <c r="K241" s="304" t="s">
        <v>59</v>
      </c>
      <c r="L241" s="570">
        <f>SUM(M241+O241)</f>
        <v>129</v>
      </c>
      <c r="M241" s="669">
        <v>129</v>
      </c>
      <c r="N241" s="669">
        <v>0</v>
      </c>
      <c r="O241" s="670">
        <v>0</v>
      </c>
      <c r="P241" s="88">
        <f>SUM(Q241+S241)</f>
        <v>213.5</v>
      </c>
      <c r="Q241" s="456">
        <v>213.5</v>
      </c>
      <c r="R241" s="456">
        <v>0</v>
      </c>
      <c r="S241" s="457">
        <v>0</v>
      </c>
      <c r="T241" s="570">
        <f>U241+W241</f>
        <v>213.5</v>
      </c>
      <c r="U241" s="669">
        <v>213.5</v>
      </c>
      <c r="V241" s="669">
        <v>0</v>
      </c>
      <c r="W241" s="670">
        <v>0</v>
      </c>
      <c r="X241" s="38"/>
    </row>
    <row r="242" spans="1:37" ht="24" customHeight="1" thickBot="1" x14ac:dyDescent="0.25">
      <c r="A242" s="682"/>
      <c r="B242" s="686"/>
      <c r="C242" s="728"/>
      <c r="D242" s="962"/>
      <c r="E242" s="965"/>
      <c r="F242" s="967"/>
      <c r="G242" s="969"/>
      <c r="H242" s="971"/>
      <c r="I242" s="985"/>
      <c r="J242" s="1041"/>
      <c r="K242" s="112" t="s">
        <v>11</v>
      </c>
      <c r="L242" s="98">
        <f t="shared" ref="L242:O242" si="103">SUM(L241)</f>
        <v>129</v>
      </c>
      <c r="M242" s="100">
        <f t="shared" si="103"/>
        <v>129</v>
      </c>
      <c r="N242" s="100">
        <f t="shared" si="103"/>
        <v>0</v>
      </c>
      <c r="O242" s="105">
        <f t="shared" si="103"/>
        <v>0</v>
      </c>
      <c r="P242" s="98">
        <f>SUM(P241:P241)</f>
        <v>213.5</v>
      </c>
      <c r="Q242" s="100">
        <f>SUM(Q241:Q241)</f>
        <v>213.5</v>
      </c>
      <c r="R242" s="100">
        <f t="shared" ref="R242:W242" si="104">SUM(R241)</f>
        <v>0</v>
      </c>
      <c r="S242" s="105">
        <f t="shared" si="104"/>
        <v>0</v>
      </c>
      <c r="T242" s="98">
        <f t="shared" si="104"/>
        <v>213.5</v>
      </c>
      <c r="U242" s="100">
        <f t="shared" si="104"/>
        <v>213.5</v>
      </c>
      <c r="V242" s="100">
        <f t="shared" si="104"/>
        <v>0</v>
      </c>
      <c r="W242" s="105">
        <f t="shared" si="104"/>
        <v>0</v>
      </c>
      <c r="X242" s="38"/>
    </row>
    <row r="243" spans="1:37" ht="24.75" customHeight="1" thickBot="1" x14ac:dyDescent="0.25">
      <c r="A243" s="679" t="s">
        <v>14</v>
      </c>
      <c r="B243" s="683" t="s">
        <v>33</v>
      </c>
      <c r="C243" s="725" t="s">
        <v>15</v>
      </c>
      <c r="D243" s="960" t="s">
        <v>24</v>
      </c>
      <c r="E243" s="963" t="s">
        <v>75</v>
      </c>
      <c r="F243" s="966" t="s">
        <v>187</v>
      </c>
      <c r="G243" s="968" t="s">
        <v>111</v>
      </c>
      <c r="H243" s="970" t="s">
        <v>19</v>
      </c>
      <c r="I243" s="983" t="s">
        <v>54</v>
      </c>
      <c r="J243" s="1039" t="s">
        <v>188</v>
      </c>
      <c r="K243" s="304" t="s">
        <v>59</v>
      </c>
      <c r="L243" s="570">
        <f>SUM(M243+O243)</f>
        <v>43</v>
      </c>
      <c r="M243" s="669">
        <v>43</v>
      </c>
      <c r="N243" s="669">
        <v>0</v>
      </c>
      <c r="O243" s="670">
        <v>0</v>
      </c>
      <c r="P243" s="88">
        <f>SUM(Q243+S243)</f>
        <v>43</v>
      </c>
      <c r="Q243" s="456">
        <v>43</v>
      </c>
      <c r="R243" s="456">
        <v>0</v>
      </c>
      <c r="S243" s="457">
        <v>0</v>
      </c>
      <c r="T243" s="570">
        <f>U243+W243</f>
        <v>39.6</v>
      </c>
      <c r="U243" s="669">
        <v>39.6</v>
      </c>
      <c r="V243" s="669">
        <v>0</v>
      </c>
      <c r="W243" s="670">
        <v>0</v>
      </c>
      <c r="X243" s="38"/>
    </row>
    <row r="244" spans="1:37" ht="23.25" customHeight="1" thickBot="1" x14ac:dyDescent="0.25">
      <c r="A244" s="682"/>
      <c r="B244" s="686"/>
      <c r="C244" s="728"/>
      <c r="D244" s="962"/>
      <c r="E244" s="965"/>
      <c r="F244" s="967"/>
      <c r="G244" s="969"/>
      <c r="H244" s="971"/>
      <c r="I244" s="985"/>
      <c r="J244" s="1041"/>
      <c r="K244" s="112" t="s">
        <v>11</v>
      </c>
      <c r="L244" s="107">
        <f t="shared" ref="L244:O244" si="105">SUM(L243)</f>
        <v>43</v>
      </c>
      <c r="M244" s="110">
        <f t="shared" si="105"/>
        <v>43</v>
      </c>
      <c r="N244" s="110">
        <f t="shared" si="105"/>
        <v>0</v>
      </c>
      <c r="O244" s="111">
        <f t="shared" si="105"/>
        <v>0</v>
      </c>
      <c r="P244" s="107">
        <f>SUM(P243:P243)</f>
        <v>43</v>
      </c>
      <c r="Q244" s="110">
        <f>SUM(Q243:Q243)</f>
        <v>43</v>
      </c>
      <c r="R244" s="110">
        <f t="shared" ref="R244:W244" si="106">SUM(R243)</f>
        <v>0</v>
      </c>
      <c r="S244" s="111">
        <f t="shared" si="106"/>
        <v>0</v>
      </c>
      <c r="T244" s="107">
        <f t="shared" si="106"/>
        <v>39.6</v>
      </c>
      <c r="U244" s="110">
        <f t="shared" si="106"/>
        <v>39.6</v>
      </c>
      <c r="V244" s="110">
        <f t="shared" si="106"/>
        <v>0</v>
      </c>
      <c r="W244" s="111">
        <f t="shared" si="106"/>
        <v>0</v>
      </c>
      <c r="X244" s="38"/>
    </row>
    <row r="245" spans="1:37" ht="21" customHeight="1" thickBot="1" x14ac:dyDescent="0.25">
      <c r="A245" s="27" t="s">
        <v>14</v>
      </c>
      <c r="B245" s="4" t="s">
        <v>33</v>
      </c>
      <c r="C245" s="172" t="s">
        <v>15</v>
      </c>
      <c r="D245" s="750" t="s">
        <v>176</v>
      </c>
      <c r="E245" s="975"/>
      <c r="F245" s="975"/>
      <c r="G245" s="975"/>
      <c r="H245" s="975"/>
      <c r="I245" s="975"/>
      <c r="J245" s="975"/>
      <c r="K245" s="975"/>
      <c r="L245" s="7">
        <f t="shared" ref="L245:W245" si="107">L240+L242+L244</f>
        <v>264</v>
      </c>
      <c r="M245" s="8">
        <f t="shared" si="107"/>
        <v>264</v>
      </c>
      <c r="N245" s="8">
        <f t="shared" si="107"/>
        <v>0</v>
      </c>
      <c r="O245" s="9">
        <f t="shared" si="107"/>
        <v>0</v>
      </c>
      <c r="P245" s="7">
        <f t="shared" si="107"/>
        <v>276.5</v>
      </c>
      <c r="Q245" s="8">
        <f t="shared" si="107"/>
        <v>276.5</v>
      </c>
      <c r="R245" s="8">
        <f t="shared" si="107"/>
        <v>0</v>
      </c>
      <c r="S245" s="9">
        <f t="shared" si="107"/>
        <v>0</v>
      </c>
      <c r="T245" s="7">
        <f t="shared" si="107"/>
        <v>271.2</v>
      </c>
      <c r="U245" s="8">
        <f t="shared" si="107"/>
        <v>271.2</v>
      </c>
      <c r="V245" s="8">
        <f t="shared" si="107"/>
        <v>0</v>
      </c>
      <c r="W245" s="9">
        <f t="shared" si="107"/>
        <v>0</v>
      </c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ht="20.25" customHeight="1" thickBot="1" x14ac:dyDescent="0.25">
      <c r="A246" s="264" t="s">
        <v>14</v>
      </c>
      <c r="B246" s="236" t="s">
        <v>33</v>
      </c>
      <c r="C246" s="1123" t="s">
        <v>177</v>
      </c>
      <c r="D246" s="1124"/>
      <c r="E246" s="1124"/>
      <c r="F246" s="1124"/>
      <c r="G246" s="1124"/>
      <c r="H246" s="1124"/>
      <c r="I246" s="1124"/>
      <c r="J246" s="1124"/>
      <c r="K246" s="1125"/>
      <c r="L246" s="173">
        <f t="shared" ref="L246:W246" si="108">SUM(+L245)</f>
        <v>264</v>
      </c>
      <c r="M246" s="174">
        <f t="shared" si="108"/>
        <v>264</v>
      </c>
      <c r="N246" s="174">
        <f t="shared" si="108"/>
        <v>0</v>
      </c>
      <c r="O246" s="175">
        <f t="shared" si="108"/>
        <v>0</v>
      </c>
      <c r="P246" s="173">
        <f t="shared" si="108"/>
        <v>276.5</v>
      </c>
      <c r="Q246" s="174">
        <f t="shared" si="108"/>
        <v>276.5</v>
      </c>
      <c r="R246" s="174">
        <f t="shared" si="108"/>
        <v>0</v>
      </c>
      <c r="S246" s="175">
        <f t="shared" si="108"/>
        <v>0</v>
      </c>
      <c r="T246" s="173">
        <f t="shared" si="108"/>
        <v>271.2</v>
      </c>
      <c r="U246" s="174">
        <f t="shared" si="108"/>
        <v>271.2</v>
      </c>
      <c r="V246" s="174">
        <f t="shared" si="108"/>
        <v>0</v>
      </c>
      <c r="W246" s="175">
        <f t="shared" si="108"/>
        <v>0</v>
      </c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ht="21" customHeight="1" thickBot="1" x14ac:dyDescent="0.25">
      <c r="A247" s="141" t="s">
        <v>14</v>
      </c>
      <c r="B247" s="229" t="s">
        <v>34</v>
      </c>
      <c r="C247" s="1126" t="s">
        <v>76</v>
      </c>
      <c r="D247" s="1127"/>
      <c r="E247" s="1127"/>
      <c r="F247" s="1127"/>
      <c r="G247" s="1127"/>
      <c r="H247" s="1127"/>
      <c r="I247" s="1127"/>
      <c r="J247" s="1127"/>
      <c r="K247" s="1127"/>
      <c r="L247" s="1127"/>
      <c r="M247" s="1127"/>
      <c r="N247" s="1127"/>
      <c r="O247" s="1127"/>
      <c r="P247" s="1127"/>
      <c r="Q247" s="1127"/>
      <c r="R247" s="1127"/>
      <c r="S247" s="1127"/>
      <c r="T247" s="1127"/>
      <c r="U247" s="1127"/>
      <c r="V247" s="1127"/>
      <c r="W247" s="11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ht="21" customHeight="1" thickBot="1" x14ac:dyDescent="0.25">
      <c r="A248" s="250" t="s">
        <v>14</v>
      </c>
      <c r="B248" s="242" t="s">
        <v>34</v>
      </c>
      <c r="C248" s="243" t="s">
        <v>15</v>
      </c>
      <c r="D248" s="977" t="s">
        <v>77</v>
      </c>
      <c r="E248" s="978"/>
      <c r="F248" s="978"/>
      <c r="G248" s="978"/>
      <c r="H248" s="978"/>
      <c r="I248" s="978"/>
      <c r="J248" s="978"/>
      <c r="K248" s="978"/>
      <c r="L248" s="978"/>
      <c r="M248" s="978"/>
      <c r="N248" s="978"/>
      <c r="O248" s="978"/>
      <c r="P248" s="978"/>
      <c r="Q248" s="978"/>
      <c r="R248" s="978"/>
      <c r="S248" s="978"/>
      <c r="T248" s="978"/>
      <c r="U248" s="978"/>
      <c r="V248" s="978"/>
      <c r="W248" s="979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ht="18" customHeight="1" thickBot="1" x14ac:dyDescent="0.25">
      <c r="A249" s="795" t="s">
        <v>14</v>
      </c>
      <c r="B249" s="855" t="s">
        <v>34</v>
      </c>
      <c r="C249" s="882" t="s">
        <v>15</v>
      </c>
      <c r="D249" s="922" t="s">
        <v>15</v>
      </c>
      <c r="E249" s="953" t="s">
        <v>78</v>
      </c>
      <c r="F249" s="884" t="s">
        <v>187</v>
      </c>
      <c r="G249" s="889" t="s">
        <v>184</v>
      </c>
      <c r="H249" s="804" t="s">
        <v>19</v>
      </c>
      <c r="I249" s="737" t="s">
        <v>430</v>
      </c>
      <c r="J249" s="687" t="s">
        <v>188</v>
      </c>
      <c r="K249" s="77" t="s">
        <v>23</v>
      </c>
      <c r="L249" s="558">
        <f>SUM(M249,O249)</f>
        <v>320</v>
      </c>
      <c r="M249" s="562">
        <v>320</v>
      </c>
      <c r="N249" s="559">
        <v>0</v>
      </c>
      <c r="O249" s="560">
        <v>0</v>
      </c>
      <c r="P249" s="671">
        <f>SUM(Q249+S249)</f>
        <v>322.2</v>
      </c>
      <c r="Q249" s="672">
        <v>322.2</v>
      </c>
      <c r="R249" s="673">
        <v>0</v>
      </c>
      <c r="S249" s="674">
        <v>0</v>
      </c>
      <c r="T249" s="635">
        <f>U249+W249</f>
        <v>311.3</v>
      </c>
      <c r="U249" s="636">
        <v>311.3</v>
      </c>
      <c r="V249" s="610">
        <v>0</v>
      </c>
      <c r="W249" s="611">
        <v>0</v>
      </c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ht="26.25" customHeight="1" thickBot="1" x14ac:dyDescent="0.25">
      <c r="A250" s="959"/>
      <c r="B250" s="1136"/>
      <c r="C250" s="883"/>
      <c r="D250" s="976"/>
      <c r="E250" s="1133"/>
      <c r="F250" s="782"/>
      <c r="G250" s="1129"/>
      <c r="H250" s="704"/>
      <c r="I250" s="689"/>
      <c r="J250" s="689"/>
      <c r="K250" s="46" t="s">
        <v>11</v>
      </c>
      <c r="L250" s="51">
        <f t="shared" ref="L250:Q251" si="109">SUM(L249)</f>
        <v>320</v>
      </c>
      <c r="M250" s="40">
        <f t="shared" si="109"/>
        <v>320</v>
      </c>
      <c r="N250" s="40">
        <f t="shared" si="109"/>
        <v>0</v>
      </c>
      <c r="O250" s="53">
        <f t="shared" si="109"/>
        <v>0</v>
      </c>
      <c r="P250" s="51">
        <f t="shared" si="109"/>
        <v>322.2</v>
      </c>
      <c r="Q250" s="40">
        <f t="shared" si="109"/>
        <v>322.2</v>
      </c>
      <c r="R250" s="40">
        <f t="shared" ref="R250:W251" si="110">SUM(R249)</f>
        <v>0</v>
      </c>
      <c r="S250" s="53">
        <f t="shared" si="110"/>
        <v>0</v>
      </c>
      <c r="T250" s="51">
        <f t="shared" si="110"/>
        <v>311.3</v>
      </c>
      <c r="U250" s="40">
        <f t="shared" si="110"/>
        <v>311.3</v>
      </c>
      <c r="V250" s="40">
        <f t="shared" si="110"/>
        <v>0</v>
      </c>
      <c r="W250" s="53">
        <f t="shared" si="110"/>
        <v>0</v>
      </c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ht="19.5" customHeight="1" thickBot="1" x14ac:dyDescent="0.25">
      <c r="A251" s="27" t="s">
        <v>14</v>
      </c>
      <c r="B251" s="4" t="s">
        <v>34</v>
      </c>
      <c r="C251" s="5" t="s">
        <v>15</v>
      </c>
      <c r="D251" s="750" t="s">
        <v>176</v>
      </c>
      <c r="E251" s="975"/>
      <c r="F251" s="975"/>
      <c r="G251" s="975"/>
      <c r="H251" s="975"/>
      <c r="I251" s="975"/>
      <c r="J251" s="975"/>
      <c r="K251" s="1015"/>
      <c r="L251" s="7">
        <f t="shared" si="109"/>
        <v>320</v>
      </c>
      <c r="M251" s="8">
        <f t="shared" si="109"/>
        <v>320</v>
      </c>
      <c r="N251" s="8">
        <f t="shared" si="109"/>
        <v>0</v>
      </c>
      <c r="O251" s="9">
        <f t="shared" si="109"/>
        <v>0</v>
      </c>
      <c r="P251" s="7">
        <f t="shared" si="109"/>
        <v>322.2</v>
      </c>
      <c r="Q251" s="8">
        <f t="shared" si="109"/>
        <v>322.2</v>
      </c>
      <c r="R251" s="8">
        <f t="shared" si="110"/>
        <v>0</v>
      </c>
      <c r="S251" s="9">
        <f t="shared" si="110"/>
        <v>0</v>
      </c>
      <c r="T251" s="7">
        <f t="shared" si="110"/>
        <v>311.3</v>
      </c>
      <c r="U251" s="8">
        <f t="shared" si="110"/>
        <v>311.3</v>
      </c>
      <c r="V251" s="8">
        <f t="shared" si="110"/>
        <v>0</v>
      </c>
      <c r="W251" s="9">
        <f t="shared" si="110"/>
        <v>0</v>
      </c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ht="18" customHeight="1" thickBot="1" x14ac:dyDescent="0.25">
      <c r="A252" s="27" t="s">
        <v>14</v>
      </c>
      <c r="B252" s="237" t="s">
        <v>34</v>
      </c>
      <c r="C252" s="972" t="s">
        <v>177</v>
      </c>
      <c r="D252" s="973"/>
      <c r="E252" s="973"/>
      <c r="F252" s="973"/>
      <c r="G252" s="973"/>
      <c r="H252" s="973"/>
      <c r="I252" s="973"/>
      <c r="J252" s="973"/>
      <c r="K252" s="974"/>
      <c r="L252" s="115">
        <f t="shared" ref="L252:W252" si="111">SUM(+L251)</f>
        <v>320</v>
      </c>
      <c r="M252" s="116">
        <f t="shared" si="111"/>
        <v>320</v>
      </c>
      <c r="N252" s="116">
        <f t="shared" si="111"/>
        <v>0</v>
      </c>
      <c r="O252" s="117">
        <f t="shared" si="111"/>
        <v>0</v>
      </c>
      <c r="P252" s="115">
        <f t="shared" si="111"/>
        <v>322.2</v>
      </c>
      <c r="Q252" s="116">
        <f t="shared" si="111"/>
        <v>322.2</v>
      </c>
      <c r="R252" s="116">
        <f t="shared" si="111"/>
        <v>0</v>
      </c>
      <c r="S252" s="117">
        <f t="shared" si="111"/>
        <v>0</v>
      </c>
      <c r="T252" s="115">
        <f t="shared" si="111"/>
        <v>311.3</v>
      </c>
      <c r="U252" s="116">
        <f t="shared" si="111"/>
        <v>311.3</v>
      </c>
      <c r="V252" s="116">
        <f t="shared" si="111"/>
        <v>0</v>
      </c>
      <c r="W252" s="117">
        <f t="shared" si="111"/>
        <v>0</v>
      </c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ht="21" customHeight="1" thickBot="1" x14ac:dyDescent="0.25">
      <c r="A253" s="957" t="s">
        <v>179</v>
      </c>
      <c r="B253" s="958"/>
      <c r="C253" s="958"/>
      <c r="D253" s="958"/>
      <c r="E253" s="958"/>
      <c r="F253" s="958"/>
      <c r="G253" s="958"/>
      <c r="H253" s="958"/>
      <c r="I253" s="958"/>
      <c r="J253" s="958"/>
      <c r="K253" s="958"/>
      <c r="L253" s="118">
        <f t="shared" ref="L253:W253" si="112">L252+L246+L235+L208+L201+L190+L178+L156</f>
        <v>37593.300000000003</v>
      </c>
      <c r="M253" s="119">
        <f t="shared" si="112"/>
        <v>37590.300000000003</v>
      </c>
      <c r="N253" s="119">
        <f t="shared" si="112"/>
        <v>6536</v>
      </c>
      <c r="O253" s="120">
        <f t="shared" si="112"/>
        <v>3</v>
      </c>
      <c r="P253" s="118">
        <f t="shared" si="112"/>
        <v>39975.699999999997</v>
      </c>
      <c r="Q253" s="119">
        <f t="shared" si="112"/>
        <v>39928.500000000007</v>
      </c>
      <c r="R253" s="119">
        <f t="shared" si="112"/>
        <v>6486</v>
      </c>
      <c r="S253" s="120">
        <f t="shared" si="112"/>
        <v>47.199999999999996</v>
      </c>
      <c r="T253" s="118">
        <f t="shared" si="112"/>
        <v>39177.80000000001</v>
      </c>
      <c r="U253" s="119">
        <f t="shared" si="112"/>
        <v>39130.600000000006</v>
      </c>
      <c r="V253" s="119">
        <f t="shared" si="112"/>
        <v>6402.0000000000009</v>
      </c>
      <c r="W253" s="120">
        <f t="shared" si="112"/>
        <v>47.199999999999996</v>
      </c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ht="18" customHeight="1" x14ac:dyDescent="0.2">
      <c r="A254" s="1130" t="s">
        <v>190</v>
      </c>
      <c r="B254" s="1130"/>
      <c r="C254" s="1130"/>
      <c r="D254" s="1130"/>
      <c r="E254" s="1130"/>
      <c r="F254" s="1130"/>
      <c r="G254" s="1130"/>
      <c r="H254" s="1130"/>
      <c r="I254" s="1130"/>
      <c r="J254" s="1130"/>
      <c r="K254" s="1130"/>
      <c r="L254" s="1130"/>
      <c r="M254" s="1130"/>
      <c r="N254" s="1130"/>
      <c r="O254" s="1130"/>
      <c r="P254" s="1130"/>
      <c r="Q254" s="1130"/>
      <c r="R254" s="1130"/>
      <c r="S254" s="1130"/>
      <c r="T254" s="1130"/>
      <c r="U254" s="1130"/>
      <c r="V254" s="1130"/>
      <c r="W254" s="1130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ht="15.75" customHeight="1" x14ac:dyDescent="0.2">
      <c r="I255" s="28"/>
      <c r="J255" s="28"/>
      <c r="K255" s="35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ht="16.5" customHeight="1" x14ac:dyDescent="0.2">
      <c r="I256" s="28"/>
      <c r="J256" s="28"/>
      <c r="K256" s="42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5:37" ht="15.75" customHeight="1" x14ac:dyDescent="0.2">
      <c r="I257" s="28"/>
      <c r="J257" s="28"/>
      <c r="K257" s="42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5:37" ht="15.75" customHeight="1" x14ac:dyDescent="0.2">
      <c r="I258" s="28"/>
      <c r="J258" s="28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5:37" ht="17.25" customHeight="1" x14ac:dyDescent="0.2">
      <c r="E259" s="28"/>
      <c r="I259" s="28"/>
      <c r="J259" s="28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5:37" ht="15.75" customHeight="1" x14ac:dyDescent="0.2">
      <c r="E260" s="28"/>
      <c r="I260" s="28"/>
      <c r="J260" s="28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5:37" ht="18.75" customHeight="1" x14ac:dyDescent="0.2">
      <c r="I261" s="28"/>
      <c r="J261" s="28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5:37" ht="23.25" customHeight="1" x14ac:dyDescent="0.2">
      <c r="K262" s="42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</row>
    <row r="263" spans="5:37" ht="30" customHeight="1" x14ac:dyDescent="0.2">
      <c r="H263" s="28"/>
      <c r="I263" s="28"/>
      <c r="J263" s="28"/>
      <c r="K263" s="43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</row>
    <row r="264" spans="5:37" ht="25.5" customHeight="1" x14ac:dyDescent="0.2"/>
    <row r="265" spans="5:37" ht="16.5" customHeight="1" x14ac:dyDescent="0.2"/>
    <row r="266" spans="5:37" ht="18" customHeight="1" x14ac:dyDescent="0.2"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</row>
    <row r="267" spans="5:37" ht="18" customHeight="1" x14ac:dyDescent="0.2"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</row>
    <row r="268" spans="5:37" ht="15.75" customHeight="1" x14ac:dyDescent="0.2"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</row>
    <row r="269" spans="5:37" ht="17.25" customHeight="1" x14ac:dyDescent="0.2"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</row>
    <row r="270" spans="5:37" ht="18" customHeight="1" x14ac:dyDescent="0.2"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</row>
    <row r="271" spans="5:37" ht="14.25" customHeight="1" x14ac:dyDescent="0.2"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</row>
    <row r="272" spans="5:37" ht="18" customHeight="1" x14ac:dyDescent="0.2"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</row>
    <row r="273" spans="12:23" ht="16.5" customHeight="1" x14ac:dyDescent="0.2"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</row>
    <row r="274" spans="12:23" ht="16.5" customHeight="1" x14ac:dyDescent="0.2"/>
    <row r="275" spans="12:23" ht="17.25" customHeight="1" x14ac:dyDescent="0.2"/>
    <row r="276" spans="12:23" ht="18" customHeight="1" x14ac:dyDescent="0.2"/>
    <row r="277" spans="12:23" ht="19.5" customHeight="1" x14ac:dyDescent="0.2"/>
    <row r="278" spans="12:23" ht="16.5" customHeight="1" x14ac:dyDescent="0.2"/>
    <row r="279" spans="12:23" ht="17.25" customHeight="1" x14ac:dyDescent="0.2"/>
    <row r="280" spans="12:23" ht="15.75" customHeight="1" x14ac:dyDescent="0.2"/>
    <row r="281" spans="12:23" ht="18.75" customHeight="1" x14ac:dyDescent="0.2"/>
    <row r="282" spans="12:23" ht="22.5" customHeight="1" x14ac:dyDescent="0.2"/>
    <row r="283" spans="12:23" ht="15.75" customHeight="1" x14ac:dyDescent="0.2"/>
    <row r="284" spans="12:23" ht="14.25" customHeight="1" x14ac:dyDescent="0.2"/>
    <row r="285" spans="12:23" ht="21.75" customHeight="1" x14ac:dyDescent="0.2"/>
    <row r="286" spans="12:23" ht="17.25" customHeight="1" x14ac:dyDescent="0.2"/>
    <row r="287" spans="12:23" ht="17.25" customHeight="1" x14ac:dyDescent="0.2"/>
    <row r="288" spans="12:23" ht="21.75" customHeight="1" x14ac:dyDescent="0.2"/>
    <row r="289" ht="18.75" customHeight="1" x14ac:dyDescent="0.2"/>
    <row r="290" ht="15" customHeight="1" x14ac:dyDescent="0.2"/>
    <row r="291" ht="16.5" customHeight="1" x14ac:dyDescent="0.2"/>
    <row r="292" ht="15.75" customHeight="1" x14ac:dyDescent="0.2"/>
    <row r="293" ht="24.75" customHeight="1" x14ac:dyDescent="0.2"/>
    <row r="294" ht="22.5" customHeight="1" x14ac:dyDescent="0.2"/>
    <row r="295" ht="14.25" customHeight="1" x14ac:dyDescent="0.2"/>
    <row r="296" ht="18.75" customHeight="1" x14ac:dyDescent="0.2"/>
    <row r="297" ht="21" customHeight="1" x14ac:dyDescent="0.2"/>
    <row r="298" ht="15" customHeight="1" x14ac:dyDescent="0.2"/>
    <row r="299" ht="21.75" customHeight="1" x14ac:dyDescent="0.2"/>
    <row r="300" ht="21.75" customHeight="1" x14ac:dyDescent="0.2"/>
    <row r="301" ht="3.75" customHeight="1" x14ac:dyDescent="0.2"/>
    <row r="302" ht="34.5" customHeight="1" x14ac:dyDescent="0.2"/>
    <row r="303" ht="15" customHeight="1" x14ac:dyDescent="0.2"/>
    <row r="304" ht="15" customHeight="1" x14ac:dyDescent="0.2"/>
    <row r="305" ht="12.75" customHeight="1" x14ac:dyDescent="0.2"/>
    <row r="306" ht="15" customHeight="1" x14ac:dyDescent="0.2"/>
    <row r="307" ht="18.75" customHeight="1" x14ac:dyDescent="0.2"/>
    <row r="308" ht="18.75" customHeight="1" x14ac:dyDescent="0.2"/>
    <row r="309" ht="18.75" customHeight="1" x14ac:dyDescent="0.2"/>
    <row r="310" ht="16.5" customHeight="1" x14ac:dyDescent="0.2"/>
    <row r="311" ht="17.25" customHeight="1" x14ac:dyDescent="0.2"/>
    <row r="312" ht="21" customHeight="1" x14ac:dyDescent="0.2"/>
    <row r="313" ht="19.5" customHeight="1" x14ac:dyDescent="0.2"/>
    <row r="314" ht="15.75" customHeight="1" x14ac:dyDescent="0.2"/>
    <row r="315" ht="22.5" customHeight="1" x14ac:dyDescent="0.2"/>
    <row r="316" ht="20.25" customHeight="1" x14ac:dyDescent="0.2"/>
    <row r="317" ht="18" customHeight="1" x14ac:dyDescent="0.2"/>
    <row r="318" ht="15.75" customHeight="1" x14ac:dyDescent="0.2"/>
    <row r="319" ht="19.5" customHeight="1" x14ac:dyDescent="0.2"/>
    <row r="320" ht="17.25" customHeight="1" x14ac:dyDescent="0.2"/>
    <row r="321" ht="22.5" customHeight="1" x14ac:dyDescent="0.2"/>
    <row r="322" ht="15.75" customHeight="1" x14ac:dyDescent="0.2"/>
    <row r="323" ht="18.75" customHeight="1" x14ac:dyDescent="0.2"/>
    <row r="324" ht="23.25" customHeight="1" x14ac:dyDescent="0.2"/>
    <row r="325" ht="17.25" customHeight="1" x14ac:dyDescent="0.2"/>
    <row r="326" ht="15" customHeight="1" x14ac:dyDescent="0.2"/>
    <row r="327" ht="39.75" customHeight="1" x14ac:dyDescent="0.2"/>
    <row r="328" ht="0.75" customHeight="1" x14ac:dyDescent="0.2"/>
    <row r="329" ht="33" customHeight="1" x14ac:dyDescent="0.2"/>
    <row r="330" ht="16.5" customHeight="1" x14ac:dyDescent="0.2"/>
    <row r="331" ht="16.5" customHeight="1" x14ac:dyDescent="0.2"/>
    <row r="332" ht="16.5" customHeight="1" x14ac:dyDescent="0.2"/>
    <row r="333" ht="17.25" customHeight="1" x14ac:dyDescent="0.2"/>
    <row r="334" ht="21" customHeight="1" x14ac:dyDescent="0.2"/>
    <row r="335" ht="37.5" customHeight="1" x14ac:dyDescent="0.2"/>
    <row r="336" ht="15.75" customHeight="1" x14ac:dyDescent="0.2"/>
    <row r="337" ht="16.5" customHeight="1" x14ac:dyDescent="0.2"/>
    <row r="338" ht="19.5" customHeight="1" x14ac:dyDescent="0.2"/>
    <row r="339" ht="22.5" customHeight="1" x14ac:dyDescent="0.2"/>
    <row r="340" ht="40.5" customHeight="1" x14ac:dyDescent="0.2"/>
    <row r="341" ht="33.75" customHeight="1" x14ac:dyDescent="0.2"/>
    <row r="342" ht="34.5" customHeight="1" x14ac:dyDescent="0.2"/>
    <row r="343" ht="36" customHeight="1" x14ac:dyDescent="0.2"/>
    <row r="344" ht="28.5" customHeight="1" x14ac:dyDescent="0.2"/>
    <row r="345" ht="22.5" customHeight="1" x14ac:dyDescent="0.2"/>
    <row r="346" ht="23.25" customHeight="1" x14ac:dyDescent="0.2"/>
    <row r="347" ht="21" customHeight="1" x14ac:dyDescent="0.2"/>
    <row r="348" ht="32.25" customHeight="1" x14ac:dyDescent="0.2"/>
    <row r="349" ht="37.5" customHeight="1" x14ac:dyDescent="0.2"/>
    <row r="350" ht="14.25" customHeight="1" x14ac:dyDescent="0.2"/>
    <row r="351" ht="13.5" customHeight="1" x14ac:dyDescent="0.2"/>
    <row r="352" ht="13.5" customHeight="1" x14ac:dyDescent="0.2"/>
    <row r="353" ht="21" customHeight="1" x14ac:dyDescent="0.2"/>
    <row r="354" ht="14.25" customHeight="1" x14ac:dyDescent="0.2"/>
    <row r="355" ht="12" customHeight="1" x14ac:dyDescent="0.2"/>
    <row r="356" ht="20.25" customHeight="1" x14ac:dyDescent="0.2"/>
    <row r="357" ht="18" customHeight="1" x14ac:dyDescent="0.2"/>
    <row r="358" ht="18.75" customHeight="1" x14ac:dyDescent="0.2"/>
    <row r="359" ht="15" customHeight="1" x14ac:dyDescent="0.2"/>
    <row r="360" ht="15.75" customHeight="1" x14ac:dyDescent="0.2"/>
    <row r="361" ht="18" customHeight="1" x14ac:dyDescent="0.2"/>
    <row r="362" ht="18" customHeight="1" x14ac:dyDescent="0.2"/>
    <row r="363" ht="18" customHeight="1" x14ac:dyDescent="0.2"/>
    <row r="364" ht="15.75" customHeight="1" x14ac:dyDescent="0.2"/>
    <row r="365" ht="19.5" customHeight="1" x14ac:dyDescent="0.2"/>
    <row r="366" ht="21" customHeight="1" x14ac:dyDescent="0.2"/>
    <row r="367" ht="15.75" customHeight="1" x14ac:dyDescent="0.2"/>
    <row r="368" ht="15.75" customHeight="1" x14ac:dyDescent="0.2"/>
    <row r="369" ht="21" customHeight="1" x14ac:dyDescent="0.2"/>
    <row r="370" ht="18.75" customHeight="1" x14ac:dyDescent="0.2"/>
    <row r="371" ht="21.75" customHeight="1" x14ac:dyDescent="0.2"/>
    <row r="372" ht="19.5" customHeight="1" x14ac:dyDescent="0.2"/>
    <row r="373" ht="15" customHeight="1" x14ac:dyDescent="0.2"/>
    <row r="374" ht="22.5" customHeight="1" x14ac:dyDescent="0.2"/>
    <row r="375" ht="19.5" customHeight="1" x14ac:dyDescent="0.2"/>
    <row r="376" ht="19.5" customHeight="1" x14ac:dyDescent="0.2"/>
    <row r="377" ht="30.75" customHeight="1" x14ac:dyDescent="0.2"/>
    <row r="378" ht="12.75" customHeight="1" x14ac:dyDescent="0.2"/>
    <row r="379" ht="15" customHeight="1" x14ac:dyDescent="0.2"/>
    <row r="381" ht="15" customHeight="1" x14ac:dyDescent="0.2"/>
  </sheetData>
  <sheetProtection selectLockedCells="1" selectUnlockedCells="1"/>
  <mergeCells count="789">
    <mergeCell ref="E225:E226"/>
    <mergeCell ref="F225:F226"/>
    <mergeCell ref="G225:G226"/>
    <mergeCell ref="H225:H226"/>
    <mergeCell ref="I225:I226"/>
    <mergeCell ref="A227:A229"/>
    <mergeCell ref="B227:B229"/>
    <mergeCell ref="C227:C229"/>
    <mergeCell ref="D227:D229"/>
    <mergeCell ref="E227:E229"/>
    <mergeCell ref="F227:F229"/>
    <mergeCell ref="G227:G229"/>
    <mergeCell ref="H227:H229"/>
    <mergeCell ref="I227:I229"/>
    <mergeCell ref="A225:A226"/>
    <mergeCell ref="B47:B49"/>
    <mergeCell ref="D47:D49"/>
    <mergeCell ref="F52:F54"/>
    <mergeCell ref="D51:W51"/>
    <mergeCell ref="E47:E49"/>
    <mergeCell ref="F47:F49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A254:W254"/>
    <mergeCell ref="A152:A154"/>
    <mergeCell ref="B152:B154"/>
    <mergeCell ref="C152:C154"/>
    <mergeCell ref="D152:D154"/>
    <mergeCell ref="E152:E154"/>
    <mergeCell ref="J159:J161"/>
    <mergeCell ref="H216:H219"/>
    <mergeCell ref="J216:J219"/>
    <mergeCell ref="G243:G244"/>
    <mergeCell ref="D215:W215"/>
    <mergeCell ref="E249:E250"/>
    <mergeCell ref="F232:F233"/>
    <mergeCell ref="D243:D244"/>
    <mergeCell ref="E243:E244"/>
    <mergeCell ref="F243:F244"/>
    <mergeCell ref="F238:F240"/>
    <mergeCell ref="B249:B250"/>
    <mergeCell ref="C243:C244"/>
    <mergeCell ref="C232:C233"/>
    <mergeCell ref="J241:J242"/>
    <mergeCell ref="J243:J244"/>
    <mergeCell ref="B243:B244"/>
    <mergeCell ref="J225:J226"/>
    <mergeCell ref="C246:K246"/>
    <mergeCell ref="C247:W247"/>
    <mergeCell ref="G249:G250"/>
    <mergeCell ref="J249:J250"/>
    <mergeCell ref="G238:G240"/>
    <mergeCell ref="H238:H240"/>
    <mergeCell ref="I238:I240"/>
    <mergeCell ref="I241:I242"/>
    <mergeCell ref="H243:H244"/>
    <mergeCell ref="I243:I244"/>
    <mergeCell ref="J238:J240"/>
    <mergeCell ref="X167:X176"/>
    <mergeCell ref="X181:X187"/>
    <mergeCell ref="X190:X192"/>
    <mergeCell ref="X193:X194"/>
    <mergeCell ref="G204:G206"/>
    <mergeCell ref="H204:H206"/>
    <mergeCell ref="I204:I206"/>
    <mergeCell ref="X203:X204"/>
    <mergeCell ref="X205:X206"/>
    <mergeCell ref="D203:W203"/>
    <mergeCell ref="D204:D206"/>
    <mergeCell ref="E204:E206"/>
    <mergeCell ref="F204:F206"/>
    <mergeCell ref="X199:X200"/>
    <mergeCell ref="E182:E184"/>
    <mergeCell ref="D181:W181"/>
    <mergeCell ref="H169:H170"/>
    <mergeCell ref="I169:I170"/>
    <mergeCell ref="I171:I173"/>
    <mergeCell ref="J204:J206"/>
    <mergeCell ref="D200:K200"/>
    <mergeCell ref="E197:E199"/>
    <mergeCell ref="F197:F199"/>
    <mergeCell ref="X178:X180"/>
    <mergeCell ref="A222:A224"/>
    <mergeCell ref="B222:B224"/>
    <mergeCell ref="C222:C224"/>
    <mergeCell ref="D222:D224"/>
    <mergeCell ref="E222:E224"/>
    <mergeCell ref="F222:F224"/>
    <mergeCell ref="G222:G224"/>
    <mergeCell ref="H222:H224"/>
    <mergeCell ref="I222:I224"/>
    <mergeCell ref="B211:B213"/>
    <mergeCell ref="C211:C213"/>
    <mergeCell ref="D211:D213"/>
    <mergeCell ref="E211:E213"/>
    <mergeCell ref="X235:X236"/>
    <mergeCell ref="D237:W237"/>
    <mergeCell ref="D234:K234"/>
    <mergeCell ref="C235:K235"/>
    <mergeCell ref="C236:W236"/>
    <mergeCell ref="J227:J229"/>
    <mergeCell ref="D230:K230"/>
    <mergeCell ref="J232:J233"/>
    <mergeCell ref="D221:W221"/>
    <mergeCell ref="J222:J224"/>
    <mergeCell ref="X231:X232"/>
    <mergeCell ref="D231:W231"/>
    <mergeCell ref="G232:G233"/>
    <mergeCell ref="H232:H233"/>
    <mergeCell ref="I232:I233"/>
    <mergeCell ref="D232:D233"/>
    <mergeCell ref="E232:E233"/>
    <mergeCell ref="B225:B226"/>
    <mergeCell ref="C225:C226"/>
    <mergeCell ref="D225:D226"/>
    <mergeCell ref="A25:A28"/>
    <mergeCell ref="A10:A12"/>
    <mergeCell ref="B10:B12"/>
    <mergeCell ref="C10:C12"/>
    <mergeCell ref="E40:E43"/>
    <mergeCell ref="A141:A143"/>
    <mergeCell ref="I17:I18"/>
    <mergeCell ref="D20:W20"/>
    <mergeCell ref="H25:H28"/>
    <mergeCell ref="D25:D28"/>
    <mergeCell ref="A47:A49"/>
    <mergeCell ref="C47:C49"/>
    <mergeCell ref="A57:A62"/>
    <mergeCell ref="B57:B62"/>
    <mergeCell ref="B52:B54"/>
    <mergeCell ref="B55:B56"/>
    <mergeCell ref="G57:G62"/>
    <mergeCell ref="F57:F62"/>
    <mergeCell ref="E50:K50"/>
    <mergeCell ref="I52:I54"/>
    <mergeCell ref="H52:H54"/>
    <mergeCell ref="A55:A56"/>
    <mergeCell ref="A52:A54"/>
    <mergeCell ref="G52:G54"/>
    <mergeCell ref="X158:X159"/>
    <mergeCell ref="F164:F166"/>
    <mergeCell ref="D159:D161"/>
    <mergeCell ref="D162:K162"/>
    <mergeCell ref="C156:K156"/>
    <mergeCell ref="H112:H113"/>
    <mergeCell ref="I102:I103"/>
    <mergeCell ref="I104:I105"/>
    <mergeCell ref="F114:F116"/>
    <mergeCell ref="I106:I107"/>
    <mergeCell ref="H114:H116"/>
    <mergeCell ref="D114:D116"/>
    <mergeCell ref="D104:D105"/>
    <mergeCell ref="D158:W158"/>
    <mergeCell ref="C157:W157"/>
    <mergeCell ref="F148:F151"/>
    <mergeCell ref="G148:G151"/>
    <mergeCell ref="C159:C161"/>
    <mergeCell ref="C119:C121"/>
    <mergeCell ref="C112:C113"/>
    <mergeCell ref="C110:C111"/>
    <mergeCell ref="C141:C143"/>
    <mergeCell ref="H138:H140"/>
    <mergeCell ref="I138:I140"/>
    <mergeCell ref="B40:B43"/>
    <mergeCell ref="B1:W1"/>
    <mergeCell ref="B6:W6"/>
    <mergeCell ref="B7:W7"/>
    <mergeCell ref="B8:W8"/>
    <mergeCell ref="U9:W9"/>
    <mergeCell ref="K10:K12"/>
    <mergeCell ref="L10:O10"/>
    <mergeCell ref="E19:K19"/>
    <mergeCell ref="I21:I24"/>
    <mergeCell ref="E21:E24"/>
    <mergeCell ref="F21:F24"/>
    <mergeCell ref="G21:G24"/>
    <mergeCell ref="H21:H24"/>
    <mergeCell ref="B21:B24"/>
    <mergeCell ref="G17:G18"/>
    <mergeCell ref="H17:H18"/>
    <mergeCell ref="E17:E18"/>
    <mergeCell ref="S2:X2"/>
    <mergeCell ref="S3:X3"/>
    <mergeCell ref="S4:X4"/>
    <mergeCell ref="A14:W14"/>
    <mergeCell ref="C15:W15"/>
    <mergeCell ref="Q11:R11"/>
    <mergeCell ref="A44:A46"/>
    <mergeCell ref="B187:B188"/>
    <mergeCell ref="H171:H173"/>
    <mergeCell ref="D171:D173"/>
    <mergeCell ref="E171:E173"/>
    <mergeCell ref="F171:F173"/>
    <mergeCell ref="G171:G173"/>
    <mergeCell ref="E169:E170"/>
    <mergeCell ref="F169:F170"/>
    <mergeCell ref="G187:G188"/>
    <mergeCell ref="D187:D188"/>
    <mergeCell ref="E187:E188"/>
    <mergeCell ref="G185:G186"/>
    <mergeCell ref="H185:H186"/>
    <mergeCell ref="D182:D184"/>
    <mergeCell ref="D177:K177"/>
    <mergeCell ref="A179:W179"/>
    <mergeCell ref="A185:A186"/>
    <mergeCell ref="C187:C188"/>
    <mergeCell ref="A187:A188"/>
    <mergeCell ref="A138:A140"/>
    <mergeCell ref="A174:A176"/>
    <mergeCell ref="A117:A118"/>
    <mergeCell ref="A119:A121"/>
    <mergeCell ref="H174:H176"/>
    <mergeCell ref="D174:D176"/>
    <mergeCell ref="F194:F196"/>
    <mergeCell ref="F185:F186"/>
    <mergeCell ref="H194:H196"/>
    <mergeCell ref="I187:I188"/>
    <mergeCell ref="A182:A184"/>
    <mergeCell ref="B204:B206"/>
    <mergeCell ref="B138:B140"/>
    <mergeCell ref="B141:B143"/>
    <mergeCell ref="G194:G196"/>
    <mergeCell ref="D185:D186"/>
    <mergeCell ref="E185:E186"/>
    <mergeCell ref="A191:W191"/>
    <mergeCell ref="D193:W193"/>
    <mergeCell ref="C194:C196"/>
    <mergeCell ref="D141:D143"/>
    <mergeCell ref="E141:E143"/>
    <mergeCell ref="F141:F143"/>
    <mergeCell ref="G141:G143"/>
    <mergeCell ref="H141:H143"/>
    <mergeCell ref="I141:I143"/>
    <mergeCell ref="A144:A147"/>
    <mergeCell ref="B144:B147"/>
    <mergeCell ref="E194:E196"/>
    <mergeCell ref="F187:F188"/>
    <mergeCell ref="J182:J184"/>
    <mergeCell ref="H187:H188"/>
    <mergeCell ref="G182:G184"/>
    <mergeCell ref="H182:H184"/>
    <mergeCell ref="I182:I184"/>
    <mergeCell ref="F182:F184"/>
    <mergeCell ref="J185:J186"/>
    <mergeCell ref="B232:B233"/>
    <mergeCell ref="D251:K251"/>
    <mergeCell ref="C249:C250"/>
    <mergeCell ref="I185:I186"/>
    <mergeCell ref="J187:J188"/>
    <mergeCell ref="C180:W180"/>
    <mergeCell ref="C178:K178"/>
    <mergeCell ref="C182:C184"/>
    <mergeCell ref="J194:J196"/>
    <mergeCell ref="I216:I219"/>
    <mergeCell ref="D216:D219"/>
    <mergeCell ref="D220:K220"/>
    <mergeCell ref="E216:E219"/>
    <mergeCell ref="F216:F219"/>
    <mergeCell ref="G216:G219"/>
    <mergeCell ref="J197:J199"/>
    <mergeCell ref="D214:K214"/>
    <mergeCell ref="D210:W210"/>
    <mergeCell ref="J211:J213"/>
    <mergeCell ref="C204:C206"/>
    <mergeCell ref="C202:W202"/>
    <mergeCell ref="D207:K207"/>
    <mergeCell ref="I194:I196"/>
    <mergeCell ref="D194:D196"/>
    <mergeCell ref="A216:A219"/>
    <mergeCell ref="B216:B219"/>
    <mergeCell ref="C216:C219"/>
    <mergeCell ref="D189:K189"/>
    <mergeCell ref="H211:H213"/>
    <mergeCell ref="I211:I213"/>
    <mergeCell ref="F211:F213"/>
    <mergeCell ref="G211:G213"/>
    <mergeCell ref="C192:W192"/>
    <mergeCell ref="A211:A213"/>
    <mergeCell ref="A197:A199"/>
    <mergeCell ref="A194:A196"/>
    <mergeCell ref="A204:A206"/>
    <mergeCell ref="C209:W209"/>
    <mergeCell ref="C208:K208"/>
    <mergeCell ref="H197:H199"/>
    <mergeCell ref="I197:I199"/>
    <mergeCell ref="C201:K201"/>
    <mergeCell ref="D197:D199"/>
    <mergeCell ref="C190:K190"/>
    <mergeCell ref="B197:B199"/>
    <mergeCell ref="B194:B196"/>
    <mergeCell ref="G197:G199"/>
    <mergeCell ref="C197:C199"/>
    <mergeCell ref="A253:K253"/>
    <mergeCell ref="I249:I250"/>
    <mergeCell ref="H249:H250"/>
    <mergeCell ref="A232:A233"/>
    <mergeCell ref="A249:A250"/>
    <mergeCell ref="D238:D240"/>
    <mergeCell ref="E238:E240"/>
    <mergeCell ref="A243:A244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C252:K252"/>
    <mergeCell ref="D245:K245"/>
    <mergeCell ref="A238:A240"/>
    <mergeCell ref="B238:B240"/>
    <mergeCell ref="C238:C240"/>
    <mergeCell ref="D249:D250"/>
    <mergeCell ref="F249:F250"/>
    <mergeCell ref="D248:W248"/>
    <mergeCell ref="G114:G116"/>
    <mergeCell ref="G102:G103"/>
    <mergeCell ref="G106:G107"/>
    <mergeCell ref="G110:G111"/>
    <mergeCell ref="F124:F125"/>
    <mergeCell ref="G117:G118"/>
    <mergeCell ref="H119:H121"/>
    <mergeCell ref="G119:G121"/>
    <mergeCell ref="I117:I118"/>
    <mergeCell ref="I119:I121"/>
    <mergeCell ref="H117:H118"/>
    <mergeCell ref="I114:I116"/>
    <mergeCell ref="I108:I109"/>
    <mergeCell ref="I110:I111"/>
    <mergeCell ref="H124:H125"/>
    <mergeCell ref="H122:H123"/>
    <mergeCell ref="I122:I123"/>
    <mergeCell ref="G122:G123"/>
    <mergeCell ref="G124:G125"/>
    <mergeCell ref="I124:I125"/>
    <mergeCell ref="J130:J131"/>
    <mergeCell ref="F126:F127"/>
    <mergeCell ref="H128:H129"/>
    <mergeCell ref="I128:I129"/>
    <mergeCell ref="I126:I127"/>
    <mergeCell ref="F128:F129"/>
    <mergeCell ref="E108:E109"/>
    <mergeCell ref="E119:E121"/>
    <mergeCell ref="E106:E107"/>
    <mergeCell ref="E122:E123"/>
    <mergeCell ref="I130:I131"/>
    <mergeCell ref="J117:J118"/>
    <mergeCell ref="J119:J121"/>
    <mergeCell ref="J122:J123"/>
    <mergeCell ref="J124:J125"/>
    <mergeCell ref="J126:J127"/>
    <mergeCell ref="J128:J129"/>
    <mergeCell ref="G126:G127"/>
    <mergeCell ref="H126:H127"/>
    <mergeCell ref="G128:G129"/>
    <mergeCell ref="H130:H131"/>
    <mergeCell ref="G112:G113"/>
    <mergeCell ref="J114:J116"/>
    <mergeCell ref="J112:J113"/>
    <mergeCell ref="D148:D151"/>
    <mergeCell ref="A171:A173"/>
    <mergeCell ref="A164:A166"/>
    <mergeCell ref="D122:D123"/>
    <mergeCell ref="D110:D111"/>
    <mergeCell ref="E110:E111"/>
    <mergeCell ref="F110:F111"/>
    <mergeCell ref="F112:F113"/>
    <mergeCell ref="E117:E118"/>
    <mergeCell ref="F117:F118"/>
    <mergeCell ref="F119:F121"/>
    <mergeCell ref="E114:E116"/>
    <mergeCell ref="E112:E113"/>
    <mergeCell ref="D117:D118"/>
    <mergeCell ref="B126:B127"/>
    <mergeCell ref="B114:B116"/>
    <mergeCell ref="B110:B111"/>
    <mergeCell ref="C144:C147"/>
    <mergeCell ref="D144:D147"/>
    <mergeCell ref="B104:B105"/>
    <mergeCell ref="A122:A123"/>
    <mergeCell ref="A106:A107"/>
    <mergeCell ref="A112:A113"/>
    <mergeCell ref="B122:B123"/>
    <mergeCell ref="A108:A109"/>
    <mergeCell ref="B108:B109"/>
    <mergeCell ref="C108:C109"/>
    <mergeCell ref="C106:C107"/>
    <mergeCell ref="B119:B121"/>
    <mergeCell ref="A114:A116"/>
    <mergeCell ref="C104:C105"/>
    <mergeCell ref="A110:A111"/>
    <mergeCell ref="B112:B113"/>
    <mergeCell ref="A104:A105"/>
    <mergeCell ref="A148:A151"/>
    <mergeCell ref="B159:B161"/>
    <mergeCell ref="G130:G131"/>
    <mergeCell ref="E134:E135"/>
    <mergeCell ref="B132:B133"/>
    <mergeCell ref="A132:A133"/>
    <mergeCell ref="C126:C127"/>
    <mergeCell ref="B124:B125"/>
    <mergeCell ref="E126:E127"/>
    <mergeCell ref="C132:C133"/>
    <mergeCell ref="A124:A125"/>
    <mergeCell ref="C124:C125"/>
    <mergeCell ref="A128:A129"/>
    <mergeCell ref="B128:B129"/>
    <mergeCell ref="C128:C129"/>
    <mergeCell ref="D132:D133"/>
    <mergeCell ref="D126:D127"/>
    <mergeCell ref="D124:D125"/>
    <mergeCell ref="E124:E125"/>
    <mergeCell ref="E128:E129"/>
    <mergeCell ref="D128:D129"/>
    <mergeCell ref="B148:B151"/>
    <mergeCell ref="A126:A127"/>
    <mergeCell ref="C148:C151"/>
    <mergeCell ref="A134:A135"/>
    <mergeCell ref="B130:B131"/>
    <mergeCell ref="C130:C131"/>
    <mergeCell ref="D130:D131"/>
    <mergeCell ref="E130:E131"/>
    <mergeCell ref="C134:C135"/>
    <mergeCell ref="B134:B135"/>
    <mergeCell ref="A130:A131"/>
    <mergeCell ref="F130:F131"/>
    <mergeCell ref="A169:A170"/>
    <mergeCell ref="D155:K155"/>
    <mergeCell ref="A167:A168"/>
    <mergeCell ref="B167:B168"/>
    <mergeCell ref="H167:H168"/>
    <mergeCell ref="C164:C166"/>
    <mergeCell ref="D164:D166"/>
    <mergeCell ref="G167:G168"/>
    <mergeCell ref="H159:H161"/>
    <mergeCell ref="E159:E161"/>
    <mergeCell ref="E167:E168"/>
    <mergeCell ref="F167:F168"/>
    <mergeCell ref="G164:G166"/>
    <mergeCell ref="D163:W163"/>
    <mergeCell ref="D169:D170"/>
    <mergeCell ref="I164:I166"/>
    <mergeCell ref="G169:G170"/>
    <mergeCell ref="F159:F161"/>
    <mergeCell ref="G159:G161"/>
    <mergeCell ref="E138:E140"/>
    <mergeCell ref="E144:E147"/>
    <mergeCell ref="F144:F147"/>
    <mergeCell ref="G144:G147"/>
    <mergeCell ref="H144:H147"/>
    <mergeCell ref="J132:J133"/>
    <mergeCell ref="J134:J135"/>
    <mergeCell ref="F132:F133"/>
    <mergeCell ref="B164:B166"/>
    <mergeCell ref="G152:G154"/>
    <mergeCell ref="D138:D140"/>
    <mergeCell ref="H152:H154"/>
    <mergeCell ref="D134:D135"/>
    <mergeCell ref="E148:E151"/>
    <mergeCell ref="F134:F135"/>
    <mergeCell ref="D137:W137"/>
    <mergeCell ref="F138:F140"/>
    <mergeCell ref="G134:G135"/>
    <mergeCell ref="D136:K136"/>
    <mergeCell ref="H134:H135"/>
    <mergeCell ref="J152:J154"/>
    <mergeCell ref="I152:I154"/>
    <mergeCell ref="F152:F154"/>
    <mergeCell ref="C138:C140"/>
    <mergeCell ref="G138:G140"/>
    <mergeCell ref="J138:J140"/>
    <mergeCell ref="J141:J143"/>
    <mergeCell ref="J144:J147"/>
    <mergeCell ref="J148:J151"/>
    <mergeCell ref="I144:I147"/>
    <mergeCell ref="H148:H151"/>
    <mergeCell ref="I148:I151"/>
    <mergeCell ref="G132:G133"/>
    <mergeCell ref="H132:H133"/>
    <mergeCell ref="I132:I133"/>
    <mergeCell ref="C185:C186"/>
    <mergeCell ref="B174:B176"/>
    <mergeCell ref="C174:C176"/>
    <mergeCell ref="I159:I161"/>
    <mergeCell ref="J169:J170"/>
    <mergeCell ref="J171:J173"/>
    <mergeCell ref="E174:E176"/>
    <mergeCell ref="F174:F176"/>
    <mergeCell ref="J164:J166"/>
    <mergeCell ref="J167:J168"/>
    <mergeCell ref="J174:J176"/>
    <mergeCell ref="C167:C168"/>
    <mergeCell ref="D167:D168"/>
    <mergeCell ref="G174:G176"/>
    <mergeCell ref="I167:I168"/>
    <mergeCell ref="E164:E166"/>
    <mergeCell ref="H164:H166"/>
    <mergeCell ref="B169:B170"/>
    <mergeCell ref="C169:C170"/>
    <mergeCell ref="C171:C173"/>
    <mergeCell ref="B171:B173"/>
    <mergeCell ref="B182:B184"/>
    <mergeCell ref="B185:B186"/>
    <mergeCell ref="I174:I176"/>
    <mergeCell ref="B117:B118"/>
    <mergeCell ref="I134:I135"/>
    <mergeCell ref="H110:H111"/>
    <mergeCell ref="H108:H109"/>
    <mergeCell ref="H106:H107"/>
    <mergeCell ref="H104:H105"/>
    <mergeCell ref="G100:G101"/>
    <mergeCell ref="G104:G105"/>
    <mergeCell ref="F82:F84"/>
    <mergeCell ref="G82:G84"/>
    <mergeCell ref="E102:E103"/>
    <mergeCell ref="F106:F107"/>
    <mergeCell ref="F108:F109"/>
    <mergeCell ref="F104:F105"/>
    <mergeCell ref="I112:I113"/>
    <mergeCell ref="C102:C103"/>
    <mergeCell ref="C114:C116"/>
    <mergeCell ref="C122:C123"/>
    <mergeCell ref="F122:F123"/>
    <mergeCell ref="D119:D121"/>
    <mergeCell ref="E132:E133"/>
    <mergeCell ref="D106:D107"/>
    <mergeCell ref="D112:D113"/>
    <mergeCell ref="C117:C118"/>
    <mergeCell ref="I82:I84"/>
    <mergeCell ref="I92:I93"/>
    <mergeCell ref="J88:J89"/>
    <mergeCell ref="G88:G89"/>
    <mergeCell ref="F88:F89"/>
    <mergeCell ref="I88:I89"/>
    <mergeCell ref="H85:H87"/>
    <mergeCell ref="I85:I87"/>
    <mergeCell ref="H88:H89"/>
    <mergeCell ref="D91:W91"/>
    <mergeCell ref="B25:B28"/>
    <mergeCell ref="U11:V11"/>
    <mergeCell ref="W11:W12"/>
    <mergeCell ref="A21:A24"/>
    <mergeCell ref="E98:E99"/>
    <mergeCell ref="E96:E97"/>
    <mergeCell ref="F98:F99"/>
    <mergeCell ref="D98:D99"/>
    <mergeCell ref="G98:G99"/>
    <mergeCell ref="F96:F97"/>
    <mergeCell ref="E82:E84"/>
    <mergeCell ref="E85:E87"/>
    <mergeCell ref="D77:D78"/>
    <mergeCell ref="A33:A35"/>
    <mergeCell ref="C40:C43"/>
    <mergeCell ref="C29:C32"/>
    <mergeCell ref="B33:B35"/>
    <mergeCell ref="C33:C35"/>
    <mergeCell ref="A36:A39"/>
    <mergeCell ref="B36:B39"/>
    <mergeCell ref="C36:C39"/>
    <mergeCell ref="A40:A43"/>
    <mergeCell ref="A29:A32"/>
    <mergeCell ref="B29:B32"/>
    <mergeCell ref="A13:W13"/>
    <mergeCell ref="O11:O12"/>
    <mergeCell ref="A17:A18"/>
    <mergeCell ref="B17:B18"/>
    <mergeCell ref="C17:C18"/>
    <mergeCell ref="F17:F18"/>
    <mergeCell ref="D10:D12"/>
    <mergeCell ref="E10:E12"/>
    <mergeCell ref="F10:F12"/>
    <mergeCell ref="P10:S10"/>
    <mergeCell ref="T10:W10"/>
    <mergeCell ref="G10:G12"/>
    <mergeCell ref="H10:H12"/>
    <mergeCell ref="I10:I12"/>
    <mergeCell ref="L11:L12"/>
    <mergeCell ref="M11:N11"/>
    <mergeCell ref="P11:P12"/>
    <mergeCell ref="J10:J12"/>
    <mergeCell ref="S11:S12"/>
    <mergeCell ref="C21:C24"/>
    <mergeCell ref="D21:D24"/>
    <mergeCell ref="I47:I49"/>
    <mergeCell ref="I25:I28"/>
    <mergeCell ref="J40:J43"/>
    <mergeCell ref="H47:H49"/>
    <mergeCell ref="J47:J49"/>
    <mergeCell ref="J52:J54"/>
    <mergeCell ref="I40:I43"/>
    <mergeCell ref="I33:I35"/>
    <mergeCell ref="F33:F35"/>
    <mergeCell ref="G25:G28"/>
    <mergeCell ref="J102:J103"/>
    <mergeCell ref="I79:I81"/>
    <mergeCell ref="J79:J81"/>
    <mergeCell ref="I77:I78"/>
    <mergeCell ref="G85:G87"/>
    <mergeCell ref="H75:H76"/>
    <mergeCell ref="I72:I74"/>
    <mergeCell ref="J75:J76"/>
    <mergeCell ref="I75:I76"/>
    <mergeCell ref="J96:J97"/>
    <mergeCell ref="G77:G78"/>
    <mergeCell ref="H100:H101"/>
    <mergeCell ref="H102:H103"/>
    <mergeCell ref="I96:I97"/>
    <mergeCell ref="I98:I99"/>
    <mergeCell ref="H98:H99"/>
    <mergeCell ref="H96:H97"/>
    <mergeCell ref="G96:G97"/>
    <mergeCell ref="J100:J101"/>
    <mergeCell ref="H94:H95"/>
    <mergeCell ref="J82:J84"/>
    <mergeCell ref="J72:J74"/>
    <mergeCell ref="J92:J93"/>
    <mergeCell ref="H82:H84"/>
    <mergeCell ref="A77:A78"/>
    <mergeCell ref="B77:B78"/>
    <mergeCell ref="C77:C78"/>
    <mergeCell ref="A92:A93"/>
    <mergeCell ref="G94:G95"/>
    <mergeCell ref="B92:B93"/>
    <mergeCell ref="F92:F93"/>
    <mergeCell ref="A94:A95"/>
    <mergeCell ref="B94:B95"/>
    <mergeCell ref="E94:E95"/>
    <mergeCell ref="C94:C95"/>
    <mergeCell ref="C85:C87"/>
    <mergeCell ref="A82:A84"/>
    <mergeCell ref="B82:B84"/>
    <mergeCell ref="C82:C84"/>
    <mergeCell ref="D82:D84"/>
    <mergeCell ref="A88:A89"/>
    <mergeCell ref="B88:B89"/>
    <mergeCell ref="C88:C89"/>
    <mergeCell ref="D90:K90"/>
    <mergeCell ref="E88:E89"/>
    <mergeCell ref="J77:J78"/>
    <mergeCell ref="H92:H93"/>
    <mergeCell ref="D88:D89"/>
    <mergeCell ref="A79:A81"/>
    <mergeCell ref="B79:B81"/>
    <mergeCell ref="C79:C81"/>
    <mergeCell ref="D79:D81"/>
    <mergeCell ref="E79:E81"/>
    <mergeCell ref="F79:F81"/>
    <mergeCell ref="G79:G81"/>
    <mergeCell ref="A159:A161"/>
    <mergeCell ref="J110:J111"/>
    <mergeCell ref="J85:J87"/>
    <mergeCell ref="D108:D109"/>
    <mergeCell ref="F85:F87"/>
    <mergeCell ref="D96:D97"/>
    <mergeCell ref="D100:D101"/>
    <mergeCell ref="F100:F101"/>
    <mergeCell ref="A85:A87"/>
    <mergeCell ref="B85:B87"/>
    <mergeCell ref="D85:D87"/>
    <mergeCell ref="B106:B107"/>
    <mergeCell ref="D102:D103"/>
    <mergeCell ref="E100:E101"/>
    <mergeCell ref="E104:E105"/>
    <mergeCell ref="C98:C99"/>
    <mergeCell ref="B102:B103"/>
    <mergeCell ref="A102:A103"/>
    <mergeCell ref="A100:A101"/>
    <mergeCell ref="I94:I95"/>
    <mergeCell ref="J106:J107"/>
    <mergeCell ref="E92:E93"/>
    <mergeCell ref="D94:D95"/>
    <mergeCell ref="J108:J109"/>
    <mergeCell ref="B100:B101"/>
    <mergeCell ref="B96:B97"/>
    <mergeCell ref="C96:C97"/>
    <mergeCell ref="B98:B99"/>
    <mergeCell ref="J94:J95"/>
    <mergeCell ref="J98:J99"/>
    <mergeCell ref="C100:C101"/>
    <mergeCell ref="F102:F103"/>
    <mergeCell ref="G108:G109"/>
    <mergeCell ref="F94:F95"/>
    <mergeCell ref="G92:G93"/>
    <mergeCell ref="C92:C93"/>
    <mergeCell ref="A98:A99"/>
    <mergeCell ref="A96:A97"/>
    <mergeCell ref="I100:I101"/>
    <mergeCell ref="D92:D93"/>
    <mergeCell ref="J104:J105"/>
    <mergeCell ref="A75:A76"/>
    <mergeCell ref="B75:B76"/>
    <mergeCell ref="C75:C76"/>
    <mergeCell ref="D75:D76"/>
    <mergeCell ref="A72:A74"/>
    <mergeCell ref="B72:B74"/>
    <mergeCell ref="A69:A71"/>
    <mergeCell ref="B69:B71"/>
    <mergeCell ref="D69:D71"/>
    <mergeCell ref="C69:C71"/>
    <mergeCell ref="D72:D74"/>
    <mergeCell ref="C72:C74"/>
    <mergeCell ref="F77:F78"/>
    <mergeCell ref="H77:H78"/>
    <mergeCell ref="H79:H81"/>
    <mergeCell ref="E69:E71"/>
    <mergeCell ref="F69:F71"/>
    <mergeCell ref="G69:G71"/>
    <mergeCell ref="G75:G76"/>
    <mergeCell ref="E77:E78"/>
    <mergeCell ref="E72:E74"/>
    <mergeCell ref="G72:G74"/>
    <mergeCell ref="F72:F74"/>
    <mergeCell ref="H69:H71"/>
    <mergeCell ref="H72:H74"/>
    <mergeCell ref="E75:E76"/>
    <mergeCell ref="F75:F76"/>
    <mergeCell ref="J69:J71"/>
    <mergeCell ref="I69:I71"/>
    <mergeCell ref="D40:D43"/>
    <mergeCell ref="F65:F68"/>
    <mergeCell ref="E29:E32"/>
    <mergeCell ref="F29:F32"/>
    <mergeCell ref="G29:G32"/>
    <mergeCell ref="I36:I39"/>
    <mergeCell ref="H33:H35"/>
    <mergeCell ref="G55:G56"/>
    <mergeCell ref="I65:I68"/>
    <mergeCell ref="J55:J56"/>
    <mergeCell ref="J57:J62"/>
    <mergeCell ref="H57:H62"/>
    <mergeCell ref="I55:I56"/>
    <mergeCell ref="D64:W64"/>
    <mergeCell ref="D55:D56"/>
    <mergeCell ref="G65:G68"/>
    <mergeCell ref="G47:G49"/>
    <mergeCell ref="E33:E35"/>
    <mergeCell ref="F36:F39"/>
    <mergeCell ref="G36:G39"/>
    <mergeCell ref="E55:E56"/>
    <mergeCell ref="E52:E54"/>
    <mergeCell ref="H36:H39"/>
    <mergeCell ref="D57:D62"/>
    <mergeCell ref="D63:K63"/>
    <mergeCell ref="I57:I62"/>
    <mergeCell ref="H55:H56"/>
    <mergeCell ref="E57:E62"/>
    <mergeCell ref="H29:H32"/>
    <mergeCell ref="C25:C28"/>
    <mergeCell ref="C57:C62"/>
    <mergeCell ref="C52:C54"/>
    <mergeCell ref="D52:D54"/>
    <mergeCell ref="C55:C56"/>
    <mergeCell ref="F55:F56"/>
    <mergeCell ref="F40:F43"/>
    <mergeCell ref="G40:G43"/>
    <mergeCell ref="H40:H43"/>
    <mergeCell ref="D29:D32"/>
    <mergeCell ref="S5:W5"/>
    <mergeCell ref="A65:A68"/>
    <mergeCell ref="B65:B68"/>
    <mergeCell ref="J33:J35"/>
    <mergeCell ref="J36:J39"/>
    <mergeCell ref="D33:D35"/>
    <mergeCell ref="D36:D39"/>
    <mergeCell ref="G33:G35"/>
    <mergeCell ref="E36:E39"/>
    <mergeCell ref="J17:J18"/>
    <mergeCell ref="J21:J24"/>
    <mergeCell ref="D17:D18"/>
    <mergeCell ref="J25:J28"/>
    <mergeCell ref="J29:J32"/>
    <mergeCell ref="H65:H68"/>
    <mergeCell ref="D65:D68"/>
    <mergeCell ref="E65:E68"/>
    <mergeCell ref="E25:E28"/>
    <mergeCell ref="T11:T12"/>
    <mergeCell ref="D16:W16"/>
    <mergeCell ref="J65:J68"/>
    <mergeCell ref="I29:I32"/>
    <mergeCell ref="C65:C68"/>
    <mergeCell ref="F25:F28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  <rowBreaks count="5" manualBreakCount="5">
    <brk id="39" max="16383" man="1"/>
    <brk id="68" max="16383" man="1"/>
    <brk id="123" max="16383" man="1"/>
    <brk id="186" max="16383" man="1"/>
    <brk id="2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zoomScaleNormal="100" zoomScaleSheetLayoutView="100" workbookViewId="0">
      <selection activeCell="M3" sqref="M3:P3"/>
    </sheetView>
  </sheetViews>
  <sheetFormatPr defaultRowHeight="12.75" x14ac:dyDescent="0.2"/>
  <cols>
    <col min="1" max="1" width="2.85546875" style="28" customWidth="1"/>
    <col min="2" max="2" width="22.5703125" style="28" customWidth="1"/>
    <col min="3" max="4" width="13.42578125" style="28" customWidth="1"/>
    <col min="5" max="5" width="10.140625" style="28" customWidth="1"/>
    <col min="6" max="6" width="10" style="28" customWidth="1"/>
    <col min="7" max="7" width="9.85546875" style="28" customWidth="1"/>
    <col min="8" max="9" width="9.42578125" style="28" customWidth="1"/>
    <col min="10" max="10" width="9.85546875" style="28" customWidth="1"/>
    <col min="11" max="11" width="9.5703125" style="28" customWidth="1"/>
    <col min="12" max="12" width="9.42578125" style="28" customWidth="1"/>
    <col min="13" max="13" width="9.85546875" style="28" customWidth="1"/>
    <col min="14" max="14" width="10" style="28" customWidth="1"/>
    <col min="15" max="15" width="10.28515625" style="28" customWidth="1"/>
    <col min="16" max="16" width="11.85546875" style="28" customWidth="1"/>
    <col min="17" max="16384" width="9.140625" style="28"/>
  </cols>
  <sheetData>
    <row r="1" spans="1:16" ht="15" customHeight="1" x14ac:dyDescent="0.2">
      <c r="A1" s="1174" t="s">
        <v>400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  <c r="P1" s="1174"/>
    </row>
    <row r="2" spans="1:16" ht="13.5" thickBot="1" x14ac:dyDescent="0.25">
      <c r="A2" s="1175" t="s">
        <v>117</v>
      </c>
      <c r="B2" s="1175"/>
      <c r="C2" s="1175"/>
      <c r="D2" s="1175"/>
      <c r="E2" s="1175"/>
      <c r="F2" s="1175"/>
      <c r="G2" s="1175"/>
      <c r="H2" s="1175"/>
      <c r="I2" s="1175"/>
      <c r="J2" s="1175"/>
      <c r="K2" s="1175"/>
      <c r="L2" s="1175"/>
      <c r="M2" s="1175"/>
      <c r="N2" s="1175"/>
      <c r="O2" s="1175"/>
      <c r="P2" s="1175"/>
    </row>
    <row r="3" spans="1:16" ht="17.25" customHeight="1" x14ac:dyDescent="0.2">
      <c r="A3" s="1158" t="s">
        <v>1</v>
      </c>
      <c r="B3" s="1161" t="s">
        <v>81</v>
      </c>
      <c r="C3" s="1161" t="s">
        <v>7</v>
      </c>
      <c r="D3" s="1164" t="s">
        <v>8</v>
      </c>
      <c r="E3" s="1167" t="s">
        <v>442</v>
      </c>
      <c r="F3" s="1168"/>
      <c r="G3" s="1168"/>
      <c r="H3" s="1169"/>
      <c r="I3" s="1176" t="s">
        <v>445</v>
      </c>
      <c r="J3" s="1177"/>
      <c r="K3" s="1177"/>
      <c r="L3" s="1178"/>
      <c r="M3" s="1176" t="s">
        <v>444</v>
      </c>
      <c r="N3" s="1177"/>
      <c r="O3" s="1177"/>
      <c r="P3" s="1178"/>
    </row>
    <row r="4" spans="1:16" x14ac:dyDescent="0.2">
      <c r="A4" s="1159"/>
      <c r="B4" s="1162"/>
      <c r="C4" s="1162"/>
      <c r="D4" s="1165"/>
      <c r="E4" s="1156" t="s">
        <v>11</v>
      </c>
      <c r="F4" s="1172" t="s">
        <v>12</v>
      </c>
      <c r="G4" s="1173"/>
      <c r="H4" s="1170" t="s">
        <v>106</v>
      </c>
      <c r="I4" s="1156" t="s">
        <v>11</v>
      </c>
      <c r="J4" s="1172" t="s">
        <v>12</v>
      </c>
      <c r="K4" s="1173"/>
      <c r="L4" s="1170" t="s">
        <v>106</v>
      </c>
      <c r="M4" s="1156" t="s">
        <v>11</v>
      </c>
      <c r="N4" s="1172" t="s">
        <v>12</v>
      </c>
      <c r="O4" s="1173"/>
      <c r="P4" s="1170" t="s">
        <v>106</v>
      </c>
    </row>
    <row r="5" spans="1:16" ht="112.5" customHeight="1" thickBot="1" x14ac:dyDescent="0.25">
      <c r="A5" s="1160"/>
      <c r="B5" s="1163"/>
      <c r="C5" s="1163"/>
      <c r="D5" s="1166"/>
      <c r="E5" s="1157"/>
      <c r="F5" s="176" t="s">
        <v>11</v>
      </c>
      <c r="G5" s="177" t="s">
        <v>82</v>
      </c>
      <c r="H5" s="1171"/>
      <c r="I5" s="1157"/>
      <c r="J5" s="176" t="s">
        <v>11</v>
      </c>
      <c r="K5" s="177" t="s">
        <v>82</v>
      </c>
      <c r="L5" s="1171"/>
      <c r="M5" s="1157"/>
      <c r="N5" s="176" t="s">
        <v>11</v>
      </c>
      <c r="O5" s="177" t="s">
        <v>82</v>
      </c>
      <c r="P5" s="1171"/>
    </row>
    <row r="6" spans="1:16" ht="303" customHeight="1" thickBot="1" x14ac:dyDescent="0.25">
      <c r="A6" s="493">
        <v>4</v>
      </c>
      <c r="B6" s="121" t="s">
        <v>83</v>
      </c>
      <c r="C6" s="122" t="s">
        <v>171</v>
      </c>
      <c r="D6" s="178" t="s">
        <v>385</v>
      </c>
      <c r="E6" s="123">
        <f>'04 Programa'!L253</f>
        <v>37593.300000000003</v>
      </c>
      <c r="F6" s="124">
        <f>'04 Programa'!M253</f>
        <v>37590.300000000003</v>
      </c>
      <c r="G6" s="124">
        <f>'04 Programa'!N253</f>
        <v>6536</v>
      </c>
      <c r="H6" s="125">
        <f>'04 Programa'!O253</f>
        <v>3</v>
      </c>
      <c r="I6" s="123">
        <f>'04 Programa'!P253</f>
        <v>39975.699999999997</v>
      </c>
      <c r="J6" s="124">
        <f>'04 Programa'!Q253</f>
        <v>39928.500000000007</v>
      </c>
      <c r="K6" s="124">
        <f>'04 Programa'!R253</f>
        <v>6486</v>
      </c>
      <c r="L6" s="125">
        <f>'04 Programa'!S253</f>
        <v>47.199999999999996</v>
      </c>
      <c r="M6" s="123">
        <f>'04 Programa'!T253</f>
        <v>39177.80000000001</v>
      </c>
      <c r="N6" s="124">
        <f>'04 Programa'!U253</f>
        <v>39130.600000000006</v>
      </c>
      <c r="O6" s="124">
        <f>'04 Programa'!V253</f>
        <v>6402.0000000000009</v>
      </c>
      <c r="P6" s="125">
        <f>'04 Programa'!W253</f>
        <v>47.199999999999996</v>
      </c>
    </row>
    <row r="7" spans="1:16" ht="19.5" customHeight="1" thickBot="1" x14ac:dyDescent="0.25">
      <c r="A7" s="1153"/>
      <c r="B7" s="1154"/>
      <c r="C7" s="1154"/>
      <c r="D7" s="1155"/>
      <c r="E7" s="73">
        <f t="shared" ref="E7:P7" si="0">SUM(E6)</f>
        <v>37593.300000000003</v>
      </c>
      <c r="F7" s="74">
        <f t="shared" si="0"/>
        <v>37590.300000000003</v>
      </c>
      <c r="G7" s="74">
        <f t="shared" si="0"/>
        <v>6536</v>
      </c>
      <c r="H7" s="75">
        <f t="shared" si="0"/>
        <v>3</v>
      </c>
      <c r="I7" s="73">
        <f t="shared" si="0"/>
        <v>39975.699999999997</v>
      </c>
      <c r="J7" s="76">
        <f>J6</f>
        <v>39928.500000000007</v>
      </c>
      <c r="K7" s="76">
        <f t="shared" si="0"/>
        <v>6486</v>
      </c>
      <c r="L7" s="85">
        <f t="shared" si="0"/>
        <v>47.199999999999996</v>
      </c>
      <c r="M7" s="73">
        <f t="shared" si="0"/>
        <v>39177.80000000001</v>
      </c>
      <c r="N7" s="76">
        <f t="shared" si="0"/>
        <v>39130.600000000006</v>
      </c>
      <c r="O7" s="76">
        <f t="shared" si="0"/>
        <v>6402.0000000000009</v>
      </c>
      <c r="P7" s="85">
        <f t="shared" si="0"/>
        <v>47.199999999999996</v>
      </c>
    </row>
  </sheetData>
  <sheetProtection selectLockedCells="1" selectUnlockedCells="1"/>
  <mergeCells count="19">
    <mergeCell ref="L4:L5"/>
    <mergeCell ref="M4:M5"/>
    <mergeCell ref="N4:O4"/>
    <mergeCell ref="P4:P5"/>
    <mergeCell ref="A1:P1"/>
    <mergeCell ref="A2:P2"/>
    <mergeCell ref="I3:L3"/>
    <mergeCell ref="M3:P3"/>
    <mergeCell ref="F4:G4"/>
    <mergeCell ref="H4:H5"/>
    <mergeCell ref="I4:I5"/>
    <mergeCell ref="J4:K4"/>
    <mergeCell ref="A7:D7"/>
    <mergeCell ref="E4:E5"/>
    <mergeCell ref="A3:A5"/>
    <mergeCell ref="B3:B5"/>
    <mergeCell ref="C3:C5"/>
    <mergeCell ref="D3:D5"/>
    <mergeCell ref="E3:H3"/>
  </mergeCells>
  <pageMargins left="0.75" right="0.75" top="0.78749999999999998" bottom="0.78749999999999998" header="0.51180555555555551" footer="0.51180555555555551"/>
  <pageSetup paperSize="9" scale="77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zoomScaleSheetLayoutView="100" workbookViewId="0">
      <selection activeCell="B21" sqref="B21"/>
    </sheetView>
  </sheetViews>
  <sheetFormatPr defaultColWidth="9" defaultRowHeight="12.75" x14ac:dyDescent="0.2"/>
  <cols>
    <col min="1" max="1" width="65.5703125" style="28" customWidth="1"/>
    <col min="2" max="2" width="22" style="28" customWidth="1"/>
    <col min="3" max="3" width="21.85546875" style="28" customWidth="1"/>
    <col min="4" max="4" width="21.5703125" style="28" customWidth="1"/>
    <col min="5" max="16384" width="9" style="28"/>
  </cols>
  <sheetData>
    <row r="1" spans="1:4" ht="15" customHeight="1" x14ac:dyDescent="0.2">
      <c r="A1" s="1179" t="s">
        <v>401</v>
      </c>
      <c r="B1" s="1179"/>
      <c r="C1" s="1179"/>
      <c r="D1" s="1179"/>
    </row>
    <row r="2" spans="1:4" ht="16.5" customHeight="1" thickBot="1" x14ac:dyDescent="0.25">
      <c r="A2" s="1180" t="s">
        <v>117</v>
      </c>
      <c r="B2" s="1180"/>
      <c r="C2" s="1180"/>
      <c r="D2" s="1180"/>
    </row>
    <row r="3" spans="1:4" ht="33" customHeight="1" thickBot="1" x14ac:dyDescent="0.25">
      <c r="A3" s="333" t="s">
        <v>80</v>
      </c>
      <c r="B3" s="179" t="s">
        <v>442</v>
      </c>
      <c r="C3" s="265" t="s">
        <v>445</v>
      </c>
      <c r="D3" s="266" t="s">
        <v>444</v>
      </c>
    </row>
    <row r="4" spans="1:4" ht="13.5" customHeight="1" thickTop="1" x14ac:dyDescent="0.2">
      <c r="A4" s="334" t="s">
        <v>113</v>
      </c>
      <c r="B4" s="180">
        <f>'04 Programa'!L17+'04 Programa'!L23+'04 Programa'!L25+'04 Programa'!L30+'04 Programa'!L33+'04 Programa'!L36+'04 Programa'!L40+'04 Programa'!L48+'04 Programa'!L53+'04 Programa'!L58+'04 Programa'!L65+'04 Programa'!L69+'04 Programa'!L72+'04 Programa'!L80+'04 Programa'!L83+'04 Programa'!L86+'04 Programa'!L88+'04 Programa'!L108+'04 Programa'!L110+'04 Programa'!L114+'04 Programa'!L117+'04 Programa'!L119+'04 Programa'!L122+'04 Programa'!L128+'04 Programa'!L232+'04 Programa'!L138+'04 Programa'!L141+'04 Programa'!L144+'04 Programa'!L149+'04 Programa'!L159+'04 Programa'!L165+'04 Programa'!L171+'04 Programa'!L174+'04 Programa'!L182+'04 Programa'!L185+'04 Programa'!L195+'04 Programa'!L198+'04 Programa'!L216+'04 Programa'!L249</f>
        <v>9645.7999999999993</v>
      </c>
      <c r="C4" s="267">
        <f>'04 Programa'!P249+'04 Programa'!P228+'04 Programa'!P232+'04 Programa'!P216+'04 Programa'!P195+'04 Programa'!P185+'04 Programa'!P182+'04 Programa'!P174+'04 Programa'!P171+'04 Programa'!P165+'04 Programa'!P159+'04 Programa'!P149+'04 Programa'!P144+'04 Programa'!P141+'04 Programa'!P138+'04 Programa'!P128+'04 Programa'!P122+'04 Programa'!P119+'04 Programa'!P117+'04 Programa'!P114+'04 Programa'!P110+'04 Programa'!P108+'04 Programa'!P88+'04 Programa'!P86+'04 Programa'!P83+'04 Programa'!P80+'04 Programa'!P72+'04 Programa'!P69+'04 Programa'!P65+'04 Programa'!P58+'04 Programa'!P53+'04 Programa'!P48+'04 Programa'!P40+'04 Programa'!P36+'04 Programa'!P33+'04 Programa'!P30+'04 Programa'!P25+'04 Programa'!P23+'04 Programa'!P17</f>
        <v>9586.9000000000033</v>
      </c>
      <c r="D4" s="268">
        <f>'04 Programa'!T249+'04 Programa'!T232+'04 Programa'!T228+'04 Programa'!T216+'04 Programa'!T198+'04 Programa'!T195+'04 Programa'!T185+'04 Programa'!T182+'04 Programa'!T174+'04 Programa'!T171+'04 Programa'!T165+'04 Programa'!T159+'04 Programa'!T149+'04 Programa'!T144+'04 Programa'!T141+'04 Programa'!T138+'04 Programa'!T128+'04 Programa'!T122+'04 Programa'!T119+'04 Programa'!T117+'04 Programa'!T114+'04 Programa'!T110+'04 Programa'!T108+'04 Programa'!T88+'04 Programa'!T86+'04 Programa'!T83+'04 Programa'!T80+'04 Programa'!T72+'04 Programa'!T69+'04 Programa'!T65+'04 Programa'!T58+'04 Programa'!T53+'04 Programa'!T48+'04 Programa'!T40+'04 Programa'!T36+'04 Programa'!T33+'04 Programa'!T30+'04 Programa'!T25+'04 Programa'!T23+'04 Programa'!T17</f>
        <v>8948.4000000000033</v>
      </c>
    </row>
    <row r="5" spans="1:4" ht="12.75" customHeight="1" x14ac:dyDescent="0.2">
      <c r="A5" s="335" t="s">
        <v>142</v>
      </c>
      <c r="B5" s="171">
        <f>'04 Programa'!L227+'04 Programa'!L204+'04 Programa'!L197+'04 Programa'!L194+'04 Programa'!L183+'04 Programa'!L169+'04 Programa'!L164+'04 Programa'!L152+'04 Programa'!L148+'04 Programa'!L142+'04 Programa'!L134+'04 Programa'!L132+'04 Programa'!L130+'04 Programa'!L126+'04 Programa'!L124+'04 Programa'!L120+'04 Programa'!L115+'04 Programa'!L112+'04 Programa'!L106+'04 Programa'!L104+'04 Programa'!L102+'04 Programa'!L100+'04 Programa'!L85+'04 Programa'!L77+'04 Programa'!L70+'04 Programa'!L67+'04 Programa'!L57+'04 Programa'!L55+'04 Programa'!L52+'04 Programa'!L44+'04 Programa'!L42+'04 Programa'!L29+'04 Programa'!L21+'04 Programa'!L22</f>
        <v>6267</v>
      </c>
      <c r="C5" s="170">
        <f>'04 Programa'!P21+'04 Programa'!P29+'04 Programa'!P42+'04 Programa'!P44+'04 Programa'!P52+'04 Programa'!P55+'04 Programa'!P57+'04 Programa'!P67+'04 Programa'!P70+'04 Programa'!P77+'04 Programa'!P85+'04 Programa'!P100+'04 Programa'!P102+'04 Programa'!P104+'04 Programa'!P106+'04 Programa'!P112+'04 Programa'!P115+'04 Programa'!P120+'04 Programa'!P124+'04 Programa'!P126+'04 Programa'!P130+'04 Programa'!P132+'04 Programa'!P134+'04 Programa'!P142+'04 Programa'!P148+'04 Programa'!P152+'04 Programa'!P164+'04 Programa'!P169+'04 Programa'!P183+'04 Programa'!P194+'04 Programa'!P197+'04 Programa'!P204+'04 Programa'!P22+'04 Programa'!P227</f>
        <v>7513.5999999999995</v>
      </c>
      <c r="D5" s="269">
        <f>'04 Programa'!T21+'04 Programa'!T29+'04 Programa'!T42+'04 Programa'!T44+'04 Programa'!T52+'04 Programa'!T55+'04 Programa'!T57+'04 Programa'!T67+'04 Programa'!T70+'04 Programa'!T77+'04 Programa'!T85+'04 Programa'!T100+'04 Programa'!T102+'04 Programa'!T104+'04 Programa'!T106+'04 Programa'!T112+'04 Programa'!T115+'04 Programa'!T120+'04 Programa'!T124+'04 Programa'!T126+'04 Programa'!T130+'04 Programa'!T132+'04 Programa'!T134+'04 Programa'!T142+'04 Programa'!T148+'04 Programa'!T152+'04 Programa'!T164+'04 Programa'!T169+'04 Programa'!T183+'04 Programa'!T194+'04 Programa'!T197+'04 Programa'!T204+'04 Programa'!T227</f>
        <v>7440.2999999999993</v>
      </c>
    </row>
    <row r="6" spans="1:4" ht="12.75" customHeight="1" x14ac:dyDescent="0.2">
      <c r="A6" s="335" t="s">
        <v>143</v>
      </c>
      <c r="B6" s="171">
        <f>'04 Programa'!L243+'04 Programa'!L241+'04 Programa'!L238+'04 Programa'!L222+'04 Programa'!L225+'04 Programa'!L211+'04 Programa'!L160</f>
        <v>446.8</v>
      </c>
      <c r="C6" s="170">
        <f>'04 Programa'!P243+'04 Programa'!P241+'04 Programa'!P238+'04 Programa'!P222+'04 Programa'!P225+'04 Programa'!P211+'04 Programa'!P160</f>
        <v>446.8</v>
      </c>
      <c r="D6" s="269">
        <f>'04 Programa'!T243+'04 Programa'!T241+'04 Programa'!T238+'04 Programa'!T222+'04 Programa'!T225+'04 Programa'!T211+'04 Programa'!T160</f>
        <v>409.90000000000003</v>
      </c>
    </row>
    <row r="7" spans="1:4" ht="12.75" customHeight="1" x14ac:dyDescent="0.2">
      <c r="A7" s="335" t="s">
        <v>144</v>
      </c>
      <c r="B7" s="171">
        <f>'04 Programa'!L26+'04 Programa'!L31+'04 Programa'!L34+'04 Programa'!L38+'04 Programa'!L45+'04 Programa'!L47+'04 Programa'!L59+'04 Programa'!L167</f>
        <v>816.5</v>
      </c>
      <c r="C7" s="171">
        <f>'04 Programa'!P167+'04 Programa'!P59+'04 Programa'!P47+'04 Programa'!P45+'04 Programa'!P38+'04 Programa'!P34+'04 Programa'!P31+'04 Programa'!P26</f>
        <v>944.59999999999991</v>
      </c>
      <c r="D7" s="269">
        <f>'04 Programa'!T167+'04 Programa'!T59+'04 Programa'!T47+'04 Programa'!T45+'04 Programa'!T38+'04 Programa'!T34+'04 Programa'!T31+'04 Programa'!T26</f>
        <v>923.1</v>
      </c>
    </row>
    <row r="8" spans="1:4" ht="12.75" customHeight="1" x14ac:dyDescent="0.2">
      <c r="A8" s="331" t="s">
        <v>114</v>
      </c>
      <c r="B8" s="171">
        <v>0</v>
      </c>
      <c r="C8" s="170">
        <v>0</v>
      </c>
      <c r="D8" s="269">
        <v>0</v>
      </c>
    </row>
    <row r="9" spans="1:4" ht="12.75" customHeight="1" x14ac:dyDescent="0.2">
      <c r="A9" s="332" t="s">
        <v>145</v>
      </c>
      <c r="B9" s="206">
        <f>'04 Programa'!L217+'04 Programa'!L175+'04 Programa'!L172+'04 Programa'!L153+'04 Programa'!L145+'04 Programa'!L82+'04 Programa'!L79+'04 Programa'!L75+'04 Programa'!L73+'04 Programa'!L66+'04 Programa'!L37</f>
        <v>246.8</v>
      </c>
      <c r="C9" s="206">
        <f>'04 Programa'!P37+'04 Programa'!P66+'04 Programa'!P73+'04 Programa'!P75+'04 Programa'!P79+'04 Programa'!P82+'04 Programa'!P145+'04 Programa'!P153+'04 Programa'!P172+'04 Programa'!P175+'04 Programa'!P217</f>
        <v>215.79999999999998</v>
      </c>
      <c r="D9" s="270">
        <f>'04 Programa'!T79+'04 Programa'!T82+'04 Programa'!T172+'04 Programa'!T175+'04 Programa'!T217</f>
        <v>188.09999999999997</v>
      </c>
    </row>
    <row r="10" spans="1:4" ht="12.75" customHeight="1" x14ac:dyDescent="0.2">
      <c r="A10" s="330" t="s">
        <v>115</v>
      </c>
      <c r="B10" s="171">
        <f>'04 Programa'!L60+'04 Programa'!L92+'04 Programa'!L94+'04 Programa'!L96+'04 Programa'!L98+'04 Programa'!L146+'04 Programa'!L150+'04 Programa'!L187</f>
        <v>20169.5</v>
      </c>
      <c r="C10" s="171">
        <f>'04 Programa'!P187+'04 Programa'!P150+'04 Programa'!P146+'04 Programa'!P98+'04 Programa'!P96+'04 Programa'!P94+'04 Programa'!P92+'04 Programa'!P60</f>
        <v>21268</v>
      </c>
      <c r="D10" s="269">
        <f>'04 Programa'!T187+'04 Programa'!T150+'04 Programa'!T146+'04 Programa'!T98+'04 Programa'!T96+'04 Programa'!T94+'04 Programa'!T92+'04 Programa'!T60+'04 Programa'!T22</f>
        <v>21268</v>
      </c>
    </row>
    <row r="11" spans="1:4" ht="12.75" customHeight="1" x14ac:dyDescent="0.2">
      <c r="A11" s="329" t="s">
        <v>116</v>
      </c>
      <c r="B11" s="171">
        <f>'04 Programa'!L239+'04 Programa'!L218+'04 Programa'!L212+'04 Programa'!L205+'04 Programa'!L139+'04 Programa'!L61+'04 Programa'!L41+'04 Programa'!L27</f>
        <v>0.9</v>
      </c>
      <c r="C11" s="170">
        <v>0</v>
      </c>
      <c r="D11" s="269">
        <v>0</v>
      </c>
    </row>
    <row r="12" spans="1:4" ht="12.75" customHeight="1" x14ac:dyDescent="0.2">
      <c r="A12" s="329" t="s">
        <v>386</v>
      </c>
      <c r="B12" s="327">
        <v>0</v>
      </c>
      <c r="C12" s="327">
        <v>0</v>
      </c>
      <c r="D12" s="328">
        <v>0</v>
      </c>
    </row>
    <row r="13" spans="1:4" ht="12.75" customHeight="1" x14ac:dyDescent="0.2">
      <c r="A13" s="310" t="s">
        <v>195</v>
      </c>
      <c r="B13" s="327">
        <v>0</v>
      </c>
      <c r="C13" s="327">
        <v>0</v>
      </c>
      <c r="D13" s="328">
        <v>0</v>
      </c>
    </row>
    <row r="14" spans="1:4" ht="12.75" customHeight="1" x14ac:dyDescent="0.2">
      <c r="A14" s="329" t="s">
        <v>146</v>
      </c>
      <c r="B14" s="170">
        <v>0</v>
      </c>
      <c r="C14" s="171">
        <v>0</v>
      </c>
      <c r="D14" s="269">
        <v>0</v>
      </c>
    </row>
    <row r="15" spans="1:4" ht="12.75" customHeight="1" x14ac:dyDescent="0.2">
      <c r="A15" s="330" t="s">
        <v>387</v>
      </c>
      <c r="B15" s="171">
        <v>0</v>
      </c>
      <c r="C15" s="170">
        <v>0</v>
      </c>
      <c r="D15" s="269">
        <v>0</v>
      </c>
    </row>
    <row r="16" spans="1:4" ht="18.75" customHeight="1" thickBot="1" x14ac:dyDescent="0.25">
      <c r="A16" s="336" t="s">
        <v>11</v>
      </c>
      <c r="B16" s="139">
        <f>SUM(B4:B15)</f>
        <v>37593.299999999996</v>
      </c>
      <c r="C16" s="271">
        <f>SUM(C4:C15)</f>
        <v>39975.699999999997</v>
      </c>
      <c r="D16" s="272">
        <f>SUM(D4:D15)</f>
        <v>39177.800000000003</v>
      </c>
    </row>
    <row r="18" spans="1:4" ht="13.5" thickBot="1" x14ac:dyDescent="0.25">
      <c r="D18" s="337" t="s">
        <v>196</v>
      </c>
    </row>
    <row r="19" spans="1:4" ht="27.75" customHeight="1" thickBot="1" x14ac:dyDescent="0.25">
      <c r="A19" s="338" t="s">
        <v>80</v>
      </c>
      <c r="B19" s="339" t="str">
        <f>B3</f>
        <v>Patvirtintas biudžeto lėšų planas</v>
      </c>
      <c r="C19" s="339" t="str">
        <f>C3</f>
        <v>Patikslintas biudžeto lėšų planas</v>
      </c>
      <c r="D19" s="339" t="str">
        <f>D3</f>
        <v>Panaudotos lėšos per ataskaitinį laikotarpį</v>
      </c>
    </row>
    <row r="20" spans="1:4" ht="18" customHeight="1" x14ac:dyDescent="0.2">
      <c r="A20" s="340" t="s">
        <v>197</v>
      </c>
      <c r="B20" s="341">
        <f t="shared" ref="B20:D20" si="0">SUM(B21:B26)</f>
        <v>17422.899999999998</v>
      </c>
      <c r="C20" s="341">
        <f t="shared" si="0"/>
        <v>18707.7</v>
      </c>
      <c r="D20" s="341">
        <f t="shared" si="0"/>
        <v>17909.8</v>
      </c>
    </row>
    <row r="21" spans="1:4" ht="15.75" customHeight="1" x14ac:dyDescent="0.2">
      <c r="A21" s="342" t="s">
        <v>198</v>
      </c>
      <c r="B21" s="182">
        <f>B4+B6</f>
        <v>10092.599999999999</v>
      </c>
      <c r="C21" s="182">
        <f>C4+C6</f>
        <v>10033.700000000003</v>
      </c>
      <c r="D21" s="182">
        <f>D4+D6</f>
        <v>9358.3000000000029</v>
      </c>
    </row>
    <row r="22" spans="1:4" x14ac:dyDescent="0.2">
      <c r="A22" s="343" t="s">
        <v>199</v>
      </c>
      <c r="B22" s="344">
        <f>B5</f>
        <v>6267</v>
      </c>
      <c r="C22" s="344">
        <f>C5</f>
        <v>7513.5999999999995</v>
      </c>
      <c r="D22" s="344">
        <f>D5</f>
        <v>7440.2999999999993</v>
      </c>
    </row>
    <row r="23" spans="1:4" x14ac:dyDescent="0.2">
      <c r="A23" s="343" t="s">
        <v>200</v>
      </c>
      <c r="B23" s="344">
        <f>B7</f>
        <v>816.5</v>
      </c>
      <c r="C23" s="344">
        <f>C7</f>
        <v>944.59999999999991</v>
      </c>
      <c r="D23" s="344">
        <f>D7</f>
        <v>923.1</v>
      </c>
    </row>
    <row r="24" spans="1:4" x14ac:dyDescent="0.2">
      <c r="A24" s="343" t="s">
        <v>201</v>
      </c>
      <c r="B24" s="344">
        <f>B9</f>
        <v>246.8</v>
      </c>
      <c r="C24" s="344">
        <f>C9</f>
        <v>215.79999999999998</v>
      </c>
      <c r="D24" s="344">
        <f>D9</f>
        <v>188.09999999999997</v>
      </c>
    </row>
    <row r="25" spans="1:4" x14ac:dyDescent="0.2">
      <c r="A25" s="343" t="s">
        <v>202</v>
      </c>
      <c r="B25" s="344">
        <v>0</v>
      </c>
      <c r="C25" s="344">
        <v>0</v>
      </c>
      <c r="D25" s="344">
        <v>0</v>
      </c>
    </row>
    <row r="26" spans="1:4" ht="13.5" thickBot="1" x14ac:dyDescent="0.25">
      <c r="A26" s="343" t="s">
        <v>203</v>
      </c>
      <c r="B26" s="344">
        <v>0</v>
      </c>
      <c r="C26" s="344">
        <v>0</v>
      </c>
      <c r="D26" s="344">
        <v>0</v>
      </c>
    </row>
    <row r="27" spans="1:4" ht="13.5" thickBot="1" x14ac:dyDescent="0.25">
      <c r="A27" s="345" t="s">
        <v>204</v>
      </c>
      <c r="B27" s="346">
        <f t="shared" ref="B27:D27" si="1">SUM(B28)</f>
        <v>20170.400000000001</v>
      </c>
      <c r="C27" s="346">
        <f t="shared" si="1"/>
        <v>21268</v>
      </c>
      <c r="D27" s="346">
        <f t="shared" si="1"/>
        <v>21268</v>
      </c>
    </row>
    <row r="28" spans="1:4" ht="26.25" thickBot="1" x14ac:dyDescent="0.25">
      <c r="A28" s="347" t="s">
        <v>454</v>
      </c>
      <c r="B28" s="348">
        <f>B10+B11</f>
        <v>20170.400000000001</v>
      </c>
      <c r="C28" s="348">
        <f>C10+C11</f>
        <v>21268</v>
      </c>
      <c r="D28" s="348">
        <f>D10+D11</f>
        <v>21268</v>
      </c>
    </row>
    <row r="29" spans="1:4" ht="13.5" thickBot="1" x14ac:dyDescent="0.25">
      <c r="A29" s="345" t="s">
        <v>205</v>
      </c>
      <c r="B29" s="346">
        <f t="shared" ref="B29:D29" si="2">B20+B27</f>
        <v>37593.300000000003</v>
      </c>
      <c r="C29" s="346">
        <f t="shared" si="2"/>
        <v>39975.699999999997</v>
      </c>
      <c r="D29" s="346">
        <f t="shared" si="2"/>
        <v>39177.800000000003</v>
      </c>
    </row>
    <row r="30" spans="1:4" x14ac:dyDescent="0.2">
      <c r="A30" s="343" t="s">
        <v>206</v>
      </c>
      <c r="B30" s="344">
        <f>'04 Programa'!L173+'04 Programa'!L176</f>
        <v>200</v>
      </c>
      <c r="C30" s="344">
        <f>'04 Programa'!P173+'04 Programa'!P176</f>
        <v>151.19999999999999</v>
      </c>
      <c r="D30" s="344">
        <f>'04 Programa'!T173+'04 Programa'!T176</f>
        <v>151.19999999999999</v>
      </c>
    </row>
    <row r="31" spans="1:4" ht="26.25" thickBot="1" x14ac:dyDescent="0.25">
      <c r="A31" s="343" t="s">
        <v>207</v>
      </c>
      <c r="B31" s="344">
        <f>B29-33237.1</f>
        <v>4356.2000000000044</v>
      </c>
      <c r="C31" s="344">
        <f>C29-33868.5</f>
        <v>6107.1999999999971</v>
      </c>
      <c r="D31" s="344">
        <f>D29-32618.9</f>
        <v>6558.9000000000015</v>
      </c>
    </row>
    <row r="32" spans="1:4" ht="13.5" thickBot="1" x14ac:dyDescent="0.25">
      <c r="A32" s="349" t="s">
        <v>180</v>
      </c>
      <c r="B32" s="350">
        <f t="shared" ref="B32:D32" si="3">B29</f>
        <v>37593.300000000003</v>
      </c>
      <c r="C32" s="350">
        <f t="shared" si="3"/>
        <v>39975.699999999997</v>
      </c>
      <c r="D32" s="350">
        <f t="shared" si="3"/>
        <v>39177.800000000003</v>
      </c>
    </row>
  </sheetData>
  <sheetProtection selectLockedCells="1" selectUnlockedCells="1"/>
  <mergeCells count="2">
    <mergeCell ref="A1:D1"/>
    <mergeCell ref="A2:D2"/>
  </mergeCells>
  <pageMargins left="0.75" right="0.75" top="0.78749999999999998" bottom="0.78749999999999998" header="0.51180555555555551" footer="0.51180555555555551"/>
  <pageSetup paperSize="9" scale="94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4"/>
  <sheetViews>
    <sheetView zoomScaleNormal="100" zoomScaleSheetLayoutView="100" workbookViewId="0">
      <selection activeCell="B8" sqref="B8"/>
    </sheetView>
  </sheetViews>
  <sheetFormatPr defaultRowHeight="12.75" x14ac:dyDescent="0.2"/>
  <cols>
    <col min="1" max="1" width="42.28515625" style="28" customWidth="1"/>
    <col min="2" max="2" width="15.42578125" style="28" customWidth="1"/>
    <col min="3" max="3" width="13.140625" style="28" customWidth="1"/>
    <col min="4" max="4" width="15" style="28" customWidth="1"/>
    <col min="5" max="5" width="13.5703125" style="28" customWidth="1"/>
    <col min="6" max="6" width="13" style="28" customWidth="1"/>
    <col min="7" max="16384" width="9.140625" style="28"/>
  </cols>
  <sheetData>
    <row r="1" spans="1:6" ht="15" customHeight="1" thickBot="1" x14ac:dyDescent="0.25">
      <c r="A1" s="1181" t="s">
        <v>208</v>
      </c>
      <c r="B1" s="1181"/>
      <c r="C1" s="1181"/>
      <c r="D1" s="1181"/>
      <c r="E1" s="1181"/>
      <c r="F1" s="1181"/>
    </row>
    <row r="2" spans="1:6" ht="13.5" thickTop="1" x14ac:dyDescent="0.2">
      <c r="A2" s="1182" t="s">
        <v>84</v>
      </c>
      <c r="B2" s="1184" t="s">
        <v>446</v>
      </c>
      <c r="C2" s="1185"/>
      <c r="D2" s="1185"/>
      <c r="E2" s="1188" t="s">
        <v>447</v>
      </c>
      <c r="F2" s="1188" t="s">
        <v>448</v>
      </c>
    </row>
    <row r="3" spans="1:6" ht="23.25" customHeight="1" x14ac:dyDescent="0.2">
      <c r="A3" s="1183"/>
      <c r="B3" s="1186"/>
      <c r="C3" s="1187"/>
      <c r="D3" s="1187"/>
      <c r="E3" s="1189"/>
      <c r="F3" s="1189"/>
    </row>
    <row r="4" spans="1:6" x14ac:dyDescent="0.2">
      <c r="A4" s="1183"/>
      <c r="B4" s="1190" t="s">
        <v>442</v>
      </c>
      <c r="C4" s="1192" t="s">
        <v>85</v>
      </c>
      <c r="D4" s="1194" t="s">
        <v>445</v>
      </c>
      <c r="E4" s="1189"/>
      <c r="F4" s="1189"/>
    </row>
    <row r="5" spans="1:6" x14ac:dyDescent="0.2">
      <c r="A5" s="1183"/>
      <c r="B5" s="1191"/>
      <c r="C5" s="1193"/>
      <c r="D5" s="1195"/>
      <c r="E5" s="1189"/>
      <c r="F5" s="1189"/>
    </row>
    <row r="6" spans="1:6" ht="27" customHeight="1" thickBot="1" x14ac:dyDescent="0.25">
      <c r="A6" s="1183"/>
      <c r="B6" s="1191"/>
      <c r="C6" s="1193"/>
      <c r="D6" s="1195"/>
      <c r="E6" s="1189"/>
      <c r="F6" s="1189"/>
    </row>
    <row r="7" spans="1:6" ht="13.5" thickBot="1" x14ac:dyDescent="0.25">
      <c r="A7" s="512" t="s">
        <v>86</v>
      </c>
      <c r="B7" s="513">
        <f>B8+B10</f>
        <v>37593.300000000003</v>
      </c>
      <c r="C7" s="514">
        <f t="shared" ref="C7:C15" si="0">D7-B7</f>
        <v>2382.4000000000015</v>
      </c>
      <c r="D7" s="514">
        <f>D8+D10</f>
        <v>39975.700000000004</v>
      </c>
      <c r="E7" s="515">
        <f>E8+E10</f>
        <v>39177.800000000003</v>
      </c>
      <c r="F7" s="515">
        <f>E7*100/D7</f>
        <v>98.004037452752542</v>
      </c>
    </row>
    <row r="8" spans="1:6" x14ac:dyDescent="0.2">
      <c r="A8" s="352" t="s">
        <v>87</v>
      </c>
      <c r="B8" s="353">
        <f>'04 Išlaidų suvestinė'!F7</f>
        <v>37590.300000000003</v>
      </c>
      <c r="C8" s="354">
        <f t="shared" si="0"/>
        <v>2338.2000000000044</v>
      </c>
      <c r="D8" s="355">
        <f>'04 Išlaidų suvestinė'!J7</f>
        <v>39928.500000000007</v>
      </c>
      <c r="E8" s="181">
        <f>'04 Išlaidų suvestinė'!N7</f>
        <v>39130.600000000006</v>
      </c>
      <c r="F8" s="556">
        <f t="shared" ref="F8:F10" si="1">E8*100/D8</f>
        <v>98.001677999423961</v>
      </c>
    </row>
    <row r="9" spans="1:6" x14ac:dyDescent="0.2">
      <c r="A9" s="356" t="s">
        <v>88</v>
      </c>
      <c r="B9" s="353">
        <f>'04 Išlaidų suvestinė'!G7</f>
        <v>6536</v>
      </c>
      <c r="C9" s="354">
        <f t="shared" si="0"/>
        <v>-50</v>
      </c>
      <c r="D9" s="357">
        <f>'04 Išlaidų suvestinė'!K7</f>
        <v>6486</v>
      </c>
      <c r="E9" s="358">
        <f>'04 Išlaidų suvestinė'!O7</f>
        <v>6402.0000000000009</v>
      </c>
      <c r="F9" s="557">
        <f t="shared" si="1"/>
        <v>98.704902867715091</v>
      </c>
    </row>
    <row r="10" spans="1:6" ht="26.25" thickBot="1" x14ac:dyDescent="0.25">
      <c r="A10" s="516" t="s">
        <v>89</v>
      </c>
      <c r="B10" s="359">
        <f>'04 Išlaidų suvestinė'!H7</f>
        <v>3</v>
      </c>
      <c r="C10" s="360">
        <f t="shared" si="0"/>
        <v>44.199999999999996</v>
      </c>
      <c r="D10" s="361">
        <f>'04 Išlaidų suvestinė'!L7</f>
        <v>47.199999999999996</v>
      </c>
      <c r="E10" s="362">
        <f>'04 Išlaidų suvestinė'!P7</f>
        <v>47.199999999999996</v>
      </c>
      <c r="F10" s="555">
        <f t="shared" si="1"/>
        <v>100.00000000000001</v>
      </c>
    </row>
    <row r="11" spans="1:6" ht="13.5" thickBot="1" x14ac:dyDescent="0.25">
      <c r="A11" s="520" t="s">
        <v>90</v>
      </c>
      <c r="B11" s="453">
        <f>B12+B16</f>
        <v>37593.300000000003</v>
      </c>
      <c r="C11" s="451">
        <f t="shared" si="0"/>
        <v>2382.4000000000015</v>
      </c>
      <c r="D11" s="514">
        <f>D12+D16</f>
        <v>39975.700000000004</v>
      </c>
      <c r="E11" s="515">
        <f>E12+E16</f>
        <v>39177.800000000003</v>
      </c>
      <c r="F11" s="515">
        <f t="shared" ref="F11:F16" si="2">E11*100/D11</f>
        <v>98.004037452752542</v>
      </c>
    </row>
    <row r="12" spans="1:6" x14ac:dyDescent="0.2">
      <c r="A12" s="517" t="s">
        <v>91</v>
      </c>
      <c r="B12" s="518">
        <f>B7-B16</f>
        <v>17176.100000000002</v>
      </c>
      <c r="C12" s="519">
        <f>C7-C16</f>
        <v>1315.8000000000029</v>
      </c>
      <c r="D12" s="369">
        <f>D7-D16</f>
        <v>18491.900000000005</v>
      </c>
      <c r="E12" s="183">
        <f>+E7-E16</f>
        <v>17721.700000000004</v>
      </c>
      <c r="F12" s="351">
        <f t="shared" si="2"/>
        <v>95.834933132885212</v>
      </c>
    </row>
    <row r="13" spans="1:6" ht="25.5" x14ac:dyDescent="0.2">
      <c r="A13" s="363" t="s">
        <v>92</v>
      </c>
      <c r="B13" s="364">
        <f>'04 Šaltiniai'!B5</f>
        <v>6267</v>
      </c>
      <c r="C13" s="365">
        <f t="shared" si="0"/>
        <v>1246.5999999999995</v>
      </c>
      <c r="D13" s="366">
        <f>'04 Šaltiniai'!C5</f>
        <v>7513.5999999999995</v>
      </c>
      <c r="E13" s="358">
        <f>'04 Šaltiniai'!D5</f>
        <v>7440.2999999999993</v>
      </c>
      <c r="F13" s="531">
        <f t="shared" si="2"/>
        <v>99.024435689948888</v>
      </c>
    </row>
    <row r="14" spans="1:6" ht="25.5" x14ac:dyDescent="0.2">
      <c r="A14" s="367" t="s">
        <v>388</v>
      </c>
      <c r="B14" s="368">
        <f>'04 Šaltiniai'!B6</f>
        <v>446.8</v>
      </c>
      <c r="C14" s="365">
        <f t="shared" si="0"/>
        <v>0</v>
      </c>
      <c r="D14" s="355">
        <f>'04 Šaltiniai'!C6</f>
        <v>446.8</v>
      </c>
      <c r="E14" s="181">
        <f>'04 Šaltiniai'!D6</f>
        <v>409.90000000000003</v>
      </c>
      <c r="F14" s="530">
        <f t="shared" si="2"/>
        <v>91.741271262309752</v>
      </c>
    </row>
    <row r="15" spans="1:6" ht="17.25" customHeight="1" thickBot="1" x14ac:dyDescent="0.25">
      <c r="A15" s="521" t="s">
        <v>389</v>
      </c>
      <c r="B15" s="522">
        <f>'04 Šaltiniai'!B7</f>
        <v>816.5</v>
      </c>
      <c r="C15" s="523">
        <f t="shared" si="0"/>
        <v>128.09999999999991</v>
      </c>
      <c r="D15" s="361">
        <f>'04 Šaltiniai'!C7</f>
        <v>944.59999999999991</v>
      </c>
      <c r="E15" s="524">
        <f>'04 Šaltiniai'!D7</f>
        <v>923.1</v>
      </c>
      <c r="F15" s="532">
        <f t="shared" si="2"/>
        <v>97.723904298115613</v>
      </c>
    </row>
    <row r="16" spans="1:6" ht="13.5" thickBot="1" x14ac:dyDescent="0.25">
      <c r="A16" s="525" t="s">
        <v>93</v>
      </c>
      <c r="B16" s="526">
        <f>SUM(B17:B24)</f>
        <v>20417.2</v>
      </c>
      <c r="C16" s="527">
        <f>D16-B16</f>
        <v>1066.5999999999985</v>
      </c>
      <c r="D16" s="528">
        <f>SUM(D17:D24)</f>
        <v>21483.8</v>
      </c>
      <c r="E16" s="529">
        <f>SUM(E17:E24)</f>
        <v>21456.1</v>
      </c>
      <c r="F16" s="515">
        <f t="shared" si="2"/>
        <v>99.871065640156772</v>
      </c>
    </row>
    <row r="17" spans="1:6" x14ac:dyDescent="0.2">
      <c r="A17" s="370" t="s">
        <v>390</v>
      </c>
      <c r="B17" s="368">
        <v>0</v>
      </c>
      <c r="C17" s="371">
        <f>D17-B17</f>
        <v>0</v>
      </c>
      <c r="D17" s="355">
        <f>'04 Šaltiniai'!B8</f>
        <v>0</v>
      </c>
      <c r="E17" s="181">
        <f>'04 Šaltiniai'!C8</f>
        <v>0</v>
      </c>
      <c r="F17" s="530">
        <f>'04 Šaltiniai'!D8</f>
        <v>0</v>
      </c>
    </row>
    <row r="18" spans="1:6" ht="25.5" x14ac:dyDescent="0.2">
      <c r="A18" s="370" t="s">
        <v>392</v>
      </c>
      <c r="B18" s="368">
        <f>'04 Šaltiniai'!B9</f>
        <v>246.8</v>
      </c>
      <c r="C18" s="371">
        <f t="shared" ref="C18:C21" si="3">D18-B18</f>
        <v>-31.000000000000028</v>
      </c>
      <c r="D18" s="355">
        <f>'04 Šaltiniai'!C9</f>
        <v>215.79999999999998</v>
      </c>
      <c r="E18" s="181">
        <f>'04 Šaltiniai'!D9</f>
        <v>188.09999999999997</v>
      </c>
      <c r="F18" s="530">
        <f>E18*100/D18</f>
        <v>87.164040778498602</v>
      </c>
    </row>
    <row r="19" spans="1:6" x14ac:dyDescent="0.2">
      <c r="A19" s="370" t="s">
        <v>391</v>
      </c>
      <c r="B19" s="368">
        <f>'04 Šaltiniai'!B10</f>
        <v>20169.5</v>
      </c>
      <c r="C19" s="371">
        <f t="shared" si="3"/>
        <v>1098.5</v>
      </c>
      <c r="D19" s="355">
        <f>'04 Šaltiniai'!C10</f>
        <v>21268</v>
      </c>
      <c r="E19" s="181">
        <f>'04 Šaltiniai'!D10</f>
        <v>21268</v>
      </c>
      <c r="F19" s="530">
        <f>E19*100/D19</f>
        <v>100</v>
      </c>
    </row>
    <row r="20" spans="1:6" x14ac:dyDescent="0.2">
      <c r="A20" s="370" t="s">
        <v>393</v>
      </c>
      <c r="B20" s="368">
        <f>'04 Šaltiniai'!B11</f>
        <v>0.9</v>
      </c>
      <c r="C20" s="371">
        <f t="shared" si="3"/>
        <v>-0.9</v>
      </c>
      <c r="D20" s="355">
        <f>'04 Šaltiniai'!C11</f>
        <v>0</v>
      </c>
      <c r="E20" s="181">
        <f>'04 Šaltiniai'!D11</f>
        <v>0</v>
      </c>
      <c r="F20" s="530">
        <f>'04 Šaltiniai'!D11</f>
        <v>0</v>
      </c>
    </row>
    <row r="21" spans="1:6" x14ac:dyDescent="0.2">
      <c r="A21" s="370" t="s">
        <v>394</v>
      </c>
      <c r="B21" s="368">
        <v>0</v>
      </c>
      <c r="C21" s="371">
        <f t="shared" si="3"/>
        <v>0</v>
      </c>
      <c r="D21" s="355">
        <f>'04 Šaltiniai'!B12</f>
        <v>0</v>
      </c>
      <c r="E21" s="181">
        <f>'04 Šaltiniai'!C12</f>
        <v>0</v>
      </c>
      <c r="F21" s="530">
        <f>'04 Šaltiniai'!D12</f>
        <v>0</v>
      </c>
    </row>
    <row r="22" spans="1:6" x14ac:dyDescent="0.2">
      <c r="A22" s="370" t="s">
        <v>395</v>
      </c>
      <c r="B22" s="368">
        <v>0</v>
      </c>
      <c r="C22" s="371">
        <f t="shared" ref="C22:C24" si="4">D22-B22</f>
        <v>0</v>
      </c>
      <c r="D22" s="355">
        <f>'04 Šaltiniai'!B13</f>
        <v>0</v>
      </c>
      <c r="E22" s="181">
        <f>'04 Šaltiniai'!C13</f>
        <v>0</v>
      </c>
      <c r="F22" s="530">
        <f>'04 Šaltiniai'!D13</f>
        <v>0</v>
      </c>
    </row>
    <row r="23" spans="1:6" ht="15.75" customHeight="1" x14ac:dyDescent="0.2">
      <c r="A23" s="370" t="s">
        <v>396</v>
      </c>
      <c r="B23" s="368">
        <v>0</v>
      </c>
      <c r="C23" s="371">
        <f t="shared" si="4"/>
        <v>0</v>
      </c>
      <c r="D23" s="355">
        <f>'04 Šaltiniai'!B14</f>
        <v>0</v>
      </c>
      <c r="E23" s="181">
        <f>'04 Šaltiniai'!C14</f>
        <v>0</v>
      </c>
      <c r="F23" s="530">
        <f>'04 Šaltiniai'!D14</f>
        <v>0</v>
      </c>
    </row>
    <row r="24" spans="1:6" ht="13.5" thickBot="1" x14ac:dyDescent="0.25">
      <c r="A24" s="372" t="s">
        <v>397</v>
      </c>
      <c r="B24" s="373">
        <v>0</v>
      </c>
      <c r="C24" s="374">
        <f t="shared" si="4"/>
        <v>0</v>
      </c>
      <c r="D24" s="375">
        <f>'04 Šaltiniai'!B15</f>
        <v>0</v>
      </c>
      <c r="E24" s="184">
        <f>'04 Šaltiniai'!C15</f>
        <v>0</v>
      </c>
      <c r="F24" s="533">
        <f>'04 Šaltiniai'!D15</f>
        <v>0</v>
      </c>
    </row>
  </sheetData>
  <sheetProtection selectLockedCells="1" selectUnlockedCells="1"/>
  <mergeCells count="8">
    <mergeCell ref="A1:F1"/>
    <mergeCell ref="A2:A6"/>
    <mergeCell ref="B2:D3"/>
    <mergeCell ref="E2:E6"/>
    <mergeCell ref="F2:F6"/>
    <mergeCell ref="B4:B6"/>
    <mergeCell ref="C4:C6"/>
    <mergeCell ref="D4:D6"/>
  </mergeCells>
  <pageMargins left="0.94488188976377963" right="0.39370078740157483" top="0.78740157480314965" bottom="0.78740157480314965" header="0.51181102362204722" footer="0.51181102362204722"/>
  <pageSetup paperSize="9" scale="6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84C4-8DAF-41F0-9579-71C8439F062D}">
  <dimension ref="A1:F122"/>
  <sheetViews>
    <sheetView topLeftCell="A100" zoomScaleNormal="100" workbookViewId="0">
      <selection activeCell="H119" sqref="H119"/>
    </sheetView>
  </sheetViews>
  <sheetFormatPr defaultRowHeight="12.75" x14ac:dyDescent="0.2"/>
  <cols>
    <col min="1" max="1" width="23.85546875" style="376" customWidth="1"/>
    <col min="2" max="2" width="44.42578125" style="376" customWidth="1"/>
    <col min="3" max="3" width="14" style="376" customWidth="1"/>
    <col min="4" max="4" width="14.140625" style="376" customWidth="1"/>
    <col min="5" max="5" width="17.28515625" style="376" customWidth="1"/>
    <col min="6" max="6" width="19.85546875" style="376" customWidth="1"/>
    <col min="7" max="16384" width="9.140625" style="376"/>
  </cols>
  <sheetData>
    <row r="1" spans="1:6" ht="13.5" thickBot="1" x14ac:dyDescent="0.25">
      <c r="A1" s="1179" t="s">
        <v>449</v>
      </c>
      <c r="B1" s="1179"/>
      <c r="C1" s="1179"/>
      <c r="D1" s="1179"/>
      <c r="E1" s="1179"/>
      <c r="F1" s="1179"/>
    </row>
    <row r="2" spans="1:6" ht="24.75" customHeight="1" x14ac:dyDescent="0.2">
      <c r="A2" s="1205" t="s">
        <v>210</v>
      </c>
      <c r="B2" s="1207" t="s">
        <v>211</v>
      </c>
      <c r="C2" s="1211" t="s">
        <v>450</v>
      </c>
      <c r="D2" s="1212"/>
      <c r="E2" s="500" t="s">
        <v>212</v>
      </c>
      <c r="F2" s="1209" t="s">
        <v>214</v>
      </c>
    </row>
    <row r="3" spans="1:6" ht="13.5" thickBot="1" x14ac:dyDescent="0.25">
      <c r="A3" s="1206"/>
      <c r="B3" s="1208"/>
      <c r="C3" s="383" t="s">
        <v>451</v>
      </c>
      <c r="D3" s="384" t="s">
        <v>452</v>
      </c>
      <c r="E3" s="534" t="s">
        <v>213</v>
      </c>
      <c r="F3" s="1210"/>
    </row>
    <row r="4" spans="1:6" ht="13.5" thickBot="1" x14ac:dyDescent="0.25">
      <c r="A4" s="387">
        <v>1</v>
      </c>
      <c r="B4" s="388">
        <v>2</v>
      </c>
      <c r="C4" s="385">
        <v>3</v>
      </c>
      <c r="D4" s="386">
        <v>4</v>
      </c>
      <c r="E4" s="389">
        <v>5</v>
      </c>
      <c r="F4" s="389">
        <v>6</v>
      </c>
    </row>
    <row r="5" spans="1:6" ht="13.5" thickBot="1" x14ac:dyDescent="0.25">
      <c r="A5" s="1196" t="s">
        <v>215</v>
      </c>
      <c r="B5" s="1197"/>
      <c r="C5" s="1197"/>
      <c r="D5" s="1197"/>
      <c r="E5" s="1197"/>
      <c r="F5" s="1198"/>
    </row>
    <row r="6" spans="1:6" ht="13.5" thickBot="1" x14ac:dyDescent="0.25">
      <c r="A6" s="390" t="s">
        <v>216</v>
      </c>
      <c r="B6" s="391" t="s">
        <v>217</v>
      </c>
      <c r="C6" s="392">
        <v>2</v>
      </c>
      <c r="D6" s="393">
        <v>3</v>
      </c>
      <c r="E6" s="394">
        <v>2</v>
      </c>
      <c r="F6" s="390" t="s">
        <v>419</v>
      </c>
    </row>
    <row r="7" spans="1:6" ht="13.5" thickBot="1" x14ac:dyDescent="0.25">
      <c r="A7" s="1196" t="s">
        <v>218</v>
      </c>
      <c r="B7" s="1197"/>
      <c r="C7" s="1197"/>
      <c r="D7" s="1197"/>
      <c r="E7" s="1197"/>
      <c r="F7" s="1198"/>
    </row>
    <row r="8" spans="1:6" x14ac:dyDescent="0.2">
      <c r="A8" s="401" t="s">
        <v>219</v>
      </c>
      <c r="B8" s="404" t="s">
        <v>226</v>
      </c>
      <c r="C8" s="407">
        <v>225</v>
      </c>
      <c r="D8" s="408">
        <v>214</v>
      </c>
      <c r="E8" s="535">
        <v>207</v>
      </c>
      <c r="F8" s="401" t="s">
        <v>419</v>
      </c>
    </row>
    <row r="9" spans="1:6" x14ac:dyDescent="0.2">
      <c r="A9" s="402" t="s">
        <v>220</v>
      </c>
      <c r="B9" s="405" t="s">
        <v>227</v>
      </c>
      <c r="C9" s="395">
        <v>50</v>
      </c>
      <c r="D9" s="396">
        <v>49</v>
      </c>
      <c r="E9" s="536">
        <v>48</v>
      </c>
      <c r="F9" s="402" t="s">
        <v>419</v>
      </c>
    </row>
    <row r="10" spans="1:6" x14ac:dyDescent="0.2">
      <c r="A10" s="402" t="s">
        <v>221</v>
      </c>
      <c r="B10" s="405" t="s">
        <v>227</v>
      </c>
      <c r="C10" s="395">
        <v>98</v>
      </c>
      <c r="D10" s="396">
        <v>98</v>
      </c>
      <c r="E10" s="536">
        <v>98</v>
      </c>
      <c r="F10" s="402" t="s">
        <v>419</v>
      </c>
    </row>
    <row r="11" spans="1:6" x14ac:dyDescent="0.2">
      <c r="A11" s="402" t="s">
        <v>222</v>
      </c>
      <c r="B11" s="405" t="s">
        <v>227</v>
      </c>
      <c r="C11" s="395">
        <v>20</v>
      </c>
      <c r="D11" s="396">
        <v>21</v>
      </c>
      <c r="E11" s="536">
        <v>22</v>
      </c>
      <c r="F11" s="402" t="s">
        <v>419</v>
      </c>
    </row>
    <row r="12" spans="1:6" x14ac:dyDescent="0.2">
      <c r="A12" s="402" t="s">
        <v>223</v>
      </c>
      <c r="B12" s="405" t="s">
        <v>227</v>
      </c>
      <c r="C12" s="395">
        <v>164</v>
      </c>
      <c r="D12" s="396">
        <v>353</v>
      </c>
      <c r="E12" s="536">
        <v>164</v>
      </c>
      <c r="F12" s="402" t="s">
        <v>419</v>
      </c>
    </row>
    <row r="13" spans="1:6" x14ac:dyDescent="0.2">
      <c r="A13" s="402" t="s">
        <v>224</v>
      </c>
      <c r="B13" s="405" t="s">
        <v>228</v>
      </c>
      <c r="C13" s="395">
        <v>100</v>
      </c>
      <c r="D13" s="396">
        <v>100</v>
      </c>
      <c r="E13" s="536">
        <v>100</v>
      </c>
      <c r="F13" s="402" t="s">
        <v>188</v>
      </c>
    </row>
    <row r="14" spans="1:6" x14ac:dyDescent="0.2">
      <c r="A14" s="402" t="s">
        <v>225</v>
      </c>
      <c r="B14" s="405" t="s">
        <v>229</v>
      </c>
      <c r="C14" s="395">
        <v>10</v>
      </c>
      <c r="D14" s="396">
        <v>5</v>
      </c>
      <c r="E14" s="536">
        <v>5</v>
      </c>
      <c r="F14" s="402" t="s">
        <v>419</v>
      </c>
    </row>
    <row r="15" spans="1:6" ht="13.5" thickBot="1" x14ac:dyDescent="0.25">
      <c r="A15" s="474" t="s">
        <v>365</v>
      </c>
      <c r="B15" s="475" t="s">
        <v>244</v>
      </c>
      <c r="C15" s="476">
        <v>100</v>
      </c>
      <c r="D15" s="477">
        <v>100</v>
      </c>
      <c r="E15" s="537">
        <v>100</v>
      </c>
      <c r="F15" s="474" t="s">
        <v>419</v>
      </c>
    </row>
    <row r="16" spans="1:6" ht="13.5" thickBot="1" x14ac:dyDescent="0.25">
      <c r="A16" s="1196" t="s">
        <v>230</v>
      </c>
      <c r="B16" s="1197"/>
      <c r="C16" s="1197"/>
      <c r="D16" s="1197"/>
      <c r="E16" s="1197"/>
      <c r="F16" s="1198"/>
    </row>
    <row r="17" spans="1:6" x14ac:dyDescent="0.2">
      <c r="A17" s="401" t="s">
        <v>231</v>
      </c>
      <c r="B17" s="404" t="s">
        <v>234</v>
      </c>
      <c r="C17" s="407">
        <v>25</v>
      </c>
      <c r="D17" s="408">
        <v>32</v>
      </c>
      <c r="E17" s="535">
        <v>26</v>
      </c>
      <c r="F17" s="401" t="s">
        <v>420</v>
      </c>
    </row>
    <row r="18" spans="1:6" x14ac:dyDescent="0.2">
      <c r="A18" s="402" t="s">
        <v>232</v>
      </c>
      <c r="B18" s="405" t="s">
        <v>235</v>
      </c>
      <c r="C18" s="395">
        <v>100</v>
      </c>
      <c r="D18" s="396">
        <v>100</v>
      </c>
      <c r="E18" s="536">
        <v>100</v>
      </c>
      <c r="F18" s="402" t="s">
        <v>420</v>
      </c>
    </row>
    <row r="19" spans="1:6" ht="13.5" thickBot="1" x14ac:dyDescent="0.25">
      <c r="A19" s="403" t="s">
        <v>233</v>
      </c>
      <c r="B19" s="406" t="s">
        <v>227</v>
      </c>
      <c r="C19" s="399">
        <v>80</v>
      </c>
      <c r="D19" s="400">
        <v>80</v>
      </c>
      <c r="E19" s="538">
        <v>80</v>
      </c>
      <c r="F19" s="403" t="s">
        <v>419</v>
      </c>
    </row>
    <row r="20" spans="1:6" ht="13.5" thickBot="1" x14ac:dyDescent="0.25">
      <c r="A20" s="1196" t="s">
        <v>236</v>
      </c>
      <c r="B20" s="1197"/>
      <c r="C20" s="1197"/>
      <c r="D20" s="1197"/>
      <c r="E20" s="1197"/>
      <c r="F20" s="1198"/>
    </row>
    <row r="21" spans="1:6" x14ac:dyDescent="0.2">
      <c r="A21" s="401" t="s">
        <v>237</v>
      </c>
      <c r="B21" s="404" t="s">
        <v>234</v>
      </c>
      <c r="C21" s="407">
        <v>11</v>
      </c>
      <c r="D21" s="408">
        <v>31</v>
      </c>
      <c r="E21" s="535">
        <v>12</v>
      </c>
      <c r="F21" s="401" t="s">
        <v>420</v>
      </c>
    </row>
    <row r="22" spans="1:6" x14ac:dyDescent="0.2">
      <c r="A22" s="402" t="s">
        <v>238</v>
      </c>
      <c r="B22" s="405" t="s">
        <v>234</v>
      </c>
      <c r="C22" s="395">
        <v>5</v>
      </c>
      <c r="D22" s="396">
        <v>5</v>
      </c>
      <c r="E22" s="536">
        <v>5</v>
      </c>
      <c r="F22" s="402" t="s">
        <v>420</v>
      </c>
    </row>
    <row r="23" spans="1:6" x14ac:dyDescent="0.2">
      <c r="A23" s="402" t="s">
        <v>239</v>
      </c>
      <c r="B23" s="405" t="s">
        <v>234</v>
      </c>
      <c r="C23" s="395">
        <v>1</v>
      </c>
      <c r="D23" s="396">
        <v>1</v>
      </c>
      <c r="E23" s="536">
        <v>3</v>
      </c>
      <c r="F23" s="402" t="s">
        <v>420</v>
      </c>
    </row>
    <row r="24" spans="1:6" x14ac:dyDescent="0.2">
      <c r="A24" s="402" t="s">
        <v>240</v>
      </c>
      <c r="B24" s="405" t="s">
        <v>234</v>
      </c>
      <c r="C24" s="395">
        <v>0</v>
      </c>
      <c r="D24" s="396">
        <v>11</v>
      </c>
      <c r="E24" s="536">
        <v>12</v>
      </c>
      <c r="F24" s="402" t="s">
        <v>188</v>
      </c>
    </row>
    <row r="25" spans="1:6" x14ac:dyDescent="0.2">
      <c r="A25" s="402" t="s">
        <v>241</v>
      </c>
      <c r="B25" s="405" t="s">
        <v>243</v>
      </c>
      <c r="C25" s="395">
        <v>100</v>
      </c>
      <c r="D25" s="396">
        <v>100</v>
      </c>
      <c r="E25" s="536">
        <v>100</v>
      </c>
      <c r="F25" s="402" t="s">
        <v>419</v>
      </c>
    </row>
    <row r="26" spans="1:6" x14ac:dyDescent="0.2">
      <c r="A26" s="470" t="s">
        <v>242</v>
      </c>
      <c r="B26" s="471" t="s">
        <v>244</v>
      </c>
      <c r="C26" s="472">
        <v>100</v>
      </c>
      <c r="D26" s="473">
        <v>100</v>
      </c>
      <c r="E26" s="539">
        <v>100</v>
      </c>
      <c r="F26" s="470" t="s">
        <v>419</v>
      </c>
    </row>
    <row r="27" spans="1:6" x14ac:dyDescent="0.2">
      <c r="A27" s="402" t="s">
        <v>363</v>
      </c>
      <c r="B27" s="405" t="s">
        <v>280</v>
      </c>
      <c r="C27" s="413">
        <v>4500</v>
      </c>
      <c r="D27" s="414">
        <v>4578</v>
      </c>
      <c r="E27" s="540">
        <v>4500</v>
      </c>
      <c r="F27" s="402" t="s">
        <v>419</v>
      </c>
    </row>
    <row r="28" spans="1:6" x14ac:dyDescent="0.2">
      <c r="A28" s="481" t="s">
        <v>367</v>
      </c>
      <c r="B28" s="482" t="s">
        <v>244</v>
      </c>
      <c r="C28" s="483">
        <v>100</v>
      </c>
      <c r="D28" s="484">
        <v>100</v>
      </c>
      <c r="E28" s="541">
        <v>100</v>
      </c>
      <c r="F28" s="481" t="s">
        <v>419</v>
      </c>
    </row>
    <row r="29" spans="1:6" ht="13.5" thickBot="1" x14ac:dyDescent="0.25">
      <c r="A29" s="474" t="s">
        <v>371</v>
      </c>
      <c r="B29" s="475" t="s">
        <v>372</v>
      </c>
      <c r="C29" s="479">
        <v>468</v>
      </c>
      <c r="D29" s="480">
        <v>468</v>
      </c>
      <c r="E29" s="542">
        <v>468</v>
      </c>
      <c r="F29" s="474" t="s">
        <v>421</v>
      </c>
    </row>
    <row r="30" spans="1:6" ht="13.5" thickBot="1" x14ac:dyDescent="0.25">
      <c r="A30" s="1196" t="s">
        <v>246</v>
      </c>
      <c r="B30" s="1197"/>
      <c r="C30" s="1197"/>
      <c r="D30" s="1197"/>
      <c r="E30" s="1197"/>
      <c r="F30" s="1198"/>
    </row>
    <row r="31" spans="1:6" x14ac:dyDescent="0.2">
      <c r="A31" s="401" t="s">
        <v>247</v>
      </c>
      <c r="B31" s="404" t="s">
        <v>267</v>
      </c>
      <c r="C31" s="411">
        <v>7000</v>
      </c>
      <c r="D31" s="412">
        <v>7105</v>
      </c>
      <c r="E31" s="543">
        <v>6900</v>
      </c>
      <c r="F31" s="401" t="s">
        <v>422</v>
      </c>
    </row>
    <row r="32" spans="1:6" ht="25.5" x14ac:dyDescent="0.2">
      <c r="A32" s="409" t="s">
        <v>248</v>
      </c>
      <c r="B32" s="410" t="s">
        <v>268</v>
      </c>
      <c r="C32" s="397">
        <v>100</v>
      </c>
      <c r="D32" s="398">
        <v>100</v>
      </c>
      <c r="E32" s="544">
        <v>100</v>
      </c>
      <c r="F32" s="409" t="s">
        <v>422</v>
      </c>
    </row>
    <row r="33" spans="1:6" x14ac:dyDescent="0.2">
      <c r="A33" s="402" t="s">
        <v>249</v>
      </c>
      <c r="B33" s="405" t="s">
        <v>229</v>
      </c>
      <c r="C33" s="413">
        <v>2200</v>
      </c>
      <c r="D33" s="414">
        <v>2977</v>
      </c>
      <c r="E33" s="540">
        <v>2500</v>
      </c>
      <c r="F33" s="402" t="s">
        <v>422</v>
      </c>
    </row>
    <row r="34" spans="1:6" ht="25.5" x14ac:dyDescent="0.2">
      <c r="A34" s="409" t="s">
        <v>250</v>
      </c>
      <c r="B34" s="410" t="s">
        <v>268</v>
      </c>
      <c r="C34" s="397">
        <v>100</v>
      </c>
      <c r="D34" s="398">
        <v>100</v>
      </c>
      <c r="E34" s="544">
        <v>100</v>
      </c>
      <c r="F34" s="409" t="s">
        <v>422</v>
      </c>
    </row>
    <row r="35" spans="1:6" x14ac:dyDescent="0.2">
      <c r="A35" s="402" t="s">
        <v>251</v>
      </c>
      <c r="B35" s="405" t="s">
        <v>267</v>
      </c>
      <c r="C35" s="395">
        <v>550</v>
      </c>
      <c r="D35" s="396">
        <v>561</v>
      </c>
      <c r="E35" s="536">
        <v>550</v>
      </c>
      <c r="F35" s="402" t="s">
        <v>422</v>
      </c>
    </row>
    <row r="36" spans="1:6" x14ac:dyDescent="0.2">
      <c r="A36" s="402" t="s">
        <v>252</v>
      </c>
      <c r="B36" s="405" t="s">
        <v>267</v>
      </c>
      <c r="C36" s="413">
        <v>1700</v>
      </c>
      <c r="D36" s="414">
        <v>2303</v>
      </c>
      <c r="E36" s="540">
        <v>2100</v>
      </c>
      <c r="F36" s="402" t="s">
        <v>422</v>
      </c>
    </row>
    <row r="37" spans="1:6" ht="25.5" x14ac:dyDescent="0.2">
      <c r="A37" s="409" t="s">
        <v>253</v>
      </c>
      <c r="B37" s="410" t="s">
        <v>268</v>
      </c>
      <c r="C37" s="397">
        <v>100</v>
      </c>
      <c r="D37" s="398">
        <v>100</v>
      </c>
      <c r="E37" s="544">
        <v>100</v>
      </c>
      <c r="F37" s="409" t="s">
        <v>422</v>
      </c>
    </row>
    <row r="38" spans="1:6" x14ac:dyDescent="0.2">
      <c r="A38" s="402" t="s">
        <v>254</v>
      </c>
      <c r="B38" s="405" t="s">
        <v>267</v>
      </c>
      <c r="C38" s="413">
        <v>950</v>
      </c>
      <c r="D38" s="414">
        <v>996</v>
      </c>
      <c r="E38" s="540">
        <v>960</v>
      </c>
      <c r="F38" s="402" t="s">
        <v>422</v>
      </c>
    </row>
    <row r="39" spans="1:6" x14ac:dyDescent="0.2">
      <c r="A39" s="402" t="s">
        <v>255</v>
      </c>
      <c r="B39" s="405" t="s">
        <v>267</v>
      </c>
      <c r="C39" s="395">
        <v>450</v>
      </c>
      <c r="D39" s="396">
        <v>815</v>
      </c>
      <c r="E39" s="536">
        <v>800</v>
      </c>
      <c r="F39" s="402" t="s">
        <v>422</v>
      </c>
    </row>
    <row r="40" spans="1:6" x14ac:dyDescent="0.2">
      <c r="A40" s="402" t="s">
        <v>361</v>
      </c>
      <c r="B40" s="405" t="s">
        <v>267</v>
      </c>
      <c r="C40" s="395">
        <v>210</v>
      </c>
      <c r="D40" s="396">
        <v>296</v>
      </c>
      <c r="E40" s="536">
        <v>250</v>
      </c>
      <c r="F40" s="402" t="s">
        <v>422</v>
      </c>
    </row>
    <row r="41" spans="1:6" x14ac:dyDescent="0.2">
      <c r="A41" s="402" t="s">
        <v>256</v>
      </c>
      <c r="B41" s="405" t="s">
        <v>269</v>
      </c>
      <c r="C41" s="395">
        <v>100</v>
      </c>
      <c r="D41" s="396">
        <v>100</v>
      </c>
      <c r="E41" s="536">
        <v>100</v>
      </c>
      <c r="F41" s="402" t="s">
        <v>422</v>
      </c>
    </row>
    <row r="42" spans="1:6" x14ac:dyDescent="0.2">
      <c r="A42" s="402" t="s">
        <v>257</v>
      </c>
      <c r="B42" s="405" t="s">
        <v>267</v>
      </c>
      <c r="C42" s="413">
        <v>1800</v>
      </c>
      <c r="D42" s="414">
        <v>1835</v>
      </c>
      <c r="E42" s="540">
        <v>1800</v>
      </c>
      <c r="F42" s="402" t="s">
        <v>422</v>
      </c>
    </row>
    <row r="43" spans="1:6" x14ac:dyDescent="0.2">
      <c r="A43" s="402" t="s">
        <v>258</v>
      </c>
      <c r="B43" s="405" t="s">
        <v>267</v>
      </c>
      <c r="C43" s="395">
        <v>400</v>
      </c>
      <c r="D43" s="396">
        <v>198</v>
      </c>
      <c r="E43" s="536">
        <v>150</v>
      </c>
      <c r="F43" s="402" t="s">
        <v>422</v>
      </c>
    </row>
    <row r="44" spans="1:6" x14ac:dyDescent="0.2">
      <c r="A44" s="402" t="s">
        <v>259</v>
      </c>
      <c r="B44" s="405" t="s">
        <v>267</v>
      </c>
      <c r="C44" s="413">
        <v>5300</v>
      </c>
      <c r="D44" s="414">
        <v>4728</v>
      </c>
      <c r="E44" s="540">
        <v>4500</v>
      </c>
      <c r="F44" s="402" t="s">
        <v>422</v>
      </c>
    </row>
    <row r="45" spans="1:6" x14ac:dyDescent="0.2">
      <c r="A45" s="402" t="s">
        <v>260</v>
      </c>
      <c r="B45" s="405" t="s">
        <v>267</v>
      </c>
      <c r="C45" s="413">
        <v>1500</v>
      </c>
      <c r="D45" s="414">
        <v>1476</v>
      </c>
      <c r="E45" s="540">
        <v>1300</v>
      </c>
      <c r="F45" s="402" t="s">
        <v>422</v>
      </c>
    </row>
    <row r="46" spans="1:6" x14ac:dyDescent="0.2">
      <c r="A46" s="402" t="s">
        <v>261</v>
      </c>
      <c r="B46" s="405" t="s">
        <v>229</v>
      </c>
      <c r="C46" s="395">
        <v>230</v>
      </c>
      <c r="D46" s="396">
        <v>297</v>
      </c>
      <c r="E46" s="536">
        <v>250</v>
      </c>
      <c r="F46" s="402" t="s">
        <v>422</v>
      </c>
    </row>
    <row r="47" spans="1:6" x14ac:dyDescent="0.2">
      <c r="A47" s="402" t="s">
        <v>262</v>
      </c>
      <c r="B47" s="405" t="s">
        <v>229</v>
      </c>
      <c r="C47" s="395">
        <v>75</v>
      </c>
      <c r="D47" s="396">
        <v>75</v>
      </c>
      <c r="E47" s="536">
        <v>15</v>
      </c>
      <c r="F47" s="402" t="s">
        <v>422</v>
      </c>
    </row>
    <row r="48" spans="1:6" x14ac:dyDescent="0.2">
      <c r="A48" s="402" t="s">
        <v>263</v>
      </c>
      <c r="B48" s="405" t="s">
        <v>229</v>
      </c>
      <c r="C48" s="395">
        <v>550</v>
      </c>
      <c r="D48" s="396">
        <v>621</v>
      </c>
      <c r="E48" s="536">
        <v>600</v>
      </c>
      <c r="F48" s="402" t="s">
        <v>422</v>
      </c>
    </row>
    <row r="49" spans="1:6" x14ac:dyDescent="0.2">
      <c r="A49" s="402" t="s">
        <v>266</v>
      </c>
      <c r="B49" s="405" t="s">
        <v>270</v>
      </c>
      <c r="C49" s="395">
        <v>0</v>
      </c>
      <c r="D49" s="396">
        <v>0</v>
      </c>
      <c r="E49" s="536">
        <v>0</v>
      </c>
      <c r="F49" s="402" t="s">
        <v>422</v>
      </c>
    </row>
    <row r="50" spans="1:6" x14ac:dyDescent="0.2">
      <c r="A50" s="402" t="s">
        <v>265</v>
      </c>
      <c r="B50" s="405" t="s">
        <v>271</v>
      </c>
      <c r="C50" s="395">
        <v>10</v>
      </c>
      <c r="D50" s="396">
        <v>11</v>
      </c>
      <c r="E50" s="536">
        <v>10</v>
      </c>
      <c r="F50" s="402" t="s">
        <v>422</v>
      </c>
    </row>
    <row r="51" spans="1:6" ht="13.5" thickBot="1" x14ac:dyDescent="0.25">
      <c r="A51" s="403" t="s">
        <v>264</v>
      </c>
      <c r="B51" s="406" t="s">
        <v>272</v>
      </c>
      <c r="C51" s="399">
        <v>5</v>
      </c>
      <c r="D51" s="400">
        <v>0</v>
      </c>
      <c r="E51" s="538">
        <v>3</v>
      </c>
      <c r="F51" s="403" t="s">
        <v>422</v>
      </c>
    </row>
    <row r="52" spans="1:6" ht="13.5" thickBot="1" x14ac:dyDescent="0.25">
      <c r="A52" s="1196" t="s">
        <v>274</v>
      </c>
      <c r="B52" s="1197"/>
      <c r="C52" s="1197"/>
      <c r="D52" s="1197"/>
      <c r="E52" s="1197"/>
      <c r="F52" s="1198"/>
    </row>
    <row r="53" spans="1:6" x14ac:dyDescent="0.2">
      <c r="A53" s="401" t="s">
        <v>275</v>
      </c>
      <c r="B53" s="404" t="s">
        <v>228</v>
      </c>
      <c r="C53" s="407">
        <v>100</v>
      </c>
      <c r="D53" s="408">
        <v>100</v>
      </c>
      <c r="E53" s="535">
        <v>100</v>
      </c>
      <c r="F53" s="401" t="s">
        <v>188</v>
      </c>
    </row>
    <row r="54" spans="1:6" x14ac:dyDescent="0.2">
      <c r="A54" s="402" t="s">
        <v>276</v>
      </c>
      <c r="B54" s="405" t="s">
        <v>227</v>
      </c>
      <c r="C54" s="395">
        <v>30</v>
      </c>
      <c r="D54" s="396">
        <v>30</v>
      </c>
      <c r="E54" s="536">
        <v>30</v>
      </c>
      <c r="F54" s="402" t="s">
        <v>419</v>
      </c>
    </row>
    <row r="55" spans="1:6" x14ac:dyDescent="0.2">
      <c r="A55" s="402" t="s">
        <v>277</v>
      </c>
      <c r="B55" s="405" t="s">
        <v>226</v>
      </c>
      <c r="C55" s="395">
        <v>60</v>
      </c>
      <c r="D55" s="396">
        <v>83</v>
      </c>
      <c r="E55" s="536">
        <v>60</v>
      </c>
      <c r="F55" s="402" t="s">
        <v>419</v>
      </c>
    </row>
    <row r="56" spans="1:6" x14ac:dyDescent="0.2">
      <c r="A56" s="402" t="s">
        <v>278</v>
      </c>
      <c r="B56" s="405" t="s">
        <v>227</v>
      </c>
      <c r="C56" s="395">
        <v>32</v>
      </c>
      <c r="D56" s="396">
        <v>24</v>
      </c>
      <c r="E56" s="536">
        <v>32</v>
      </c>
      <c r="F56" s="402" t="s">
        <v>419</v>
      </c>
    </row>
    <row r="57" spans="1:6" ht="13.5" thickBot="1" x14ac:dyDescent="0.25">
      <c r="A57" s="403" t="s">
        <v>279</v>
      </c>
      <c r="B57" s="406" t="s">
        <v>280</v>
      </c>
      <c r="C57" s="399">
        <v>150</v>
      </c>
      <c r="D57" s="400">
        <v>670</v>
      </c>
      <c r="E57" s="538">
        <v>150</v>
      </c>
      <c r="F57" s="403" t="s">
        <v>419</v>
      </c>
    </row>
    <row r="58" spans="1:6" ht="13.5" thickBot="1" x14ac:dyDescent="0.25">
      <c r="A58" s="1196" t="s">
        <v>281</v>
      </c>
      <c r="B58" s="1197"/>
      <c r="C58" s="1197"/>
      <c r="D58" s="1197"/>
      <c r="E58" s="1197"/>
      <c r="F58" s="1198"/>
    </row>
    <row r="59" spans="1:6" ht="26.25" thickBot="1" x14ac:dyDescent="0.25">
      <c r="A59" s="415" t="s">
        <v>282</v>
      </c>
      <c r="B59" s="416" t="s">
        <v>283</v>
      </c>
      <c r="C59" s="417">
        <v>100</v>
      </c>
      <c r="D59" s="418">
        <v>100</v>
      </c>
      <c r="E59" s="545">
        <v>100</v>
      </c>
      <c r="F59" s="419" t="s">
        <v>188</v>
      </c>
    </row>
    <row r="60" spans="1:6" ht="13.5" thickBot="1" x14ac:dyDescent="0.25">
      <c r="A60" s="1196" t="s">
        <v>284</v>
      </c>
      <c r="B60" s="1197"/>
      <c r="C60" s="1197"/>
      <c r="D60" s="1197"/>
      <c r="E60" s="1197"/>
      <c r="F60" s="1198"/>
    </row>
    <row r="61" spans="1:6" ht="51" x14ac:dyDescent="0.2">
      <c r="A61" s="420" t="s">
        <v>285</v>
      </c>
      <c r="B61" s="421" t="s">
        <v>286</v>
      </c>
      <c r="C61" s="422">
        <v>100</v>
      </c>
      <c r="D61" s="423">
        <v>100</v>
      </c>
      <c r="E61" s="546">
        <v>100</v>
      </c>
      <c r="F61" s="426" t="s">
        <v>423</v>
      </c>
    </row>
    <row r="62" spans="1:6" ht="51" x14ac:dyDescent="0.2">
      <c r="A62" s="409" t="s">
        <v>285</v>
      </c>
      <c r="B62" s="410" t="s">
        <v>287</v>
      </c>
      <c r="C62" s="397">
        <v>1</v>
      </c>
      <c r="D62" s="398">
        <v>1</v>
      </c>
      <c r="E62" s="544">
        <v>1</v>
      </c>
      <c r="F62" s="427" t="s">
        <v>423</v>
      </c>
    </row>
    <row r="63" spans="1:6" ht="51" x14ac:dyDescent="0.2">
      <c r="A63" s="409" t="s">
        <v>285</v>
      </c>
      <c r="B63" s="410" t="s">
        <v>288</v>
      </c>
      <c r="C63" s="424">
        <v>2000</v>
      </c>
      <c r="D63" s="425">
        <v>3751</v>
      </c>
      <c r="E63" s="547">
        <v>2100</v>
      </c>
      <c r="F63" s="427" t="s">
        <v>423</v>
      </c>
    </row>
    <row r="64" spans="1:6" ht="51" x14ac:dyDescent="0.2">
      <c r="A64" s="409" t="s">
        <v>285</v>
      </c>
      <c r="B64" s="410" t="s">
        <v>289</v>
      </c>
      <c r="C64" s="424">
        <v>1000</v>
      </c>
      <c r="D64" s="425">
        <v>6349</v>
      </c>
      <c r="E64" s="547">
        <v>1100</v>
      </c>
      <c r="F64" s="427" t="s">
        <v>423</v>
      </c>
    </row>
    <row r="65" spans="1:6" ht="51" x14ac:dyDescent="0.2">
      <c r="A65" s="409" t="s">
        <v>285</v>
      </c>
      <c r="B65" s="410" t="s">
        <v>290</v>
      </c>
      <c r="C65" s="397">
        <v>200</v>
      </c>
      <c r="D65" s="398">
        <v>425</v>
      </c>
      <c r="E65" s="544">
        <v>200</v>
      </c>
      <c r="F65" s="427" t="s">
        <v>423</v>
      </c>
    </row>
    <row r="66" spans="1:6" ht="51" x14ac:dyDescent="0.2">
      <c r="A66" s="409" t="s">
        <v>285</v>
      </c>
      <c r="B66" s="410" t="s">
        <v>291</v>
      </c>
      <c r="C66" s="397">
        <v>25</v>
      </c>
      <c r="D66" s="398">
        <v>58</v>
      </c>
      <c r="E66" s="544">
        <v>25</v>
      </c>
      <c r="F66" s="427" t="s">
        <v>423</v>
      </c>
    </row>
    <row r="67" spans="1:6" ht="51" x14ac:dyDescent="0.2">
      <c r="A67" s="409" t="s">
        <v>285</v>
      </c>
      <c r="B67" s="410" t="s">
        <v>292</v>
      </c>
      <c r="C67" s="397">
        <v>110</v>
      </c>
      <c r="D67" s="398">
        <v>103</v>
      </c>
      <c r="E67" s="544">
        <v>110</v>
      </c>
      <c r="F67" s="427" t="s">
        <v>423</v>
      </c>
    </row>
    <row r="68" spans="1:6" ht="51" x14ac:dyDescent="0.2">
      <c r="A68" s="409" t="s">
        <v>285</v>
      </c>
      <c r="B68" s="410" t="s">
        <v>293</v>
      </c>
      <c r="C68" s="397">
        <v>100</v>
      </c>
      <c r="D68" s="398">
        <v>100</v>
      </c>
      <c r="E68" s="544">
        <v>100</v>
      </c>
      <c r="F68" s="427" t="s">
        <v>423</v>
      </c>
    </row>
    <row r="69" spans="1:6" x14ac:dyDescent="0.2">
      <c r="A69" s="402" t="s">
        <v>294</v>
      </c>
      <c r="B69" s="405" t="s">
        <v>226</v>
      </c>
      <c r="C69" s="413">
        <v>1000</v>
      </c>
      <c r="D69" s="414">
        <v>1157</v>
      </c>
      <c r="E69" s="540">
        <v>1000</v>
      </c>
      <c r="F69" s="402" t="s">
        <v>188</v>
      </c>
    </row>
    <row r="70" spans="1:6" ht="51" x14ac:dyDescent="0.2">
      <c r="A70" s="409" t="s">
        <v>295</v>
      </c>
      <c r="B70" s="410" t="s">
        <v>296</v>
      </c>
      <c r="C70" s="397">
        <v>15</v>
      </c>
      <c r="D70" s="398">
        <v>23</v>
      </c>
      <c r="E70" s="544">
        <v>15</v>
      </c>
      <c r="F70" s="427" t="s">
        <v>424</v>
      </c>
    </row>
    <row r="71" spans="1:6" ht="51" x14ac:dyDescent="0.2">
      <c r="A71" s="409" t="s">
        <v>295</v>
      </c>
      <c r="B71" s="410" t="s">
        <v>297</v>
      </c>
      <c r="C71" s="397">
        <v>480</v>
      </c>
      <c r="D71" s="398">
        <v>500</v>
      </c>
      <c r="E71" s="544">
        <v>480</v>
      </c>
      <c r="F71" s="427" t="s">
        <v>424</v>
      </c>
    </row>
    <row r="72" spans="1:6" ht="51" x14ac:dyDescent="0.2">
      <c r="A72" s="409" t="s">
        <v>295</v>
      </c>
      <c r="B72" s="410" t="s">
        <v>298</v>
      </c>
      <c r="C72" s="397">
        <v>200</v>
      </c>
      <c r="D72" s="398">
        <v>265</v>
      </c>
      <c r="E72" s="544">
        <v>200</v>
      </c>
      <c r="F72" s="427" t="s">
        <v>424</v>
      </c>
    </row>
    <row r="73" spans="1:6" ht="51.75" customHeight="1" x14ac:dyDescent="0.2">
      <c r="A73" s="409" t="s">
        <v>295</v>
      </c>
      <c r="B73" s="410" t="s">
        <v>299</v>
      </c>
      <c r="C73" s="424">
        <v>1614</v>
      </c>
      <c r="D73" s="425">
        <v>1684</v>
      </c>
      <c r="E73" s="547">
        <v>1614</v>
      </c>
      <c r="F73" s="427" t="s">
        <v>424</v>
      </c>
    </row>
    <row r="74" spans="1:6" ht="25.5" x14ac:dyDescent="0.2">
      <c r="A74" s="409" t="s">
        <v>300</v>
      </c>
      <c r="B74" s="410" t="s">
        <v>302</v>
      </c>
      <c r="C74" s="397">
        <v>300</v>
      </c>
      <c r="D74" s="425">
        <v>1821</v>
      </c>
      <c r="E74" s="544">
        <v>150</v>
      </c>
      <c r="F74" s="427" t="s">
        <v>425</v>
      </c>
    </row>
    <row r="75" spans="1:6" ht="25.5" x14ac:dyDescent="0.2">
      <c r="A75" s="409" t="s">
        <v>300</v>
      </c>
      <c r="B75" s="410" t="s">
        <v>303</v>
      </c>
      <c r="C75" s="397">
        <v>90</v>
      </c>
      <c r="D75" s="398">
        <v>90</v>
      </c>
      <c r="E75" s="544">
        <v>90</v>
      </c>
      <c r="F75" s="427" t="s">
        <v>425</v>
      </c>
    </row>
    <row r="76" spans="1:6" ht="25.5" x14ac:dyDescent="0.2">
      <c r="A76" s="409" t="s">
        <v>300</v>
      </c>
      <c r="B76" s="410" t="s">
        <v>304</v>
      </c>
      <c r="C76" s="397">
        <v>90</v>
      </c>
      <c r="D76" s="398">
        <v>90</v>
      </c>
      <c r="E76" s="544">
        <v>90</v>
      </c>
      <c r="F76" s="427" t="s">
        <v>425</v>
      </c>
    </row>
    <row r="77" spans="1:6" ht="38.25" x14ac:dyDescent="0.2">
      <c r="A77" s="409" t="s">
        <v>300</v>
      </c>
      <c r="B77" s="410" t="s">
        <v>305</v>
      </c>
      <c r="C77" s="397">
        <v>1</v>
      </c>
      <c r="D77" s="398">
        <v>1</v>
      </c>
      <c r="E77" s="544">
        <v>1</v>
      </c>
      <c r="F77" s="427" t="s">
        <v>425</v>
      </c>
    </row>
    <row r="78" spans="1:6" ht="25.5" x14ac:dyDescent="0.2">
      <c r="A78" s="409" t="s">
        <v>301</v>
      </c>
      <c r="B78" s="410" t="s">
        <v>302</v>
      </c>
      <c r="C78" s="397">
        <v>150</v>
      </c>
      <c r="D78" s="398">
        <v>319</v>
      </c>
      <c r="E78" s="544">
        <v>0</v>
      </c>
      <c r="F78" s="427" t="s">
        <v>426</v>
      </c>
    </row>
    <row r="79" spans="1:6" ht="25.5" x14ac:dyDescent="0.2">
      <c r="A79" s="409" t="s">
        <v>301</v>
      </c>
      <c r="B79" s="410" t="s">
        <v>303</v>
      </c>
      <c r="C79" s="397">
        <v>90</v>
      </c>
      <c r="D79" s="398">
        <v>90</v>
      </c>
      <c r="E79" s="544">
        <v>0</v>
      </c>
      <c r="F79" s="427" t="s">
        <v>426</v>
      </c>
    </row>
    <row r="80" spans="1:6" ht="25.5" x14ac:dyDescent="0.2">
      <c r="A80" s="409" t="s">
        <v>301</v>
      </c>
      <c r="B80" s="410" t="s">
        <v>304</v>
      </c>
      <c r="C80" s="397">
        <v>90</v>
      </c>
      <c r="D80" s="398">
        <v>90</v>
      </c>
      <c r="E80" s="544">
        <v>0</v>
      </c>
      <c r="F80" s="427" t="s">
        <v>426</v>
      </c>
    </row>
    <row r="81" spans="1:6" ht="39" thickBot="1" x14ac:dyDescent="0.25">
      <c r="A81" s="428" t="s">
        <v>301</v>
      </c>
      <c r="B81" s="434" t="s">
        <v>305</v>
      </c>
      <c r="C81" s="432">
        <v>1</v>
      </c>
      <c r="D81" s="433">
        <v>1</v>
      </c>
      <c r="E81" s="548">
        <v>0</v>
      </c>
      <c r="F81" s="450" t="s">
        <v>426</v>
      </c>
    </row>
    <row r="82" spans="1:6" ht="13.5" thickBot="1" x14ac:dyDescent="0.25">
      <c r="A82" s="1196" t="s">
        <v>309</v>
      </c>
      <c r="B82" s="1197"/>
      <c r="C82" s="1197"/>
      <c r="D82" s="1197"/>
      <c r="E82" s="1197"/>
      <c r="F82" s="1198"/>
    </row>
    <row r="83" spans="1:6" x14ac:dyDescent="0.2">
      <c r="A83" s="420" t="s">
        <v>310</v>
      </c>
      <c r="B83" s="429" t="s">
        <v>313</v>
      </c>
      <c r="C83" s="422">
        <v>11</v>
      </c>
      <c r="D83" s="423">
        <v>13</v>
      </c>
      <c r="E83" s="546">
        <v>11</v>
      </c>
      <c r="F83" s="426" t="s">
        <v>415</v>
      </c>
    </row>
    <row r="84" spans="1:6" ht="25.5" x14ac:dyDescent="0.2">
      <c r="A84" s="409" t="s">
        <v>310</v>
      </c>
      <c r="B84" s="430" t="s">
        <v>314</v>
      </c>
      <c r="C84" s="397">
        <v>30</v>
      </c>
      <c r="D84" s="398">
        <v>32</v>
      </c>
      <c r="E84" s="544">
        <v>33</v>
      </c>
      <c r="F84" s="427" t="s">
        <v>416</v>
      </c>
    </row>
    <row r="85" spans="1:6" ht="25.5" x14ac:dyDescent="0.2">
      <c r="A85" s="409" t="s">
        <v>310</v>
      </c>
      <c r="B85" s="410" t="s">
        <v>315</v>
      </c>
      <c r="C85" s="397">
        <v>30</v>
      </c>
      <c r="D85" s="398">
        <v>52</v>
      </c>
      <c r="E85" s="544">
        <v>40</v>
      </c>
      <c r="F85" s="427" t="s">
        <v>417</v>
      </c>
    </row>
    <row r="86" spans="1:6" x14ac:dyDescent="0.2">
      <c r="A86" s="409" t="s">
        <v>310</v>
      </c>
      <c r="B86" s="430" t="s">
        <v>316</v>
      </c>
      <c r="C86" s="397">
        <v>9</v>
      </c>
      <c r="D86" s="398">
        <v>9</v>
      </c>
      <c r="E86" s="544">
        <v>9</v>
      </c>
      <c r="F86" s="427" t="s">
        <v>414</v>
      </c>
    </row>
    <row r="87" spans="1:6" ht="38.25" x14ac:dyDescent="0.2">
      <c r="A87" s="409" t="s">
        <v>311</v>
      </c>
      <c r="B87" s="430" t="s">
        <v>317</v>
      </c>
      <c r="C87" s="424">
        <v>4000</v>
      </c>
      <c r="D87" s="425">
        <v>17536</v>
      </c>
      <c r="E87" s="547">
        <v>8000</v>
      </c>
      <c r="F87" s="427" t="s">
        <v>418</v>
      </c>
    </row>
    <row r="88" spans="1:6" ht="38.25" x14ac:dyDescent="0.2">
      <c r="A88" s="409" t="s">
        <v>311</v>
      </c>
      <c r="B88" s="430" t="s">
        <v>318</v>
      </c>
      <c r="C88" s="397">
        <v>600</v>
      </c>
      <c r="D88" s="398">
        <v>1296</v>
      </c>
      <c r="E88" s="544">
        <v>700</v>
      </c>
      <c r="F88" s="427" t="s">
        <v>418</v>
      </c>
    </row>
    <row r="89" spans="1:6" ht="13.5" thickBot="1" x14ac:dyDescent="0.25">
      <c r="A89" s="428" t="s">
        <v>312</v>
      </c>
      <c r="B89" s="431" t="s">
        <v>319</v>
      </c>
      <c r="C89" s="432">
        <v>0</v>
      </c>
      <c r="D89" s="433">
        <v>0</v>
      </c>
      <c r="E89" s="548">
        <v>0</v>
      </c>
      <c r="F89" s="428" t="s">
        <v>188</v>
      </c>
    </row>
    <row r="90" spans="1:6" ht="13.5" thickBot="1" x14ac:dyDescent="0.25">
      <c r="A90" s="1196" t="s">
        <v>320</v>
      </c>
      <c r="B90" s="1197"/>
      <c r="C90" s="1197"/>
      <c r="D90" s="1197"/>
      <c r="E90" s="1197"/>
      <c r="F90" s="1198"/>
    </row>
    <row r="91" spans="1:6" x14ac:dyDescent="0.2">
      <c r="A91" s="401" t="s">
        <v>321</v>
      </c>
      <c r="B91" s="404" t="s">
        <v>323</v>
      </c>
      <c r="C91" s="407">
        <v>47</v>
      </c>
      <c r="D91" s="408">
        <v>47</v>
      </c>
      <c r="E91" s="535">
        <v>47</v>
      </c>
      <c r="F91" s="401" t="s">
        <v>188</v>
      </c>
    </row>
    <row r="92" spans="1:6" ht="26.25" thickBot="1" x14ac:dyDescent="0.25">
      <c r="A92" s="428" t="s">
        <v>322</v>
      </c>
      <c r="B92" s="434" t="s">
        <v>324</v>
      </c>
      <c r="C92" s="432">
        <v>100</v>
      </c>
      <c r="D92" s="433">
        <v>100</v>
      </c>
      <c r="E92" s="548">
        <v>100</v>
      </c>
      <c r="F92" s="428" t="s">
        <v>188</v>
      </c>
    </row>
    <row r="93" spans="1:6" ht="13.5" thickBot="1" x14ac:dyDescent="0.25">
      <c r="A93" s="1196" t="s">
        <v>325</v>
      </c>
      <c r="B93" s="1197"/>
      <c r="C93" s="1197"/>
      <c r="D93" s="1197"/>
      <c r="E93" s="1197"/>
      <c r="F93" s="1198"/>
    </row>
    <row r="94" spans="1:6" ht="26.25" thickBot="1" x14ac:dyDescent="0.25">
      <c r="A94" s="415" t="s">
        <v>326</v>
      </c>
      <c r="B94" s="416" t="s">
        <v>268</v>
      </c>
      <c r="C94" s="417">
        <v>100</v>
      </c>
      <c r="D94" s="418">
        <v>100</v>
      </c>
      <c r="E94" s="545">
        <v>100</v>
      </c>
      <c r="F94" s="415" t="s">
        <v>188</v>
      </c>
    </row>
    <row r="95" spans="1:6" ht="13.5" thickBot="1" x14ac:dyDescent="0.25">
      <c r="A95" s="1196" t="s">
        <v>327</v>
      </c>
      <c r="B95" s="1197"/>
      <c r="C95" s="1197"/>
      <c r="D95" s="1197"/>
      <c r="E95" s="1197"/>
      <c r="F95" s="1198"/>
    </row>
    <row r="96" spans="1:6" x14ac:dyDescent="0.2">
      <c r="A96" s="401" t="s">
        <v>328</v>
      </c>
      <c r="B96" s="404" t="s">
        <v>329</v>
      </c>
      <c r="C96" s="407">
        <v>0</v>
      </c>
      <c r="D96" s="408">
        <v>1.5</v>
      </c>
      <c r="E96" s="535">
        <v>0</v>
      </c>
      <c r="F96" s="401" t="s">
        <v>406</v>
      </c>
    </row>
    <row r="97" spans="1:6" ht="13.5" thickBot="1" x14ac:dyDescent="0.25">
      <c r="A97" s="403" t="s">
        <v>328</v>
      </c>
      <c r="B97" s="406" t="s">
        <v>330</v>
      </c>
      <c r="C97" s="399">
        <v>1</v>
      </c>
      <c r="D97" s="400">
        <v>4</v>
      </c>
      <c r="E97" s="538">
        <v>1</v>
      </c>
      <c r="F97" s="403" t="s">
        <v>406</v>
      </c>
    </row>
    <row r="98" spans="1:6" ht="13.5" thickBot="1" x14ac:dyDescent="0.25">
      <c r="A98" s="1196" t="s">
        <v>331</v>
      </c>
      <c r="B98" s="1197"/>
      <c r="C98" s="1197"/>
      <c r="D98" s="1197"/>
      <c r="E98" s="1197"/>
      <c r="F98" s="1198"/>
    </row>
    <row r="99" spans="1:6" ht="25.5" x14ac:dyDescent="0.2">
      <c r="A99" s="438" t="s">
        <v>332</v>
      </c>
      <c r="B99" s="439" t="s">
        <v>333</v>
      </c>
      <c r="C99" s="440">
        <v>30</v>
      </c>
      <c r="D99" s="441">
        <v>38</v>
      </c>
      <c r="E99" s="549">
        <v>28</v>
      </c>
      <c r="F99" s="498" t="s">
        <v>413</v>
      </c>
    </row>
    <row r="100" spans="1:6" ht="25.5" x14ac:dyDescent="0.2">
      <c r="A100" s="485" t="s">
        <v>332</v>
      </c>
      <c r="B100" s="486" t="s">
        <v>334</v>
      </c>
      <c r="C100" s="487">
        <v>3</v>
      </c>
      <c r="D100" s="488">
        <v>3</v>
      </c>
      <c r="E100" s="550">
        <v>2</v>
      </c>
      <c r="F100" s="499" t="s">
        <v>413</v>
      </c>
    </row>
    <row r="101" spans="1:6" ht="14.25" customHeight="1" x14ac:dyDescent="0.2">
      <c r="A101" s="485" t="s">
        <v>332</v>
      </c>
      <c r="B101" s="486" t="s">
        <v>335</v>
      </c>
      <c r="C101" s="487">
        <v>2</v>
      </c>
      <c r="D101" s="488">
        <v>4</v>
      </c>
      <c r="E101" s="550">
        <v>5</v>
      </c>
      <c r="F101" s="485" t="s">
        <v>414</v>
      </c>
    </row>
    <row r="102" spans="1:6" ht="38.25" x14ac:dyDescent="0.2">
      <c r="A102" s="442" t="s">
        <v>332</v>
      </c>
      <c r="B102" s="489" t="s">
        <v>373</v>
      </c>
      <c r="C102" s="443">
        <v>3</v>
      </c>
      <c r="D102" s="444">
        <v>3</v>
      </c>
      <c r="E102" s="551">
        <v>3</v>
      </c>
      <c r="F102" s="497" t="s">
        <v>413</v>
      </c>
    </row>
    <row r="103" spans="1:6" ht="26.25" thickBot="1" x14ac:dyDescent="0.25">
      <c r="A103" s="445" t="s">
        <v>332</v>
      </c>
      <c r="B103" s="446" t="s">
        <v>374</v>
      </c>
      <c r="C103" s="447">
        <v>10</v>
      </c>
      <c r="D103" s="448">
        <v>13</v>
      </c>
      <c r="E103" s="552">
        <v>16</v>
      </c>
      <c r="F103" s="496" t="s">
        <v>413</v>
      </c>
    </row>
    <row r="104" spans="1:6" ht="13.5" thickBot="1" x14ac:dyDescent="0.25">
      <c r="A104" s="1196" t="s">
        <v>336</v>
      </c>
      <c r="B104" s="1197"/>
      <c r="C104" s="1197"/>
      <c r="D104" s="1197"/>
      <c r="E104" s="1197"/>
      <c r="F104" s="1198"/>
    </row>
    <row r="105" spans="1:6" x14ac:dyDescent="0.2">
      <c r="A105" s="401" t="s">
        <v>337</v>
      </c>
      <c r="B105" s="404" t="s">
        <v>340</v>
      </c>
      <c r="C105" s="407">
        <v>0</v>
      </c>
      <c r="D105" s="408">
        <v>0</v>
      </c>
      <c r="E105" s="535">
        <v>0</v>
      </c>
      <c r="F105" s="401" t="s">
        <v>411</v>
      </c>
    </row>
    <row r="106" spans="1:6" x14ac:dyDescent="0.2">
      <c r="A106" s="402" t="s">
        <v>337</v>
      </c>
      <c r="B106" s="405" t="s">
        <v>341</v>
      </c>
      <c r="C106" s="395">
        <v>0</v>
      </c>
      <c r="D106" s="396">
        <v>0</v>
      </c>
      <c r="E106" s="536">
        <v>0</v>
      </c>
      <c r="F106" s="402" t="s">
        <v>411</v>
      </c>
    </row>
    <row r="107" spans="1:6" ht="25.5" x14ac:dyDescent="0.2">
      <c r="A107" s="402" t="s">
        <v>338</v>
      </c>
      <c r="B107" s="405" t="s">
        <v>342</v>
      </c>
      <c r="C107" s="397">
        <v>1</v>
      </c>
      <c r="D107" s="398">
        <v>1</v>
      </c>
      <c r="E107" s="544">
        <v>1</v>
      </c>
      <c r="F107" s="495" t="s">
        <v>412</v>
      </c>
    </row>
    <row r="108" spans="1:6" ht="25.5" x14ac:dyDescent="0.2">
      <c r="A108" s="402" t="s">
        <v>338</v>
      </c>
      <c r="B108" s="405" t="s">
        <v>343</v>
      </c>
      <c r="C108" s="397">
        <v>200</v>
      </c>
      <c r="D108" s="398">
        <v>255</v>
      </c>
      <c r="E108" s="544">
        <v>200</v>
      </c>
      <c r="F108" s="495" t="s">
        <v>412</v>
      </c>
    </row>
    <row r="109" spans="1:6" ht="25.5" x14ac:dyDescent="0.2">
      <c r="A109" s="402" t="s">
        <v>338</v>
      </c>
      <c r="B109" s="405" t="s">
        <v>344</v>
      </c>
      <c r="C109" s="397">
        <v>60</v>
      </c>
      <c r="D109" s="398">
        <v>128</v>
      </c>
      <c r="E109" s="544">
        <v>60</v>
      </c>
      <c r="F109" s="495" t="s">
        <v>412</v>
      </c>
    </row>
    <row r="110" spans="1:6" x14ac:dyDescent="0.2">
      <c r="A110" s="402" t="s">
        <v>339</v>
      </c>
      <c r="B110" s="405" t="s">
        <v>345</v>
      </c>
      <c r="C110" s="395">
        <v>0</v>
      </c>
      <c r="D110" s="396">
        <v>119</v>
      </c>
      <c r="E110" s="536">
        <v>100</v>
      </c>
      <c r="F110" s="402" t="s">
        <v>408</v>
      </c>
    </row>
    <row r="111" spans="1:6" x14ac:dyDescent="0.2">
      <c r="A111" s="402" t="s">
        <v>339</v>
      </c>
      <c r="B111" s="405" t="s">
        <v>346</v>
      </c>
      <c r="C111" s="395">
        <v>0</v>
      </c>
      <c r="D111" s="396">
        <v>50</v>
      </c>
      <c r="E111" s="536">
        <v>50</v>
      </c>
      <c r="F111" s="402" t="s">
        <v>408</v>
      </c>
    </row>
    <row r="112" spans="1:6" x14ac:dyDescent="0.2">
      <c r="A112" s="402" t="s">
        <v>339</v>
      </c>
      <c r="B112" s="405" t="s">
        <v>347</v>
      </c>
      <c r="C112" s="395">
        <v>0</v>
      </c>
      <c r="D112" s="396">
        <v>30</v>
      </c>
      <c r="E112" s="536">
        <v>30</v>
      </c>
      <c r="F112" s="402" t="s">
        <v>408</v>
      </c>
    </row>
    <row r="113" spans="1:6" ht="13.5" thickBot="1" x14ac:dyDescent="0.25">
      <c r="A113" s="470" t="s">
        <v>339</v>
      </c>
      <c r="B113" s="471" t="s">
        <v>348</v>
      </c>
      <c r="C113" s="399">
        <v>0</v>
      </c>
      <c r="D113" s="400">
        <v>20</v>
      </c>
      <c r="E113" s="539">
        <v>20</v>
      </c>
      <c r="F113" s="470" t="s">
        <v>408</v>
      </c>
    </row>
    <row r="114" spans="1:6" ht="13.5" thickBot="1" x14ac:dyDescent="0.25">
      <c r="A114" s="1202" t="s">
        <v>438</v>
      </c>
      <c r="B114" s="1203"/>
      <c r="C114" s="1203"/>
      <c r="D114" s="1203"/>
      <c r="E114" s="1203"/>
      <c r="F114" s="1204"/>
    </row>
    <row r="115" spans="1:6" x14ac:dyDescent="0.2">
      <c r="A115" s="501" t="s">
        <v>434</v>
      </c>
      <c r="B115" s="502" t="s">
        <v>435</v>
      </c>
      <c r="C115" s="503">
        <v>810</v>
      </c>
      <c r="D115" s="504">
        <v>810</v>
      </c>
      <c r="E115" s="553">
        <v>810</v>
      </c>
      <c r="F115" s="505" t="s">
        <v>437</v>
      </c>
    </row>
    <row r="116" spans="1:6" ht="13.5" thickBot="1" x14ac:dyDescent="0.25">
      <c r="A116" s="506" t="s">
        <v>434</v>
      </c>
      <c r="B116" s="507" t="s">
        <v>436</v>
      </c>
      <c r="C116" s="508">
        <v>160</v>
      </c>
      <c r="D116" s="509">
        <v>160</v>
      </c>
      <c r="E116" s="510">
        <v>160</v>
      </c>
      <c r="F116" s="510" t="s">
        <v>437</v>
      </c>
    </row>
    <row r="117" spans="1:6" ht="13.5" thickBot="1" x14ac:dyDescent="0.25">
      <c r="A117" s="1199" t="s">
        <v>349</v>
      </c>
      <c r="B117" s="1200"/>
      <c r="C117" s="1200"/>
      <c r="D117" s="1200"/>
      <c r="E117" s="1200"/>
      <c r="F117" s="1201"/>
    </row>
    <row r="118" spans="1:6" x14ac:dyDescent="0.2">
      <c r="A118" s="401" t="s">
        <v>350</v>
      </c>
      <c r="B118" s="404" t="s">
        <v>353</v>
      </c>
      <c r="C118" s="407">
        <v>100</v>
      </c>
      <c r="D118" s="408">
        <v>100</v>
      </c>
      <c r="E118" s="535">
        <v>100</v>
      </c>
      <c r="F118" s="401" t="s">
        <v>188</v>
      </c>
    </row>
    <row r="119" spans="1:6" ht="25.5" x14ac:dyDescent="0.2">
      <c r="A119" s="409" t="s">
        <v>351</v>
      </c>
      <c r="B119" s="410" t="s">
        <v>354</v>
      </c>
      <c r="C119" s="397">
        <v>1</v>
      </c>
      <c r="D119" s="398">
        <v>1</v>
      </c>
      <c r="E119" s="544">
        <v>1</v>
      </c>
      <c r="F119" s="409" t="s">
        <v>188</v>
      </c>
    </row>
    <row r="120" spans="1:6" ht="13.5" thickBot="1" x14ac:dyDescent="0.25">
      <c r="A120" s="403" t="s">
        <v>352</v>
      </c>
      <c r="B120" s="406" t="s">
        <v>355</v>
      </c>
      <c r="C120" s="399">
        <v>100</v>
      </c>
      <c r="D120" s="400">
        <v>100</v>
      </c>
      <c r="E120" s="538">
        <v>100</v>
      </c>
      <c r="F120" s="403" t="s">
        <v>188</v>
      </c>
    </row>
    <row r="121" spans="1:6" ht="13.5" thickBot="1" x14ac:dyDescent="0.25">
      <c r="A121" s="1196" t="s">
        <v>356</v>
      </c>
      <c r="B121" s="1197"/>
      <c r="C121" s="1197"/>
      <c r="D121" s="1197"/>
      <c r="E121" s="1197"/>
      <c r="F121" s="1198"/>
    </row>
    <row r="122" spans="1:6" ht="13.5" thickBot="1" x14ac:dyDescent="0.25">
      <c r="A122" s="390" t="s">
        <v>357</v>
      </c>
      <c r="B122" s="391" t="s">
        <v>358</v>
      </c>
      <c r="C122" s="675">
        <v>5000</v>
      </c>
      <c r="D122" s="676">
        <v>3391</v>
      </c>
      <c r="E122" s="677">
        <v>1290</v>
      </c>
      <c r="F122" s="390" t="s">
        <v>188</v>
      </c>
    </row>
  </sheetData>
  <mergeCells count="22">
    <mergeCell ref="A58:F58"/>
    <mergeCell ref="A1:F1"/>
    <mergeCell ref="A2:A3"/>
    <mergeCell ref="B2:B3"/>
    <mergeCell ref="F2:F3"/>
    <mergeCell ref="A5:F5"/>
    <mergeCell ref="A7:F7"/>
    <mergeCell ref="A16:F16"/>
    <mergeCell ref="A20:F20"/>
    <mergeCell ref="A30:F30"/>
    <mergeCell ref="A52:F52"/>
    <mergeCell ref="C2:D2"/>
    <mergeCell ref="A104:F104"/>
    <mergeCell ref="A117:F117"/>
    <mergeCell ref="A121:F121"/>
    <mergeCell ref="A60:F60"/>
    <mergeCell ref="A82:F82"/>
    <mergeCell ref="A90:F90"/>
    <mergeCell ref="A93:F93"/>
    <mergeCell ref="A95:F95"/>
    <mergeCell ref="A98:F98"/>
    <mergeCell ref="A114:F11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2026-03-18T13:36:10Z</cp:lastPrinted>
  <dcterms:created xsi:type="dcterms:W3CDTF">2017-11-21T09:16:58Z</dcterms:created>
  <dcterms:modified xsi:type="dcterms:W3CDTF">2026-04-13T15:43:55Z</dcterms:modified>
</cp:coreProperties>
</file>