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letra_AS\Documents\2025 SVP\Faktas\Tarybos sprendimas\"/>
    </mc:Choice>
  </mc:AlternateContent>
  <xr:revisionPtr revIDLastSave="0" documentId="13_ncr:1_{6E36E3E1-B2EF-4DCF-942A-35F58E668C62}" xr6:coauthVersionLast="47" xr6:coauthVersionMax="47" xr10:uidLastSave="{00000000-0000-0000-0000-000000000000}"/>
  <bookViews>
    <workbookView xWindow="-120" yWindow="-120" windowWidth="29040" windowHeight="15720" tabRatio="634" xr2:uid="{00000000-000D-0000-FFFF-FFFF00000000}"/>
  </bookViews>
  <sheets>
    <sheet name="07 Programa" sheetId="2" r:id="rId1"/>
    <sheet name="07 Išlaidų suvestinė" sheetId="5" r:id="rId2"/>
    <sheet name="07 Šaltiniai" sheetId="4" r:id="rId3"/>
    <sheet name="07 Bendros lėšos" sheetId="6" r:id="rId4"/>
    <sheet name="07 Rodikliai" sheetId="7" r:id="rId5"/>
  </sheets>
  <externalReferences>
    <externalReference r:id="rId6"/>
  </externalReferences>
  <definedNames>
    <definedName name="_xlnm.Print_Area" localSheetId="0">'07 Programa'!$A$1:$AK$89</definedName>
    <definedName name="_xlnm.Print_Titles" localSheetId="0">'07 Programa'!$9:$11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6" l="1"/>
  <c r="F13" i="6"/>
  <c r="F8" i="6"/>
  <c r="F9" i="6"/>
  <c r="F10" i="6"/>
  <c r="F7" i="6"/>
  <c r="E15" i="6"/>
  <c r="E13" i="6"/>
  <c r="D15" i="6"/>
  <c r="D13" i="6"/>
  <c r="B15" i="6"/>
  <c r="B13" i="6"/>
  <c r="E10" i="6"/>
  <c r="E9" i="6"/>
  <c r="E8" i="6"/>
  <c r="D10" i="6"/>
  <c r="D9" i="6"/>
  <c r="D8" i="6"/>
  <c r="B10" i="6"/>
  <c r="B9" i="6"/>
  <c r="B8" i="6"/>
  <c r="D31" i="4"/>
  <c r="C31" i="4"/>
  <c r="U37" i="2" l="1"/>
  <c r="S37" i="2"/>
  <c r="R37" i="2"/>
  <c r="Q37" i="2"/>
  <c r="O37" i="2"/>
  <c r="N37" i="2"/>
  <c r="M37" i="2"/>
  <c r="T36" i="2"/>
  <c r="L36" i="2"/>
  <c r="T35" i="2"/>
  <c r="P35" i="2"/>
  <c r="L35" i="2"/>
  <c r="T34" i="2"/>
  <c r="T37" i="2" s="1"/>
  <c r="P34" i="2"/>
  <c r="L34" i="2"/>
  <c r="C18" i="6"/>
  <c r="C19" i="6"/>
  <c r="C20" i="6"/>
  <c r="C21" i="6"/>
  <c r="C22" i="6"/>
  <c r="B7" i="6"/>
  <c r="T70" i="2"/>
  <c r="P70" i="2"/>
  <c r="L70" i="2"/>
  <c r="D19" i="4"/>
  <c r="C19" i="4"/>
  <c r="B19" i="4"/>
  <c r="W75" i="2"/>
  <c r="V75" i="2"/>
  <c r="U75" i="2"/>
  <c r="S75" i="2"/>
  <c r="R75" i="2"/>
  <c r="Q75" i="2"/>
  <c r="O75" i="2"/>
  <c r="N75" i="2"/>
  <c r="M75" i="2"/>
  <c r="T74" i="2"/>
  <c r="P74" i="2"/>
  <c r="L74" i="2"/>
  <c r="T73" i="2"/>
  <c r="P73" i="2"/>
  <c r="L73" i="2"/>
  <c r="D24" i="6"/>
  <c r="F16" i="6"/>
  <c r="C23" i="6"/>
  <c r="E17" i="6"/>
  <c r="E16" i="6" s="1"/>
  <c r="D17" i="6"/>
  <c r="F14" i="6"/>
  <c r="D27" i="4"/>
  <c r="C27" i="4"/>
  <c r="B27" i="4"/>
  <c r="D24" i="4"/>
  <c r="C24" i="4"/>
  <c r="B24" i="4"/>
  <c r="P37" i="2" l="1"/>
  <c r="L37" i="2"/>
  <c r="T75" i="2"/>
  <c r="C24" i="6"/>
  <c r="P75" i="2"/>
  <c r="L75" i="2"/>
  <c r="B16" i="6"/>
  <c r="C17" i="6"/>
  <c r="D16" i="6"/>
  <c r="C16" i="6" l="1"/>
  <c r="Q63" i="2" l="1"/>
  <c r="R63" i="2"/>
  <c r="S63" i="2"/>
  <c r="U63" i="2"/>
  <c r="V63" i="2"/>
  <c r="W63" i="2"/>
  <c r="Q58" i="2"/>
  <c r="R58" i="2"/>
  <c r="S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Q55" i="2"/>
  <c r="R55" i="2"/>
  <c r="S55" i="2"/>
  <c r="U55" i="2"/>
  <c r="V55" i="2"/>
  <c r="W55" i="2"/>
  <c r="Q78" i="2"/>
  <c r="R78" i="2"/>
  <c r="S78" i="2"/>
  <c r="U78" i="2"/>
  <c r="V78" i="2"/>
  <c r="W78" i="2"/>
  <c r="Q72" i="2"/>
  <c r="R72" i="2"/>
  <c r="S72" i="2"/>
  <c r="U72" i="2"/>
  <c r="V72" i="2"/>
  <c r="W72" i="2"/>
  <c r="Q47" i="2"/>
  <c r="R47" i="2"/>
  <c r="S47" i="2"/>
  <c r="U47" i="2"/>
  <c r="V47" i="2"/>
  <c r="W47" i="2"/>
  <c r="Q44" i="2"/>
  <c r="R44" i="2"/>
  <c r="S44" i="2"/>
  <c r="U44" i="2"/>
  <c r="V44" i="2"/>
  <c r="W44" i="2"/>
  <c r="Q68" i="2"/>
  <c r="R68" i="2"/>
  <c r="S68" i="2"/>
  <c r="U68" i="2"/>
  <c r="V68" i="2"/>
  <c r="W68" i="2"/>
  <c r="U79" i="2" l="1"/>
  <c r="W79" i="2"/>
  <c r="V79" i="2"/>
  <c r="S79" i="2"/>
  <c r="Q79" i="2"/>
  <c r="R79" i="2"/>
  <c r="P76" i="2"/>
  <c r="U64" i="2" l="1"/>
  <c r="V64" i="2"/>
  <c r="W64" i="2"/>
  <c r="P61" i="2" l="1"/>
  <c r="S64" i="2" l="1"/>
  <c r="R64" i="2"/>
  <c r="Q64" i="2"/>
  <c r="O63" i="2"/>
  <c r="O64" i="2" s="1"/>
  <c r="N63" i="2"/>
  <c r="N64" i="2" s="1"/>
  <c r="M63" i="2"/>
  <c r="M64" i="2" s="1"/>
  <c r="T62" i="2"/>
  <c r="P62" i="2"/>
  <c r="P63" i="2" s="1"/>
  <c r="P64" i="2" s="1"/>
  <c r="L62" i="2"/>
  <c r="T61" i="2"/>
  <c r="L61" i="2"/>
  <c r="T63" i="2" l="1"/>
  <c r="T64" i="2" s="1"/>
  <c r="L63" i="2"/>
  <c r="L64" i="2" s="1"/>
  <c r="L21" i="2" l="1"/>
  <c r="L66" i="2" l="1"/>
  <c r="P57" i="2"/>
  <c r="P56" i="2"/>
  <c r="M33" i="2"/>
  <c r="N33" i="2"/>
  <c r="O33" i="2"/>
  <c r="Q33" i="2"/>
  <c r="R33" i="2"/>
  <c r="S33" i="2"/>
  <c r="U33" i="2"/>
  <c r="V33" i="2"/>
  <c r="V40" i="2" s="1"/>
  <c r="W33" i="2"/>
  <c r="W40" i="2" s="1"/>
  <c r="P16" i="2"/>
  <c r="N29" i="2"/>
  <c r="T32" i="2"/>
  <c r="P32" i="2"/>
  <c r="L32" i="2"/>
  <c r="T31" i="2"/>
  <c r="P31" i="2"/>
  <c r="L31" i="2"/>
  <c r="T30" i="2"/>
  <c r="P30" i="2"/>
  <c r="L30" i="2"/>
  <c r="U59" i="2"/>
  <c r="V59" i="2"/>
  <c r="W59" i="2"/>
  <c r="Q39" i="2"/>
  <c r="R39" i="2"/>
  <c r="S39" i="2"/>
  <c r="S40" i="2" s="1"/>
  <c r="U39" i="2"/>
  <c r="O39" i="2"/>
  <c r="N39" i="2"/>
  <c r="M39" i="2"/>
  <c r="T38" i="2"/>
  <c r="T39" i="2" s="1"/>
  <c r="P38" i="2"/>
  <c r="L38" i="2"/>
  <c r="L20" i="2"/>
  <c r="P20" i="2"/>
  <c r="T20" i="2"/>
  <c r="P21" i="2"/>
  <c r="T21" i="2"/>
  <c r="L22" i="2"/>
  <c r="P22" i="2"/>
  <c r="T22" i="2"/>
  <c r="M23" i="2"/>
  <c r="M24" i="2" s="1"/>
  <c r="N23" i="2"/>
  <c r="N24" i="2" s="1"/>
  <c r="O23" i="2"/>
  <c r="O24" i="2" s="1"/>
  <c r="Q23" i="2"/>
  <c r="Q24" i="2" s="1"/>
  <c r="R23" i="2"/>
  <c r="R24" i="2" s="1"/>
  <c r="S23" i="2"/>
  <c r="S24" i="2" s="1"/>
  <c r="U23" i="2"/>
  <c r="U24" i="2" s="1"/>
  <c r="V23" i="2"/>
  <c r="V24" i="2" s="1"/>
  <c r="W23" i="2"/>
  <c r="W24" i="2" s="1"/>
  <c r="O72" i="2"/>
  <c r="N72" i="2"/>
  <c r="M72" i="2"/>
  <c r="T71" i="2"/>
  <c r="P71" i="2"/>
  <c r="L71" i="2"/>
  <c r="T69" i="2"/>
  <c r="P69" i="2"/>
  <c r="L69" i="2"/>
  <c r="W50" i="2"/>
  <c r="W51" i="2" s="1"/>
  <c r="V50" i="2"/>
  <c r="V51" i="2" s="1"/>
  <c r="U50" i="2"/>
  <c r="U51" i="2" s="1"/>
  <c r="S50" i="2"/>
  <c r="S51" i="2" s="1"/>
  <c r="R50" i="2"/>
  <c r="R51" i="2" s="1"/>
  <c r="Q50" i="2"/>
  <c r="O50" i="2"/>
  <c r="O51" i="2" s="1"/>
  <c r="N50" i="2"/>
  <c r="N51" i="2" s="1"/>
  <c r="M50" i="2"/>
  <c r="O55" i="2"/>
  <c r="N55" i="2"/>
  <c r="M55" i="2"/>
  <c r="T54" i="2"/>
  <c r="P54" i="2"/>
  <c r="L54" i="2"/>
  <c r="T53" i="2"/>
  <c r="P53" i="2"/>
  <c r="L53" i="2"/>
  <c r="M44" i="2"/>
  <c r="T43" i="2"/>
  <c r="P43" i="2"/>
  <c r="L43" i="2"/>
  <c r="T42" i="2"/>
  <c r="P42" i="2"/>
  <c r="L42" i="2"/>
  <c r="M47" i="2"/>
  <c r="T46" i="2"/>
  <c r="P46" i="2"/>
  <c r="L46" i="2"/>
  <c r="T45" i="2"/>
  <c r="P45" i="2"/>
  <c r="L45" i="2"/>
  <c r="AK53" i="2"/>
  <c r="AI53" i="2"/>
  <c r="O78" i="2"/>
  <c r="N78" i="2"/>
  <c r="M78" i="2"/>
  <c r="AH52" i="2"/>
  <c r="T77" i="2"/>
  <c r="P77" i="2"/>
  <c r="P78" i="2" s="1"/>
  <c r="L77" i="2"/>
  <c r="AH51" i="2"/>
  <c r="T76" i="2"/>
  <c r="L76" i="2"/>
  <c r="M29" i="2"/>
  <c r="M40" i="2" s="1"/>
  <c r="W18" i="2"/>
  <c r="V18" i="2"/>
  <c r="N68" i="2"/>
  <c r="O68" i="2"/>
  <c r="P66" i="2"/>
  <c r="N17" i="2"/>
  <c r="N18" i="2" s="1"/>
  <c r="O17" i="2"/>
  <c r="O18" i="2" s="1"/>
  <c r="Q17" i="2"/>
  <c r="Q18" i="2" s="1"/>
  <c r="R17" i="2"/>
  <c r="R18" i="2" s="1"/>
  <c r="S17" i="2"/>
  <c r="S18" i="2" s="1"/>
  <c r="L56" i="2"/>
  <c r="L16" i="2"/>
  <c r="L48" i="2"/>
  <c r="L27" i="2"/>
  <c r="O58" i="2"/>
  <c r="N58" i="2"/>
  <c r="L28" i="2"/>
  <c r="L57" i="2"/>
  <c r="L26" i="2"/>
  <c r="L49" i="2"/>
  <c r="L67" i="2"/>
  <c r="L68" i="2" s="1"/>
  <c r="O29" i="2"/>
  <c r="M68" i="2"/>
  <c r="M17" i="2"/>
  <c r="M18" i="2" s="1"/>
  <c r="T67" i="2"/>
  <c r="P67" i="2"/>
  <c r="T66" i="2"/>
  <c r="T57" i="2"/>
  <c r="T56" i="2"/>
  <c r="T49" i="2"/>
  <c r="P49" i="2"/>
  <c r="T48" i="2"/>
  <c r="P48" i="2"/>
  <c r="T28" i="2"/>
  <c r="T27" i="2"/>
  <c r="T26" i="2"/>
  <c r="T29" i="2" s="1"/>
  <c r="P28" i="2"/>
  <c r="P27" i="2"/>
  <c r="P26" i="2"/>
  <c r="T16" i="2"/>
  <c r="T17" i="2" s="1"/>
  <c r="T18" i="2" s="1"/>
  <c r="U17" i="2"/>
  <c r="U18" i="2" s="1"/>
  <c r="Q29" i="2"/>
  <c r="U29" i="2"/>
  <c r="M58" i="2"/>
  <c r="N40" i="2" l="1"/>
  <c r="O40" i="2"/>
  <c r="U40" i="2"/>
  <c r="U80" i="2" s="1"/>
  <c r="Q40" i="2"/>
  <c r="B4" i="4"/>
  <c r="R40" i="2"/>
  <c r="C4" i="4"/>
  <c r="C21" i="4" s="1"/>
  <c r="D4" i="4"/>
  <c r="T55" i="2"/>
  <c r="O79" i="2"/>
  <c r="N79" i="2"/>
  <c r="M79" i="2"/>
  <c r="B21" i="4"/>
  <c r="D7" i="4"/>
  <c r="T78" i="2"/>
  <c r="D5" i="4"/>
  <c r="C5" i="4"/>
  <c r="T47" i="2"/>
  <c r="T58" i="2"/>
  <c r="T44" i="2"/>
  <c r="T68" i="2"/>
  <c r="P39" i="2"/>
  <c r="T72" i="2"/>
  <c r="AH53" i="2"/>
  <c r="L78" i="2"/>
  <c r="O59" i="2"/>
  <c r="L23" i="2"/>
  <c r="L24" i="2" s="1"/>
  <c r="B5" i="4"/>
  <c r="N59" i="2"/>
  <c r="S59" i="2"/>
  <c r="T33" i="2"/>
  <c r="T40" i="2" s="1"/>
  <c r="M59" i="2"/>
  <c r="L47" i="2"/>
  <c r="L39" i="2"/>
  <c r="P58" i="2"/>
  <c r="V81" i="2"/>
  <c r="T50" i="2"/>
  <c r="L50" i="2"/>
  <c r="P55" i="2"/>
  <c r="P50" i="2"/>
  <c r="P68" i="2"/>
  <c r="B7" i="4"/>
  <c r="C7" i="4"/>
  <c r="P33" i="2"/>
  <c r="P29" i="2"/>
  <c r="L44" i="2"/>
  <c r="P23" i="2"/>
  <c r="P24" i="2" s="1"/>
  <c r="L29" i="2"/>
  <c r="R59" i="2"/>
  <c r="V80" i="2"/>
  <c r="T23" i="2"/>
  <c r="T24" i="2" s="1"/>
  <c r="W81" i="2"/>
  <c r="W80" i="2"/>
  <c r="P47" i="2"/>
  <c r="P44" i="2"/>
  <c r="L55" i="2"/>
  <c r="P72" i="2"/>
  <c r="L72" i="2"/>
  <c r="Q51" i="2"/>
  <c r="M51" i="2"/>
  <c r="L33" i="2"/>
  <c r="P17" i="2"/>
  <c r="P18" i="2" s="1"/>
  <c r="Q59" i="2"/>
  <c r="L58" i="2"/>
  <c r="L17" i="2"/>
  <c r="L18" i="2" s="1"/>
  <c r="L40" i="2" l="1"/>
  <c r="P40" i="2"/>
  <c r="T59" i="2"/>
  <c r="B16" i="4"/>
  <c r="L79" i="2"/>
  <c r="T79" i="2"/>
  <c r="P79" i="2"/>
  <c r="T51" i="2"/>
  <c r="D22" i="4"/>
  <c r="P6" i="5"/>
  <c r="P7" i="5" s="1"/>
  <c r="O6" i="5"/>
  <c r="O7" i="5" s="1"/>
  <c r="D16" i="4"/>
  <c r="D21" i="4"/>
  <c r="B23" i="4"/>
  <c r="C22" i="4"/>
  <c r="C23" i="4"/>
  <c r="B22" i="4"/>
  <c r="D23" i="4"/>
  <c r="N81" i="2"/>
  <c r="O80" i="2"/>
  <c r="L59" i="2"/>
  <c r="R81" i="2"/>
  <c r="P59" i="2"/>
  <c r="S80" i="2"/>
  <c r="L51" i="2"/>
  <c r="N80" i="2"/>
  <c r="P51" i="2"/>
  <c r="M80" i="2"/>
  <c r="S81" i="2"/>
  <c r="M81" i="2"/>
  <c r="R80" i="2"/>
  <c r="Q80" i="2"/>
  <c r="O81" i="2"/>
  <c r="U81" i="2"/>
  <c r="Q81" i="2"/>
  <c r="C16" i="4"/>
  <c r="T81" i="2" l="1"/>
  <c r="M6" i="5" s="1"/>
  <c r="M7" i="5" s="1"/>
  <c r="T80" i="2"/>
  <c r="B20" i="4"/>
  <c r="B29" i="4" s="1"/>
  <c r="C15" i="6"/>
  <c r="D20" i="4"/>
  <c r="D29" i="4" s="1"/>
  <c r="D32" i="4" s="1"/>
  <c r="C10" i="6"/>
  <c r="C20" i="4"/>
  <c r="C29" i="4" s="1"/>
  <c r="F6" i="5"/>
  <c r="F7" i="5" s="1"/>
  <c r="N6" i="5"/>
  <c r="N7" i="5" s="1"/>
  <c r="G6" i="5"/>
  <c r="G7" i="5" s="1"/>
  <c r="J6" i="5"/>
  <c r="J7" i="5" s="1"/>
  <c r="E7" i="6"/>
  <c r="E12" i="6" s="1"/>
  <c r="C13" i="6"/>
  <c r="L80" i="2"/>
  <c r="L81" i="2"/>
  <c r="K6" i="5"/>
  <c r="K7" i="5" s="1"/>
  <c r="P81" i="2"/>
  <c r="I6" i="5" s="1"/>
  <c r="I7" i="5" s="1"/>
  <c r="P80" i="2"/>
  <c r="L6" i="5"/>
  <c r="L7" i="5" s="1"/>
  <c r="H6" i="5"/>
  <c r="H7" i="5" s="1"/>
  <c r="E11" i="6" l="1"/>
  <c r="B32" i="4"/>
  <c r="B31" i="4"/>
  <c r="C32" i="4"/>
  <c r="D7" i="6"/>
  <c r="C9" i="6"/>
  <c r="C8" i="6"/>
  <c r="E6" i="5"/>
  <c r="E7" i="5" s="1"/>
  <c r="B12" i="6" l="1"/>
  <c r="B11" i="6" s="1"/>
  <c r="D12" i="6"/>
  <c r="D11" i="6" l="1"/>
  <c r="F11" i="6" s="1"/>
  <c r="F12" i="6"/>
  <c r="C7" i="6"/>
  <c r="C12" i="6" s="1"/>
  <c r="C11" i="6"/>
</calcChain>
</file>

<file path=xl/sharedStrings.xml><?xml version="1.0" encoding="utf-8"?>
<sst xmlns="http://schemas.openxmlformats.org/spreadsheetml/2006/main" count="484" uniqueCount="216">
  <si>
    <t>KTL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</si>
  <si>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</si>
  <si>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</si>
  <si>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</si>
  <si>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</si>
  <si>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</si>
  <si>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</si>
  <si>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</si>
  <si>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</si>
  <si>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</si>
  <si>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</si>
  <si>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</si>
  <si>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01</t>
  </si>
  <si>
    <t>02</t>
  </si>
  <si>
    <t>03</t>
  </si>
  <si>
    <t>04</t>
  </si>
  <si>
    <t>05</t>
  </si>
  <si>
    <t>06</t>
  </si>
  <si>
    <t>SB</t>
  </si>
  <si>
    <t>188723322</t>
  </si>
  <si>
    <t>188723323</t>
  </si>
  <si>
    <t>Sudaryti palankias sąlygas remtiniems gyventojams apsirūpinti gyvenamosiomis patalpomis</t>
  </si>
  <si>
    <t>Iš viso:</t>
  </si>
  <si>
    <t>01.03.02.01</t>
  </si>
  <si>
    <t>06.01.01.01</t>
  </si>
  <si>
    <t>SB(SP)</t>
  </si>
  <si>
    <t>Finansavimo šaltiniai</t>
  </si>
  <si>
    <t>SB(VB)</t>
  </si>
  <si>
    <t>VL</t>
  </si>
  <si>
    <t>07 Vietinio ūkio programa</t>
  </si>
  <si>
    <t xml:space="preserve">07 </t>
  </si>
  <si>
    <t>Efektyviai vykdyti Savivaldybės veiklą</t>
  </si>
  <si>
    <t>Programos  kodas</t>
  </si>
  <si>
    <t>07</t>
  </si>
  <si>
    <t>Organizuoti vietinio susisiekimo keleivinio transporto maršrutus ir kontrolę, vesti kompensacijų už lengvatinį keleivių vežimą apskaitą</t>
  </si>
  <si>
    <t>SB(F)</t>
  </si>
  <si>
    <t>04.01.02.01.</t>
  </si>
  <si>
    <t>Sudaryti sąlygas subalansuotai teritorijų ekonominei plėtrai</t>
  </si>
  <si>
    <t>Specialiųjų ir detaliųjų planų parengimas</t>
  </si>
  <si>
    <t>13</t>
  </si>
  <si>
    <t>09</t>
  </si>
  <si>
    <t>Prižiūrėti seniūnijų infrastruktūros objektus</t>
  </si>
  <si>
    <t>Dalyvauti rengiant ir įgyvendinant darbo rinkos politikos priemones</t>
  </si>
  <si>
    <t>Bendruomenės rėmimo programa</t>
  </si>
  <si>
    <t>Seniūnijų gatvių apšvietimas</t>
  </si>
  <si>
    <t>Seniūnijų sanitarija</t>
  </si>
  <si>
    <t xml:space="preserve">Moksleivių vežimo organizavimas, apskaita ir kontrolė </t>
  </si>
  <si>
    <t>Keleivių vežimas su 50-80 procentų nuolaida miesto ir priemiesčio maršrutais</t>
  </si>
  <si>
    <t>Keleivių vežimo gerinimas (nuostolingų maršrutų kompensavimas)</t>
  </si>
  <si>
    <t>Komunalinių atliekų tvarkymas</t>
  </si>
  <si>
    <t>Nekilnojamojo turto kadastro bylų parengimas ir teisinė registracija, parduodamų objektų žemės sklypų planų rengimas, rinkos vertės nustatymas, reklaminių dokumentų rengimas ir skelbimas</t>
  </si>
  <si>
    <t>Teisiškai įregistruoti neregistruotą Savivaldybei nuosavybės teise priklausantį nekilnojamąjį turtą, užtikrinti Savivaldybės turto, kuris nereikalingas Savivaldybės funkcijoms vydyti, pardavimą</t>
  </si>
  <si>
    <t>Valstybinės žemės ir kito turto valdymui</t>
  </si>
  <si>
    <t>Teritorijų, žemėtvarkos planavimo dokumentai; želdynų inventorizavimas; gyvenamųjų vietovių teritorijų ribų nustatymas</t>
  </si>
  <si>
    <t>Savivaldybės būsto fondo remontas, rekonstrukcija</t>
  </si>
  <si>
    <t>Būsto nuomos ar išperkamosios būsto nuomos mokesčių dalies kompensacijos</t>
  </si>
  <si>
    <t>10.06.01.01</t>
  </si>
  <si>
    <t>Tinkamai naudoti, saugoti, prižiūrėti ir eksplotuoti valstybės turtą.</t>
  </si>
  <si>
    <t>Pirktų butų paskolų lengvatinių palūkanų dengimas</t>
  </si>
  <si>
    <t>Programos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</si>
  <si>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</si>
  <si>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</si>
  <si>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</si>
  <si>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</si>
  <si>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</si>
  <si>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</si>
  <si>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</si>
  <si>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</si>
  <si>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</si>
  <si>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</si>
  <si>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</si>
  <si>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2.2. Kiti šaltiniai:</t>
  </si>
  <si>
    <t>Vietinio ūkio programa</t>
  </si>
  <si>
    <t>Gyventojų užimtumo didinimas</t>
  </si>
  <si>
    <t>Turtui įsigyti ir finansiniams įsipareigojimams vykdyti</t>
  </si>
  <si>
    <t>17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</si>
  <si>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</si>
  <si>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</si>
  <si>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</si>
  <si>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t>tūkst. Eur</t>
  </si>
  <si>
    <t>16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</si>
  <si>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</si>
  <si>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</si>
  <si>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</si>
  <si>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</si>
  <si>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</si>
  <si>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</si>
  <si>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>PATVIRTINTA</t>
  </si>
  <si>
    <t>14</t>
  </si>
  <si>
    <t xml:space="preserve">01.03.02.01     06.01.01.01   10.06.01.01  01.07.01.01  10.02.01.40  09.06.01.01  04.05.01.01   06.04.01.01  04.01.02.01 10.09.01.01   06.06.01.01   04.07.04.01  05.01.01.01  </t>
  </si>
  <si>
    <t>01.07.01.01</t>
  </si>
  <si>
    <t>10.02.01.40</t>
  </si>
  <si>
    <t>09.06.01.01</t>
  </si>
  <si>
    <t>04.05.01.01</t>
  </si>
  <si>
    <t>05.01.01.01</t>
  </si>
  <si>
    <t>10.09.01.01  06.06.01.01  04.07.04.01</t>
  </si>
  <si>
    <t>04.01.02.01</t>
  </si>
  <si>
    <t>06.04.01.01</t>
  </si>
  <si>
    <t>Iš viso uždaviniui</t>
  </si>
  <si>
    <t>Iš viso tikslui</t>
  </si>
  <si>
    <t>IŠ VISO</t>
  </si>
  <si>
    <t>RP - regiono pažangos priemonė (projektas), PP - pažangos priemonė (projektas), TP - tęstinės veiklos priemonė, NF - nefinansinė priemonė</t>
  </si>
  <si>
    <t>10</t>
  </si>
  <si>
    <t>TP</t>
  </si>
  <si>
    <t>-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</si>
  <si>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</si>
  <si>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</si>
  <si>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</si>
  <si>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</si>
  <si>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</si>
  <si>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</si>
  <si>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</si>
  <si>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</si>
  <si>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</si>
  <si>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</si>
  <si>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</si>
  <si>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</si>
  <si>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</si>
  <si>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</si>
  <si>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 07 programai</t>
  </si>
  <si>
    <t>Dalyvaujamojo biudžeto priemonių įgyvendinimas</t>
  </si>
  <si>
    <t>04.07.04.01</t>
  </si>
  <si>
    <t>Stebėsenos rodiklio kodas</t>
  </si>
  <si>
    <t>Stebėsenos rodiklio pavadinimas (matavimo vnt.)</t>
  </si>
  <si>
    <t>Siektinos stebėsenos rodiklių reikšmės</t>
  </si>
  <si>
    <t>2026 m.</t>
  </si>
  <si>
    <t>Savivaldybės strateginio plėtros plano rodiklis</t>
  </si>
  <si>
    <t>07.01.01 uždavinys „Teisiškai įregistruoti neregistruotą Savivaldybei nuosavybės teise priklausantį nekilnojamąjį turtą, užtikrinti Savivaldybės turto, kuris nereikalingas Savivaldybės funkcijoms vykdyti, pardavimą“</t>
  </si>
  <si>
    <t>P-07-01-01-01</t>
  </si>
  <si>
    <t>Nekilnojamojo turto kadastriniai matavimai, teisinė registracija, parengtos bylos, vnt.</t>
  </si>
  <si>
    <t>07.01.02 uždavinys „Tinkamai naudoti, saugoti, prižiūrėti ir eksploatuoti valstybės turtą“</t>
  </si>
  <si>
    <t>P-07-01-02-01</t>
  </si>
  <si>
    <t>Skelbimai, kitos paslaugos, vnt.</t>
  </si>
  <si>
    <t>07.01.03 uždavinys „Sudaryti palankias sąlygas remtiniems gyventojams apsirūpinti gyvenamosiomis patalpomis“</t>
  </si>
  <si>
    <t>P-07-01-03-01</t>
  </si>
  <si>
    <t>P-07-01-03-02</t>
  </si>
  <si>
    <t>P-07-01-03-03</t>
  </si>
  <si>
    <t>Suremontuotų butų skaičius, vnt.</t>
  </si>
  <si>
    <t>Išmokėtos nuomos mokesčių kompensacijos remtiniems asmenims, vnt.</t>
  </si>
  <si>
    <t>Lengvatinės  palūkanos, vnt.</t>
  </si>
  <si>
    <t>07.01.04 uždavinys „Organizuoti vietinio susisiekimo keleivinio transporto maršrutus ir kontrolę, vesti kompensacijų už lengvatinį keleivių vežimą apskaitą“</t>
  </si>
  <si>
    <t>P-07-01-04-01</t>
  </si>
  <si>
    <t>P-07-01-04-02</t>
  </si>
  <si>
    <t>P-07-01-04-03</t>
  </si>
  <si>
    <t>Atlikta lengvatinio keleivių vežimo apskaita ir kontrolė, vnt.</t>
  </si>
  <si>
    <t>Atlikta moksleivių vežimo apskaita bei kontrolė, vnt.</t>
  </si>
  <si>
    <t>Atlikta nuostolingų maršrutų kompensavimo apskaita bei kontrolė, vnt.</t>
  </si>
  <si>
    <t>07.01.05 uždavinys „Prižiūrėti seniūnijų infrastruktūros objektus“</t>
  </si>
  <si>
    <t>P-07-01-05-01</t>
  </si>
  <si>
    <t>P-07-01-05-02</t>
  </si>
  <si>
    <t>Apšviestos gatvės, prižiūrėti žalieji plotai, šaligatviai, proc.</t>
  </si>
  <si>
    <t>07.01.06 uždavinys „Dalyvauti rengiant ir įgyvendinant darbo rinkos politikos priemones“</t>
  </si>
  <si>
    <t>P-07-01-06-01</t>
  </si>
  <si>
    <t>Laikinai įdarbinti ieškantys darbo asmenys, vnt.</t>
  </si>
  <si>
    <t>07.01.07 uždavinys „Sudaryti sąlygas subalansuotai teritorijų ekonominei plėtrai“</t>
  </si>
  <si>
    <t>P-07-01-07-01</t>
  </si>
  <si>
    <t>P-07-01-07-02</t>
  </si>
  <si>
    <t>P-07-01-07-03</t>
  </si>
  <si>
    <t>P-07-01-07-05</t>
  </si>
  <si>
    <t>Parengti detalieji ir specialieji planai, vnt.</t>
  </si>
  <si>
    <t>Želdynų ir želdinių inventorizavimas, jų apskaita, vnt.</t>
  </si>
  <si>
    <t>Žemės sklypų formavimo ir pertvarkymo projektai, vnt.</t>
  </si>
  <si>
    <t>Bendrojo plano koregavimas, vnt.</t>
  </si>
  <si>
    <t>Finansuota bendruomenių paraiškų, vnt.</t>
  </si>
  <si>
    <t>Komunalinių atliekų surinkimas ir tvarkymas, t</t>
  </si>
  <si>
    <t>Pateikti projektai, vnt.</t>
  </si>
  <si>
    <t>TIKSLŲ, UŽDAVINIŲ, PRIEMONIŲ ASIGNAVIMŲ IR KITŲ IŠLAIDŲ SUVESTINĖ</t>
  </si>
  <si>
    <t>22</t>
  </si>
  <si>
    <t>23-33</t>
  </si>
  <si>
    <t>9</t>
  </si>
  <si>
    <r>
      <t>Valstybės investicijų programa</t>
    </r>
    <r>
      <rPr>
        <b/>
        <sz val="10"/>
        <rFont val="Times New Roman"/>
        <family val="1"/>
      </rPr>
      <t xml:space="preserve"> VIP</t>
    </r>
  </si>
  <si>
    <r>
      <t xml:space="preserve">Kiti finansavimo šaltiniai </t>
    </r>
    <r>
      <rPr>
        <b/>
        <sz val="10"/>
        <rFont val="Times New Roman"/>
        <family val="1"/>
      </rPr>
      <t>(Kt)</t>
    </r>
  </si>
  <si>
    <t>Vietinio ūkio programos bendras lėšų poreikis ir numatomi finansavimo šaltiniai</t>
  </si>
  <si>
    <t xml:space="preserve"> 2.1.2. iš jo: aplinkos apsaugos rėmimo specialiosios programos lėšos</t>
  </si>
  <si>
    <t>2.1.3. iš jo: pajamos už suteiktas paslaugas</t>
  </si>
  <si>
    <t>2.2.1. Skolintos lėšos</t>
  </si>
  <si>
    <t xml:space="preserve">2.2.2. Užsienio valstybių, tarptautinių organizacijų ir Europos Sąjungos lėšos </t>
  </si>
  <si>
    <t>2.2.3. Valstybės lėšos</t>
  </si>
  <si>
    <t>2.2.4. Kitos lėšos</t>
  </si>
  <si>
    <t>2.2.5. Kelių priežiūros ir plėtros programos lėšos</t>
  </si>
  <si>
    <t>2.2.6. Viešųjų investicijų plėtros agentūros lėšos</t>
  </si>
  <si>
    <t>2.2.7. Valstybės investicijų programa</t>
  </si>
  <si>
    <t>2.2.8. Kiti finansavimo šaltiniai</t>
  </si>
  <si>
    <t>ŠILUTĖS RAJONO SAVIVALDYBĖS 2025–2027 METŲ SVP</t>
  </si>
  <si>
    <t>Šilutės rajono savivaldybės 2025–2027 metų SVP Vietinio ūkio programos asignavimų ir kitų išlaidų suvestinė</t>
  </si>
  <si>
    <t>Šilutės rajono savivaldybės 2025–2027 metų SVP Vietinio ūkio programos asignavimų pasiskirstymas pagal finansavimo šaltinius</t>
  </si>
  <si>
    <t>Savivaldybės SPP priemonės kodas</t>
  </si>
  <si>
    <t>Strateginė sritis. I Tvari ekonomika bei efektyvi savivalda</t>
  </si>
  <si>
    <t>2.3-2-1</t>
  </si>
  <si>
    <t>3.2-2-3</t>
  </si>
  <si>
    <t>3.1-1-1
3.1-1-4
3.1-2-5
3.2-2-3
3.3-2-1
3.3-4-1</t>
  </si>
  <si>
    <t>1.1-2-2
1.1-2-3</t>
  </si>
  <si>
    <t>1.1-2-6      3.3-2-1</t>
  </si>
  <si>
    <t>3.3-1-1
3.3-1-2
3.3-1-3</t>
  </si>
  <si>
    <t>1.4-2-1</t>
  </si>
  <si>
    <t>1.1-2-6</t>
  </si>
  <si>
    <t>3.3-2-1</t>
  </si>
  <si>
    <t>Parama pirmąjį būstą įsigyjančioms jaunoms šeimoms</t>
  </si>
  <si>
    <t>P-07-01-03-04</t>
  </si>
  <si>
    <t>Pasinaudojusių paramą šeimų skaičius, vnt.</t>
  </si>
  <si>
    <t>Šilutės rajono savivaldybės tarybos 2026 m. balandžio 30 d.</t>
  </si>
  <si>
    <t>sprendimu Nr. T1-</t>
  </si>
  <si>
    <t>VIETINIO ŪKIO  PROGRAMOS 2025 METŲ ĮGYVENDINIMO ATASKAITA</t>
  </si>
  <si>
    <t>Patvirtintas biudžeto lėšų planas</t>
  </si>
  <si>
    <t xml:space="preserve">Patikslintas biudžeto lėšų planas </t>
  </si>
  <si>
    <t>Panaudotos lėšos per ataskaitinį laikotarpį</t>
  </si>
  <si>
    <t>Patikslintas biudžeto lėšų planas</t>
  </si>
  <si>
    <t>Patvirtinto biudžeto lėšų pokytis, palyginti su patikslintu biudžeto planu, tūkst. Eur</t>
  </si>
  <si>
    <t xml:space="preserve">Patikslintas biudžeto lėšų planas	</t>
  </si>
  <si>
    <t>Panaudotos lėšos per ataskaitinį laikotarpį, 
tūkst. Eur</t>
  </si>
  <si>
    <t>Panaudotos lėšos, 
proc.</t>
  </si>
  <si>
    <t>Šilutės rajono savivaldybės 2025–2027 metų SVP Vietinio ūkio programos stebėsenos rodiklių pasiekimo ataskaita</t>
  </si>
  <si>
    <t>Planuotų ir įgyvendintų rodiklių reikšmės</t>
  </si>
  <si>
    <t>2025 m. planas</t>
  </si>
  <si>
    <t>2025 m. faktas</t>
  </si>
  <si>
    <t>7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</si>
</sst>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11"/>
      <color rgb="FF0061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26"/>
      </patternFill>
    </fill>
    <fill>
      <patternFill patternType="solid">
        <fgColor indexed="41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27"/>
      </patternFill>
    </fill>
    <fill>
      <patternFill patternType="solid">
        <fgColor rgb="FFCCFFCC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4" tint="0.59999389629810485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11" borderId="0" applyNumberFormat="0" applyBorder="0" applyAlignment="0" applyProtection="0"/>
  </cellStyleXfs>
  <cellXfs count="647">
    <xf numFmtId="0" fontId="0" fillId="0" borderId="0" xfId="0"/>
    <xf numFmtId="0" fontId="3" fillId="2" borderId="0" xfId="0" applyFont="1" applyFill="1"/>
    <xf numFmtId="0" fontId="3" fillId="2" borderId="10" xfId="0" applyFont="1" applyFill="1" applyBorder="1"/>
    <xf numFmtId="164" fontId="2" fillId="12" borderId="31" xfId="0" applyNumberFormat="1" applyFont="1" applyFill="1" applyBorder="1" applyAlignment="1">
      <alignment horizontal="center" vertical="top"/>
    </xf>
    <xf numFmtId="164" fontId="2" fillId="12" borderId="32" xfId="0" applyNumberFormat="1" applyFont="1" applyFill="1" applyBorder="1" applyAlignment="1">
      <alignment horizontal="center" vertical="top"/>
    </xf>
    <xf numFmtId="0" fontId="3" fillId="13" borderId="0" xfId="0" applyFont="1" applyFill="1"/>
    <xf numFmtId="0" fontId="3" fillId="0" borderId="0" xfId="0" applyFont="1"/>
    <xf numFmtId="0" fontId="2" fillId="0" borderId="0" xfId="0" applyFont="1"/>
    <xf numFmtId="164" fontId="2" fillId="12" borderId="38" xfId="0" applyNumberFormat="1" applyFont="1" applyFill="1" applyBorder="1" applyAlignment="1">
      <alignment horizontal="center" vertical="top"/>
    </xf>
    <xf numFmtId="164" fontId="2" fillId="12" borderId="33" xfId="0" applyNumberFormat="1" applyFont="1" applyFill="1" applyBorder="1" applyAlignment="1">
      <alignment horizontal="center" vertical="top"/>
    </xf>
    <xf numFmtId="164" fontId="3" fillId="0" borderId="0" xfId="0" applyNumberFormat="1" applyFont="1"/>
    <xf numFmtId="0" fontId="3" fillId="6" borderId="0" xfId="0" applyFont="1" applyFill="1"/>
    <xf numFmtId="0" fontId="2" fillId="6" borderId="0" xfId="0" applyFont="1" applyFill="1"/>
    <xf numFmtId="0" fontId="3" fillId="0" borderId="32" xfId="0" applyFont="1" applyBorder="1" applyAlignment="1">
      <alignment vertical="top" wrapText="1"/>
    </xf>
    <xf numFmtId="164" fontId="3" fillId="0" borderId="38" xfId="0" applyNumberFormat="1" applyFont="1" applyBorder="1" applyAlignment="1">
      <alignment horizontal="center" vertical="top"/>
    </xf>
    <xf numFmtId="164" fontId="3" fillId="0" borderId="32" xfId="0" applyNumberFormat="1" applyFont="1" applyBorder="1" applyAlignment="1">
      <alignment horizontal="center" vertical="top"/>
    </xf>
    <xf numFmtId="164" fontId="3" fillId="0" borderId="50" xfId="0" applyNumberFormat="1" applyFont="1" applyBorder="1" applyAlignment="1">
      <alignment horizontal="center" vertical="top"/>
    </xf>
    <xf numFmtId="164" fontId="3" fillId="2" borderId="8" xfId="0" applyNumberFormat="1" applyFont="1" applyFill="1" applyBorder="1" applyAlignment="1">
      <alignment horizontal="center" vertical="top" wrapText="1"/>
    </xf>
    <xf numFmtId="164" fontId="3" fillId="0" borderId="61" xfId="0" applyNumberFormat="1" applyFont="1" applyBorder="1" applyAlignment="1">
      <alignment horizontal="center" wrapText="1"/>
    </xf>
    <xf numFmtId="164" fontId="3" fillId="0" borderId="107" xfId="0" applyNumberFormat="1" applyFont="1" applyBorder="1" applyAlignment="1">
      <alignment horizontal="center" vertical="top" wrapText="1"/>
    </xf>
    <xf numFmtId="164" fontId="3" fillId="0" borderId="110" xfId="0" applyNumberFormat="1" applyFont="1" applyBorder="1" applyAlignment="1">
      <alignment horizontal="center" vertical="top" wrapText="1"/>
    </xf>
    <xf numFmtId="164" fontId="3" fillId="0" borderId="108" xfId="0" applyNumberFormat="1" applyFont="1" applyBorder="1" applyAlignment="1">
      <alignment horizontal="center" vertical="top" wrapText="1"/>
    </xf>
    <xf numFmtId="164" fontId="2" fillId="0" borderId="107" xfId="0" applyNumberFormat="1" applyFont="1" applyBorder="1" applyAlignment="1">
      <alignment horizontal="center" vertical="top" wrapText="1"/>
    </xf>
    <xf numFmtId="164" fontId="3" fillId="0" borderId="107" xfId="0" applyNumberFormat="1" applyFont="1" applyBorder="1" applyAlignment="1">
      <alignment horizontal="center" wrapText="1"/>
    </xf>
    <xf numFmtId="164" fontId="3" fillId="0" borderId="111" xfId="0" applyNumberFormat="1" applyFont="1" applyBorder="1" applyAlignment="1">
      <alignment horizontal="center" vertical="top" wrapText="1"/>
    </xf>
    <xf numFmtId="164" fontId="3" fillId="0" borderId="112" xfId="0" applyNumberFormat="1" applyFont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top" wrapText="1"/>
    </xf>
    <xf numFmtId="0" fontId="3" fillId="0" borderId="29" xfId="0" applyFont="1" applyBorder="1" applyAlignment="1" applyProtection="1">
      <alignment horizontal="center" vertical="center" textRotation="90"/>
      <protection locked="0"/>
    </xf>
    <xf numFmtId="0" fontId="3" fillId="0" borderId="29" xfId="0" applyFont="1" applyBorder="1" applyAlignment="1" applyProtection="1">
      <alignment horizontal="center" vertical="center" textRotation="90" wrapText="1"/>
      <protection locked="0"/>
    </xf>
    <xf numFmtId="0" fontId="3" fillId="0" borderId="38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164" fontId="2" fillId="12" borderId="50" xfId="0" applyNumberFormat="1" applyFont="1" applyFill="1" applyBorder="1" applyAlignment="1">
      <alignment horizontal="center" vertical="top"/>
    </xf>
    <xf numFmtId="164" fontId="3" fillId="0" borderId="68" xfId="0" applyNumberFormat="1" applyFont="1" applyBorder="1" applyAlignment="1">
      <alignment horizontal="center"/>
    </xf>
    <xf numFmtId="164" fontId="3" fillId="0" borderId="68" xfId="0" applyNumberFormat="1" applyFont="1" applyBorder="1" applyAlignment="1">
      <alignment horizontal="center" vertical="top"/>
    </xf>
    <xf numFmtId="0" fontId="2" fillId="12" borderId="49" xfId="0" applyFont="1" applyFill="1" applyBorder="1" applyAlignment="1">
      <alignment horizontal="center" vertical="center" wrapText="1"/>
    </xf>
    <xf numFmtId="164" fontId="3" fillId="0" borderId="53" xfId="0" applyNumberFormat="1" applyFont="1" applyBorder="1" applyAlignment="1">
      <alignment horizontal="center"/>
    </xf>
    <xf numFmtId="164" fontId="2" fillId="12" borderId="116" xfId="0" applyNumberFormat="1" applyFont="1" applyFill="1" applyBorder="1" applyAlignment="1">
      <alignment horizontal="center"/>
    </xf>
    <xf numFmtId="0" fontId="2" fillId="12" borderId="50" xfId="0" applyFont="1" applyFill="1" applyBorder="1" applyAlignment="1">
      <alignment horizontal="center" vertical="center" wrapText="1"/>
    </xf>
    <xf numFmtId="0" fontId="3" fillId="0" borderId="119" xfId="0" applyFont="1" applyBorder="1" applyAlignment="1">
      <alignment horizontal="center"/>
    </xf>
    <xf numFmtId="164" fontId="2" fillId="12" borderId="118" xfId="0" applyNumberFormat="1" applyFont="1" applyFill="1" applyBorder="1" applyAlignment="1">
      <alignment horizontal="center"/>
    </xf>
    <xf numFmtId="0" fontId="2" fillId="12" borderId="62" xfId="0" applyFont="1" applyFill="1" applyBorder="1"/>
    <xf numFmtId="0" fontId="3" fillId="0" borderId="60" xfId="0" applyFont="1" applyBorder="1"/>
    <xf numFmtId="0" fontId="3" fillId="0" borderId="71" xfId="0" applyFont="1" applyBorder="1"/>
    <xf numFmtId="0" fontId="2" fillId="12" borderId="39" xfId="0" applyFont="1" applyFill="1" applyBorder="1" applyAlignment="1">
      <alignment vertical="center"/>
    </xf>
    <xf numFmtId="0" fontId="3" fillId="0" borderId="60" xfId="0" applyFont="1" applyBorder="1" applyAlignment="1">
      <alignment wrapText="1"/>
    </xf>
    <xf numFmtId="0" fontId="4" fillId="0" borderId="0" xfId="0" applyFont="1" applyAlignment="1">
      <alignment horizontal="right"/>
    </xf>
    <xf numFmtId="164" fontId="3" fillId="0" borderId="119" xfId="0" applyNumberFormat="1" applyFont="1" applyBorder="1" applyAlignment="1">
      <alignment horizontal="center"/>
    </xf>
    <xf numFmtId="164" fontId="3" fillId="0" borderId="119" xfId="0" applyNumberFormat="1" applyFont="1" applyBorder="1" applyAlignment="1">
      <alignment horizontal="center" vertical="top"/>
    </xf>
    <xf numFmtId="0" fontId="2" fillId="12" borderId="39" xfId="0" applyFont="1" applyFill="1" applyBorder="1" applyAlignment="1">
      <alignment horizontal="center" vertical="center" wrapText="1"/>
    </xf>
    <xf numFmtId="0" fontId="2" fillId="12" borderId="74" xfId="0" applyFont="1" applyFill="1" applyBorder="1" applyAlignment="1">
      <alignment horizontal="center" vertical="center" wrapText="1"/>
    </xf>
    <xf numFmtId="0" fontId="2" fillId="14" borderId="71" xfId="0" applyFont="1" applyFill="1" applyBorder="1" applyAlignment="1">
      <alignment horizontal="left" vertical="top" wrapText="1"/>
    </xf>
    <xf numFmtId="164" fontId="2" fillId="14" borderId="106" xfId="0" applyNumberFormat="1" applyFont="1" applyFill="1" applyBorder="1" applyAlignment="1">
      <alignment horizontal="center" vertical="top" wrapText="1"/>
    </xf>
    <xf numFmtId="0" fontId="3" fillId="0" borderId="135" xfId="0" applyFont="1" applyBorder="1" applyAlignment="1">
      <alignment vertical="top" wrapText="1"/>
    </xf>
    <xf numFmtId="0" fontId="3" fillId="0" borderId="140" xfId="0" applyFont="1" applyBorder="1" applyAlignment="1">
      <alignment vertical="top" wrapText="1"/>
    </xf>
    <xf numFmtId="164" fontId="3" fillId="0" borderId="126" xfId="0" applyNumberFormat="1" applyFont="1" applyBorder="1" applyAlignment="1">
      <alignment horizontal="center" vertical="top" wrapText="1"/>
    </xf>
    <xf numFmtId="0" fontId="2" fillId="20" borderId="39" xfId="0" applyFont="1" applyFill="1" applyBorder="1" applyAlignment="1">
      <alignment horizontal="left" vertical="top" wrapText="1"/>
    </xf>
    <xf numFmtId="164" fontId="2" fillId="20" borderId="74" xfId="0" applyNumberFormat="1" applyFont="1" applyFill="1" applyBorder="1" applyAlignment="1">
      <alignment horizontal="center" vertical="top" wrapText="1"/>
    </xf>
    <xf numFmtId="0" fontId="3" fillId="0" borderId="133" xfId="0" applyFont="1" applyBorder="1" applyAlignment="1">
      <alignment horizontal="left" vertical="top" wrapText="1"/>
    </xf>
    <xf numFmtId="164" fontId="3" fillId="0" borderId="125" xfId="0" applyNumberFormat="1" applyFont="1" applyBorder="1" applyAlignment="1">
      <alignment horizontal="center" vertical="top" wrapText="1"/>
    </xf>
    <xf numFmtId="0" fontId="2" fillId="21" borderId="141" xfId="0" applyFont="1" applyFill="1" applyBorder="1" applyAlignment="1">
      <alignment horizontal="right" vertical="top" wrapText="1"/>
    </xf>
    <xf numFmtId="164" fontId="2" fillId="21" borderId="142" xfId="0" applyNumberFormat="1" applyFont="1" applyFill="1" applyBorder="1" applyAlignment="1">
      <alignment horizontal="center" vertical="top" wrapText="1"/>
    </xf>
    <xf numFmtId="164" fontId="2" fillId="12" borderId="107" xfId="0" applyNumberFormat="1" applyFont="1" applyFill="1" applyBorder="1" applyAlignment="1">
      <alignment horizontal="center" vertical="top" wrapText="1"/>
    </xf>
    <xf numFmtId="0" fontId="2" fillId="0" borderId="151" xfId="0" applyFont="1" applyBorder="1" applyAlignment="1">
      <alignment horizontal="left" vertical="top" wrapText="1" indent="1"/>
    </xf>
    <xf numFmtId="164" fontId="3" fillId="0" borderId="152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3" fillId="0" borderId="151" xfId="0" applyFont="1" applyBorder="1" applyAlignment="1">
      <alignment horizontal="left" vertical="top" wrapText="1" indent="2"/>
    </xf>
    <xf numFmtId="164" fontId="3" fillId="0" borderId="153" xfId="0" applyNumberFormat="1" applyFont="1" applyBorder="1" applyAlignment="1">
      <alignment horizontal="center" vertical="top" wrapText="1"/>
    </xf>
    <xf numFmtId="164" fontId="3" fillId="0" borderId="150" xfId="0" applyNumberFormat="1" applyFont="1" applyBorder="1" applyAlignment="1">
      <alignment horizontal="center" vertical="top" wrapText="1"/>
    </xf>
    <xf numFmtId="164" fontId="3" fillId="2" borderId="154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3" fillId="0" borderId="155" xfId="0" applyFont="1" applyBorder="1" applyAlignment="1">
      <alignment horizontal="left" vertical="top" wrapText="1" indent="2"/>
    </xf>
    <xf numFmtId="164" fontId="3" fillId="0" borderId="6" xfId="0" applyNumberFormat="1" applyFont="1" applyBorder="1" applyAlignment="1">
      <alignment horizontal="center" vertical="top" wrapText="1"/>
    </xf>
    <xf numFmtId="0" fontId="3" fillId="0" borderId="147" xfId="0" applyFont="1" applyBorder="1" applyAlignment="1">
      <alignment horizontal="left" vertical="top" wrapText="1" indent="2"/>
    </xf>
    <xf numFmtId="164" fontId="2" fillId="0" borderId="7" xfId="0" applyNumberFormat="1" applyFont="1" applyBorder="1" applyAlignment="1">
      <alignment horizontal="center" vertical="top" wrapText="1"/>
    </xf>
    <xf numFmtId="0" fontId="3" fillId="0" borderId="55" xfId="0" applyFont="1" applyBorder="1" applyAlignment="1">
      <alignment horizontal="left" vertical="top" wrapText="1" indent="2"/>
    </xf>
    <xf numFmtId="164" fontId="3" fillId="0" borderId="8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0" fontId="3" fillId="0" borderId="62" xfId="0" applyFont="1" applyBorder="1" applyAlignment="1">
      <alignment horizontal="left" vertical="top" wrapText="1" indent="2"/>
    </xf>
    <xf numFmtId="164" fontId="3" fillId="0" borderId="29" xfId="0" applyNumberFormat="1" applyFont="1" applyBorder="1" applyAlignment="1">
      <alignment horizontal="center" vertical="top" wrapText="1"/>
    </xf>
    <xf numFmtId="164" fontId="3" fillId="0" borderId="115" xfId="0" applyNumberFormat="1" applyFont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5" fillId="0" borderId="47" xfId="0" applyNumberFormat="1" applyFont="1" applyBorder="1" applyAlignment="1">
      <alignment horizontal="center" vertical="top" wrapText="1"/>
    </xf>
    <xf numFmtId="0" fontId="5" fillId="0" borderId="0" xfId="0" applyFont="1"/>
    <xf numFmtId="0" fontId="4" fillId="22" borderId="63" xfId="0" applyFont="1" applyFill="1" applyBorder="1" applyAlignment="1">
      <alignment horizontal="center"/>
    </xf>
    <xf numFmtId="0" fontId="4" fillId="22" borderId="118" xfId="0" applyFont="1" applyFill="1" applyBorder="1" applyAlignment="1">
      <alignment horizontal="center"/>
    </xf>
    <xf numFmtId="0" fontId="5" fillId="0" borderId="47" xfId="0" applyFont="1" applyBorder="1" applyAlignment="1">
      <alignment horizontal="center" vertical="top"/>
    </xf>
    <xf numFmtId="0" fontId="5" fillId="0" borderId="119" xfId="0" applyFont="1" applyBorder="1" applyAlignment="1">
      <alignment horizontal="center" vertical="top"/>
    </xf>
    <xf numFmtId="0" fontId="5" fillId="0" borderId="47" xfId="0" applyFont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4" fillId="22" borderId="103" xfId="0" applyFont="1" applyFill="1" applyBorder="1" applyAlignment="1">
      <alignment horizontal="center"/>
    </xf>
    <xf numFmtId="0" fontId="4" fillId="22" borderId="28" xfId="0" applyFont="1" applyFill="1" applyBorder="1" applyAlignment="1">
      <alignment horizontal="center"/>
    </xf>
    <xf numFmtId="0" fontId="4" fillId="22" borderId="51" xfId="0" applyFont="1" applyFill="1" applyBorder="1" applyAlignment="1">
      <alignment horizontal="center"/>
    </xf>
    <xf numFmtId="0" fontId="5" fillId="0" borderId="74" xfId="0" applyFont="1" applyBorder="1" applyAlignment="1">
      <alignment horizontal="center" vertical="top"/>
    </xf>
    <xf numFmtId="0" fontId="5" fillId="0" borderId="74" xfId="0" applyFont="1" applyBorder="1" applyAlignment="1">
      <alignment vertical="top" wrapText="1"/>
    </xf>
    <xf numFmtId="0" fontId="5" fillId="0" borderId="38" xfId="0" applyFont="1" applyBorder="1" applyAlignment="1">
      <alignment horizontal="center" vertical="top"/>
    </xf>
    <xf numFmtId="0" fontId="5" fillId="0" borderId="50" xfId="0" applyFont="1" applyBorder="1" applyAlignment="1">
      <alignment horizontal="center" vertical="top"/>
    </xf>
    <xf numFmtId="0" fontId="5" fillId="0" borderId="74" xfId="0" applyFont="1" applyBorder="1" applyAlignment="1">
      <alignment horizontal="center"/>
    </xf>
    <xf numFmtId="0" fontId="5" fillId="0" borderId="74" xfId="0" applyFont="1" applyBorder="1"/>
    <xf numFmtId="0" fontId="5" fillId="0" borderId="38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106" xfId="0" applyFont="1" applyBorder="1" applyAlignment="1">
      <alignment horizontal="center" vertical="top"/>
    </xf>
    <xf numFmtId="0" fontId="5" fillId="0" borderId="108" xfId="0" applyFont="1" applyBorder="1" applyAlignment="1">
      <alignment horizontal="center" vertical="top"/>
    </xf>
    <xf numFmtId="0" fontId="5" fillId="0" borderId="112" xfId="0" applyFont="1" applyBorder="1" applyAlignment="1">
      <alignment horizontal="center"/>
    </xf>
    <xf numFmtId="0" fontId="5" fillId="0" borderId="106" xfId="0" applyFont="1" applyBorder="1" applyAlignment="1">
      <alignment vertical="top"/>
    </xf>
    <xf numFmtId="0" fontId="5" fillId="0" borderId="108" xfId="0" applyFont="1" applyBorder="1" applyAlignment="1">
      <alignment wrapText="1"/>
    </xf>
    <xf numFmtId="0" fontId="5" fillId="0" borderId="112" xfId="0" applyFont="1" applyBorder="1"/>
    <xf numFmtId="0" fontId="5" fillId="0" borderId="56" xfId="0" applyFont="1" applyBorder="1" applyAlignment="1">
      <alignment horizontal="center" vertical="top"/>
    </xf>
    <xf numFmtId="0" fontId="5" fillId="0" borderId="57" xfId="0" applyFont="1" applyBorder="1" applyAlignment="1">
      <alignment horizontal="center" vertical="top"/>
    </xf>
    <xf numFmtId="0" fontId="5" fillId="0" borderId="63" xfId="0" applyFont="1" applyBorder="1" applyAlignment="1">
      <alignment horizontal="center"/>
    </xf>
    <xf numFmtId="0" fontId="5" fillId="0" borderId="118" xfId="0" applyFont="1" applyBorder="1" applyAlignment="1">
      <alignment horizontal="center"/>
    </xf>
    <xf numFmtId="0" fontId="5" fillId="0" borderId="106" xfId="0" applyFont="1" applyBorder="1" applyAlignment="1">
      <alignment horizontal="center" wrapText="1"/>
    </xf>
    <xf numFmtId="0" fontId="5" fillId="0" borderId="112" xfId="0" applyFont="1" applyBorder="1" applyAlignment="1">
      <alignment horizontal="center" vertical="top"/>
    </xf>
    <xf numFmtId="0" fontId="5" fillId="0" borderId="106" xfId="0" applyFont="1" applyBorder="1" applyAlignment="1">
      <alignment vertical="top" wrapText="1"/>
    </xf>
    <xf numFmtId="0" fontId="5" fillId="0" borderId="108" xfId="0" applyFont="1" applyBorder="1"/>
    <xf numFmtId="0" fontId="5" fillId="0" borderId="112" xfId="0" applyFont="1" applyBorder="1" applyAlignment="1">
      <alignment wrapText="1"/>
    </xf>
    <xf numFmtId="0" fontId="5" fillId="0" borderId="63" xfId="0" applyFont="1" applyBorder="1" applyAlignment="1">
      <alignment horizontal="center" vertical="top"/>
    </xf>
    <xf numFmtId="0" fontId="5" fillId="0" borderId="118" xfId="0" applyFont="1" applyBorder="1" applyAlignment="1">
      <alignment horizontal="center" vertical="top"/>
    </xf>
    <xf numFmtId="0" fontId="5" fillId="0" borderId="112" xfId="0" applyFont="1" applyBorder="1" applyAlignment="1">
      <alignment vertical="top" wrapText="1"/>
    </xf>
    <xf numFmtId="0" fontId="5" fillId="0" borderId="112" xfId="0" applyFont="1" applyBorder="1" applyAlignment="1">
      <alignment horizontal="center" vertical="top" wrapText="1"/>
    </xf>
    <xf numFmtId="0" fontId="5" fillId="0" borderId="74" xfId="0" applyFont="1" applyBorder="1" applyAlignment="1">
      <alignment vertical="top"/>
    </xf>
    <xf numFmtId="0" fontId="5" fillId="0" borderId="74" xfId="0" applyFont="1" applyBorder="1" applyAlignment="1">
      <alignment horizontal="center" vertical="top" wrapText="1"/>
    </xf>
    <xf numFmtId="0" fontId="5" fillId="0" borderId="106" xfId="0" applyFont="1" applyBorder="1" applyAlignment="1">
      <alignment horizontal="center"/>
    </xf>
    <xf numFmtId="0" fontId="5" fillId="0" borderId="108" xfId="0" applyFont="1" applyBorder="1" applyAlignment="1">
      <alignment horizontal="center"/>
    </xf>
    <xf numFmtId="0" fontId="5" fillId="0" borderId="106" xfId="0" applyFont="1" applyBorder="1"/>
    <xf numFmtId="0" fontId="5" fillId="0" borderId="108" xfId="0" applyFont="1" applyBorder="1" applyAlignment="1">
      <alignment vertical="top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10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49" fontId="3" fillId="0" borderId="39" xfId="0" applyNumberFormat="1" applyFont="1" applyBorder="1" applyAlignment="1">
      <alignment horizontal="center" vertical="top" wrapText="1"/>
    </xf>
    <xf numFmtId="164" fontId="3" fillId="0" borderId="61" xfId="0" applyNumberFormat="1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0" fontId="5" fillId="0" borderId="108" xfId="0" applyFont="1" applyBorder="1" applyAlignment="1">
      <alignment horizontal="center" wrapText="1"/>
    </xf>
    <xf numFmtId="0" fontId="2" fillId="12" borderId="156" xfId="0" applyFont="1" applyFill="1" applyBorder="1" applyAlignment="1">
      <alignment vertical="top" wrapText="1"/>
    </xf>
    <xf numFmtId="164" fontId="2" fillId="12" borderId="37" xfId="0" applyNumberFormat="1" applyFont="1" applyFill="1" applyBorder="1" applyAlignment="1">
      <alignment horizontal="center" vertical="top" wrapText="1"/>
    </xf>
    <xf numFmtId="164" fontId="2" fillId="12" borderId="49" xfId="0" applyNumberFormat="1" applyFont="1" applyFill="1" applyBorder="1" applyAlignment="1">
      <alignment horizontal="center" vertical="top" wrapText="1"/>
    </xf>
    <xf numFmtId="164" fontId="2" fillId="12" borderId="74" xfId="0" applyNumberFormat="1" applyFont="1" applyFill="1" applyBorder="1" applyAlignment="1">
      <alignment horizontal="center" vertical="top" wrapText="1"/>
    </xf>
    <xf numFmtId="0" fontId="2" fillId="0" borderId="146" xfId="0" applyFont="1" applyBorder="1" applyAlignment="1">
      <alignment horizontal="left" vertical="top" wrapText="1" indent="1"/>
    </xf>
    <xf numFmtId="0" fontId="2" fillId="0" borderId="147" xfId="0" applyFont="1" applyBorder="1" applyAlignment="1">
      <alignment horizontal="left" vertical="top" wrapText="1" indent="1"/>
    </xf>
    <xf numFmtId="164" fontId="2" fillId="0" borderId="55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2" fillId="12" borderId="39" xfId="0" applyFont="1" applyFill="1" applyBorder="1" applyAlignment="1">
      <alignment vertical="top" wrapText="1"/>
    </xf>
    <xf numFmtId="164" fontId="2" fillId="12" borderId="38" xfId="0" applyNumberFormat="1" applyFont="1" applyFill="1" applyBorder="1" applyAlignment="1">
      <alignment horizontal="center" vertical="top" wrapText="1"/>
    </xf>
    <xf numFmtId="164" fontId="2" fillId="12" borderId="32" xfId="0" applyNumberFormat="1" applyFont="1" applyFill="1" applyBorder="1" applyAlignment="1">
      <alignment horizontal="center" vertical="top" wrapText="1"/>
    </xf>
    <xf numFmtId="0" fontId="3" fillId="0" borderId="157" xfId="0" applyFont="1" applyBorder="1" applyAlignment="1">
      <alignment horizontal="left" vertical="top" wrapText="1" indent="2"/>
    </xf>
    <xf numFmtId="164" fontId="5" fillId="0" borderId="48" xfId="0" applyNumberFormat="1" applyFont="1" applyBorder="1" applyAlignment="1">
      <alignment horizontal="center" vertical="top" wrapText="1"/>
    </xf>
    <xf numFmtId="164" fontId="3" fillId="0" borderId="102" xfId="0" applyNumberFormat="1" applyFont="1" applyBorder="1" applyAlignment="1">
      <alignment horizontal="center" vertical="top" wrapText="1"/>
    </xf>
    <xf numFmtId="0" fontId="2" fillId="0" borderId="39" xfId="0" applyFont="1" applyBorder="1" applyAlignment="1">
      <alignment vertical="top" wrapText="1"/>
    </xf>
    <xf numFmtId="164" fontId="2" fillId="0" borderId="38" xfId="0" applyNumberFormat="1" applyFont="1" applyBorder="1" applyAlignment="1">
      <alignment horizontal="center" vertical="top" wrapText="1"/>
    </xf>
    <xf numFmtId="164" fontId="2" fillId="0" borderId="31" xfId="0" applyNumberFormat="1" applyFont="1" applyBorder="1" applyAlignment="1">
      <alignment horizontal="center" vertical="top" wrapText="1"/>
    </xf>
    <xf numFmtId="164" fontId="2" fillId="0" borderId="37" xfId="0" applyNumberFormat="1" applyFont="1" applyBorder="1" applyAlignment="1">
      <alignment horizontal="center" vertical="top" wrapText="1"/>
    </xf>
    <xf numFmtId="164" fontId="2" fillId="0" borderId="74" xfId="0" applyNumberFormat="1" applyFont="1" applyBorder="1" applyAlignment="1">
      <alignment horizontal="center" vertical="top" wrapText="1"/>
    </xf>
    <xf numFmtId="164" fontId="3" fillId="12" borderId="107" xfId="0" applyNumberFormat="1" applyFont="1" applyFill="1" applyBorder="1" applyAlignment="1">
      <alignment horizontal="center" vertical="top" wrapText="1"/>
    </xf>
    <xf numFmtId="164" fontId="3" fillId="12" borderId="108" xfId="0" applyNumberFormat="1" applyFont="1" applyFill="1" applyBorder="1" applyAlignment="1">
      <alignment horizontal="center" vertical="top" wrapText="1"/>
    </xf>
    <xf numFmtId="164" fontId="3" fillId="12" borderId="102" xfId="0" applyNumberFormat="1" applyFont="1" applyFill="1" applyBorder="1" applyAlignment="1">
      <alignment horizontal="center" vertical="top" wrapText="1"/>
    </xf>
    <xf numFmtId="164" fontId="3" fillId="12" borderId="107" xfId="0" applyNumberFormat="1" applyFont="1" applyFill="1" applyBorder="1" applyAlignment="1">
      <alignment horizontal="center" wrapText="1"/>
    </xf>
    <xf numFmtId="164" fontId="3" fillId="12" borderId="112" xfId="0" applyNumberFormat="1" applyFont="1" applyFill="1" applyBorder="1" applyAlignment="1">
      <alignment horizontal="center" vertical="top" wrapText="1"/>
    </xf>
    <xf numFmtId="0" fontId="4" fillId="22" borderId="65" xfId="0" applyFont="1" applyFill="1" applyBorder="1" applyAlignment="1">
      <alignment horizontal="center"/>
    </xf>
    <xf numFmtId="0" fontId="4" fillId="22" borderId="114" xfId="0" applyFont="1" applyFill="1" applyBorder="1" applyAlignment="1">
      <alignment horizontal="center"/>
    </xf>
    <xf numFmtId="0" fontId="4" fillId="22" borderId="54" xfId="0" applyFont="1" applyFill="1" applyBorder="1" applyAlignment="1">
      <alignment horizontal="center" wrapText="1"/>
    </xf>
    <xf numFmtId="0" fontId="5" fillId="0" borderId="33" xfId="0" applyFont="1" applyBorder="1" applyAlignment="1">
      <alignment horizontal="center" vertical="top"/>
    </xf>
    <xf numFmtId="0" fontId="5" fillId="0" borderId="33" xfId="0" applyFont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5" fillId="0" borderId="103" xfId="0" applyFont="1" applyBorder="1"/>
    <xf numFmtId="0" fontId="5" fillId="0" borderId="28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4" xfId="0" applyFont="1" applyBorder="1" applyAlignment="1">
      <alignment horizontal="center" vertical="top"/>
    </xf>
    <xf numFmtId="0" fontId="5" fillId="0" borderId="158" xfId="0" applyFont="1" applyBorder="1" applyAlignment="1">
      <alignment horizontal="center" vertical="top"/>
    </xf>
    <xf numFmtId="0" fontId="5" fillId="0" borderId="158" xfId="0" applyFont="1" applyBorder="1" applyAlignment="1">
      <alignment horizontal="center"/>
    </xf>
    <xf numFmtId="0" fontId="5" fillId="0" borderId="114" xfId="0" applyFont="1" applyBorder="1" applyAlignment="1">
      <alignment horizontal="center"/>
    </xf>
    <xf numFmtId="0" fontId="5" fillId="0" borderId="65" xfId="0" applyFont="1" applyBorder="1" applyAlignment="1">
      <alignment horizontal="center" vertical="top"/>
    </xf>
    <xf numFmtId="0" fontId="5" fillId="0" borderId="5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/>
    <xf numFmtId="0" fontId="4" fillId="2" borderId="0" xfId="0" applyFont="1" applyFill="1" applyAlignment="1">
      <alignment horizontal="right" vertical="top" wrapText="1"/>
    </xf>
    <xf numFmtId="0" fontId="5" fillId="13" borderId="64" xfId="0" applyFont="1" applyFill="1" applyBorder="1" applyAlignment="1">
      <alignment horizontal="center" vertical="center" textRotation="90" wrapText="1"/>
    </xf>
    <xf numFmtId="0" fontId="5" fillId="0" borderId="64" xfId="0" applyFont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49" fontId="4" fillId="16" borderId="39" xfId="0" applyNumberFormat="1" applyFont="1" applyFill="1" applyBorder="1" applyAlignment="1">
      <alignment horizontal="center" vertical="top"/>
    </xf>
    <xf numFmtId="49" fontId="4" fillId="5" borderId="32" xfId="0" applyNumberFormat="1" applyFont="1" applyFill="1" applyBorder="1" applyAlignment="1">
      <alignment horizontal="center" vertical="top"/>
    </xf>
    <xf numFmtId="49" fontId="4" fillId="16" borderId="38" xfId="0" applyNumberFormat="1" applyFont="1" applyFill="1" applyBorder="1" applyAlignment="1">
      <alignment horizontal="center" vertical="top"/>
    </xf>
    <xf numFmtId="49" fontId="4" fillId="5" borderId="31" xfId="0" applyNumberFormat="1" applyFont="1" applyFill="1" applyBorder="1" applyAlignment="1">
      <alignment horizontal="center" vertical="top"/>
    </xf>
    <xf numFmtId="49" fontId="4" fillId="3" borderId="32" xfId="0" applyNumberFormat="1" applyFont="1" applyFill="1" applyBorder="1" applyAlignment="1">
      <alignment horizontal="center" vertical="top"/>
    </xf>
    <xf numFmtId="49" fontId="4" fillId="16" borderId="80" xfId="0" applyNumberFormat="1" applyFont="1" applyFill="1" applyBorder="1" applyAlignment="1">
      <alignment horizontal="center" vertical="top"/>
    </xf>
    <xf numFmtId="49" fontId="4" fillId="3" borderId="81" xfId="0" applyNumberFormat="1" applyFont="1" applyFill="1" applyBorder="1" applyAlignment="1">
      <alignment horizontal="center" vertical="top"/>
    </xf>
    <xf numFmtId="0" fontId="5" fillId="2" borderId="74" xfId="0" applyFont="1" applyFill="1" applyBorder="1" applyAlignment="1">
      <alignment horizontal="center" vertical="center" wrapText="1"/>
    </xf>
    <xf numFmtId="164" fontId="5" fillId="2" borderId="38" xfId="0" applyNumberFormat="1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64" fontId="5" fillId="2" borderId="50" xfId="0" applyNumberFormat="1" applyFon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/>
    </xf>
    <xf numFmtId="0" fontId="4" fillId="12" borderId="74" xfId="0" applyFont="1" applyFill="1" applyBorder="1" applyAlignment="1">
      <alignment horizontal="center" vertical="top" wrapText="1"/>
    </xf>
    <xf numFmtId="164" fontId="4" fillId="12" borderId="38" xfId="0" applyNumberFormat="1" applyFont="1" applyFill="1" applyBorder="1" applyAlignment="1">
      <alignment horizontal="center" vertical="top"/>
    </xf>
    <xf numFmtId="164" fontId="4" fillId="12" borderId="32" xfId="0" applyNumberFormat="1" applyFont="1" applyFill="1" applyBorder="1" applyAlignment="1">
      <alignment horizontal="center" vertical="top"/>
    </xf>
    <xf numFmtId="164" fontId="4" fillId="12" borderId="31" xfId="0" applyNumberFormat="1" applyFont="1" applyFill="1" applyBorder="1" applyAlignment="1">
      <alignment horizontal="center" vertical="top"/>
    </xf>
    <xf numFmtId="164" fontId="4" fillId="12" borderId="50" xfId="0" applyNumberFormat="1" applyFont="1" applyFill="1" applyBorder="1" applyAlignment="1">
      <alignment horizontal="center" vertical="top"/>
    </xf>
    <xf numFmtId="164" fontId="4" fillId="12" borderId="33" xfId="0" applyNumberFormat="1" applyFont="1" applyFill="1" applyBorder="1" applyAlignment="1">
      <alignment horizontal="center" vertical="top"/>
    </xf>
    <xf numFmtId="49" fontId="4" fillId="5" borderId="14" xfId="0" applyNumberFormat="1" applyFont="1" applyFill="1" applyBorder="1" applyAlignment="1">
      <alignment horizontal="center" vertical="top"/>
    </xf>
    <xf numFmtId="164" fontId="4" fillId="3" borderId="80" xfId="0" applyNumberFormat="1" applyFont="1" applyFill="1" applyBorder="1" applyAlignment="1">
      <alignment horizontal="center" vertical="top"/>
    </xf>
    <xf numFmtId="164" fontId="4" fillId="3" borderId="14" xfId="0" applyNumberFormat="1" applyFont="1" applyFill="1" applyBorder="1" applyAlignment="1">
      <alignment horizontal="center" vertical="top"/>
    </xf>
    <xf numFmtId="164" fontId="4" fillId="3" borderId="105" xfId="0" applyNumberFormat="1" applyFont="1" applyFill="1" applyBorder="1" applyAlignment="1">
      <alignment horizontal="center" vertical="top"/>
    </xf>
    <xf numFmtId="164" fontId="4" fillId="3" borderId="80" xfId="0" applyNumberFormat="1" applyFont="1" applyFill="1" applyBorder="1" applyAlignment="1">
      <alignment horizontal="center" vertical="center"/>
    </xf>
    <xf numFmtId="164" fontId="4" fillId="3" borderId="81" xfId="0" applyNumberFormat="1" applyFont="1" applyFill="1" applyBorder="1" applyAlignment="1">
      <alignment horizontal="center" vertical="center"/>
    </xf>
    <xf numFmtId="164" fontId="4" fillId="3" borderId="105" xfId="0" applyNumberFormat="1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 wrapText="1"/>
    </xf>
    <xf numFmtId="164" fontId="5" fillId="2" borderId="80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57" xfId="0" applyNumberFormat="1" applyFont="1" applyFill="1" applyBorder="1" applyAlignment="1">
      <alignment horizontal="center" vertical="center"/>
    </xf>
    <xf numFmtId="164" fontId="5" fillId="2" borderId="56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top"/>
    </xf>
    <xf numFmtId="0" fontId="5" fillId="2" borderId="108" xfId="0" applyFont="1" applyFill="1" applyBorder="1" applyAlignment="1">
      <alignment horizontal="center" vertical="center" wrapText="1"/>
    </xf>
    <xf numFmtId="164" fontId="5" fillId="2" borderId="48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119" xfId="0" applyNumberFormat="1" applyFont="1" applyFill="1" applyBorder="1" applyAlignment="1">
      <alignment horizontal="center" vertical="center"/>
    </xf>
    <xf numFmtId="164" fontId="5" fillId="2" borderId="58" xfId="0" applyNumberFormat="1" applyFont="1" applyFill="1" applyBorder="1" applyAlignment="1">
      <alignment horizontal="center" vertical="center"/>
    </xf>
    <xf numFmtId="164" fontId="5" fillId="2" borderId="47" xfId="0" applyNumberFormat="1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 wrapText="1"/>
    </xf>
    <xf numFmtId="164" fontId="5" fillId="2" borderId="63" xfId="0" applyNumberFormat="1" applyFont="1" applyFill="1" applyBorder="1" applyAlignment="1">
      <alignment horizontal="center" vertical="center"/>
    </xf>
    <xf numFmtId="164" fontId="5" fillId="2" borderId="64" xfId="0" applyNumberFormat="1" applyFont="1" applyFill="1" applyBorder="1" applyAlignment="1">
      <alignment horizontal="center" vertical="center"/>
    </xf>
    <xf numFmtId="164" fontId="5" fillId="2" borderId="65" xfId="0" applyNumberFormat="1" applyFont="1" applyFill="1" applyBorder="1" applyAlignment="1">
      <alignment horizontal="center" vertical="center"/>
    </xf>
    <xf numFmtId="164" fontId="4" fillId="3" borderId="38" xfId="0" applyNumberFormat="1" applyFont="1" applyFill="1" applyBorder="1" applyAlignment="1">
      <alignment horizontal="center" vertical="top"/>
    </xf>
    <xf numFmtId="164" fontId="4" fillId="3" borderId="32" xfId="0" applyNumberFormat="1" applyFont="1" applyFill="1" applyBorder="1" applyAlignment="1">
      <alignment horizontal="center" vertical="top"/>
    </xf>
    <xf numFmtId="164" fontId="4" fillId="3" borderId="33" xfId="0" applyNumberFormat="1" applyFont="1" applyFill="1" applyBorder="1" applyAlignment="1">
      <alignment horizontal="center" vertical="top"/>
    </xf>
    <xf numFmtId="0" fontId="5" fillId="0" borderId="106" xfId="0" applyFont="1" applyBorder="1" applyAlignment="1">
      <alignment horizontal="center" vertical="center" wrapText="1"/>
    </xf>
    <xf numFmtId="164" fontId="5" fillId="0" borderId="85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57" xfId="0" applyNumberFormat="1" applyFont="1" applyBorder="1" applyAlignment="1">
      <alignment horizontal="center" vertical="center"/>
    </xf>
    <xf numFmtId="0" fontId="5" fillId="4" borderId="0" xfId="0" applyFont="1" applyFill="1"/>
    <xf numFmtId="0" fontId="5" fillId="0" borderId="108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5" fillId="0" borderId="113" xfId="0" applyNumberFormat="1" applyFont="1" applyBorder="1" applyAlignment="1">
      <alignment horizontal="center" vertical="center"/>
    </xf>
    <xf numFmtId="164" fontId="5" fillId="0" borderId="119" xfId="0" applyNumberFormat="1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 wrapText="1"/>
    </xf>
    <xf numFmtId="164" fontId="5" fillId="0" borderId="109" xfId="0" applyNumberFormat="1" applyFont="1" applyBorder="1" applyAlignment="1">
      <alignment horizontal="center" vertical="center"/>
    </xf>
    <xf numFmtId="164" fontId="5" fillId="0" borderId="51" xfId="0" applyNumberFormat="1" applyFont="1" applyBorder="1" applyAlignment="1">
      <alignment horizontal="center" vertical="center"/>
    </xf>
    <xf numFmtId="164" fontId="5" fillId="2" borderId="28" xfId="0" applyNumberFormat="1" applyFont="1" applyFill="1" applyBorder="1" applyAlignment="1">
      <alignment horizontal="center" vertical="center"/>
    </xf>
    <xf numFmtId="164" fontId="5" fillId="0" borderId="118" xfId="0" applyNumberFormat="1" applyFont="1" applyBorder="1" applyAlignment="1">
      <alignment horizontal="center" vertical="center"/>
    </xf>
    <xf numFmtId="164" fontId="5" fillId="7" borderId="0" xfId="0" applyNumberFormat="1" applyFont="1" applyFill="1"/>
    <xf numFmtId="164" fontId="5" fillId="0" borderId="12" xfId="0" applyNumberFormat="1" applyFont="1" applyBorder="1" applyAlignment="1">
      <alignment horizontal="center" vertical="center"/>
    </xf>
    <xf numFmtId="164" fontId="5" fillId="0" borderId="72" xfId="0" applyNumberFormat="1" applyFont="1" applyBorder="1" applyAlignment="1">
      <alignment horizontal="center" vertical="center"/>
    </xf>
    <xf numFmtId="0" fontId="5" fillId="13" borderId="106" xfId="0" applyFont="1" applyFill="1" applyBorder="1" applyAlignment="1">
      <alignment horizontal="center" vertical="center" wrapText="1"/>
    </xf>
    <xf numFmtId="164" fontId="5" fillId="13" borderId="80" xfId="0" applyNumberFormat="1" applyFont="1" applyFill="1" applyBorder="1" applyAlignment="1">
      <alignment horizontal="center" vertical="center"/>
    </xf>
    <xf numFmtId="164" fontId="5" fillId="13" borderId="85" xfId="0" applyNumberFormat="1" applyFont="1" applyFill="1" applyBorder="1" applyAlignment="1">
      <alignment horizontal="center" vertical="center"/>
    </xf>
    <xf numFmtId="164" fontId="5" fillId="13" borderId="13" xfId="0" applyNumberFormat="1" applyFont="1" applyFill="1" applyBorder="1" applyAlignment="1">
      <alignment horizontal="center" vertical="center"/>
    </xf>
    <xf numFmtId="164" fontId="5" fillId="13" borderId="57" xfId="0" applyNumberFormat="1" applyFont="1" applyFill="1" applyBorder="1" applyAlignment="1">
      <alignment horizontal="center" vertical="center"/>
    </xf>
    <xf numFmtId="164" fontId="5" fillId="13" borderId="56" xfId="0" applyNumberFormat="1" applyFont="1" applyFill="1" applyBorder="1" applyAlignment="1">
      <alignment horizontal="center" vertical="center"/>
    </xf>
    <xf numFmtId="164" fontId="4" fillId="12" borderId="80" xfId="0" applyNumberFormat="1" applyFont="1" applyFill="1" applyBorder="1" applyAlignment="1">
      <alignment horizontal="center" vertical="top"/>
    </xf>
    <xf numFmtId="164" fontId="4" fillId="12" borderId="81" xfId="0" applyNumberFormat="1" applyFont="1" applyFill="1" applyBorder="1" applyAlignment="1">
      <alignment horizontal="center" vertical="top"/>
    </xf>
    <xf numFmtId="164" fontId="4" fillId="12" borderId="105" xfId="0" applyNumberFormat="1" applyFont="1" applyFill="1" applyBorder="1" applyAlignment="1">
      <alignment horizontal="center" vertical="top"/>
    </xf>
    <xf numFmtId="164" fontId="4" fillId="12" borderId="14" xfId="0" applyNumberFormat="1" applyFont="1" applyFill="1" applyBorder="1" applyAlignment="1">
      <alignment horizontal="center" vertical="top"/>
    </xf>
    <xf numFmtId="49" fontId="5" fillId="3" borderId="37" xfId="0" applyNumberFormat="1" applyFont="1" applyFill="1" applyBorder="1" applyAlignment="1">
      <alignment horizontal="center" vertical="top" wrapText="1"/>
    </xf>
    <xf numFmtId="164" fontId="4" fillId="3" borderId="50" xfId="0" applyNumberFormat="1" applyFont="1" applyFill="1" applyBorder="1" applyAlignment="1">
      <alignment horizontal="center" vertical="top"/>
    </xf>
    <xf numFmtId="49" fontId="4" fillId="16" borderId="38" xfId="0" applyNumberFormat="1" applyFont="1" applyFill="1" applyBorder="1" applyAlignment="1">
      <alignment vertical="top"/>
    </xf>
    <xf numFmtId="49" fontId="4" fillId="5" borderId="35" xfId="0" applyNumberFormat="1" applyFont="1" applyFill="1" applyBorder="1" applyAlignment="1">
      <alignment horizontal="center" vertical="top"/>
    </xf>
    <xf numFmtId="49" fontId="4" fillId="3" borderId="36" xfId="0" applyNumberFormat="1" applyFont="1" applyFill="1" applyBorder="1" applyAlignment="1">
      <alignment horizontal="center" vertical="top"/>
    </xf>
    <xf numFmtId="0" fontId="5" fillId="6" borderId="0" xfId="0" applyFont="1" applyFill="1"/>
    <xf numFmtId="0" fontId="5" fillId="0" borderId="125" xfId="0" applyFont="1" applyBorder="1" applyAlignment="1">
      <alignment horizontal="center" vertical="center" wrapText="1"/>
    </xf>
    <xf numFmtId="164" fontId="5" fillId="2" borderId="129" xfId="0" applyNumberFormat="1" applyFont="1" applyFill="1" applyBorder="1" applyAlignment="1">
      <alignment horizontal="center" vertical="center"/>
    </xf>
    <xf numFmtId="164" fontId="5" fillId="0" borderId="76" xfId="0" applyNumberFormat="1" applyFont="1" applyBorder="1" applyAlignment="1">
      <alignment horizontal="center" vertical="center"/>
    </xf>
    <xf numFmtId="164" fontId="5" fillId="0" borderId="77" xfId="0" applyNumberFormat="1" applyFont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0" fontId="5" fillId="0" borderId="128" xfId="0" applyFont="1" applyBorder="1" applyAlignment="1">
      <alignment horizontal="center" vertical="center" wrapText="1"/>
    </xf>
    <xf numFmtId="164" fontId="5" fillId="2" borderId="130" xfId="0" applyNumberFormat="1" applyFont="1" applyFill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67" xfId="0" applyNumberFormat="1" applyFont="1" applyBorder="1" applyAlignment="1">
      <alignment horizontal="center" vertical="center"/>
    </xf>
    <xf numFmtId="164" fontId="4" fillId="12" borderId="39" xfId="0" applyNumberFormat="1" applyFont="1" applyFill="1" applyBorder="1" applyAlignment="1">
      <alignment horizontal="center" vertical="top"/>
    </xf>
    <xf numFmtId="164" fontId="4" fillId="12" borderId="36" xfId="0" applyNumberFormat="1" applyFont="1" applyFill="1" applyBorder="1" applyAlignment="1">
      <alignment horizontal="center" vertical="top"/>
    </xf>
    <xf numFmtId="164" fontId="4" fillId="12" borderId="120" xfId="0" applyNumberFormat="1" applyFont="1" applyFill="1" applyBorder="1" applyAlignment="1">
      <alignment horizontal="center" vertical="top"/>
    </xf>
    <xf numFmtId="0" fontId="5" fillId="0" borderId="110" xfId="0" applyFont="1" applyBorder="1" applyAlignment="1">
      <alignment horizontal="center" vertical="center" wrapText="1"/>
    </xf>
    <xf numFmtId="164" fontId="5" fillId="2" borderId="131" xfId="0" applyNumberFormat="1" applyFont="1" applyFill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164" fontId="5" fillId="0" borderId="132" xfId="0" applyNumberFormat="1" applyFont="1" applyBorder="1" applyAlignment="1">
      <alignment horizontal="center" vertical="center"/>
    </xf>
    <xf numFmtId="164" fontId="5" fillId="2" borderId="61" xfId="0" applyNumberFormat="1" applyFont="1" applyFill="1" applyBorder="1" applyAlignment="1">
      <alignment horizontal="center" vertical="center"/>
    </xf>
    <xf numFmtId="164" fontId="4" fillId="12" borderId="79" xfId="0" applyNumberFormat="1" applyFont="1" applyFill="1" applyBorder="1" applyAlignment="1">
      <alignment horizontal="center" vertical="top"/>
    </xf>
    <xf numFmtId="164" fontId="4" fillId="12" borderId="35" xfId="0" applyNumberFormat="1" applyFont="1" applyFill="1" applyBorder="1" applyAlignment="1">
      <alignment horizontal="center" vertical="top"/>
    </xf>
    <xf numFmtId="164" fontId="4" fillId="12" borderId="78" xfId="0" applyNumberFormat="1" applyFont="1" applyFill="1" applyBorder="1" applyAlignment="1">
      <alignment horizontal="center" vertical="top"/>
    </xf>
    <xf numFmtId="49" fontId="4" fillId="16" borderId="28" xfId="0" applyNumberFormat="1" applyFont="1" applyFill="1" applyBorder="1" applyAlignment="1">
      <alignment vertical="top"/>
    </xf>
    <xf numFmtId="164" fontId="4" fillId="9" borderId="79" xfId="0" applyNumberFormat="1" applyFont="1" applyFill="1" applyBorder="1" applyAlignment="1">
      <alignment horizontal="center" vertical="top"/>
    </xf>
    <xf numFmtId="164" fontId="4" fillId="9" borderId="35" xfId="0" applyNumberFormat="1" applyFont="1" applyFill="1" applyBorder="1" applyAlignment="1">
      <alignment horizontal="center" vertical="top"/>
    </xf>
    <xf numFmtId="164" fontId="4" fillId="9" borderId="78" xfId="0" applyNumberFormat="1" applyFont="1" applyFill="1" applyBorder="1" applyAlignment="1">
      <alignment horizontal="center" vertical="top"/>
    </xf>
    <xf numFmtId="49" fontId="4" fillId="5" borderId="24" xfId="0" applyNumberFormat="1" applyFont="1" applyFill="1" applyBorder="1" applyAlignment="1">
      <alignment horizontal="center" vertical="top"/>
    </xf>
    <xf numFmtId="49" fontId="4" fillId="3" borderId="20" xfId="0" applyNumberFormat="1" applyFont="1" applyFill="1" applyBorder="1" applyAlignment="1">
      <alignment horizontal="center" vertical="top"/>
    </xf>
    <xf numFmtId="49" fontId="4" fillId="0" borderId="20" xfId="0" applyNumberFormat="1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 wrapText="1"/>
    </xf>
    <xf numFmtId="164" fontId="5" fillId="2" borderId="5" xfId="0" applyNumberFormat="1" applyFont="1" applyFill="1" applyBorder="1" applyAlignment="1">
      <alignment horizontal="center" vertical="top"/>
    </xf>
    <xf numFmtId="164" fontId="5" fillId="0" borderId="17" xfId="0" applyNumberFormat="1" applyFont="1" applyBorder="1" applyAlignment="1">
      <alignment horizontal="center" vertical="top"/>
    </xf>
    <xf numFmtId="164" fontId="5" fillId="0" borderId="19" xfId="0" applyNumberFormat="1" applyFont="1" applyBorder="1" applyAlignment="1">
      <alignment horizontal="center" vertical="top"/>
    </xf>
    <xf numFmtId="49" fontId="4" fillId="5" borderId="23" xfId="0" applyNumberFormat="1" applyFont="1" applyFill="1" applyBorder="1" applyAlignment="1">
      <alignment horizontal="center" vertical="top"/>
    </xf>
    <xf numFmtId="0" fontId="5" fillId="0" borderId="133" xfId="0" applyFont="1" applyBorder="1" applyAlignment="1">
      <alignment horizontal="center" vertical="center" wrapText="1"/>
    </xf>
    <xf numFmtId="164" fontId="5" fillId="0" borderId="5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4" fillId="0" borderId="19" xfId="0" applyNumberFormat="1" applyFont="1" applyBorder="1" applyAlignment="1">
      <alignment horizontal="center" vertical="top"/>
    </xf>
    <xf numFmtId="0" fontId="5" fillId="0" borderId="134" xfId="0" applyFont="1" applyBorder="1" applyAlignment="1">
      <alignment horizontal="center" vertical="center" wrapText="1"/>
    </xf>
    <xf numFmtId="164" fontId="5" fillId="0" borderId="48" xfId="0" applyNumberFormat="1" applyFont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top" wrapText="1"/>
    </xf>
    <xf numFmtId="164" fontId="5" fillId="6" borderId="0" xfId="0" applyNumberFormat="1" applyFont="1" applyFill="1"/>
    <xf numFmtId="0" fontId="5" fillId="0" borderId="135" xfId="0" applyFont="1" applyBorder="1" applyAlignment="1">
      <alignment horizontal="center" vertical="center" wrapText="1"/>
    </xf>
    <xf numFmtId="164" fontId="5" fillId="0" borderId="61" xfId="0" applyNumberFormat="1" applyFont="1" applyBorder="1" applyAlignment="1">
      <alignment horizontal="center" vertical="center"/>
    </xf>
    <xf numFmtId="164" fontId="4" fillId="12" borderId="5" xfId="0" applyNumberFormat="1" applyFont="1" applyFill="1" applyBorder="1" applyAlignment="1">
      <alignment horizontal="center" vertical="top"/>
    </xf>
    <xf numFmtId="164" fontId="4" fillId="12" borderId="1" xfId="0" applyNumberFormat="1" applyFont="1" applyFill="1" applyBorder="1" applyAlignment="1">
      <alignment horizontal="center" vertical="top"/>
    </xf>
    <xf numFmtId="49" fontId="4" fillId="16" borderId="58" xfId="0" applyNumberFormat="1" applyFont="1" applyFill="1" applyBorder="1" applyAlignment="1">
      <alignment vertical="top"/>
    </xf>
    <xf numFmtId="164" fontId="4" fillId="9" borderId="99" xfId="0" applyNumberFormat="1" applyFont="1" applyFill="1" applyBorder="1" applyAlignment="1">
      <alignment horizontal="center" vertical="top"/>
    </xf>
    <xf numFmtId="164" fontId="4" fillId="9" borderId="95" xfId="0" applyNumberFormat="1" applyFont="1" applyFill="1" applyBorder="1" applyAlignment="1">
      <alignment horizontal="center" vertical="top"/>
    </xf>
    <xf numFmtId="164" fontId="4" fillId="9" borderId="89" xfId="0" applyNumberFormat="1" applyFont="1" applyFill="1" applyBorder="1" applyAlignment="1">
      <alignment horizontal="center" vertical="top"/>
    </xf>
    <xf numFmtId="164" fontId="4" fillId="9" borderId="137" xfId="0" applyNumberFormat="1" applyFont="1" applyFill="1" applyBorder="1" applyAlignment="1">
      <alignment horizontal="center" vertical="top" wrapText="1"/>
    </xf>
    <xf numFmtId="164" fontId="4" fillId="9" borderId="23" xfId="0" applyNumberFormat="1" applyFont="1" applyFill="1" applyBorder="1" applyAlignment="1">
      <alignment horizontal="center" vertical="top" wrapText="1"/>
    </xf>
    <xf numFmtId="164" fontId="4" fillId="9" borderId="139" xfId="0" applyNumberFormat="1" applyFont="1" applyFill="1" applyBorder="1" applyAlignment="1">
      <alignment horizontal="center" vertical="top" wrapText="1"/>
    </xf>
    <xf numFmtId="0" fontId="5" fillId="13" borderId="125" xfId="0" applyFont="1" applyFill="1" applyBorder="1" applyAlignment="1">
      <alignment horizontal="center" vertical="center" wrapText="1"/>
    </xf>
    <xf numFmtId="164" fontId="5" fillId="13" borderId="129" xfId="0" applyNumberFormat="1" applyFont="1" applyFill="1" applyBorder="1" applyAlignment="1">
      <alignment horizontal="center" vertical="center"/>
    </xf>
    <xf numFmtId="164" fontId="5" fillId="13" borderId="76" xfId="0" applyNumberFormat="1" applyFont="1" applyFill="1" applyBorder="1" applyAlignment="1">
      <alignment horizontal="center" vertical="center"/>
    </xf>
    <xf numFmtId="164" fontId="5" fillId="13" borderId="77" xfId="0" applyNumberFormat="1" applyFont="1" applyFill="1" applyBorder="1" applyAlignment="1">
      <alignment horizontal="center" vertical="center"/>
    </xf>
    <xf numFmtId="0" fontId="5" fillId="13" borderId="128" xfId="0" applyFont="1" applyFill="1" applyBorder="1" applyAlignment="1">
      <alignment horizontal="center" vertical="center" wrapText="1"/>
    </xf>
    <xf numFmtId="164" fontId="5" fillId="13" borderId="48" xfId="0" applyNumberFormat="1" applyFont="1" applyFill="1" applyBorder="1" applyAlignment="1">
      <alignment horizontal="center" vertical="center"/>
    </xf>
    <xf numFmtId="164" fontId="5" fillId="13" borderId="20" xfId="0" applyNumberFormat="1" applyFont="1" applyFill="1" applyBorder="1" applyAlignment="1">
      <alignment horizontal="center" vertical="center"/>
    </xf>
    <xf numFmtId="164" fontId="5" fillId="13" borderId="67" xfId="0" applyNumberFormat="1" applyFont="1" applyFill="1" applyBorder="1" applyAlignment="1">
      <alignment horizontal="center" vertical="center"/>
    </xf>
    <xf numFmtId="49" fontId="4" fillId="15" borderId="36" xfId="0" applyNumberFormat="1" applyFont="1" applyFill="1" applyBorder="1" applyAlignment="1">
      <alignment horizontal="center" vertical="top"/>
    </xf>
    <xf numFmtId="164" fontId="4" fillId="9" borderId="38" xfId="0" applyNumberFormat="1" applyFont="1" applyFill="1" applyBorder="1" applyAlignment="1">
      <alignment horizontal="center" vertical="top"/>
    </xf>
    <xf numFmtId="164" fontId="4" fillId="9" borderId="32" xfId="0" applyNumberFormat="1" applyFont="1" applyFill="1" applyBorder="1" applyAlignment="1">
      <alignment horizontal="center" vertical="top"/>
    </xf>
    <xf numFmtId="164" fontId="4" fillId="9" borderId="50" xfId="0" applyNumberFormat="1" applyFont="1" applyFill="1" applyBorder="1" applyAlignment="1">
      <alignment horizontal="center" vertical="top"/>
    </xf>
    <xf numFmtId="164" fontId="4" fillId="9" borderId="28" xfId="0" applyNumberFormat="1" applyFont="1" applyFill="1" applyBorder="1" applyAlignment="1">
      <alignment horizontal="center" vertical="top"/>
    </xf>
    <xf numFmtId="164" fontId="4" fillId="9" borderId="46" xfId="0" applyNumberFormat="1" applyFont="1" applyFill="1" applyBorder="1" applyAlignment="1">
      <alignment horizontal="center" vertical="top"/>
    </xf>
    <xf numFmtId="164" fontId="4" fillId="9" borderId="51" xfId="0" applyNumberFormat="1" applyFont="1" applyFill="1" applyBorder="1" applyAlignment="1">
      <alignment horizontal="center" vertical="top"/>
    </xf>
    <xf numFmtId="49" fontId="4" fillId="17" borderId="137" xfId="0" applyNumberFormat="1" applyFont="1" applyFill="1" applyBorder="1" applyAlignment="1">
      <alignment horizontal="center" vertical="top"/>
    </xf>
    <xf numFmtId="49" fontId="4" fillId="8" borderId="66" xfId="0" applyNumberFormat="1" applyFont="1" applyFill="1" applyBorder="1" applyAlignment="1">
      <alignment horizontal="center" vertical="top"/>
    </xf>
    <xf numFmtId="0" fontId="5" fillId="13" borderId="133" xfId="0" applyFont="1" applyFill="1" applyBorder="1" applyAlignment="1">
      <alignment horizontal="center" vertical="center" wrapText="1"/>
    </xf>
    <xf numFmtId="164" fontId="5" fillId="13" borderId="94" xfId="0" applyNumberFormat="1" applyFont="1" applyFill="1" applyBorder="1" applyAlignment="1">
      <alignment horizontal="center" vertical="center"/>
    </xf>
    <xf numFmtId="164" fontId="5" fillId="13" borderId="88" xfId="0" applyNumberFormat="1" applyFont="1" applyFill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164" fontId="4" fillId="12" borderId="42" xfId="0" applyNumberFormat="1" applyFont="1" applyFill="1" applyBorder="1" applyAlignment="1">
      <alignment horizontal="center" vertical="top"/>
    </xf>
    <xf numFmtId="164" fontId="4" fillId="12" borderId="75" xfId="0" applyNumberFormat="1" applyFont="1" applyFill="1" applyBorder="1" applyAlignment="1">
      <alignment horizontal="center" vertical="top"/>
    </xf>
    <xf numFmtId="164" fontId="5" fillId="0" borderId="43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5" fillId="2" borderId="137" xfId="0" applyNumberFormat="1" applyFont="1" applyFill="1" applyBorder="1" applyAlignment="1">
      <alignment horizontal="center" vertical="center"/>
    </xf>
    <xf numFmtId="164" fontId="5" fillId="0" borderId="121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139" xfId="0" applyNumberFormat="1" applyFont="1" applyBorder="1" applyAlignment="1">
      <alignment horizontal="center" vertical="center"/>
    </xf>
    <xf numFmtId="164" fontId="5" fillId="0" borderId="154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4" fillId="12" borderId="37" xfId="0" applyNumberFormat="1" applyFont="1" applyFill="1" applyBorder="1" applyAlignment="1">
      <alignment horizontal="center" vertical="top"/>
    </xf>
    <xf numFmtId="164" fontId="5" fillId="0" borderId="8" xfId="0" applyNumberFormat="1" applyFont="1" applyBorder="1" applyAlignment="1">
      <alignment horizontal="center" vertical="center"/>
    </xf>
    <xf numFmtId="164" fontId="5" fillId="0" borderId="138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40" xfId="0" applyNumberFormat="1" applyFont="1" applyBorder="1" applyAlignment="1">
      <alignment horizontal="center" vertical="center"/>
    </xf>
    <xf numFmtId="164" fontId="5" fillId="0" borderId="136" xfId="0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/>
    </xf>
    <xf numFmtId="164" fontId="5" fillId="0" borderId="131" xfId="0" applyNumberFormat="1" applyFont="1" applyBorder="1" applyAlignment="1">
      <alignment horizontal="center" vertical="center"/>
    </xf>
    <xf numFmtId="164" fontId="5" fillId="0" borderId="130" xfId="0" applyNumberFormat="1" applyFont="1" applyBorder="1" applyAlignment="1">
      <alignment horizontal="center" vertical="center"/>
    </xf>
    <xf numFmtId="164" fontId="4" fillId="12" borderId="96" xfId="0" applyNumberFormat="1" applyFont="1" applyFill="1" applyBorder="1" applyAlignment="1">
      <alignment horizontal="center" vertical="top"/>
    </xf>
    <xf numFmtId="164" fontId="4" fillId="12" borderId="83" xfId="0" applyNumberFormat="1" applyFont="1" applyFill="1" applyBorder="1" applyAlignment="1">
      <alignment horizontal="center" vertical="top"/>
    </xf>
    <xf numFmtId="49" fontId="4" fillId="19" borderId="32" xfId="0" applyNumberFormat="1" applyFont="1" applyFill="1" applyBorder="1" applyAlignment="1">
      <alignment horizontal="center" vertical="top"/>
    </xf>
    <xf numFmtId="49" fontId="4" fillId="19" borderId="46" xfId="0" applyNumberFormat="1" applyFont="1" applyFill="1" applyBorder="1" applyAlignment="1">
      <alignment horizontal="center" vertical="top"/>
    </xf>
    <xf numFmtId="164" fontId="4" fillId="10" borderId="28" xfId="0" applyNumberFormat="1" applyFont="1" applyFill="1" applyBorder="1" applyAlignment="1">
      <alignment horizontal="center" vertical="top"/>
    </xf>
    <xf numFmtId="164" fontId="4" fillId="10" borderId="29" xfId="0" applyNumberFormat="1" applyFont="1" applyFill="1" applyBorder="1" applyAlignment="1">
      <alignment horizontal="center" vertical="top"/>
    </xf>
    <xf numFmtId="164" fontId="4" fillId="10" borderId="46" xfId="0" applyNumberFormat="1" applyFont="1" applyFill="1" applyBorder="1" applyAlignment="1">
      <alignment horizontal="center" vertical="top"/>
    </xf>
    <xf numFmtId="164" fontId="4" fillId="10" borderId="114" xfId="0" applyNumberFormat="1" applyFont="1" applyFill="1" applyBorder="1" applyAlignment="1">
      <alignment horizontal="center" vertical="top"/>
    </xf>
    <xf numFmtId="164" fontId="4" fillId="10" borderId="100" xfId="0" applyNumberFormat="1" applyFont="1" applyFill="1" applyBorder="1" applyAlignment="1">
      <alignment horizontal="center" vertical="top"/>
    </xf>
    <xf numFmtId="164" fontId="4" fillId="18" borderId="79" xfId="0" applyNumberFormat="1" applyFont="1" applyFill="1" applyBorder="1" applyAlignment="1">
      <alignment horizontal="center" vertical="top"/>
    </xf>
    <xf numFmtId="164" fontId="4" fillId="18" borderId="35" xfId="0" applyNumberFormat="1" applyFont="1" applyFill="1" applyBorder="1" applyAlignment="1">
      <alignment horizontal="center" vertical="top"/>
    </xf>
    <xf numFmtId="164" fontId="4" fillId="18" borderId="33" xfId="0" applyNumberFormat="1" applyFont="1" applyFill="1" applyBorder="1" applyAlignment="1">
      <alignment horizontal="center" vertical="top"/>
    </xf>
    <xf numFmtId="164" fontId="2" fillId="12" borderId="103" xfId="0" applyNumberFormat="1" applyFont="1" applyFill="1" applyBorder="1" applyAlignment="1">
      <alignment horizontal="center" vertical="top" wrapText="1"/>
    </xf>
    <xf numFmtId="164" fontId="2" fillId="12" borderId="106" xfId="0" applyNumberFormat="1" applyFont="1" applyFill="1" applyBorder="1" applyAlignment="1">
      <alignment horizontal="center" vertical="top" wrapText="1"/>
    </xf>
    <xf numFmtId="164" fontId="2" fillId="12" borderId="108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49" fontId="5" fillId="2" borderId="101" xfId="0" applyNumberFormat="1" applyFont="1" applyFill="1" applyBorder="1" applyAlignment="1">
      <alignment horizontal="center" vertical="top"/>
    </xf>
    <xf numFmtId="49" fontId="5" fillId="2" borderId="103" xfId="0" applyNumberFormat="1" applyFont="1" applyFill="1" applyBorder="1" applyAlignment="1">
      <alignment horizontal="center" vertical="top"/>
    </xf>
    <xf numFmtId="49" fontId="5" fillId="2" borderId="102" xfId="0" applyNumberFormat="1" applyFont="1" applyFill="1" applyBorder="1" applyAlignment="1">
      <alignment horizontal="center" vertical="top"/>
    </xf>
    <xf numFmtId="0" fontId="5" fillId="0" borderId="8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49" fontId="5" fillId="2" borderId="105" xfId="0" applyNumberFormat="1" applyFont="1" applyFill="1" applyBorder="1" applyAlignment="1">
      <alignment horizontal="center" vertical="top"/>
    </xf>
    <xf numFmtId="49" fontId="5" fillId="2" borderId="59" xfId="0" applyNumberFormat="1" applyFont="1" applyFill="1" applyBorder="1" applyAlignment="1">
      <alignment horizontal="center" vertical="top"/>
    </xf>
    <xf numFmtId="49" fontId="5" fillId="2" borderId="114" xfId="0" applyNumberFormat="1" applyFont="1" applyFill="1" applyBorder="1" applyAlignment="1">
      <alignment horizontal="center" vertical="top"/>
    </xf>
    <xf numFmtId="0" fontId="5" fillId="0" borderId="114" xfId="0" applyFont="1" applyBorder="1" applyAlignment="1">
      <alignment vertical="top"/>
    </xf>
    <xf numFmtId="0" fontId="5" fillId="13" borderId="48" xfId="0" applyFont="1" applyFill="1" applyBorder="1" applyAlignment="1">
      <alignment horizontal="center" vertical="center" textRotation="90" wrapText="1"/>
    </xf>
    <xf numFmtId="0" fontId="5" fillId="13" borderId="28" xfId="0" applyFont="1" applyFill="1" applyBorder="1" applyAlignment="1">
      <alignment horizontal="center" vertical="center" textRotation="90" wrapText="1"/>
    </xf>
    <xf numFmtId="0" fontId="4" fillId="13" borderId="71" xfId="0" applyFont="1" applyFill="1" applyBorder="1" applyAlignment="1">
      <alignment horizontal="center" vertical="center" wrapText="1"/>
    </xf>
    <xf numFmtId="0" fontId="4" fillId="13" borderId="52" xfId="0" applyFont="1" applyFill="1" applyBorder="1" applyAlignment="1">
      <alignment horizontal="center" vertical="center" wrapText="1"/>
    </xf>
    <xf numFmtId="0" fontId="4" fillId="13" borderId="54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textRotation="90" wrapText="1"/>
    </xf>
    <xf numFmtId="0" fontId="5" fillId="2" borderId="102" xfId="0" applyFont="1" applyFill="1" applyBorder="1" applyAlignment="1">
      <alignment horizontal="center" vertical="center" textRotation="90" wrapText="1"/>
    </xf>
    <xf numFmtId="0" fontId="5" fillId="2" borderId="103" xfId="0" applyFont="1" applyFill="1" applyBorder="1" applyAlignment="1">
      <alignment horizontal="center" vertical="center" textRotation="90" wrapText="1"/>
    </xf>
    <xf numFmtId="0" fontId="5" fillId="2" borderId="8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13" borderId="68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3" borderId="103" xfId="0" applyFont="1" applyFill="1" applyBorder="1" applyAlignment="1">
      <alignment horizontal="center" vertical="center" textRotation="90" wrapText="1"/>
    </xf>
    <xf numFmtId="0" fontId="5" fillId="5" borderId="81" xfId="0" applyFont="1" applyFill="1" applyBorder="1" applyAlignment="1">
      <alignment horizontal="center" vertical="center" textRotation="90" wrapText="1"/>
    </xf>
    <xf numFmtId="0" fontId="5" fillId="5" borderId="3" xfId="0" applyFont="1" applyFill="1" applyBorder="1" applyAlignment="1">
      <alignment horizontal="center" vertical="center" textRotation="90" wrapText="1"/>
    </xf>
    <xf numFmtId="0" fontId="5" fillId="5" borderId="46" xfId="0" applyFont="1" applyFill="1" applyBorder="1" applyAlignment="1">
      <alignment horizontal="center" vertical="center" textRotation="90" wrapText="1"/>
    </xf>
    <xf numFmtId="0" fontId="5" fillId="2" borderId="83" xfId="0" applyFont="1" applyFill="1" applyBorder="1" applyAlignment="1">
      <alignment horizontal="center" vertical="center" textRotation="90" wrapText="1"/>
    </xf>
    <xf numFmtId="0" fontId="5" fillId="2" borderId="73" xfId="0" applyFont="1" applyFill="1" applyBorder="1" applyAlignment="1">
      <alignment horizontal="center" vertical="center" textRotation="90" wrapText="1"/>
    </xf>
    <xf numFmtId="0" fontId="5" fillId="13" borderId="51" xfId="0" applyFont="1" applyFill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164" fontId="4" fillId="16" borderId="39" xfId="0" applyNumberFormat="1" applyFont="1" applyFill="1" applyBorder="1" applyAlignment="1">
      <alignment horizontal="right" vertical="top"/>
    </xf>
    <xf numFmtId="164" fontId="4" fillId="16" borderId="37" xfId="0" applyNumberFormat="1" applyFont="1" applyFill="1" applyBorder="1" applyAlignment="1">
      <alignment horizontal="right" vertical="top"/>
    </xf>
    <xf numFmtId="164" fontId="4" fillId="16" borderId="33" xfId="0" applyNumberFormat="1" applyFont="1" applyFill="1" applyBorder="1" applyAlignment="1">
      <alignment horizontal="right" vertical="top"/>
    </xf>
    <xf numFmtId="0" fontId="4" fillId="3" borderId="7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 wrapText="1"/>
    </xf>
    <xf numFmtId="49" fontId="4" fillId="3" borderId="120" xfId="0" applyNumberFormat="1" applyFont="1" applyFill="1" applyBorder="1" applyAlignment="1">
      <alignment horizontal="left" vertical="center"/>
    </xf>
    <xf numFmtId="49" fontId="4" fillId="3" borderId="37" xfId="0" applyNumberFormat="1" applyFont="1" applyFill="1" applyBorder="1" applyAlignment="1">
      <alignment horizontal="left" vertical="center"/>
    </xf>
    <xf numFmtId="49" fontId="4" fillId="3" borderId="33" xfId="0" applyNumberFormat="1" applyFont="1" applyFill="1" applyBorder="1" applyAlignment="1">
      <alignment horizontal="left" vertical="center"/>
    </xf>
    <xf numFmtId="49" fontId="5" fillId="0" borderId="125" xfId="0" applyNumberFormat="1" applyFont="1" applyBorder="1" applyAlignment="1">
      <alignment horizontal="center" vertical="top" wrapText="1"/>
    </xf>
    <xf numFmtId="49" fontId="5" fillId="0" borderId="126" xfId="0" applyNumberFormat="1" applyFont="1" applyBorder="1" applyAlignment="1">
      <alignment horizontal="center" vertical="top" wrapText="1"/>
    </xf>
    <xf numFmtId="49" fontId="5" fillId="0" borderId="128" xfId="0" applyNumberFormat="1" applyFont="1" applyBorder="1" applyAlignment="1">
      <alignment horizontal="center" vertical="top" wrapText="1"/>
    </xf>
    <xf numFmtId="49" fontId="5" fillId="0" borderId="101" xfId="0" applyNumberFormat="1" applyFont="1" applyBorder="1" applyAlignment="1">
      <alignment horizontal="center" vertical="top"/>
    </xf>
    <xf numFmtId="49" fontId="5" fillId="0" borderId="102" xfId="0" applyNumberFormat="1" applyFont="1" applyBorder="1" applyAlignment="1">
      <alignment horizontal="center" vertical="top"/>
    </xf>
    <xf numFmtId="49" fontId="5" fillId="0" borderId="103" xfId="0" applyNumberFormat="1" applyFont="1" applyBorder="1" applyAlignment="1">
      <alignment horizontal="center" vertical="top"/>
    </xf>
    <xf numFmtId="0" fontId="5" fillId="0" borderId="98" xfId="0" applyFont="1" applyBorder="1" applyAlignment="1">
      <alignment horizontal="center" vertical="top" wrapText="1"/>
    </xf>
    <xf numFmtId="0" fontId="5" fillId="0" borderId="121" xfId="0" applyFont="1" applyBorder="1" applyAlignment="1">
      <alignment horizontal="center" vertical="top" wrapText="1"/>
    </xf>
    <xf numFmtId="0" fontId="5" fillId="0" borderId="97" xfId="0" applyFont="1" applyBorder="1" applyAlignment="1">
      <alignment horizontal="center" vertical="top" wrapText="1"/>
    </xf>
    <xf numFmtId="49" fontId="4" fillId="0" borderId="87" xfId="0" applyNumberFormat="1" applyFont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49" fontId="4" fillId="0" borderId="91" xfId="0" applyNumberFormat="1" applyFont="1" applyBorder="1" applyAlignment="1">
      <alignment horizontal="center" vertical="top"/>
    </xf>
    <xf numFmtId="49" fontId="4" fillId="16" borderId="56" xfId="0" applyNumberFormat="1" applyFont="1" applyFill="1" applyBorder="1" applyAlignment="1">
      <alignment vertical="top"/>
    </xf>
    <xf numFmtId="49" fontId="4" fillId="16" borderId="47" xfId="0" applyNumberFormat="1" applyFont="1" applyFill="1" applyBorder="1" applyAlignment="1">
      <alignment vertical="top"/>
    </xf>
    <xf numFmtId="49" fontId="4" fillId="16" borderId="63" xfId="0" applyNumberFormat="1" applyFont="1" applyFill="1" applyBorder="1" applyAlignment="1">
      <alignment vertical="top"/>
    </xf>
    <xf numFmtId="0" fontId="5" fillId="0" borderId="7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92" xfId="0" applyFont="1" applyBorder="1" applyAlignment="1">
      <alignment horizontal="left" vertical="top" wrapText="1"/>
    </xf>
    <xf numFmtId="164" fontId="5" fillId="0" borderId="122" xfId="0" applyNumberFormat="1" applyFont="1" applyBorder="1" applyAlignment="1">
      <alignment horizontal="center" vertical="top"/>
    </xf>
    <xf numFmtId="164" fontId="5" fillId="0" borderId="123" xfId="0" applyNumberFormat="1" applyFont="1" applyBorder="1" applyAlignment="1">
      <alignment horizontal="center" vertical="top"/>
    </xf>
    <xf numFmtId="164" fontId="5" fillId="0" borderId="124" xfId="0" applyNumberFormat="1" applyFont="1" applyBorder="1" applyAlignment="1">
      <alignment horizontal="center" vertical="top"/>
    </xf>
    <xf numFmtId="49" fontId="5" fillId="0" borderId="127" xfId="0" applyNumberFormat="1" applyFont="1" applyBorder="1" applyAlignment="1">
      <alignment horizontal="center" vertical="top" wrapText="1"/>
    </xf>
    <xf numFmtId="164" fontId="5" fillId="0" borderId="122" xfId="0" applyNumberFormat="1" applyFont="1" applyBorder="1" applyAlignment="1">
      <alignment horizontal="center" vertical="top" wrapText="1"/>
    </xf>
    <xf numFmtId="164" fontId="5" fillId="0" borderId="27" xfId="0" applyNumberFormat="1" applyFont="1" applyBorder="1" applyAlignment="1">
      <alignment horizontal="center" vertical="top" wrapText="1"/>
    </xf>
    <xf numFmtId="164" fontId="5" fillId="0" borderId="123" xfId="0" applyNumberFormat="1" applyFont="1" applyBorder="1" applyAlignment="1">
      <alignment horizontal="center" vertical="top" wrapText="1"/>
    </xf>
    <xf numFmtId="164" fontId="5" fillId="0" borderId="124" xfId="0" applyNumberFormat="1" applyFont="1" applyBorder="1" applyAlignment="1">
      <alignment horizontal="center" vertical="top" wrapText="1"/>
    </xf>
    <xf numFmtId="164" fontId="5" fillId="0" borderId="136" xfId="0" applyNumberFormat="1" applyFont="1" applyBorder="1" applyAlignment="1">
      <alignment horizontal="center" vertical="top"/>
    </xf>
    <xf numFmtId="49" fontId="4" fillId="5" borderId="86" xfId="0" applyNumberFormat="1" applyFont="1" applyFill="1" applyBorder="1" applyAlignment="1">
      <alignment horizontal="center" vertical="top"/>
    </xf>
    <xf numFmtId="49" fontId="4" fillId="5" borderId="69" xfId="0" applyNumberFormat="1" applyFont="1" applyFill="1" applyBorder="1" applyAlignment="1">
      <alignment horizontal="center" vertical="top"/>
    </xf>
    <xf numFmtId="49" fontId="4" fillId="3" borderId="87" xfId="0" applyNumberFormat="1" applyFont="1" applyFill="1" applyBorder="1" applyAlignment="1">
      <alignment horizontal="center" vertical="top"/>
    </xf>
    <xf numFmtId="49" fontId="4" fillId="3" borderId="18" xfId="0" applyNumberFormat="1" applyFont="1" applyFill="1" applyBorder="1" applyAlignment="1">
      <alignment horizontal="center" vertical="top"/>
    </xf>
    <xf numFmtId="49" fontId="4" fillId="16" borderId="61" xfId="0" applyNumberFormat="1" applyFont="1" applyFill="1" applyBorder="1" applyAlignment="1">
      <alignment vertical="top"/>
    </xf>
    <xf numFmtId="0" fontId="5" fillId="0" borderId="93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49" fontId="4" fillId="5" borderId="90" xfId="0" applyNumberFormat="1" applyFont="1" applyFill="1" applyBorder="1" applyAlignment="1">
      <alignment horizontal="center" vertical="top"/>
    </xf>
    <xf numFmtId="49" fontId="4" fillId="3" borderId="91" xfId="0" applyNumberFormat="1" applyFont="1" applyFill="1" applyBorder="1" applyAlignment="1">
      <alignment horizontal="center" vertical="top"/>
    </xf>
    <xf numFmtId="49" fontId="4" fillId="15" borderId="87" xfId="0" applyNumberFormat="1" applyFont="1" applyFill="1" applyBorder="1" applyAlignment="1">
      <alignment horizontal="center" vertical="top"/>
    </xf>
    <xf numFmtId="49" fontId="4" fillId="15" borderId="18" xfId="0" applyNumberFormat="1" applyFont="1" applyFill="1" applyBorder="1" applyAlignment="1">
      <alignment horizontal="center" vertical="top"/>
    </xf>
    <xf numFmtId="49" fontId="4" fillId="15" borderId="91" xfId="0" applyNumberFormat="1" applyFont="1" applyFill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 textRotation="90" wrapText="1"/>
    </xf>
    <xf numFmtId="49" fontId="5" fillId="0" borderId="26" xfId="0" applyNumberFormat="1" applyFont="1" applyBorder="1" applyAlignment="1">
      <alignment horizontal="center" vertical="top" textRotation="90" wrapText="1"/>
    </xf>
    <xf numFmtId="164" fontId="5" fillId="0" borderId="125" xfId="0" applyNumberFormat="1" applyFont="1" applyBorder="1" applyAlignment="1">
      <alignment horizontal="center" vertical="top"/>
    </xf>
    <xf numFmtId="164" fontId="5" fillId="0" borderId="126" xfId="0" applyNumberFormat="1" applyFont="1" applyBorder="1" applyAlignment="1">
      <alignment horizontal="center" vertical="top"/>
    </xf>
    <xf numFmtId="164" fontId="5" fillId="0" borderId="127" xfId="0" applyNumberFormat="1" applyFont="1" applyBorder="1" applyAlignment="1">
      <alignment horizontal="center" vertical="top"/>
    </xf>
    <xf numFmtId="49" fontId="5" fillId="4" borderId="5" xfId="0" applyNumberFormat="1" applyFont="1" applyFill="1" applyBorder="1" applyAlignment="1">
      <alignment vertical="top"/>
    </xf>
    <xf numFmtId="0" fontId="5" fillId="14" borderId="17" xfId="0" applyFont="1" applyFill="1" applyBorder="1" applyAlignment="1">
      <alignment horizontal="left" vertical="top" wrapText="1"/>
    </xf>
    <xf numFmtId="0" fontId="5" fillId="14" borderId="20" xfId="0" applyFont="1" applyFill="1" applyBorder="1" applyAlignment="1">
      <alignment horizontal="left" vertical="top" wrapText="1"/>
    </xf>
    <xf numFmtId="164" fontId="5" fillId="0" borderId="19" xfId="0" applyNumberFormat="1" applyFont="1" applyBorder="1" applyAlignment="1">
      <alignment horizontal="center" vertical="top" textRotation="90"/>
    </xf>
    <xf numFmtId="164" fontId="5" fillId="0" borderId="34" xfId="0" applyNumberFormat="1" applyFont="1" applyBorder="1" applyAlignment="1">
      <alignment horizontal="center" vertical="top" textRotation="90"/>
    </xf>
    <xf numFmtId="164" fontId="5" fillId="13" borderId="122" xfId="0" applyNumberFormat="1" applyFont="1" applyFill="1" applyBorder="1" applyAlignment="1">
      <alignment horizontal="center" vertical="top"/>
    </xf>
    <xf numFmtId="164" fontId="5" fillId="13" borderId="123" xfId="0" applyNumberFormat="1" applyFont="1" applyFill="1" applyBorder="1" applyAlignment="1">
      <alignment horizontal="center" vertical="top"/>
    </xf>
    <xf numFmtId="164" fontId="5" fillId="13" borderId="124" xfId="0" applyNumberFormat="1" applyFont="1" applyFill="1" applyBorder="1" applyAlignment="1">
      <alignment horizontal="center" vertical="top"/>
    </xf>
    <xf numFmtId="49" fontId="5" fillId="13" borderId="125" xfId="0" applyNumberFormat="1" applyFont="1" applyFill="1" applyBorder="1" applyAlignment="1">
      <alignment horizontal="center" vertical="top" wrapText="1"/>
    </xf>
    <xf numFmtId="49" fontId="5" fillId="13" borderId="126" xfId="0" applyNumberFormat="1" applyFont="1" applyFill="1" applyBorder="1" applyAlignment="1">
      <alignment horizontal="center" vertical="top" wrapText="1"/>
    </xf>
    <xf numFmtId="49" fontId="5" fillId="13" borderId="127" xfId="0" applyNumberFormat="1" applyFont="1" applyFill="1" applyBorder="1" applyAlignment="1">
      <alignment horizontal="center" vertical="top" wrapText="1"/>
    </xf>
    <xf numFmtId="49" fontId="5" fillId="13" borderId="101" xfId="0" applyNumberFormat="1" applyFont="1" applyFill="1" applyBorder="1" applyAlignment="1">
      <alignment horizontal="center" vertical="top"/>
    </xf>
    <xf numFmtId="49" fontId="5" fillId="13" borderId="102" xfId="0" applyNumberFormat="1" applyFont="1" applyFill="1" applyBorder="1" applyAlignment="1">
      <alignment horizontal="center" vertical="top"/>
    </xf>
    <xf numFmtId="49" fontId="5" fillId="13" borderId="103" xfId="0" applyNumberFormat="1" applyFont="1" applyFill="1" applyBorder="1" applyAlignment="1">
      <alignment horizontal="center" vertical="top"/>
    </xf>
    <xf numFmtId="0" fontId="5" fillId="13" borderId="81" xfId="0" applyFont="1" applyFill="1" applyBorder="1" applyAlignment="1">
      <alignment horizontal="left" vertical="top" wrapText="1"/>
    </xf>
    <xf numFmtId="0" fontId="5" fillId="13" borderId="46" xfId="0" applyFont="1" applyFill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8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9" fontId="4" fillId="11" borderId="86" xfId="1" applyNumberFormat="1" applyFont="1" applyBorder="1" applyAlignment="1">
      <alignment horizontal="center" vertical="top"/>
    </xf>
    <xf numFmtId="49" fontId="5" fillId="11" borderId="69" xfId="1" applyNumberFormat="1" applyFont="1" applyBorder="1" applyAlignment="1">
      <alignment horizontal="center" vertical="top"/>
    </xf>
    <xf numFmtId="49" fontId="5" fillId="11" borderId="90" xfId="1" applyNumberFormat="1" applyFont="1" applyBorder="1" applyAlignment="1">
      <alignment horizontal="center" vertical="top"/>
    </xf>
    <xf numFmtId="0" fontId="5" fillId="13" borderId="76" xfId="0" applyFont="1" applyFill="1" applyBorder="1" applyAlignment="1">
      <alignment horizontal="left" vertical="top" wrapText="1"/>
    </xf>
    <xf numFmtId="0" fontId="5" fillId="13" borderId="17" xfId="0" applyFont="1" applyFill="1" applyBorder="1" applyAlignment="1">
      <alignment horizontal="left" vertical="top" wrapText="1"/>
    </xf>
    <xf numFmtId="0" fontId="5" fillId="13" borderId="92" xfId="0" applyFont="1" applyFill="1" applyBorder="1" applyAlignment="1">
      <alignment horizontal="left" vertical="top" wrapText="1"/>
    </xf>
    <xf numFmtId="0" fontId="4" fillId="3" borderId="49" xfId="0" applyFont="1" applyFill="1" applyBorder="1" applyAlignment="1">
      <alignment horizontal="left" vertical="top" wrapText="1"/>
    </xf>
    <xf numFmtId="0" fontId="4" fillId="3" borderId="37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5" fillId="2" borderId="81" xfId="0" applyFont="1" applyFill="1" applyBorder="1" applyAlignment="1">
      <alignment horizontal="center" vertical="top" wrapText="1"/>
    </xf>
    <xf numFmtId="0" fontId="5" fillId="2" borderId="46" xfId="0" applyFont="1" applyFill="1" applyBorder="1" applyAlignment="1">
      <alignment horizontal="center" vertical="top" wrapText="1"/>
    </xf>
    <xf numFmtId="0" fontId="5" fillId="13" borderId="72" xfId="0" applyFont="1" applyFill="1" applyBorder="1" applyAlignment="1">
      <alignment horizontal="center" vertical="center" textRotation="90" wrapText="1"/>
    </xf>
    <xf numFmtId="0" fontId="5" fillId="0" borderId="72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 wrapText="1"/>
    </xf>
    <xf numFmtId="49" fontId="5" fillId="13" borderId="105" xfId="0" applyNumberFormat="1" applyFont="1" applyFill="1" applyBorder="1" applyAlignment="1">
      <alignment horizontal="center" vertical="top"/>
    </xf>
    <xf numFmtId="49" fontId="5" fillId="13" borderId="114" xfId="0" applyNumberFormat="1" applyFont="1" applyFill="1" applyBorder="1" applyAlignment="1">
      <alignment horizontal="center" vertical="top"/>
    </xf>
    <xf numFmtId="0" fontId="5" fillId="13" borderId="81" xfId="0" applyFont="1" applyFill="1" applyBorder="1" applyAlignment="1">
      <alignment horizontal="center" vertical="top" wrapText="1"/>
    </xf>
    <xf numFmtId="0" fontId="5" fillId="13" borderId="46" xfId="0" applyFont="1" applyFill="1" applyBorder="1" applyAlignment="1">
      <alignment horizontal="center" vertical="top" wrapText="1"/>
    </xf>
    <xf numFmtId="0" fontId="5" fillId="0" borderId="122" xfId="0" applyFont="1" applyBorder="1" applyAlignment="1">
      <alignment horizontal="center" vertical="top"/>
    </xf>
    <xf numFmtId="0" fontId="5" fillId="0" borderId="123" xfId="0" applyFont="1" applyBorder="1" applyAlignment="1">
      <alignment horizontal="center" vertical="top"/>
    </xf>
    <xf numFmtId="0" fontId="5" fillId="0" borderId="124" xfId="0" applyFont="1" applyBorder="1" applyAlignment="1">
      <alignment horizontal="center" vertical="top"/>
    </xf>
    <xf numFmtId="49" fontId="4" fillId="3" borderId="49" xfId="0" applyNumberFormat="1" applyFont="1" applyFill="1" applyBorder="1" applyAlignment="1">
      <alignment horizontal="right" vertical="top"/>
    </xf>
    <xf numFmtId="49" fontId="4" fillId="3" borderId="37" xfId="0" applyNumberFormat="1" applyFont="1" applyFill="1" applyBorder="1" applyAlignment="1">
      <alignment horizontal="right" vertical="top"/>
    </xf>
    <xf numFmtId="49" fontId="4" fillId="3" borderId="33" xfId="0" applyNumberFormat="1" applyFont="1" applyFill="1" applyBorder="1" applyAlignment="1">
      <alignment horizontal="right" vertical="top"/>
    </xf>
    <xf numFmtId="49" fontId="4" fillId="2" borderId="39" xfId="0" applyNumberFormat="1" applyFont="1" applyFill="1" applyBorder="1" applyAlignment="1">
      <alignment horizontal="left" vertical="top" wrapText="1"/>
    </xf>
    <xf numFmtId="49" fontId="4" fillId="2" borderId="37" xfId="0" applyNumberFormat="1" applyFont="1" applyFill="1" applyBorder="1" applyAlignment="1">
      <alignment horizontal="left" vertical="top" wrapText="1"/>
    </xf>
    <xf numFmtId="49" fontId="4" fillId="2" borderId="33" xfId="0" applyNumberFormat="1" applyFont="1" applyFill="1" applyBorder="1" applyAlignment="1">
      <alignment horizontal="left" vertical="top" wrapText="1"/>
    </xf>
    <xf numFmtId="49" fontId="4" fillId="2" borderId="81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6" xfId="0" applyNumberFormat="1" applyFont="1" applyFill="1" applyBorder="1" applyAlignment="1">
      <alignment horizontal="center" vertical="top"/>
    </xf>
    <xf numFmtId="49" fontId="4" fillId="5" borderId="81" xfId="0" applyNumberFormat="1" applyFont="1" applyFill="1" applyBorder="1" applyAlignment="1">
      <alignment horizontal="center" vertical="top"/>
    </xf>
    <xf numFmtId="49" fontId="4" fillId="5" borderId="3" xfId="0" applyNumberFormat="1" applyFont="1" applyFill="1" applyBorder="1" applyAlignment="1">
      <alignment horizontal="center" vertical="top"/>
    </xf>
    <xf numFmtId="49" fontId="4" fillId="5" borderId="46" xfId="0" applyNumberFormat="1" applyFont="1" applyFill="1" applyBorder="1" applyAlignment="1">
      <alignment horizontal="center" vertical="top"/>
    </xf>
    <xf numFmtId="49" fontId="4" fillId="3" borderId="30" xfId="0" applyNumberFormat="1" applyFont="1" applyFill="1" applyBorder="1" applyAlignment="1">
      <alignment horizontal="left" vertical="center"/>
    </xf>
    <xf numFmtId="49" fontId="4" fillId="3" borderId="114" xfId="0" applyNumberFormat="1" applyFont="1" applyFill="1" applyBorder="1" applyAlignment="1">
      <alignment horizontal="left" vertical="center"/>
    </xf>
    <xf numFmtId="49" fontId="4" fillId="16" borderId="80" xfId="0" applyNumberFormat="1" applyFont="1" applyFill="1" applyBorder="1" applyAlignment="1">
      <alignment horizontal="center" vertical="top"/>
    </xf>
    <xf numFmtId="49" fontId="4" fillId="16" borderId="58" xfId="0" applyNumberFormat="1" applyFont="1" applyFill="1" applyBorder="1" applyAlignment="1">
      <alignment horizontal="center" vertical="top"/>
    </xf>
    <xf numFmtId="49" fontId="4" fillId="16" borderId="28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49" fontId="4" fillId="3" borderId="81" xfId="0" applyNumberFormat="1" applyFont="1" applyFill="1" applyBorder="1" applyAlignment="1">
      <alignment horizontal="center" vertical="top"/>
    </xf>
    <xf numFmtId="49" fontId="4" fillId="3" borderId="46" xfId="0" applyNumberFormat="1" applyFont="1" applyFill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center" vertical="top"/>
    </xf>
    <xf numFmtId="0" fontId="5" fillId="13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4" fillId="16" borderId="39" xfId="0" applyFont="1" applyFill="1" applyBorder="1" applyAlignment="1">
      <alignment horizontal="left" vertical="top" wrapText="1"/>
    </xf>
    <xf numFmtId="0" fontId="4" fillId="16" borderId="37" xfId="0" applyFont="1" applyFill="1" applyBorder="1" applyAlignment="1">
      <alignment horizontal="left" vertical="top" wrapText="1"/>
    </xf>
    <xf numFmtId="0" fontId="4" fillId="16" borderId="33" xfId="0" applyFont="1" applyFill="1" applyBorder="1" applyAlignment="1">
      <alignment horizontal="left" vertical="top" wrapText="1"/>
    </xf>
    <xf numFmtId="49" fontId="4" fillId="5" borderId="49" xfId="0" applyNumberFormat="1" applyFont="1" applyFill="1" applyBorder="1" applyAlignment="1">
      <alignment horizontal="left" vertical="top" wrapText="1"/>
    </xf>
    <xf numFmtId="49" fontId="4" fillId="5" borderId="37" xfId="0" applyNumberFormat="1" applyFont="1" applyFill="1" applyBorder="1" applyAlignment="1">
      <alignment horizontal="left" vertical="top" wrapText="1"/>
    </xf>
    <xf numFmtId="49" fontId="4" fillId="5" borderId="33" xfId="0" applyNumberFormat="1" applyFont="1" applyFill="1" applyBorder="1" applyAlignment="1">
      <alignment horizontal="left" vertical="top" wrapText="1"/>
    </xf>
    <xf numFmtId="0" fontId="6" fillId="2" borderId="82" xfId="0" applyFont="1" applyFill="1" applyBorder="1" applyAlignment="1">
      <alignment horizontal="left" vertical="top" wrapText="1"/>
    </xf>
    <xf numFmtId="0" fontId="6" fillId="2" borderId="84" xfId="0" applyFont="1" applyFill="1" applyBorder="1" applyAlignment="1">
      <alignment horizontal="left" vertical="top" wrapText="1"/>
    </xf>
    <xf numFmtId="0" fontId="5" fillId="16" borderId="104" xfId="0" applyFont="1" applyFill="1" applyBorder="1" applyAlignment="1">
      <alignment horizontal="center" vertical="center" textRotation="90" wrapText="1"/>
    </xf>
    <xf numFmtId="0" fontId="5" fillId="16" borderId="10" xfId="0" applyFont="1" applyFill="1" applyBorder="1" applyAlignment="1">
      <alignment horizontal="center" vertical="center" textRotation="90" wrapText="1"/>
    </xf>
    <xf numFmtId="0" fontId="5" fillId="16" borderId="117" xfId="0" applyFont="1" applyFill="1" applyBorder="1" applyAlignment="1">
      <alignment horizontal="center" vertical="center" textRotation="90" wrapText="1"/>
    </xf>
    <xf numFmtId="49" fontId="4" fillId="3" borderId="82" xfId="0" applyNumberFormat="1" applyFont="1" applyFill="1" applyBorder="1" applyAlignment="1">
      <alignment horizontal="right" vertical="top"/>
    </xf>
    <xf numFmtId="0" fontId="4" fillId="3" borderId="96" xfId="0" applyFont="1" applyFill="1" applyBorder="1" applyAlignment="1">
      <alignment horizontal="right" vertical="top"/>
    </xf>
    <xf numFmtId="0" fontId="4" fillId="3" borderId="105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4" fillId="0" borderId="7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96" xfId="0" applyFont="1" applyFill="1" applyBorder="1" applyAlignment="1">
      <alignment horizontal="left"/>
    </xf>
    <xf numFmtId="164" fontId="5" fillId="0" borderId="101" xfId="0" applyNumberFormat="1" applyFont="1" applyBorder="1" applyAlignment="1">
      <alignment horizontal="center" vertical="top"/>
    </xf>
    <xf numFmtId="164" fontId="5" fillId="0" borderId="102" xfId="0" applyNumberFormat="1" applyFont="1" applyBorder="1" applyAlignment="1">
      <alignment horizontal="center" vertical="top"/>
    </xf>
    <xf numFmtId="164" fontId="5" fillId="0" borderId="103" xfId="0" applyNumberFormat="1" applyFont="1" applyBorder="1" applyAlignment="1">
      <alignment horizontal="center" vertical="top"/>
    </xf>
    <xf numFmtId="164" fontId="5" fillId="0" borderId="101" xfId="0" applyNumberFormat="1" applyFont="1" applyBorder="1" applyAlignment="1">
      <alignment horizontal="center" vertical="top" wrapText="1"/>
    </xf>
    <xf numFmtId="164" fontId="5" fillId="0" borderId="102" xfId="0" applyNumberFormat="1" applyFont="1" applyBorder="1" applyAlignment="1">
      <alignment horizontal="center" vertical="top" wrapText="1"/>
    </xf>
    <xf numFmtId="164" fontId="5" fillId="0" borderId="103" xfId="0" applyNumberFormat="1" applyFont="1" applyBorder="1" applyAlignment="1">
      <alignment horizontal="center" vertical="top" wrapText="1"/>
    </xf>
    <xf numFmtId="49" fontId="5" fillId="13" borderId="101" xfId="0" applyNumberFormat="1" applyFont="1" applyFill="1" applyBorder="1" applyAlignment="1">
      <alignment horizontal="center" vertical="top" wrapText="1"/>
    </xf>
    <xf numFmtId="49" fontId="5" fillId="13" borderId="102" xfId="0" applyNumberFormat="1" applyFont="1" applyFill="1" applyBorder="1" applyAlignment="1">
      <alignment horizontal="center" vertical="top" wrapText="1"/>
    </xf>
    <xf numFmtId="49" fontId="5" fillId="13" borderId="103" xfId="0" applyNumberFormat="1" applyFont="1" applyFill="1" applyBorder="1" applyAlignment="1">
      <alignment horizontal="center" vertical="top" wrapText="1"/>
    </xf>
    <xf numFmtId="49" fontId="5" fillId="0" borderId="101" xfId="0" applyNumberFormat="1" applyFont="1" applyBorder="1" applyAlignment="1">
      <alignment horizontal="center" vertical="top" wrapText="1"/>
    </xf>
    <xf numFmtId="49" fontId="5" fillId="0" borderId="102" xfId="0" applyNumberFormat="1" applyFont="1" applyBorder="1" applyAlignment="1">
      <alignment horizontal="center" vertical="top" wrapText="1"/>
    </xf>
    <xf numFmtId="49" fontId="5" fillId="0" borderId="103" xfId="0" applyNumberFormat="1" applyFont="1" applyBorder="1" applyAlignment="1">
      <alignment horizontal="center" vertical="top" wrapText="1"/>
    </xf>
    <xf numFmtId="164" fontId="4" fillId="9" borderId="30" xfId="0" applyNumberFormat="1" applyFont="1" applyFill="1" applyBorder="1" applyAlignment="1">
      <alignment horizontal="right" vertical="top" wrapText="1"/>
    </xf>
    <xf numFmtId="164" fontId="4" fillId="9" borderId="37" xfId="0" applyNumberFormat="1" applyFont="1" applyFill="1" applyBorder="1" applyAlignment="1">
      <alignment horizontal="right" vertical="top" wrapText="1"/>
    </xf>
    <xf numFmtId="164" fontId="4" fillId="9" borderId="33" xfId="0" applyNumberFormat="1" applyFont="1" applyFill="1" applyBorder="1" applyAlignment="1">
      <alignment horizontal="right" vertical="top" wrapText="1"/>
    </xf>
    <xf numFmtId="0" fontId="5" fillId="13" borderId="98" xfId="0" applyFont="1" applyFill="1" applyBorder="1" applyAlignment="1">
      <alignment horizontal="center" vertical="top" wrapText="1"/>
    </xf>
    <xf numFmtId="0" fontId="5" fillId="13" borderId="121" xfId="0" applyFont="1" applyFill="1" applyBorder="1" applyAlignment="1">
      <alignment horizontal="center" vertical="top" wrapText="1"/>
    </xf>
    <xf numFmtId="0" fontId="5" fillId="13" borderId="97" xfId="0" applyFont="1" applyFill="1" applyBorder="1" applyAlignment="1">
      <alignment horizontal="center" vertical="top" wrapText="1"/>
    </xf>
    <xf numFmtId="49" fontId="4" fillId="13" borderId="87" xfId="0" applyNumberFormat="1" applyFont="1" applyFill="1" applyBorder="1" applyAlignment="1">
      <alignment horizontal="center" vertical="top"/>
    </xf>
    <xf numFmtId="49" fontId="4" fillId="13" borderId="18" xfId="0" applyNumberFormat="1" applyFont="1" applyFill="1" applyBorder="1" applyAlignment="1">
      <alignment horizontal="center" vertical="top"/>
    </xf>
    <xf numFmtId="49" fontId="4" fillId="13" borderId="91" xfId="0" applyNumberFormat="1" applyFont="1" applyFill="1" applyBorder="1" applyAlignment="1">
      <alignment horizontal="center" vertical="top"/>
    </xf>
    <xf numFmtId="49" fontId="5" fillId="0" borderId="110" xfId="0" applyNumberFormat="1" applyFont="1" applyBorder="1" applyAlignment="1">
      <alignment horizontal="center" vertical="top" wrapText="1"/>
    </xf>
    <xf numFmtId="0" fontId="4" fillId="15" borderId="37" xfId="0" applyFont="1" applyFill="1" applyBorder="1" applyAlignment="1">
      <alignment horizontal="right" vertical="top"/>
    </xf>
    <xf numFmtId="164" fontId="4" fillId="10" borderId="30" xfId="0" applyNumberFormat="1" applyFont="1" applyFill="1" applyBorder="1" applyAlignment="1">
      <alignment horizontal="right" vertical="top" wrapText="1"/>
    </xf>
    <xf numFmtId="164" fontId="4" fillId="10" borderId="114" xfId="0" applyNumberFormat="1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left"/>
    </xf>
    <xf numFmtId="0" fontId="4" fillId="15" borderId="33" xfId="0" applyFont="1" applyFill="1" applyBorder="1" applyAlignment="1">
      <alignment horizontal="right" vertical="top"/>
    </xf>
    <xf numFmtId="49" fontId="5" fillId="2" borderId="101" xfId="0" applyNumberFormat="1" applyFont="1" applyFill="1" applyBorder="1" applyAlignment="1">
      <alignment horizontal="center" vertical="top" wrapText="1"/>
    </xf>
    <xf numFmtId="49" fontId="5" fillId="2" borderId="102" xfId="0" applyNumberFormat="1" applyFont="1" applyFill="1" applyBorder="1" applyAlignment="1">
      <alignment horizontal="center" vertical="top" wrapText="1"/>
    </xf>
    <xf numFmtId="49" fontId="5" fillId="2" borderId="103" xfId="0" applyNumberFormat="1" applyFont="1" applyFill="1" applyBorder="1" applyAlignment="1">
      <alignment horizontal="center" vertical="top" wrapText="1"/>
    </xf>
    <xf numFmtId="49" fontId="4" fillId="13" borderId="81" xfId="0" applyNumberFormat="1" applyFont="1" applyFill="1" applyBorder="1" applyAlignment="1">
      <alignment horizontal="center" vertical="top"/>
    </xf>
    <xf numFmtId="49" fontId="4" fillId="13" borderId="46" xfId="0" applyNumberFormat="1" applyFont="1" applyFill="1" applyBorder="1" applyAlignment="1">
      <alignment horizontal="center" vertical="top"/>
    </xf>
    <xf numFmtId="0" fontId="4" fillId="3" borderId="37" xfId="0" applyFont="1" applyFill="1" applyBorder="1" applyAlignment="1">
      <alignment horizontal="right" vertical="top" wrapText="1"/>
    </xf>
    <xf numFmtId="0" fontId="5" fillId="2" borderId="81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46" xfId="0" applyFont="1" applyFill="1" applyBorder="1" applyAlignment="1">
      <alignment horizontal="center" vertical="center" textRotation="90" wrapText="1"/>
    </xf>
    <xf numFmtId="0" fontId="5" fillId="3" borderId="81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46" xfId="0" applyFont="1" applyFill="1" applyBorder="1" applyAlignment="1">
      <alignment horizontal="center" vertical="center" textRotation="90" wrapText="1"/>
    </xf>
    <xf numFmtId="0" fontId="3" fillId="0" borderId="72" xfId="0" applyFont="1" applyBorder="1" applyAlignment="1" applyProtection="1">
      <alignment horizontal="center" vertical="center" textRotation="90" wrapText="1"/>
      <protection locked="0"/>
    </xf>
    <xf numFmtId="0" fontId="3" fillId="0" borderId="51" xfId="0" applyFont="1" applyBorder="1" applyAlignment="1" applyProtection="1">
      <alignment horizontal="center" vertical="center" textRotation="90" wrapText="1"/>
      <protection locked="0"/>
    </xf>
    <xf numFmtId="0" fontId="3" fillId="0" borderId="48" xfId="0" applyFont="1" applyBorder="1" applyAlignment="1" applyProtection="1">
      <alignment horizontal="center" vertical="center" textRotation="90" wrapText="1"/>
      <protection locked="0"/>
    </xf>
    <xf numFmtId="0" fontId="3" fillId="0" borderId="28" xfId="0" applyFont="1" applyBorder="1" applyAlignment="1" applyProtection="1">
      <alignment horizontal="center" vertical="center" textRotation="90" wrapText="1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12" borderId="39" xfId="0" applyFont="1" applyFill="1" applyBorder="1" applyAlignment="1">
      <alignment horizontal="right" vertical="top"/>
    </xf>
    <xf numFmtId="0" fontId="2" fillId="12" borderId="37" xfId="0" applyFont="1" applyFill="1" applyBorder="1" applyAlignment="1">
      <alignment horizontal="right" vertical="top"/>
    </xf>
    <xf numFmtId="0" fontId="2" fillId="12" borderId="33" xfId="0" applyFont="1" applyFill="1" applyBorder="1" applyAlignment="1">
      <alignment horizontal="right" vertical="top"/>
    </xf>
    <xf numFmtId="0" fontId="3" fillId="0" borderId="80" xfId="0" applyFont="1" applyBorder="1" applyAlignment="1" applyProtection="1">
      <alignment horizontal="center" vertical="center" textRotation="90"/>
      <protection locked="0"/>
    </xf>
    <xf numFmtId="0" fontId="3" fillId="0" borderId="58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3" fillId="0" borderId="81" xfId="0" applyFont="1" applyBorder="1" applyAlignment="1" applyProtection="1">
      <alignment horizontal="center" vertical="center" textRotation="90"/>
      <protection locked="0"/>
    </xf>
    <xf numFmtId="0" fontId="3" fillId="0" borderId="3" xfId="0" applyFont="1" applyBorder="1" applyAlignment="1" applyProtection="1">
      <alignment horizontal="center" vertical="center" textRotation="90"/>
      <protection locked="0"/>
    </xf>
    <xf numFmtId="0" fontId="3" fillId="0" borderId="46" xfId="0" applyFont="1" applyBorder="1" applyAlignment="1" applyProtection="1">
      <alignment horizontal="center" vertical="center" textRotation="90"/>
      <protection locked="0"/>
    </xf>
    <xf numFmtId="0" fontId="3" fillId="0" borderId="83" xfId="0" applyFont="1" applyBorder="1" applyAlignment="1" applyProtection="1">
      <alignment horizontal="center" vertical="center" textRotation="90"/>
      <protection locked="0"/>
    </xf>
    <xf numFmtId="0" fontId="3" fillId="0" borderId="73" xfId="0" applyFont="1" applyBorder="1" applyAlignment="1" applyProtection="1">
      <alignment horizontal="center" vertical="center" textRotation="90"/>
      <protection locked="0"/>
    </xf>
    <xf numFmtId="0" fontId="3" fillId="0" borderId="51" xfId="0" applyFont="1" applyBorder="1" applyAlignment="1" applyProtection="1">
      <alignment horizontal="center" vertical="center" textRotation="90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4" fillId="0" borderId="3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2" borderId="143" xfId="0" applyFont="1" applyFill="1" applyBorder="1" applyAlignment="1" applyProtection="1">
      <alignment horizontal="center" vertical="center" wrapText="1"/>
      <protection locked="0"/>
    </xf>
    <xf numFmtId="0" fontId="2" fillId="2" borderId="146" xfId="0" applyFont="1" applyFill="1" applyBorder="1" applyAlignment="1" applyProtection="1">
      <alignment horizontal="center" vertical="center" wrapText="1"/>
      <protection locked="0"/>
    </xf>
    <xf numFmtId="0" fontId="2" fillId="2" borderId="144" xfId="0" applyFont="1" applyFill="1" applyBorder="1" applyAlignment="1" applyProtection="1">
      <alignment horizontal="center" vertical="center" wrapText="1"/>
      <protection locked="0"/>
    </xf>
    <xf numFmtId="0" fontId="2" fillId="2" borderId="145" xfId="0" applyFont="1" applyFill="1" applyBorder="1" applyAlignment="1" applyProtection="1">
      <alignment horizontal="center" vertical="center" wrapText="1"/>
      <protection locked="0"/>
    </xf>
    <xf numFmtId="0" fontId="2" fillId="2" borderId="14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1" xfId="0" applyFont="1" applyFill="1" applyBorder="1" applyAlignment="1" applyProtection="1">
      <alignment horizontal="center" vertical="center" wrapText="1"/>
      <protection locked="0"/>
    </xf>
    <xf numFmtId="0" fontId="2" fillId="2" borderId="102" xfId="0" applyFont="1" applyFill="1" applyBorder="1" applyAlignment="1" applyProtection="1">
      <alignment horizontal="center" vertical="center" wrapText="1"/>
      <protection locked="0"/>
    </xf>
    <xf numFmtId="0" fontId="4" fillId="2" borderId="148" xfId="0" applyFont="1" applyFill="1" applyBorder="1" applyAlignment="1" applyProtection="1">
      <alignment horizontal="center" vertical="top" wrapText="1"/>
      <protection locked="0"/>
    </xf>
    <xf numFmtId="0" fontId="4" fillId="2" borderId="150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149" xfId="0" applyFont="1" applyFill="1" applyBorder="1" applyAlignment="1" applyProtection="1">
      <alignment horizontal="center" vertical="top" wrapText="1"/>
      <protection locked="0"/>
    </xf>
    <xf numFmtId="0" fontId="4" fillId="2" borderId="70" xfId="0" applyFont="1" applyFill="1" applyBorder="1" applyAlignment="1" applyProtection="1">
      <alignment horizontal="center" vertical="top" wrapText="1"/>
      <protection locked="0"/>
    </xf>
    <xf numFmtId="0" fontId="4" fillId="12" borderId="10" xfId="0" applyFont="1" applyFill="1" applyBorder="1" applyAlignment="1">
      <alignment horizontal="left"/>
    </xf>
    <xf numFmtId="0" fontId="4" fillId="12" borderId="0" xfId="0" applyFont="1" applyFill="1" applyAlignment="1">
      <alignment horizontal="left"/>
    </xf>
    <xf numFmtId="0" fontId="4" fillId="12" borderId="59" xfId="0" applyFont="1" applyFill="1" applyBorder="1" applyAlignment="1">
      <alignment horizontal="left"/>
    </xf>
    <xf numFmtId="0" fontId="4" fillId="22" borderId="106" xfId="0" applyFont="1" applyFill="1" applyBorder="1" applyAlignment="1">
      <alignment horizontal="center" vertical="top"/>
    </xf>
    <xf numFmtId="0" fontId="4" fillId="22" borderId="112" xfId="0" applyFont="1" applyFill="1" applyBorder="1" applyAlignment="1">
      <alignment horizontal="center" vertical="top"/>
    </xf>
    <xf numFmtId="0" fontId="4" fillId="22" borderId="106" xfId="0" applyFont="1" applyFill="1" applyBorder="1" applyAlignment="1">
      <alignment horizontal="center" vertical="top" wrapText="1"/>
    </xf>
    <xf numFmtId="0" fontId="4" fillId="22" borderId="112" xfId="0" applyFont="1" applyFill="1" applyBorder="1" applyAlignment="1">
      <alignment horizontal="center" vertical="top" wrapText="1"/>
    </xf>
    <xf numFmtId="0" fontId="4" fillId="12" borderId="10" xfId="0" applyFont="1" applyFill="1" applyBorder="1" applyAlignment="1">
      <alignment horizontal="left" wrapText="1"/>
    </xf>
    <xf numFmtId="0" fontId="4" fillId="12" borderId="0" xfId="0" applyFont="1" applyFill="1" applyAlignment="1">
      <alignment horizontal="left" wrapText="1"/>
    </xf>
    <xf numFmtId="0" fontId="4" fillId="12" borderId="59" xfId="0" applyFont="1" applyFill="1" applyBorder="1" applyAlignment="1">
      <alignment horizontal="left" wrapText="1"/>
    </xf>
    <xf numFmtId="0" fontId="4" fillId="22" borderId="71" xfId="0" applyFont="1" applyFill="1" applyBorder="1" applyAlignment="1">
      <alignment horizontal="center" wrapText="1"/>
    </xf>
    <xf numFmtId="0" fontId="4" fillId="22" borderId="54" xfId="0" applyFont="1" applyFill="1" applyBorder="1" applyAlignment="1">
      <alignment horizontal="center" wrapText="1"/>
    </xf>
    <xf numFmtId="164" fontId="3" fillId="0" borderId="57" xfId="0" applyNumberFormat="1" applyFont="1" applyBorder="1" applyAlignment="1">
      <alignment horizontal="center"/>
    </xf>
  </cellXfs>
  <cellStyles count="2">
    <cellStyle name="Geras" xfId="1" builtinId="26"/>
    <cellStyle name="Įprastas" xfId="0" builtinId="0"/>
  </cellStyles>
  <dxfs count="0"/>
  <tableStyles count="0" defaultTableStyle="TableStyleMedium2" defaultPivotStyle="PivotStyleLight16"/>
  <colors>
    <mruColors>
      <color rgb="FFCCFF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%20SVP/01%20programa%20(2024%20m.%20poreikis).xlsx" TargetMode="External"/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C10">
            <v>0</v>
          </cell>
          <cell r="D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L89"/>
  <sheetViews>
    <sheetView tabSelected="1" zoomScale="90" zoomScaleNormal="90" zoomScaleSheetLayoutView="100" workbookViewId="0">
      <pane ySplit="11" topLeftCell="A12" activePane="bottomLeft" state="frozen"/>
      <selection pane="bottomLeft" activeCell="E16" sqref="E16:E17"/>
    </sheetView>
  </sheetViews>
  <sheetFormatPr defaultRowHeight="12.75" x14ac:dyDescent="0.2"/>
  <cols>
    <col min="1" max="2" width="3.7109375" style="1" customWidth="1"/>
    <col min="3" max="3" width="3.140625" style="1" customWidth="1"/>
    <col min="4" max="4" width="3.42578125" style="1" customWidth="1"/>
    <col min="5" max="5" width="34.7109375" style="1" customWidth="1"/>
    <col min="6" max="6" width="4.85546875" style="1" customWidth="1"/>
    <col min="7" max="7" width="11.42578125" style="1" customWidth="1"/>
    <col min="8" max="8" width="11" style="1" customWidth="1"/>
    <col min="9" max="9" width="5" style="1" customWidth="1"/>
    <col min="10" max="10" width="9.42578125" style="1" customWidth="1"/>
    <col min="11" max="11" width="7.85546875" style="1" customWidth="1"/>
    <col min="12" max="12" width="8.42578125" style="1" customWidth="1"/>
    <col min="13" max="13" width="8.5703125" style="1" customWidth="1"/>
    <col min="14" max="14" width="8.85546875" style="1" customWidth="1"/>
    <col min="15" max="15" width="7.85546875" style="1" customWidth="1"/>
    <col min="16" max="17" width="8.28515625" style="1" customWidth="1"/>
    <col min="18" max="18" width="8.42578125" style="1" customWidth="1"/>
    <col min="19" max="20" width="8.7109375" style="1" customWidth="1"/>
    <col min="21" max="21" width="9.85546875" style="1" customWidth="1"/>
    <col min="22" max="22" width="10.28515625" style="1" customWidth="1"/>
    <col min="23" max="23" width="10.5703125" style="1" customWidth="1"/>
    <col min="24" max="37" width="0" style="1" hidden="1" customWidth="1"/>
    <col min="38" max="16384" width="9.140625" style="1"/>
  </cols>
  <sheetData>
    <row r="1" spans="1:246" ht="14.25" customHeight="1" x14ac:dyDescent="0.2">
      <c r="A1" s="175"/>
      <c r="B1" s="175"/>
      <c r="C1" s="175"/>
      <c r="D1" s="175"/>
      <c r="E1" s="175"/>
      <c r="F1" s="175"/>
      <c r="G1" s="175"/>
      <c r="H1" s="175"/>
      <c r="I1" s="175"/>
      <c r="J1" s="530"/>
      <c r="K1" s="530"/>
      <c r="L1" s="530"/>
      <c r="M1" s="530"/>
      <c r="N1" s="530"/>
      <c r="O1" s="530"/>
      <c r="P1" s="530"/>
      <c r="Q1" s="177"/>
      <c r="R1" s="177"/>
      <c r="S1" s="577" t="s">
        <v>87</v>
      </c>
      <c r="T1" s="577"/>
      <c r="U1" s="577"/>
      <c r="V1" s="577"/>
      <c r="W1" s="5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</row>
    <row r="2" spans="1:246" ht="12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530"/>
      <c r="K2" s="530"/>
      <c r="L2" s="530"/>
      <c r="M2" s="530"/>
      <c r="N2" s="530"/>
      <c r="O2" s="530"/>
      <c r="P2" s="530"/>
      <c r="Q2" s="177"/>
      <c r="R2" s="177"/>
      <c r="S2" s="577" t="s">
        <v>200</v>
      </c>
      <c r="T2" s="577"/>
      <c r="U2" s="577"/>
      <c r="V2" s="577"/>
      <c r="W2" s="5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</row>
    <row r="3" spans="1:246" ht="12" customHeight="1" x14ac:dyDescent="0.2">
      <c r="A3" s="178"/>
      <c r="B3" s="178"/>
      <c r="C3" s="178"/>
      <c r="D3" s="178"/>
      <c r="E3" s="178"/>
      <c r="F3" s="178"/>
      <c r="G3" s="178"/>
      <c r="H3" s="178"/>
      <c r="I3" s="178"/>
      <c r="J3" s="530"/>
      <c r="K3" s="530"/>
      <c r="L3" s="530"/>
      <c r="M3" s="530"/>
      <c r="N3" s="530"/>
      <c r="O3" s="530"/>
      <c r="P3" s="530"/>
      <c r="Q3" s="177"/>
      <c r="R3" s="177"/>
      <c r="S3" s="577" t="s">
        <v>201</v>
      </c>
      <c r="T3" s="577"/>
      <c r="U3" s="577"/>
      <c r="V3" s="577"/>
      <c r="W3" s="5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</row>
    <row r="4" spans="1:246" ht="12" customHeight="1" x14ac:dyDescent="0.2">
      <c r="A4" s="178"/>
      <c r="B4" s="178"/>
      <c r="C4" s="178"/>
      <c r="D4" s="178"/>
      <c r="E4" s="178"/>
      <c r="F4" s="178"/>
      <c r="G4" s="178"/>
      <c r="H4" s="178"/>
      <c r="I4" s="178"/>
      <c r="J4" s="176"/>
      <c r="K4" s="176"/>
      <c r="L4" s="176"/>
      <c r="M4" s="176"/>
      <c r="N4" s="176"/>
      <c r="O4" s="176"/>
      <c r="P4" s="176"/>
      <c r="Q4" s="177"/>
      <c r="R4" s="177"/>
      <c r="S4" s="376" t="s">
        <v>215</v>
      </c>
      <c r="T4" s="376"/>
      <c r="U4" s="376"/>
      <c r="V4" s="376"/>
      <c r="W4" s="376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</row>
    <row r="5" spans="1:246" x14ac:dyDescent="0.2">
      <c r="A5" s="377" t="s">
        <v>183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</row>
    <row r="6" spans="1:246" x14ac:dyDescent="0.2">
      <c r="A6" s="378" t="s">
        <v>202</v>
      </c>
      <c r="B6" s="378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</row>
    <row r="7" spans="1:246" ht="13.5" customHeight="1" x14ac:dyDescent="0.2">
      <c r="A7" s="377" t="s">
        <v>166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</row>
    <row r="8" spans="1:246" ht="12.75" customHeight="1" thickBot="1" x14ac:dyDescent="0.25">
      <c r="A8" s="545" t="s">
        <v>79</v>
      </c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  <c r="P8" s="545"/>
      <c r="Q8" s="545"/>
      <c r="R8" s="545"/>
      <c r="S8" s="545"/>
      <c r="T8" s="545"/>
      <c r="U8" s="545"/>
      <c r="V8" s="545"/>
      <c r="W8" s="545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</row>
    <row r="9" spans="1:246" ht="20.25" customHeight="1" x14ac:dyDescent="0.2">
      <c r="A9" s="539" t="s">
        <v>32</v>
      </c>
      <c r="B9" s="403" t="s">
        <v>1</v>
      </c>
      <c r="C9" s="588" t="s">
        <v>2</v>
      </c>
      <c r="D9" s="585" t="s">
        <v>3</v>
      </c>
      <c r="E9" s="397" t="s">
        <v>4</v>
      </c>
      <c r="F9" s="406" t="s">
        <v>5</v>
      </c>
      <c r="G9" s="394" t="s">
        <v>6</v>
      </c>
      <c r="H9" s="394" t="s">
        <v>7</v>
      </c>
      <c r="I9" s="394" t="s">
        <v>8</v>
      </c>
      <c r="J9" s="394" t="s">
        <v>186</v>
      </c>
      <c r="K9" s="394" t="s">
        <v>9</v>
      </c>
      <c r="L9" s="391" t="s">
        <v>203</v>
      </c>
      <c r="M9" s="392"/>
      <c r="N9" s="392"/>
      <c r="O9" s="393"/>
      <c r="P9" s="391" t="s">
        <v>204</v>
      </c>
      <c r="Q9" s="392"/>
      <c r="R9" s="392"/>
      <c r="S9" s="393"/>
      <c r="T9" s="546" t="s">
        <v>205</v>
      </c>
      <c r="U9" s="547"/>
      <c r="V9" s="547"/>
      <c r="W9" s="548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</row>
    <row r="10" spans="1:246" ht="25.5" customHeight="1" x14ac:dyDescent="0.2">
      <c r="A10" s="540"/>
      <c r="B10" s="404"/>
      <c r="C10" s="589"/>
      <c r="D10" s="586"/>
      <c r="E10" s="398"/>
      <c r="F10" s="407"/>
      <c r="G10" s="395"/>
      <c r="H10" s="395"/>
      <c r="I10" s="395"/>
      <c r="J10" s="395"/>
      <c r="K10" s="395"/>
      <c r="L10" s="389" t="s">
        <v>10</v>
      </c>
      <c r="M10" s="400" t="s">
        <v>11</v>
      </c>
      <c r="N10" s="401"/>
      <c r="O10" s="498" t="s">
        <v>74</v>
      </c>
      <c r="P10" s="389" t="s">
        <v>10</v>
      </c>
      <c r="Q10" s="400" t="s">
        <v>11</v>
      </c>
      <c r="R10" s="401"/>
      <c r="S10" s="498" t="s">
        <v>74</v>
      </c>
      <c r="T10" s="409" t="s">
        <v>10</v>
      </c>
      <c r="U10" s="549" t="s">
        <v>11</v>
      </c>
      <c r="V10" s="550"/>
      <c r="W10" s="499" t="s">
        <v>74</v>
      </c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</row>
    <row r="11" spans="1:246" ht="114.75" customHeight="1" thickBot="1" x14ac:dyDescent="0.25">
      <c r="A11" s="541"/>
      <c r="B11" s="405"/>
      <c r="C11" s="590"/>
      <c r="D11" s="587"/>
      <c r="E11" s="399"/>
      <c r="F11" s="408"/>
      <c r="G11" s="402"/>
      <c r="H11" s="396"/>
      <c r="I11" s="396"/>
      <c r="J11" s="396"/>
      <c r="K11" s="396"/>
      <c r="L11" s="390"/>
      <c r="M11" s="179" t="s">
        <v>10</v>
      </c>
      <c r="N11" s="179" t="s">
        <v>61</v>
      </c>
      <c r="O11" s="408"/>
      <c r="P11" s="390"/>
      <c r="Q11" s="179" t="s">
        <v>10</v>
      </c>
      <c r="R11" s="179" t="s">
        <v>61</v>
      </c>
      <c r="S11" s="408"/>
      <c r="T11" s="410"/>
      <c r="U11" s="180" t="s">
        <v>10</v>
      </c>
      <c r="V11" s="180" t="s">
        <v>61</v>
      </c>
      <c r="W11" s="500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</row>
    <row r="12" spans="1:246" ht="15.75" customHeight="1" thickTop="1" thickBot="1" x14ac:dyDescent="0.25">
      <c r="A12" s="511" t="s">
        <v>187</v>
      </c>
      <c r="B12" s="512"/>
      <c r="C12" s="512"/>
      <c r="D12" s="512"/>
      <c r="E12" s="512"/>
      <c r="F12" s="512"/>
      <c r="G12" s="512"/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2"/>
      <c r="T12" s="512"/>
      <c r="U12" s="512"/>
      <c r="V12" s="512"/>
      <c r="W12" s="513"/>
      <c r="X12" s="181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IL12" s="2"/>
    </row>
    <row r="13" spans="1:246" ht="18" customHeight="1" thickBot="1" x14ac:dyDescent="0.25">
      <c r="A13" s="531" t="s">
        <v>29</v>
      </c>
      <c r="B13" s="532"/>
      <c r="C13" s="532"/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2"/>
      <c r="W13" s="533"/>
      <c r="X13" s="182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IL13" s="2"/>
    </row>
    <row r="14" spans="1:246" ht="19.5" customHeight="1" thickBot="1" x14ac:dyDescent="0.25">
      <c r="A14" s="183" t="s">
        <v>30</v>
      </c>
      <c r="B14" s="184" t="s">
        <v>12</v>
      </c>
      <c r="C14" s="534" t="s">
        <v>31</v>
      </c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5"/>
      <c r="T14" s="535"/>
      <c r="U14" s="535"/>
      <c r="V14" s="535"/>
      <c r="W14" s="536"/>
      <c r="X14" s="182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IL14" s="2"/>
    </row>
    <row r="15" spans="1:246" ht="18.75" customHeight="1" thickBot="1" x14ac:dyDescent="0.25">
      <c r="A15" s="185" t="s">
        <v>33</v>
      </c>
      <c r="B15" s="186" t="s">
        <v>12</v>
      </c>
      <c r="C15" s="187" t="s">
        <v>12</v>
      </c>
      <c r="D15" s="493" t="s">
        <v>51</v>
      </c>
      <c r="E15" s="494"/>
      <c r="F15" s="494"/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5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</row>
    <row r="16" spans="1:246" ht="27.75" customHeight="1" thickBot="1" x14ac:dyDescent="0.25">
      <c r="A16" s="522" t="s">
        <v>33</v>
      </c>
      <c r="B16" s="517" t="s">
        <v>12</v>
      </c>
      <c r="C16" s="526" t="s">
        <v>12</v>
      </c>
      <c r="D16" s="514" t="s">
        <v>12</v>
      </c>
      <c r="E16" s="537" t="s">
        <v>50</v>
      </c>
      <c r="F16" s="496" t="s">
        <v>103</v>
      </c>
      <c r="G16" s="385" t="s">
        <v>23</v>
      </c>
      <c r="H16" s="379" t="s">
        <v>19</v>
      </c>
      <c r="I16" s="379" t="s">
        <v>80</v>
      </c>
      <c r="J16" s="379" t="s">
        <v>104</v>
      </c>
      <c r="K16" s="190" t="s">
        <v>18</v>
      </c>
      <c r="L16" s="191">
        <f>+M16+O16</f>
        <v>99</v>
      </c>
      <c r="M16" s="192">
        <v>99</v>
      </c>
      <c r="N16" s="193">
        <v>0</v>
      </c>
      <c r="O16" s="194">
        <v>0</v>
      </c>
      <c r="P16" s="191">
        <f>+Q16+S16</f>
        <v>99</v>
      </c>
      <c r="Q16" s="192">
        <v>99</v>
      </c>
      <c r="R16" s="193">
        <v>0</v>
      </c>
      <c r="S16" s="195">
        <v>0</v>
      </c>
      <c r="T16" s="191">
        <f>+U16+W16</f>
        <v>99</v>
      </c>
      <c r="U16" s="193">
        <v>99</v>
      </c>
      <c r="V16" s="193">
        <v>0</v>
      </c>
      <c r="W16" s="195">
        <v>0</v>
      </c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</row>
    <row r="17" spans="1:68" ht="33" customHeight="1" thickBot="1" x14ac:dyDescent="0.25">
      <c r="A17" s="524"/>
      <c r="B17" s="519"/>
      <c r="C17" s="527"/>
      <c r="D17" s="516"/>
      <c r="E17" s="538"/>
      <c r="F17" s="497"/>
      <c r="G17" s="388"/>
      <c r="H17" s="380"/>
      <c r="I17" s="380"/>
      <c r="J17" s="380"/>
      <c r="K17" s="196" t="s">
        <v>10</v>
      </c>
      <c r="L17" s="197">
        <f>SUM(L16)</f>
        <v>99</v>
      </c>
      <c r="M17" s="198">
        <f>SUM(M16)</f>
        <v>99</v>
      </c>
      <c r="N17" s="199">
        <f t="shared" ref="N17:S17" si="0">SUM(N16)</f>
        <v>0</v>
      </c>
      <c r="O17" s="200">
        <f t="shared" si="0"/>
        <v>0</v>
      </c>
      <c r="P17" s="197">
        <f t="shared" si="0"/>
        <v>99</v>
      </c>
      <c r="Q17" s="198">
        <f t="shared" si="0"/>
        <v>99</v>
      </c>
      <c r="R17" s="198">
        <f t="shared" si="0"/>
        <v>0</v>
      </c>
      <c r="S17" s="201">
        <f t="shared" si="0"/>
        <v>0</v>
      </c>
      <c r="T17" s="197">
        <f>SUM(T16)</f>
        <v>99</v>
      </c>
      <c r="U17" s="198">
        <f>SUM(U16)</f>
        <v>99</v>
      </c>
      <c r="V17" s="199">
        <v>0</v>
      </c>
      <c r="W17" s="201">
        <v>0</v>
      </c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</row>
    <row r="18" spans="1:68" ht="16.5" customHeight="1" thickBot="1" x14ac:dyDescent="0.25">
      <c r="A18" s="188" t="s">
        <v>33</v>
      </c>
      <c r="B18" s="202" t="s">
        <v>12</v>
      </c>
      <c r="C18" s="189" t="s">
        <v>12</v>
      </c>
      <c r="D18" s="542" t="s">
        <v>98</v>
      </c>
      <c r="E18" s="543"/>
      <c r="F18" s="543"/>
      <c r="G18" s="543"/>
      <c r="H18" s="543"/>
      <c r="I18" s="543"/>
      <c r="J18" s="543"/>
      <c r="K18" s="544"/>
      <c r="L18" s="203">
        <f>SUM(L17)</f>
        <v>99</v>
      </c>
      <c r="M18" s="204">
        <f>SUM(M17)</f>
        <v>99</v>
      </c>
      <c r="N18" s="204">
        <f t="shared" ref="N18:S18" si="1">SUM(N17)</f>
        <v>0</v>
      </c>
      <c r="O18" s="205">
        <f t="shared" si="1"/>
        <v>0</v>
      </c>
      <c r="P18" s="206">
        <f t="shared" si="1"/>
        <v>99</v>
      </c>
      <c r="Q18" s="207">
        <f t="shared" si="1"/>
        <v>99</v>
      </c>
      <c r="R18" s="207">
        <f t="shared" si="1"/>
        <v>0</v>
      </c>
      <c r="S18" s="208">
        <f t="shared" si="1"/>
        <v>0</v>
      </c>
      <c r="T18" s="203">
        <f>SUM(T17)</f>
        <v>99</v>
      </c>
      <c r="U18" s="204">
        <f>SUM(U17)</f>
        <v>99</v>
      </c>
      <c r="V18" s="204">
        <f>SUM(V17)</f>
        <v>0</v>
      </c>
      <c r="W18" s="205">
        <f>SUM(W17)</f>
        <v>0</v>
      </c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</row>
    <row r="19" spans="1:68" ht="18" customHeight="1" thickBot="1" x14ac:dyDescent="0.25">
      <c r="A19" s="185" t="s">
        <v>33</v>
      </c>
      <c r="B19" s="186" t="s">
        <v>12</v>
      </c>
      <c r="C19" s="187" t="s">
        <v>13</v>
      </c>
      <c r="D19" s="493" t="s">
        <v>57</v>
      </c>
      <c r="E19" s="494"/>
      <c r="F19" s="494"/>
      <c r="G19" s="494"/>
      <c r="H19" s="494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94"/>
      <c r="V19" s="494"/>
      <c r="W19" s="495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</row>
    <row r="20" spans="1:68" ht="15.75" customHeight="1" x14ac:dyDescent="0.2">
      <c r="A20" s="522" t="s">
        <v>33</v>
      </c>
      <c r="B20" s="517" t="s">
        <v>12</v>
      </c>
      <c r="C20" s="526" t="s">
        <v>13</v>
      </c>
      <c r="D20" s="514" t="s">
        <v>12</v>
      </c>
      <c r="E20" s="382" t="s">
        <v>52</v>
      </c>
      <c r="F20" s="496" t="s">
        <v>103</v>
      </c>
      <c r="G20" s="385" t="s">
        <v>23</v>
      </c>
      <c r="H20" s="379" t="s">
        <v>19</v>
      </c>
      <c r="I20" s="379" t="s">
        <v>167</v>
      </c>
      <c r="J20" s="379" t="s">
        <v>104</v>
      </c>
      <c r="K20" s="209" t="s">
        <v>27</v>
      </c>
      <c r="L20" s="210">
        <f>+M20+O20</f>
        <v>0</v>
      </c>
      <c r="M20" s="211">
        <v>0</v>
      </c>
      <c r="N20" s="211">
        <v>0</v>
      </c>
      <c r="O20" s="212">
        <v>0</v>
      </c>
      <c r="P20" s="213">
        <f>+Q20+S20</f>
        <v>0</v>
      </c>
      <c r="Q20" s="211">
        <v>0</v>
      </c>
      <c r="R20" s="211">
        <v>0</v>
      </c>
      <c r="S20" s="212">
        <v>0</v>
      </c>
      <c r="T20" s="213">
        <f>+U20+W20</f>
        <v>0</v>
      </c>
      <c r="U20" s="211">
        <v>0</v>
      </c>
      <c r="V20" s="211">
        <v>0</v>
      </c>
      <c r="W20" s="212">
        <v>0</v>
      </c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</row>
    <row r="21" spans="1:68" ht="15.75" customHeight="1" x14ac:dyDescent="0.2">
      <c r="A21" s="523"/>
      <c r="B21" s="518"/>
      <c r="C21" s="528"/>
      <c r="D21" s="515"/>
      <c r="E21" s="383"/>
      <c r="F21" s="525"/>
      <c r="G21" s="386"/>
      <c r="H21" s="381"/>
      <c r="I21" s="381"/>
      <c r="J21" s="381"/>
      <c r="K21" s="215" t="s">
        <v>18</v>
      </c>
      <c r="L21" s="216">
        <f>M21+O21</f>
        <v>1</v>
      </c>
      <c r="M21" s="217">
        <v>1</v>
      </c>
      <c r="N21" s="217">
        <v>0</v>
      </c>
      <c r="O21" s="218">
        <v>0</v>
      </c>
      <c r="P21" s="219">
        <f>+Q21+S21</f>
        <v>1</v>
      </c>
      <c r="Q21" s="217">
        <v>1</v>
      </c>
      <c r="R21" s="217">
        <v>0</v>
      </c>
      <c r="S21" s="218">
        <v>0</v>
      </c>
      <c r="T21" s="220">
        <f>+U21+W21</f>
        <v>0.7</v>
      </c>
      <c r="U21" s="217">
        <v>0.7</v>
      </c>
      <c r="V21" s="217">
        <v>0</v>
      </c>
      <c r="W21" s="218">
        <v>0</v>
      </c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</row>
    <row r="22" spans="1:68" ht="15.75" customHeight="1" thickBot="1" x14ac:dyDescent="0.25">
      <c r="A22" s="523"/>
      <c r="B22" s="518"/>
      <c r="C22" s="528"/>
      <c r="D22" s="515"/>
      <c r="E22" s="383"/>
      <c r="F22" s="525"/>
      <c r="G22" s="386"/>
      <c r="H22" s="381"/>
      <c r="I22" s="381"/>
      <c r="J22" s="381"/>
      <c r="K22" s="221" t="s">
        <v>0</v>
      </c>
      <c r="L22" s="222">
        <f>+M22+O22</f>
        <v>0</v>
      </c>
      <c r="M22" s="223">
        <v>0</v>
      </c>
      <c r="N22" s="223">
        <v>0</v>
      </c>
      <c r="O22" s="224">
        <v>0</v>
      </c>
      <c r="P22" s="222">
        <f>+Q22+S22</f>
        <v>0</v>
      </c>
      <c r="Q22" s="223">
        <v>0</v>
      </c>
      <c r="R22" s="223">
        <v>0</v>
      </c>
      <c r="S22" s="224">
        <v>0</v>
      </c>
      <c r="T22" s="222">
        <f>+U22+W22</f>
        <v>0</v>
      </c>
      <c r="U22" s="223">
        <v>0</v>
      </c>
      <c r="V22" s="223">
        <v>0</v>
      </c>
      <c r="W22" s="224">
        <v>0</v>
      </c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</row>
    <row r="23" spans="1:68" s="5" customFormat="1" ht="19.5" customHeight="1" thickBot="1" x14ac:dyDescent="0.25">
      <c r="A23" s="524"/>
      <c r="B23" s="519"/>
      <c r="C23" s="527"/>
      <c r="D23" s="516"/>
      <c r="E23" s="384"/>
      <c r="F23" s="497"/>
      <c r="G23" s="387"/>
      <c r="H23" s="380"/>
      <c r="I23" s="380"/>
      <c r="J23" s="380"/>
      <c r="K23" s="196" t="s">
        <v>10</v>
      </c>
      <c r="L23" s="197">
        <f>SUM(L20:L21:L22)</f>
        <v>1</v>
      </c>
      <c r="M23" s="198">
        <f>SUM(M20:M21:M22)</f>
        <v>1</v>
      </c>
      <c r="N23" s="198">
        <f>SUM(N20:N21:N22)</f>
        <v>0</v>
      </c>
      <c r="O23" s="201">
        <f>SUM(O20:O21:O22)</f>
        <v>0</v>
      </c>
      <c r="P23" s="197">
        <f>SUM(P20:P21:P22)</f>
        <v>1</v>
      </c>
      <c r="Q23" s="198">
        <f>SUM(Q20:Q21:Q22)</f>
        <v>1</v>
      </c>
      <c r="R23" s="198">
        <f>SUM(R20:R21:R22)</f>
        <v>0</v>
      </c>
      <c r="S23" s="201">
        <f>SUM(S20:S21:S22)</f>
        <v>0</v>
      </c>
      <c r="T23" s="197">
        <f>SUM(T20:T21:T22)</f>
        <v>0.7</v>
      </c>
      <c r="U23" s="198">
        <f>SUM(U20:U21:U22)</f>
        <v>0.7</v>
      </c>
      <c r="V23" s="198">
        <f>SUM(V20:V21:V22)</f>
        <v>0</v>
      </c>
      <c r="W23" s="201">
        <f>SUM(W20:W21:W22)</f>
        <v>0</v>
      </c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1:68" s="5" customFormat="1" ht="17.25" customHeight="1" thickBot="1" x14ac:dyDescent="0.25">
      <c r="A24" s="185" t="s">
        <v>33</v>
      </c>
      <c r="B24" s="186" t="s">
        <v>12</v>
      </c>
      <c r="C24" s="187" t="s">
        <v>13</v>
      </c>
      <c r="D24" s="508" t="s">
        <v>98</v>
      </c>
      <c r="E24" s="509"/>
      <c r="F24" s="509"/>
      <c r="G24" s="509"/>
      <c r="H24" s="509"/>
      <c r="I24" s="509"/>
      <c r="J24" s="509"/>
      <c r="K24" s="510"/>
      <c r="L24" s="225">
        <f t="shared" ref="L24:W24" si="2">SUM(L23)</f>
        <v>1</v>
      </c>
      <c r="M24" s="226">
        <f t="shared" si="2"/>
        <v>1</v>
      </c>
      <c r="N24" s="226">
        <f t="shared" si="2"/>
        <v>0</v>
      </c>
      <c r="O24" s="227">
        <f t="shared" si="2"/>
        <v>0</v>
      </c>
      <c r="P24" s="225">
        <f t="shared" si="2"/>
        <v>1</v>
      </c>
      <c r="Q24" s="226">
        <f t="shared" si="2"/>
        <v>1</v>
      </c>
      <c r="R24" s="226">
        <f t="shared" si="2"/>
        <v>0</v>
      </c>
      <c r="S24" s="227">
        <f t="shared" si="2"/>
        <v>0</v>
      </c>
      <c r="T24" s="225">
        <f t="shared" si="2"/>
        <v>0.7</v>
      </c>
      <c r="U24" s="226">
        <f t="shared" si="2"/>
        <v>0.7</v>
      </c>
      <c r="V24" s="226">
        <f t="shared" si="2"/>
        <v>0</v>
      </c>
      <c r="W24" s="227">
        <f t="shared" si="2"/>
        <v>0</v>
      </c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</row>
    <row r="25" spans="1:68" s="5" customFormat="1" ht="18" customHeight="1" thickBot="1" x14ac:dyDescent="0.25">
      <c r="A25" s="185" t="s">
        <v>33</v>
      </c>
      <c r="B25" s="186" t="s">
        <v>12</v>
      </c>
      <c r="C25" s="187" t="s">
        <v>14</v>
      </c>
      <c r="D25" s="490" t="s">
        <v>21</v>
      </c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  <c r="T25" s="491"/>
      <c r="U25" s="491"/>
      <c r="V25" s="491"/>
      <c r="W25" s="492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1:68" s="5" customFormat="1" ht="15.75" customHeight="1" x14ac:dyDescent="0.2">
      <c r="A26" s="522" t="s">
        <v>33</v>
      </c>
      <c r="B26" s="517" t="s">
        <v>12</v>
      </c>
      <c r="C26" s="526" t="s">
        <v>14</v>
      </c>
      <c r="D26" s="514" t="s">
        <v>12</v>
      </c>
      <c r="E26" s="382" t="s">
        <v>54</v>
      </c>
      <c r="F26" s="496" t="s">
        <v>103</v>
      </c>
      <c r="G26" s="385" t="s">
        <v>24</v>
      </c>
      <c r="H26" s="379" t="s">
        <v>19</v>
      </c>
      <c r="I26" s="379" t="s">
        <v>80</v>
      </c>
      <c r="J26" s="579" t="s">
        <v>188</v>
      </c>
      <c r="K26" s="228" t="s">
        <v>25</v>
      </c>
      <c r="L26" s="210">
        <f>+M26+O26</f>
        <v>64</v>
      </c>
      <c r="M26" s="229">
        <v>64</v>
      </c>
      <c r="N26" s="230">
        <v>0</v>
      </c>
      <c r="O26" s="231">
        <v>0</v>
      </c>
      <c r="P26" s="210">
        <f>+Q26+S26</f>
        <v>109</v>
      </c>
      <c r="Q26" s="230">
        <v>109</v>
      </c>
      <c r="R26" s="230">
        <v>0</v>
      </c>
      <c r="S26" s="231">
        <v>0</v>
      </c>
      <c r="T26" s="213">
        <f>+U26+W26</f>
        <v>109</v>
      </c>
      <c r="U26" s="230">
        <v>109</v>
      </c>
      <c r="V26" s="230">
        <v>0</v>
      </c>
      <c r="W26" s="231">
        <v>0</v>
      </c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7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</row>
    <row r="27" spans="1:68" s="5" customFormat="1" ht="15.75" customHeight="1" x14ac:dyDescent="0.2">
      <c r="A27" s="523"/>
      <c r="B27" s="518"/>
      <c r="C27" s="528"/>
      <c r="D27" s="515"/>
      <c r="E27" s="383"/>
      <c r="F27" s="525"/>
      <c r="G27" s="386"/>
      <c r="H27" s="381"/>
      <c r="I27" s="381"/>
      <c r="J27" s="580"/>
      <c r="K27" s="233" t="s">
        <v>18</v>
      </c>
      <c r="L27" s="216">
        <f>+M27+O27</f>
        <v>0</v>
      </c>
      <c r="M27" s="234">
        <v>0</v>
      </c>
      <c r="N27" s="234">
        <v>0</v>
      </c>
      <c r="O27" s="235">
        <v>0</v>
      </c>
      <c r="P27" s="220">
        <f>+Q27+S27</f>
        <v>0</v>
      </c>
      <c r="Q27" s="234">
        <v>0</v>
      </c>
      <c r="R27" s="234">
        <v>0</v>
      </c>
      <c r="S27" s="236">
        <v>0</v>
      </c>
      <c r="T27" s="219">
        <f>+U27+W27</f>
        <v>0</v>
      </c>
      <c r="U27" s="234">
        <v>0</v>
      </c>
      <c r="V27" s="234">
        <v>0</v>
      </c>
      <c r="W27" s="236">
        <v>0</v>
      </c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7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</row>
    <row r="28" spans="1:68" s="5" customFormat="1" ht="15.75" customHeight="1" thickBot="1" x14ac:dyDescent="0.25">
      <c r="A28" s="523"/>
      <c r="B28" s="518"/>
      <c r="C28" s="528"/>
      <c r="D28" s="515"/>
      <c r="E28" s="383"/>
      <c r="F28" s="525"/>
      <c r="G28" s="386"/>
      <c r="H28" s="381"/>
      <c r="I28" s="381"/>
      <c r="J28" s="580"/>
      <c r="K28" s="237" t="s">
        <v>28</v>
      </c>
      <c r="L28" s="222">
        <f>+M28+O28</f>
        <v>0</v>
      </c>
      <c r="M28" s="238">
        <v>0</v>
      </c>
      <c r="N28" s="238">
        <v>0</v>
      </c>
      <c r="O28" s="239">
        <v>0</v>
      </c>
      <c r="P28" s="240">
        <f>+Q28+S28</f>
        <v>0</v>
      </c>
      <c r="Q28" s="238">
        <v>0</v>
      </c>
      <c r="R28" s="238">
        <v>0</v>
      </c>
      <c r="S28" s="241">
        <v>0</v>
      </c>
      <c r="T28" s="222">
        <f>+U28+W28</f>
        <v>0</v>
      </c>
      <c r="U28" s="238">
        <v>0</v>
      </c>
      <c r="V28" s="238">
        <v>0</v>
      </c>
      <c r="W28" s="241">
        <v>0</v>
      </c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7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</row>
    <row r="29" spans="1:68" s="5" customFormat="1" ht="17.25" customHeight="1" thickBot="1" x14ac:dyDescent="0.25">
      <c r="A29" s="524"/>
      <c r="B29" s="519"/>
      <c r="C29" s="527"/>
      <c r="D29" s="516"/>
      <c r="E29" s="384"/>
      <c r="F29" s="497"/>
      <c r="G29" s="387"/>
      <c r="H29" s="380"/>
      <c r="I29" s="380"/>
      <c r="J29" s="581"/>
      <c r="K29" s="196" t="s">
        <v>10</v>
      </c>
      <c r="L29" s="197">
        <f>SUM(L26:L28)</f>
        <v>64</v>
      </c>
      <c r="M29" s="199">
        <f>SUM(M26:M28)</f>
        <v>64</v>
      </c>
      <c r="N29" s="199">
        <f>SUM(N26)</f>
        <v>0</v>
      </c>
      <c r="O29" s="200">
        <f>SUM(O26:O28)</f>
        <v>0</v>
      </c>
      <c r="P29" s="197">
        <f>SUM(P26)</f>
        <v>109</v>
      </c>
      <c r="Q29" s="198">
        <f>SUM(Q26)</f>
        <v>109</v>
      </c>
      <c r="R29" s="199">
        <v>0</v>
      </c>
      <c r="S29" s="200">
        <v>0</v>
      </c>
      <c r="T29" s="197">
        <f>SUM(T26)</f>
        <v>109</v>
      </c>
      <c r="U29" s="198">
        <f>SUM(U26)</f>
        <v>109</v>
      </c>
      <c r="V29" s="199">
        <v>0</v>
      </c>
      <c r="W29" s="200">
        <v>0</v>
      </c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7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</row>
    <row r="30" spans="1:68" s="5" customFormat="1" ht="18" customHeight="1" x14ac:dyDescent="0.2">
      <c r="A30" s="522" t="s">
        <v>33</v>
      </c>
      <c r="B30" s="517" t="s">
        <v>12</v>
      </c>
      <c r="C30" s="526" t="s">
        <v>14</v>
      </c>
      <c r="D30" s="514" t="s">
        <v>13</v>
      </c>
      <c r="E30" s="382" t="s">
        <v>55</v>
      </c>
      <c r="F30" s="496" t="s">
        <v>103</v>
      </c>
      <c r="G30" s="385" t="s">
        <v>56</v>
      </c>
      <c r="H30" s="379" t="s">
        <v>19</v>
      </c>
      <c r="I30" s="379" t="s">
        <v>80</v>
      </c>
      <c r="J30" s="379" t="s">
        <v>104</v>
      </c>
      <c r="K30" s="228" t="s">
        <v>27</v>
      </c>
      <c r="L30" s="210">
        <f>+M30+O30</f>
        <v>63.5</v>
      </c>
      <c r="M30" s="229">
        <v>63.5</v>
      </c>
      <c r="N30" s="230">
        <v>0.5</v>
      </c>
      <c r="O30" s="231">
        <v>0</v>
      </c>
      <c r="P30" s="210">
        <f>+Q30+S30</f>
        <v>19</v>
      </c>
      <c r="Q30" s="230">
        <v>19</v>
      </c>
      <c r="R30" s="230">
        <v>0.7</v>
      </c>
      <c r="S30" s="231">
        <v>0</v>
      </c>
      <c r="T30" s="213">
        <f>+U30+W30</f>
        <v>17.100000000000001</v>
      </c>
      <c r="U30" s="230">
        <v>17.100000000000001</v>
      </c>
      <c r="V30" s="230">
        <v>0.6</v>
      </c>
      <c r="W30" s="231">
        <v>0</v>
      </c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</row>
    <row r="31" spans="1:68" s="6" customFormat="1" ht="15.75" customHeight="1" x14ac:dyDescent="0.2">
      <c r="A31" s="523"/>
      <c r="B31" s="518"/>
      <c r="C31" s="528"/>
      <c r="D31" s="515"/>
      <c r="E31" s="383"/>
      <c r="F31" s="525"/>
      <c r="G31" s="386"/>
      <c r="H31" s="381"/>
      <c r="I31" s="381"/>
      <c r="J31" s="381"/>
      <c r="K31" s="233" t="s">
        <v>18</v>
      </c>
      <c r="L31" s="216">
        <f>+M31+O31</f>
        <v>0</v>
      </c>
      <c r="M31" s="234">
        <v>0</v>
      </c>
      <c r="N31" s="234">
        <v>0</v>
      </c>
      <c r="O31" s="235">
        <v>0</v>
      </c>
      <c r="P31" s="220">
        <f>+Q31+S31</f>
        <v>0</v>
      </c>
      <c r="Q31" s="234">
        <v>0</v>
      </c>
      <c r="R31" s="234">
        <v>0</v>
      </c>
      <c r="S31" s="236">
        <v>0</v>
      </c>
      <c r="T31" s="219">
        <f>+U31+W31</f>
        <v>0</v>
      </c>
      <c r="U31" s="234">
        <v>0</v>
      </c>
      <c r="V31" s="234">
        <v>0</v>
      </c>
      <c r="W31" s="236">
        <v>0</v>
      </c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</row>
    <row r="32" spans="1:68" s="6" customFormat="1" ht="15.75" customHeight="1" thickBot="1" x14ac:dyDescent="0.25">
      <c r="A32" s="523"/>
      <c r="B32" s="518"/>
      <c r="C32" s="528"/>
      <c r="D32" s="515"/>
      <c r="E32" s="383"/>
      <c r="F32" s="525"/>
      <c r="G32" s="386"/>
      <c r="H32" s="381"/>
      <c r="I32" s="381"/>
      <c r="J32" s="381"/>
      <c r="K32" s="237" t="s">
        <v>28</v>
      </c>
      <c r="L32" s="222">
        <f>+M32+O32</f>
        <v>0</v>
      </c>
      <c r="M32" s="238">
        <v>0</v>
      </c>
      <c r="N32" s="238">
        <v>0</v>
      </c>
      <c r="O32" s="239">
        <v>0</v>
      </c>
      <c r="P32" s="240">
        <f>+Q32+S32</f>
        <v>0</v>
      </c>
      <c r="Q32" s="238">
        <v>0</v>
      </c>
      <c r="R32" s="238">
        <v>0</v>
      </c>
      <c r="S32" s="241">
        <v>0</v>
      </c>
      <c r="T32" s="222">
        <f>+U32+W32</f>
        <v>0</v>
      </c>
      <c r="U32" s="238">
        <v>0</v>
      </c>
      <c r="V32" s="238">
        <v>0</v>
      </c>
      <c r="W32" s="241">
        <v>0</v>
      </c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</row>
    <row r="33" spans="1:53" s="10" customFormat="1" ht="18" customHeight="1" thickBot="1" x14ac:dyDescent="0.25">
      <c r="A33" s="524"/>
      <c r="B33" s="519"/>
      <c r="C33" s="527"/>
      <c r="D33" s="516"/>
      <c r="E33" s="384"/>
      <c r="F33" s="497"/>
      <c r="G33" s="387"/>
      <c r="H33" s="380"/>
      <c r="I33" s="380"/>
      <c r="J33" s="380"/>
      <c r="K33" s="196" t="s">
        <v>10</v>
      </c>
      <c r="L33" s="197">
        <f t="shared" ref="L33:W33" si="3">SUM(L30:L32)</f>
        <v>63.5</v>
      </c>
      <c r="M33" s="199">
        <f t="shared" si="3"/>
        <v>63.5</v>
      </c>
      <c r="N33" s="199">
        <f t="shared" si="3"/>
        <v>0.5</v>
      </c>
      <c r="O33" s="201">
        <f t="shared" si="3"/>
        <v>0</v>
      </c>
      <c r="P33" s="197">
        <f t="shared" si="3"/>
        <v>19</v>
      </c>
      <c r="Q33" s="199">
        <f t="shared" si="3"/>
        <v>19</v>
      </c>
      <c r="R33" s="199">
        <f t="shared" si="3"/>
        <v>0.7</v>
      </c>
      <c r="S33" s="201">
        <f t="shared" si="3"/>
        <v>0</v>
      </c>
      <c r="T33" s="197">
        <f t="shared" si="3"/>
        <v>17.100000000000001</v>
      </c>
      <c r="U33" s="199">
        <f t="shared" si="3"/>
        <v>17.100000000000001</v>
      </c>
      <c r="V33" s="199">
        <f t="shared" si="3"/>
        <v>0.6</v>
      </c>
      <c r="W33" s="201">
        <f t="shared" si="3"/>
        <v>0</v>
      </c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</row>
    <row r="34" spans="1:53" s="10" customFormat="1" ht="18" customHeight="1" x14ac:dyDescent="0.2">
      <c r="A34" s="522" t="s">
        <v>33</v>
      </c>
      <c r="B34" s="517" t="s">
        <v>12</v>
      </c>
      <c r="C34" s="526" t="s">
        <v>14</v>
      </c>
      <c r="D34" s="514" t="s">
        <v>14</v>
      </c>
      <c r="E34" s="479" t="s">
        <v>58</v>
      </c>
      <c r="F34" s="496" t="s">
        <v>103</v>
      </c>
      <c r="G34" s="385" t="s">
        <v>90</v>
      </c>
      <c r="H34" s="379" t="s">
        <v>19</v>
      </c>
      <c r="I34" s="379" t="s">
        <v>80</v>
      </c>
      <c r="J34" s="379" t="s">
        <v>104</v>
      </c>
      <c r="K34" s="228" t="s">
        <v>27</v>
      </c>
      <c r="L34" s="210">
        <f>+M34+O34</f>
        <v>0</v>
      </c>
      <c r="M34" s="229">
        <v>0</v>
      </c>
      <c r="N34" s="230">
        <v>0</v>
      </c>
      <c r="O34" s="231">
        <v>0</v>
      </c>
      <c r="P34" s="210">
        <f>+Q34+S34</f>
        <v>0</v>
      </c>
      <c r="Q34" s="230">
        <v>0</v>
      </c>
      <c r="R34" s="230">
        <v>0</v>
      </c>
      <c r="S34" s="231">
        <v>0</v>
      </c>
      <c r="T34" s="213">
        <f>+U34+W34</f>
        <v>0</v>
      </c>
      <c r="U34" s="230">
        <v>0</v>
      </c>
      <c r="V34" s="230">
        <v>0</v>
      </c>
      <c r="W34" s="231">
        <v>0</v>
      </c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</row>
    <row r="35" spans="1:53" s="10" customFormat="1" ht="18" customHeight="1" x14ac:dyDescent="0.2">
      <c r="A35" s="523"/>
      <c r="B35" s="518"/>
      <c r="C35" s="528"/>
      <c r="D35" s="515"/>
      <c r="E35" s="529"/>
      <c r="F35" s="525"/>
      <c r="G35" s="386"/>
      <c r="H35" s="381"/>
      <c r="I35" s="381"/>
      <c r="J35" s="381"/>
      <c r="K35" s="233" t="s">
        <v>18</v>
      </c>
      <c r="L35" s="216">
        <f>+M35+O35</f>
        <v>0</v>
      </c>
      <c r="M35" s="234">
        <v>0</v>
      </c>
      <c r="N35" s="234">
        <v>0</v>
      </c>
      <c r="O35" s="235">
        <v>0</v>
      </c>
      <c r="P35" s="220">
        <f>+Q35+S35</f>
        <v>0</v>
      </c>
      <c r="Q35" s="234">
        <v>0</v>
      </c>
      <c r="R35" s="234">
        <v>0</v>
      </c>
      <c r="S35" s="236">
        <v>0</v>
      </c>
      <c r="T35" s="219">
        <f>+U35+W35</f>
        <v>0</v>
      </c>
      <c r="U35" s="234">
        <v>0</v>
      </c>
      <c r="V35" s="234">
        <v>0</v>
      </c>
      <c r="W35" s="236">
        <v>0</v>
      </c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</row>
    <row r="36" spans="1:53" s="10" customFormat="1" ht="18" customHeight="1" thickBot="1" x14ac:dyDescent="0.25">
      <c r="A36" s="523"/>
      <c r="B36" s="518"/>
      <c r="C36" s="528"/>
      <c r="D36" s="515"/>
      <c r="E36" s="529"/>
      <c r="F36" s="525"/>
      <c r="G36" s="386"/>
      <c r="H36" s="381"/>
      <c r="I36" s="381"/>
      <c r="J36" s="381"/>
      <c r="K36" s="237" t="s">
        <v>28</v>
      </c>
      <c r="L36" s="222">
        <f>+M36+O36</f>
        <v>0</v>
      </c>
      <c r="M36" s="238">
        <v>0</v>
      </c>
      <c r="N36" s="238">
        <v>0</v>
      </c>
      <c r="O36" s="239">
        <v>0</v>
      </c>
      <c r="P36" s="240">
        <v>0</v>
      </c>
      <c r="Q36" s="238">
        <v>0</v>
      </c>
      <c r="R36" s="238">
        <v>0</v>
      </c>
      <c r="S36" s="241">
        <v>0</v>
      </c>
      <c r="T36" s="216">
        <f>+U36+W36</f>
        <v>0</v>
      </c>
      <c r="U36" s="243">
        <v>0</v>
      </c>
      <c r="V36" s="243">
        <v>0</v>
      </c>
      <c r="W36" s="244">
        <v>0</v>
      </c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</row>
    <row r="37" spans="1:53" s="10" customFormat="1" ht="18" customHeight="1" thickBot="1" x14ac:dyDescent="0.25">
      <c r="A37" s="524"/>
      <c r="B37" s="519"/>
      <c r="C37" s="527"/>
      <c r="D37" s="516"/>
      <c r="E37" s="480"/>
      <c r="F37" s="497"/>
      <c r="G37" s="387"/>
      <c r="H37" s="380"/>
      <c r="I37" s="380"/>
      <c r="J37" s="380"/>
      <c r="K37" s="196" t="s">
        <v>10</v>
      </c>
      <c r="L37" s="197">
        <f>SUM(L34:L36)</f>
        <v>0</v>
      </c>
      <c r="M37" s="198">
        <f>SUM(M34:M36)</f>
        <v>0</v>
      </c>
      <c r="N37" s="198">
        <f>SUM(N34)</f>
        <v>0</v>
      </c>
      <c r="O37" s="201">
        <f>SUM(O34:O36)</f>
        <v>0</v>
      </c>
      <c r="P37" s="197">
        <f>SUM(P34:P36)</f>
        <v>0</v>
      </c>
      <c r="Q37" s="199">
        <f>SUM(Q34:Q36)</f>
        <v>0</v>
      </c>
      <c r="R37" s="198">
        <f>SUM(R34:R36)</f>
        <v>0</v>
      </c>
      <c r="S37" s="201">
        <f>SUM(S34:S36)</f>
        <v>0</v>
      </c>
      <c r="T37" s="197">
        <f>SUM(T34)</f>
        <v>0</v>
      </c>
      <c r="U37" s="198">
        <f>SUM(U34)</f>
        <v>0</v>
      </c>
      <c r="V37" s="198">
        <v>0</v>
      </c>
      <c r="W37" s="201">
        <v>0</v>
      </c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</row>
    <row r="38" spans="1:53" s="6" customFormat="1" ht="20.25" customHeight="1" thickBot="1" x14ac:dyDescent="0.25">
      <c r="A38" s="522" t="s">
        <v>33</v>
      </c>
      <c r="B38" s="517" t="s">
        <v>12</v>
      </c>
      <c r="C38" s="526" t="s">
        <v>14</v>
      </c>
      <c r="D38" s="582" t="s">
        <v>15</v>
      </c>
      <c r="E38" s="479" t="s">
        <v>197</v>
      </c>
      <c r="F38" s="503" t="s">
        <v>103</v>
      </c>
      <c r="G38" s="501" t="s">
        <v>24</v>
      </c>
      <c r="H38" s="476" t="s">
        <v>19</v>
      </c>
      <c r="I38" s="476" t="s">
        <v>80</v>
      </c>
      <c r="J38" s="476" t="s">
        <v>104</v>
      </c>
      <c r="K38" s="245" t="s">
        <v>18</v>
      </c>
      <c r="L38" s="246">
        <f>+M38+O38</f>
        <v>0</v>
      </c>
      <c r="M38" s="247">
        <v>0</v>
      </c>
      <c r="N38" s="248">
        <v>0</v>
      </c>
      <c r="O38" s="249">
        <v>0</v>
      </c>
      <c r="P38" s="246">
        <f>+Q38+S38</f>
        <v>0</v>
      </c>
      <c r="Q38" s="248">
        <v>0</v>
      </c>
      <c r="R38" s="248">
        <v>0</v>
      </c>
      <c r="S38" s="249">
        <v>0</v>
      </c>
      <c r="T38" s="250">
        <f>+U38+W38</f>
        <v>0</v>
      </c>
      <c r="U38" s="248">
        <v>0</v>
      </c>
      <c r="V38" s="248">
        <v>0</v>
      </c>
      <c r="W38" s="249">
        <v>0</v>
      </c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</row>
    <row r="39" spans="1:53" s="6" customFormat="1" ht="21.75" customHeight="1" thickBot="1" x14ac:dyDescent="0.25">
      <c r="A39" s="524"/>
      <c r="B39" s="519"/>
      <c r="C39" s="527"/>
      <c r="D39" s="583"/>
      <c r="E39" s="480"/>
      <c r="F39" s="504"/>
      <c r="G39" s="502"/>
      <c r="H39" s="478"/>
      <c r="I39" s="478"/>
      <c r="J39" s="478"/>
      <c r="K39" s="196" t="s">
        <v>10</v>
      </c>
      <c r="L39" s="251">
        <f>SUM(L38:L38)</f>
        <v>0</v>
      </c>
      <c r="M39" s="252">
        <f>SUM(M38:M38)</f>
        <v>0</v>
      </c>
      <c r="N39" s="252">
        <f>SUM(N38)</f>
        <v>0</v>
      </c>
      <c r="O39" s="253">
        <f>SUM(O38:O38)</f>
        <v>0</v>
      </c>
      <c r="P39" s="251">
        <f>SUM(P38:P38)</f>
        <v>0</v>
      </c>
      <c r="Q39" s="254">
        <f>SUM(Q38:Q38)</f>
        <v>0</v>
      </c>
      <c r="R39" s="252">
        <f>SUM(R38:R38)</f>
        <v>0</v>
      </c>
      <c r="S39" s="253">
        <f>SUM(S38:S38)</f>
        <v>0</v>
      </c>
      <c r="T39" s="251">
        <f>SUM(T38)</f>
        <v>0</v>
      </c>
      <c r="U39" s="252">
        <f>SUM(U38)</f>
        <v>0</v>
      </c>
      <c r="V39" s="252">
        <v>0</v>
      </c>
      <c r="W39" s="253">
        <v>0</v>
      </c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</row>
    <row r="40" spans="1:53" s="10" customFormat="1" ht="21" customHeight="1" thickBot="1" x14ac:dyDescent="0.25">
      <c r="A40" s="185" t="s">
        <v>33</v>
      </c>
      <c r="B40" s="186" t="s">
        <v>12</v>
      </c>
      <c r="C40" s="187" t="s">
        <v>14</v>
      </c>
      <c r="D40" s="255"/>
      <c r="E40" s="584" t="s">
        <v>98</v>
      </c>
      <c r="F40" s="584"/>
      <c r="G40" s="584"/>
      <c r="H40" s="584"/>
      <c r="I40" s="584"/>
      <c r="J40" s="584"/>
      <c r="K40" s="584"/>
      <c r="L40" s="225">
        <f>SUM(L29+L39+L33)+L37</f>
        <v>127.5</v>
      </c>
      <c r="M40" s="226">
        <f t="shared" ref="M40:W40" si="4">SUM(M29+M39+M33)+M37</f>
        <v>127.5</v>
      </c>
      <c r="N40" s="226">
        <f t="shared" si="4"/>
        <v>0.5</v>
      </c>
      <c r="O40" s="256">
        <f t="shared" si="4"/>
        <v>0</v>
      </c>
      <c r="P40" s="225">
        <f t="shared" si="4"/>
        <v>128</v>
      </c>
      <c r="Q40" s="226">
        <f t="shared" si="4"/>
        <v>128</v>
      </c>
      <c r="R40" s="226">
        <f t="shared" si="4"/>
        <v>0.7</v>
      </c>
      <c r="S40" s="256">
        <f t="shared" si="4"/>
        <v>0</v>
      </c>
      <c r="T40" s="225">
        <f t="shared" si="4"/>
        <v>126.1</v>
      </c>
      <c r="U40" s="226">
        <f t="shared" si="4"/>
        <v>126.1</v>
      </c>
      <c r="V40" s="226">
        <f t="shared" si="4"/>
        <v>0.6</v>
      </c>
      <c r="W40" s="256">
        <f t="shared" si="4"/>
        <v>0</v>
      </c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</row>
    <row r="41" spans="1:53" s="11" customFormat="1" ht="21" customHeight="1" thickBot="1" x14ac:dyDescent="0.25">
      <c r="A41" s="257" t="s">
        <v>33</v>
      </c>
      <c r="B41" s="258" t="s">
        <v>12</v>
      </c>
      <c r="C41" s="259" t="s">
        <v>15</v>
      </c>
      <c r="D41" s="417" t="s">
        <v>34</v>
      </c>
      <c r="E41" s="418"/>
      <c r="F41" s="418"/>
      <c r="G41" s="418"/>
      <c r="H41" s="418"/>
      <c r="I41" s="418"/>
      <c r="J41" s="418"/>
      <c r="K41" s="418"/>
      <c r="L41" s="520"/>
      <c r="M41" s="520"/>
      <c r="N41" s="520"/>
      <c r="O41" s="520"/>
      <c r="P41" s="520"/>
      <c r="Q41" s="520"/>
      <c r="R41" s="520"/>
      <c r="S41" s="520"/>
      <c r="T41" s="520"/>
      <c r="U41" s="520"/>
      <c r="V41" s="520"/>
      <c r="W41" s="521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BA41" s="12"/>
    </row>
    <row r="42" spans="1:53" s="6" customFormat="1" ht="18" customHeight="1" x14ac:dyDescent="0.2">
      <c r="A42" s="432" t="s">
        <v>33</v>
      </c>
      <c r="B42" s="447" t="s">
        <v>12</v>
      </c>
      <c r="C42" s="449" t="s">
        <v>15</v>
      </c>
      <c r="D42" s="429" t="s">
        <v>12</v>
      </c>
      <c r="E42" s="435" t="s">
        <v>47</v>
      </c>
      <c r="F42" s="426" t="s">
        <v>103</v>
      </c>
      <c r="G42" s="505" t="s">
        <v>91</v>
      </c>
      <c r="H42" s="420" t="s">
        <v>19</v>
      </c>
      <c r="I42" s="423" t="s">
        <v>80</v>
      </c>
      <c r="J42" s="423" t="s">
        <v>104</v>
      </c>
      <c r="K42" s="261" t="s">
        <v>18</v>
      </c>
      <c r="L42" s="262">
        <f>+M42+O42</f>
        <v>23</v>
      </c>
      <c r="M42" s="263">
        <v>23</v>
      </c>
      <c r="N42" s="263">
        <v>0</v>
      </c>
      <c r="O42" s="264">
        <v>0</v>
      </c>
      <c r="P42" s="213">
        <f>+Q42+S42</f>
        <v>23</v>
      </c>
      <c r="Q42" s="263">
        <v>23</v>
      </c>
      <c r="R42" s="263">
        <v>0</v>
      </c>
      <c r="S42" s="264">
        <v>0</v>
      </c>
      <c r="T42" s="213">
        <f>+U42+W42</f>
        <v>18.8</v>
      </c>
      <c r="U42" s="263">
        <v>18.8</v>
      </c>
      <c r="V42" s="263">
        <v>0</v>
      </c>
      <c r="W42" s="264">
        <v>0</v>
      </c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</row>
    <row r="43" spans="1:53" s="6" customFormat="1" ht="22.5" customHeight="1" thickBot="1" x14ac:dyDescent="0.25">
      <c r="A43" s="433"/>
      <c r="B43" s="448"/>
      <c r="C43" s="450"/>
      <c r="D43" s="430"/>
      <c r="E43" s="436"/>
      <c r="F43" s="427"/>
      <c r="G43" s="506"/>
      <c r="H43" s="421"/>
      <c r="I43" s="424"/>
      <c r="J43" s="424"/>
      <c r="K43" s="267" t="s">
        <v>27</v>
      </c>
      <c r="L43" s="268">
        <f>+M43+O43</f>
        <v>0</v>
      </c>
      <c r="M43" s="269">
        <v>0</v>
      </c>
      <c r="N43" s="269">
        <v>0</v>
      </c>
      <c r="O43" s="270">
        <v>0</v>
      </c>
      <c r="P43" s="216">
        <f>+Q43+S43</f>
        <v>0</v>
      </c>
      <c r="Q43" s="269">
        <v>0</v>
      </c>
      <c r="R43" s="269">
        <v>0</v>
      </c>
      <c r="S43" s="270">
        <v>0</v>
      </c>
      <c r="T43" s="268">
        <f>+U43+W43</f>
        <v>0</v>
      </c>
      <c r="U43" s="269">
        <v>0</v>
      </c>
      <c r="V43" s="269">
        <v>0</v>
      </c>
      <c r="W43" s="270">
        <v>0</v>
      </c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</row>
    <row r="44" spans="1:53" s="6" customFormat="1" ht="19.5" customHeight="1" thickBot="1" x14ac:dyDescent="0.25">
      <c r="A44" s="434"/>
      <c r="B44" s="455"/>
      <c r="C44" s="456"/>
      <c r="D44" s="431"/>
      <c r="E44" s="437"/>
      <c r="F44" s="428"/>
      <c r="G44" s="507"/>
      <c r="H44" s="441"/>
      <c r="I44" s="425"/>
      <c r="J44" s="425"/>
      <c r="K44" s="196" t="s">
        <v>10</v>
      </c>
      <c r="L44" s="271">
        <f>SUM(L42:L43)</f>
        <v>23</v>
      </c>
      <c r="M44" s="272">
        <f>SUM(M42:M43)</f>
        <v>23</v>
      </c>
      <c r="N44" s="272">
        <v>0</v>
      </c>
      <c r="O44" s="273">
        <v>0</v>
      </c>
      <c r="P44" s="197">
        <f>SUM(P42:P43)</f>
        <v>23</v>
      </c>
      <c r="Q44" s="198">
        <f t="shared" ref="Q44:W44" si="5">SUM(Q42:Q43)</f>
        <v>23</v>
      </c>
      <c r="R44" s="198">
        <f t="shared" si="5"/>
        <v>0</v>
      </c>
      <c r="S44" s="200">
        <f t="shared" si="5"/>
        <v>0</v>
      </c>
      <c r="T44" s="197">
        <f t="shared" si="5"/>
        <v>18.8</v>
      </c>
      <c r="U44" s="198">
        <f t="shared" si="5"/>
        <v>18.8</v>
      </c>
      <c r="V44" s="198">
        <f t="shared" si="5"/>
        <v>0</v>
      </c>
      <c r="W44" s="200">
        <f t="shared" si="5"/>
        <v>0</v>
      </c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</row>
    <row r="45" spans="1:53" s="6" customFormat="1" ht="16.5" customHeight="1" x14ac:dyDescent="0.2">
      <c r="A45" s="432" t="s">
        <v>33</v>
      </c>
      <c r="B45" s="447" t="s">
        <v>12</v>
      </c>
      <c r="C45" s="449" t="s">
        <v>15</v>
      </c>
      <c r="D45" s="429" t="s">
        <v>13</v>
      </c>
      <c r="E45" s="435" t="s">
        <v>46</v>
      </c>
      <c r="F45" s="426" t="s">
        <v>103</v>
      </c>
      <c r="G45" s="505" t="s">
        <v>92</v>
      </c>
      <c r="H45" s="420" t="s">
        <v>19</v>
      </c>
      <c r="I45" s="423" t="s">
        <v>80</v>
      </c>
      <c r="J45" s="423" t="s">
        <v>104</v>
      </c>
      <c r="K45" s="274" t="s">
        <v>18</v>
      </c>
      <c r="L45" s="275">
        <f>+M45+O45</f>
        <v>634</v>
      </c>
      <c r="M45" s="276">
        <v>634</v>
      </c>
      <c r="N45" s="276">
        <v>0</v>
      </c>
      <c r="O45" s="277">
        <v>0</v>
      </c>
      <c r="P45" s="278">
        <f>+Q45+S45</f>
        <v>104</v>
      </c>
      <c r="Q45" s="276">
        <v>104</v>
      </c>
      <c r="R45" s="276">
        <v>0</v>
      </c>
      <c r="S45" s="277">
        <v>0</v>
      </c>
      <c r="T45" s="278">
        <f>+U45+W45</f>
        <v>59.3</v>
      </c>
      <c r="U45" s="276">
        <v>59.3</v>
      </c>
      <c r="V45" s="276">
        <v>0</v>
      </c>
      <c r="W45" s="277">
        <v>0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</row>
    <row r="46" spans="1:53" s="10" customFormat="1" ht="15.75" customHeight="1" thickBot="1" x14ac:dyDescent="0.25">
      <c r="A46" s="433"/>
      <c r="B46" s="448"/>
      <c r="C46" s="450"/>
      <c r="D46" s="430"/>
      <c r="E46" s="436"/>
      <c r="F46" s="427"/>
      <c r="G46" s="506"/>
      <c r="H46" s="421"/>
      <c r="I46" s="424"/>
      <c r="J46" s="424"/>
      <c r="K46" s="267" t="s">
        <v>27</v>
      </c>
      <c r="L46" s="268">
        <f>+M46+O46</f>
        <v>0</v>
      </c>
      <c r="M46" s="269">
        <v>0</v>
      </c>
      <c r="N46" s="269">
        <v>0</v>
      </c>
      <c r="O46" s="270">
        <v>0</v>
      </c>
      <c r="P46" s="216">
        <f>+Q46+S46</f>
        <v>0</v>
      </c>
      <c r="Q46" s="269">
        <v>0</v>
      </c>
      <c r="R46" s="269">
        <v>0</v>
      </c>
      <c r="S46" s="270">
        <v>0</v>
      </c>
      <c r="T46" s="268">
        <f>+U46+W46</f>
        <v>0</v>
      </c>
      <c r="U46" s="269">
        <v>0</v>
      </c>
      <c r="V46" s="269">
        <v>0</v>
      </c>
      <c r="W46" s="270">
        <v>0</v>
      </c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</row>
    <row r="47" spans="1:53" s="11" customFormat="1" ht="21" customHeight="1" thickBot="1" x14ac:dyDescent="0.25">
      <c r="A47" s="434"/>
      <c r="B47" s="455"/>
      <c r="C47" s="456"/>
      <c r="D47" s="431"/>
      <c r="E47" s="437"/>
      <c r="F47" s="428"/>
      <c r="G47" s="507"/>
      <c r="H47" s="441"/>
      <c r="I47" s="425"/>
      <c r="J47" s="425"/>
      <c r="K47" s="196" t="s">
        <v>10</v>
      </c>
      <c r="L47" s="271">
        <f>SUM(L45:L46)</f>
        <v>634</v>
      </c>
      <c r="M47" s="272">
        <f>SUM(M45:M46)</f>
        <v>634</v>
      </c>
      <c r="N47" s="272">
        <v>0</v>
      </c>
      <c r="O47" s="273">
        <v>0</v>
      </c>
      <c r="P47" s="197">
        <f>SUM(P45:P46)</f>
        <v>104</v>
      </c>
      <c r="Q47" s="198">
        <f t="shared" ref="Q47:W47" si="6">SUM(Q45:Q46)</f>
        <v>104</v>
      </c>
      <c r="R47" s="198">
        <f t="shared" si="6"/>
        <v>0</v>
      </c>
      <c r="S47" s="200">
        <f t="shared" si="6"/>
        <v>0</v>
      </c>
      <c r="T47" s="197">
        <f t="shared" si="6"/>
        <v>59.3</v>
      </c>
      <c r="U47" s="198">
        <f t="shared" si="6"/>
        <v>59.3</v>
      </c>
      <c r="V47" s="198">
        <f t="shared" si="6"/>
        <v>0</v>
      </c>
      <c r="W47" s="200">
        <f t="shared" si="6"/>
        <v>0</v>
      </c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BA47" s="12"/>
    </row>
    <row r="48" spans="1:53" s="6" customFormat="1" ht="16.5" customHeight="1" x14ac:dyDescent="0.2">
      <c r="A48" s="432" t="s">
        <v>33</v>
      </c>
      <c r="B48" s="447" t="s">
        <v>12</v>
      </c>
      <c r="C48" s="449" t="s">
        <v>15</v>
      </c>
      <c r="D48" s="429" t="s">
        <v>14</v>
      </c>
      <c r="E48" s="435" t="s">
        <v>48</v>
      </c>
      <c r="F48" s="426" t="s">
        <v>103</v>
      </c>
      <c r="G48" s="505" t="s">
        <v>93</v>
      </c>
      <c r="H48" s="420" t="s">
        <v>19</v>
      </c>
      <c r="I48" s="423" t="s">
        <v>80</v>
      </c>
      <c r="J48" s="423" t="s">
        <v>104</v>
      </c>
      <c r="K48" s="274" t="s">
        <v>18</v>
      </c>
      <c r="L48" s="275">
        <f>+M48+O48</f>
        <v>990</v>
      </c>
      <c r="M48" s="276">
        <v>990</v>
      </c>
      <c r="N48" s="276">
        <v>0</v>
      </c>
      <c r="O48" s="277">
        <v>0</v>
      </c>
      <c r="P48" s="278">
        <f>+Q48+S48</f>
        <v>1520</v>
      </c>
      <c r="Q48" s="276">
        <v>1520</v>
      </c>
      <c r="R48" s="276">
        <v>0</v>
      </c>
      <c r="S48" s="277">
        <v>0</v>
      </c>
      <c r="T48" s="278">
        <f>+U48+W48</f>
        <v>1468</v>
      </c>
      <c r="U48" s="276">
        <v>1468</v>
      </c>
      <c r="V48" s="276">
        <v>0</v>
      </c>
      <c r="W48" s="277">
        <v>0</v>
      </c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</row>
    <row r="49" spans="1:246" s="6" customFormat="1" ht="21" customHeight="1" thickBot="1" x14ac:dyDescent="0.25">
      <c r="A49" s="433"/>
      <c r="B49" s="448"/>
      <c r="C49" s="450"/>
      <c r="D49" s="430"/>
      <c r="E49" s="436"/>
      <c r="F49" s="427"/>
      <c r="G49" s="506"/>
      <c r="H49" s="421"/>
      <c r="I49" s="424"/>
      <c r="J49" s="424"/>
      <c r="K49" s="267" t="s">
        <v>27</v>
      </c>
      <c r="L49" s="268">
        <f>+M49+O49</f>
        <v>0</v>
      </c>
      <c r="M49" s="269">
        <v>0</v>
      </c>
      <c r="N49" s="269">
        <v>0</v>
      </c>
      <c r="O49" s="270">
        <v>0</v>
      </c>
      <c r="P49" s="216">
        <f>+Q49+S49</f>
        <v>0</v>
      </c>
      <c r="Q49" s="269">
        <v>0</v>
      </c>
      <c r="R49" s="269">
        <v>0</v>
      </c>
      <c r="S49" s="270">
        <v>0</v>
      </c>
      <c r="T49" s="268">
        <f>+U49+W49</f>
        <v>0</v>
      </c>
      <c r="U49" s="269">
        <v>0</v>
      </c>
      <c r="V49" s="269">
        <v>0</v>
      </c>
      <c r="W49" s="270">
        <v>0</v>
      </c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</row>
    <row r="50" spans="1:246" s="6" customFormat="1" ht="21.75" customHeight="1" thickBot="1" x14ac:dyDescent="0.25">
      <c r="A50" s="434"/>
      <c r="B50" s="455"/>
      <c r="C50" s="456"/>
      <c r="D50" s="431"/>
      <c r="E50" s="437"/>
      <c r="F50" s="428"/>
      <c r="G50" s="507"/>
      <c r="H50" s="441"/>
      <c r="I50" s="425"/>
      <c r="J50" s="425"/>
      <c r="K50" s="196" t="s">
        <v>10</v>
      </c>
      <c r="L50" s="279">
        <f t="shared" ref="L50:W50" si="7">SUM(L48:L49)</f>
        <v>990</v>
      </c>
      <c r="M50" s="280">
        <f t="shared" si="7"/>
        <v>990</v>
      </c>
      <c r="N50" s="280">
        <f t="shared" si="7"/>
        <v>0</v>
      </c>
      <c r="O50" s="281">
        <f t="shared" si="7"/>
        <v>0</v>
      </c>
      <c r="P50" s="279">
        <f t="shared" si="7"/>
        <v>1520</v>
      </c>
      <c r="Q50" s="280">
        <f t="shared" si="7"/>
        <v>1520</v>
      </c>
      <c r="R50" s="280">
        <f t="shared" si="7"/>
        <v>0</v>
      </c>
      <c r="S50" s="281">
        <f t="shared" si="7"/>
        <v>0</v>
      </c>
      <c r="T50" s="279">
        <f t="shared" si="7"/>
        <v>1468</v>
      </c>
      <c r="U50" s="280">
        <f t="shared" si="7"/>
        <v>1468</v>
      </c>
      <c r="V50" s="280">
        <f t="shared" si="7"/>
        <v>0</v>
      </c>
      <c r="W50" s="281">
        <f t="shared" si="7"/>
        <v>0</v>
      </c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</row>
    <row r="51" spans="1:246" s="6" customFormat="1" ht="18.75" customHeight="1" thickBot="1" x14ac:dyDescent="0.25">
      <c r="A51" s="282" t="s">
        <v>33</v>
      </c>
      <c r="B51" s="258" t="s">
        <v>12</v>
      </c>
      <c r="C51" s="259" t="s">
        <v>15</v>
      </c>
      <c r="D51" s="564" t="s">
        <v>98</v>
      </c>
      <c r="E51" s="564"/>
      <c r="F51" s="564"/>
      <c r="G51" s="564"/>
      <c r="H51" s="565"/>
      <c r="I51" s="565"/>
      <c r="J51" s="565"/>
      <c r="K51" s="566"/>
      <c r="L51" s="283">
        <f>SUM(L44+L47+L50)</f>
        <v>1647</v>
      </c>
      <c r="M51" s="284">
        <f>SUM(M44+M47+M50)</f>
        <v>1647</v>
      </c>
      <c r="N51" s="284">
        <f>SUM(N44+N47+N50)</f>
        <v>0</v>
      </c>
      <c r="O51" s="285">
        <f>SUM(O44+O47+O50)</f>
        <v>0</v>
      </c>
      <c r="P51" s="283">
        <f>SUM(P44+P47+P50)</f>
        <v>1647</v>
      </c>
      <c r="Q51" s="284">
        <f t="shared" ref="Q51:W51" si="8">SUM(Q44+Q47+Q50)</f>
        <v>1647</v>
      </c>
      <c r="R51" s="284">
        <f t="shared" si="8"/>
        <v>0</v>
      </c>
      <c r="S51" s="285">
        <f t="shared" si="8"/>
        <v>0</v>
      </c>
      <c r="T51" s="283">
        <f t="shared" si="8"/>
        <v>1546.1</v>
      </c>
      <c r="U51" s="284">
        <f t="shared" si="8"/>
        <v>1546.1</v>
      </c>
      <c r="V51" s="284">
        <f t="shared" si="8"/>
        <v>0</v>
      </c>
      <c r="W51" s="285">
        <f t="shared" si="8"/>
        <v>0</v>
      </c>
      <c r="X51" s="465" t="s">
        <v>33</v>
      </c>
      <c r="Y51" s="286" t="s">
        <v>12</v>
      </c>
      <c r="Z51" s="287" t="s">
        <v>40</v>
      </c>
      <c r="AA51" s="288" t="s">
        <v>12</v>
      </c>
      <c r="AB51" s="466" t="s">
        <v>38</v>
      </c>
      <c r="AC51" s="289"/>
      <c r="AD51" s="468" t="s">
        <v>36</v>
      </c>
      <c r="AE51" s="460" t="s">
        <v>20</v>
      </c>
      <c r="AF51" s="290" t="s">
        <v>39</v>
      </c>
      <c r="AG51" s="291" t="s">
        <v>18</v>
      </c>
      <c r="AH51" s="292">
        <f>+AI51+AK51</f>
        <v>0</v>
      </c>
      <c r="AI51" s="293">
        <v>0</v>
      </c>
      <c r="AJ51" s="293">
        <v>0</v>
      </c>
      <c r="AK51" s="294">
        <v>0</v>
      </c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</row>
    <row r="52" spans="1:246" s="6" customFormat="1" ht="18" customHeight="1" thickBot="1" x14ac:dyDescent="0.25">
      <c r="A52" s="257" t="s">
        <v>33</v>
      </c>
      <c r="B52" s="258" t="s">
        <v>12</v>
      </c>
      <c r="C52" s="259" t="s">
        <v>16</v>
      </c>
      <c r="D52" s="417" t="s">
        <v>41</v>
      </c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9"/>
      <c r="X52" s="465"/>
      <c r="Y52" s="295"/>
      <c r="Z52" s="265"/>
      <c r="AA52" s="266"/>
      <c r="AB52" s="466"/>
      <c r="AC52" s="289"/>
      <c r="AD52" s="468"/>
      <c r="AE52" s="460"/>
      <c r="AF52" s="290"/>
      <c r="AG52" s="291" t="s">
        <v>35</v>
      </c>
      <c r="AH52" s="292">
        <f>+AI52+AK52</f>
        <v>0</v>
      </c>
      <c r="AI52" s="293">
        <v>0</v>
      </c>
      <c r="AJ52" s="293">
        <v>0</v>
      </c>
      <c r="AK52" s="294">
        <v>0</v>
      </c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</row>
    <row r="53" spans="1:246" s="6" customFormat="1" ht="15.75" customHeight="1" x14ac:dyDescent="0.2">
      <c r="A53" s="432" t="s">
        <v>33</v>
      </c>
      <c r="B53" s="447" t="s">
        <v>12</v>
      </c>
      <c r="C53" s="449" t="s">
        <v>16</v>
      </c>
      <c r="D53" s="429" t="s">
        <v>12</v>
      </c>
      <c r="E53" s="435" t="s">
        <v>44</v>
      </c>
      <c r="F53" s="426" t="s">
        <v>103</v>
      </c>
      <c r="G53" s="438" t="s">
        <v>97</v>
      </c>
      <c r="H53" s="420" t="s">
        <v>19</v>
      </c>
      <c r="I53" s="462" t="s">
        <v>168</v>
      </c>
      <c r="J53" s="552" t="s">
        <v>189</v>
      </c>
      <c r="K53" s="296" t="s">
        <v>18</v>
      </c>
      <c r="L53" s="297">
        <f>+M53+O53</f>
        <v>241.3</v>
      </c>
      <c r="M53" s="263">
        <v>241.3</v>
      </c>
      <c r="N53" s="263">
        <v>0</v>
      </c>
      <c r="O53" s="264">
        <v>0</v>
      </c>
      <c r="P53" s="297">
        <f>+Q53+S53</f>
        <v>338.2</v>
      </c>
      <c r="Q53" s="263">
        <v>338.2</v>
      </c>
      <c r="R53" s="263">
        <v>0</v>
      </c>
      <c r="S53" s="264">
        <v>0</v>
      </c>
      <c r="T53" s="297">
        <f>+U53+W53</f>
        <v>337.8</v>
      </c>
      <c r="U53" s="263">
        <v>337.8</v>
      </c>
      <c r="V53" s="263">
        <v>0</v>
      </c>
      <c r="W53" s="264">
        <v>0</v>
      </c>
      <c r="X53" s="465"/>
      <c r="Y53" s="295"/>
      <c r="Z53" s="265"/>
      <c r="AA53" s="266"/>
      <c r="AB53" s="467"/>
      <c r="AC53" s="289"/>
      <c r="AD53" s="469"/>
      <c r="AE53" s="461"/>
      <c r="AF53" s="290"/>
      <c r="AG53" s="298" t="s">
        <v>22</v>
      </c>
      <c r="AH53" s="299">
        <f>SUM(AH51:AH52)</f>
        <v>0</v>
      </c>
      <c r="AI53" s="300">
        <f>SUM(AI51:AI52)</f>
        <v>0</v>
      </c>
      <c r="AJ53" s="300">
        <v>0</v>
      </c>
      <c r="AK53" s="301">
        <f>SUM(AK51:AK52)</f>
        <v>0</v>
      </c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</row>
    <row r="54" spans="1:246" s="10" customFormat="1" ht="15.75" customHeight="1" thickBot="1" x14ac:dyDescent="0.25">
      <c r="A54" s="433"/>
      <c r="B54" s="448"/>
      <c r="C54" s="450"/>
      <c r="D54" s="430"/>
      <c r="E54" s="436"/>
      <c r="F54" s="427"/>
      <c r="G54" s="439"/>
      <c r="H54" s="421"/>
      <c r="I54" s="463"/>
      <c r="J54" s="553"/>
      <c r="K54" s="302" t="s">
        <v>25</v>
      </c>
      <c r="L54" s="303">
        <f>+M54+O54</f>
        <v>0</v>
      </c>
      <c r="M54" s="269">
        <v>0</v>
      </c>
      <c r="N54" s="269">
        <v>0</v>
      </c>
      <c r="O54" s="270">
        <v>0</v>
      </c>
      <c r="P54" s="303">
        <f>+Q54+S54</f>
        <v>0</v>
      </c>
      <c r="Q54" s="269">
        <v>0</v>
      </c>
      <c r="R54" s="269">
        <v>0</v>
      </c>
      <c r="S54" s="270">
        <v>0</v>
      </c>
      <c r="T54" s="303">
        <f>+U54+W54</f>
        <v>0</v>
      </c>
      <c r="U54" s="269">
        <v>0</v>
      </c>
      <c r="V54" s="269">
        <v>0</v>
      </c>
      <c r="W54" s="270">
        <v>0</v>
      </c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</row>
    <row r="55" spans="1:246" s="10" customFormat="1" ht="30" customHeight="1" thickBot="1" x14ac:dyDescent="0.25">
      <c r="A55" s="434"/>
      <c r="B55" s="455"/>
      <c r="C55" s="456"/>
      <c r="D55" s="431"/>
      <c r="E55" s="437"/>
      <c r="F55" s="428"/>
      <c r="G55" s="440"/>
      <c r="H55" s="441"/>
      <c r="I55" s="464"/>
      <c r="J55" s="554"/>
      <c r="K55" s="304" t="s">
        <v>10</v>
      </c>
      <c r="L55" s="271">
        <f t="shared" ref="L55:W55" si="9">SUM(L53:L54)</f>
        <v>241.3</v>
      </c>
      <c r="M55" s="272">
        <f t="shared" si="9"/>
        <v>241.3</v>
      </c>
      <c r="N55" s="272">
        <f t="shared" si="9"/>
        <v>0</v>
      </c>
      <c r="O55" s="273">
        <f t="shared" si="9"/>
        <v>0</v>
      </c>
      <c r="P55" s="197">
        <f t="shared" si="9"/>
        <v>338.2</v>
      </c>
      <c r="Q55" s="198">
        <f t="shared" si="9"/>
        <v>338.2</v>
      </c>
      <c r="R55" s="198">
        <f t="shared" si="9"/>
        <v>0</v>
      </c>
      <c r="S55" s="200">
        <f t="shared" si="9"/>
        <v>0</v>
      </c>
      <c r="T55" s="197">
        <f t="shared" si="9"/>
        <v>337.8</v>
      </c>
      <c r="U55" s="198">
        <f t="shared" si="9"/>
        <v>337.8</v>
      </c>
      <c r="V55" s="198">
        <f t="shared" si="9"/>
        <v>0</v>
      </c>
      <c r="W55" s="200">
        <f t="shared" si="9"/>
        <v>0</v>
      </c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  <c r="AJ55" s="305"/>
      <c r="AK55" s="305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</row>
    <row r="56" spans="1:246" ht="20.25" customHeight="1" x14ac:dyDescent="0.2">
      <c r="A56" s="432" t="s">
        <v>33</v>
      </c>
      <c r="B56" s="447" t="s">
        <v>12</v>
      </c>
      <c r="C56" s="449" t="s">
        <v>16</v>
      </c>
      <c r="D56" s="429" t="s">
        <v>13</v>
      </c>
      <c r="E56" s="435" t="s">
        <v>45</v>
      </c>
      <c r="F56" s="426" t="s">
        <v>103</v>
      </c>
      <c r="G56" s="438" t="s">
        <v>94</v>
      </c>
      <c r="H56" s="420" t="s">
        <v>19</v>
      </c>
      <c r="I56" s="462" t="s">
        <v>168</v>
      </c>
      <c r="J56" s="555" t="s">
        <v>190</v>
      </c>
      <c r="K56" s="306" t="s">
        <v>18</v>
      </c>
      <c r="L56" s="307">
        <f>+M56+O56</f>
        <v>2430.1999999999998</v>
      </c>
      <c r="M56" s="276">
        <v>2430.1999999999998</v>
      </c>
      <c r="N56" s="276">
        <v>1199</v>
      </c>
      <c r="O56" s="277">
        <v>0</v>
      </c>
      <c r="P56" s="307">
        <f>Q56+S56</f>
        <v>2460</v>
      </c>
      <c r="Q56" s="276">
        <v>2460</v>
      </c>
      <c r="R56" s="276">
        <v>1200.9000000000001</v>
      </c>
      <c r="S56" s="277">
        <v>0</v>
      </c>
      <c r="T56" s="307">
        <f>+U56+W56</f>
        <v>2439.1999999999998</v>
      </c>
      <c r="U56" s="276">
        <v>2439.1999999999998</v>
      </c>
      <c r="V56" s="276">
        <v>1186.3</v>
      </c>
      <c r="W56" s="277">
        <v>0</v>
      </c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</row>
    <row r="57" spans="1:246" ht="21.75" customHeight="1" thickBot="1" x14ac:dyDescent="0.25">
      <c r="A57" s="433"/>
      <c r="B57" s="448"/>
      <c r="C57" s="450"/>
      <c r="D57" s="430"/>
      <c r="E57" s="436"/>
      <c r="F57" s="427"/>
      <c r="G57" s="439"/>
      <c r="H57" s="421"/>
      <c r="I57" s="463"/>
      <c r="J57" s="556"/>
      <c r="K57" s="302" t="s">
        <v>25</v>
      </c>
      <c r="L57" s="303">
        <f>+M57+O57</f>
        <v>9.1999999999999993</v>
      </c>
      <c r="M57" s="269">
        <v>9.1999999999999993</v>
      </c>
      <c r="N57" s="269">
        <v>0</v>
      </c>
      <c r="O57" s="270">
        <v>0</v>
      </c>
      <c r="P57" s="303">
        <f>Q57+S57</f>
        <v>11.7</v>
      </c>
      <c r="Q57" s="269">
        <v>11.7</v>
      </c>
      <c r="R57" s="269">
        <v>0</v>
      </c>
      <c r="S57" s="270">
        <v>0</v>
      </c>
      <c r="T57" s="303">
        <f>+U57+W57</f>
        <v>3.5</v>
      </c>
      <c r="U57" s="269">
        <v>3.5</v>
      </c>
      <c r="V57" s="269">
        <v>0</v>
      </c>
      <c r="W57" s="270">
        <v>0</v>
      </c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</row>
    <row r="58" spans="1:246" ht="33.75" customHeight="1" thickBot="1" x14ac:dyDescent="0.25">
      <c r="A58" s="434"/>
      <c r="B58" s="455"/>
      <c r="C58" s="456"/>
      <c r="D58" s="431"/>
      <c r="E58" s="437"/>
      <c r="F58" s="428"/>
      <c r="G58" s="440"/>
      <c r="H58" s="441"/>
      <c r="I58" s="464"/>
      <c r="J58" s="557"/>
      <c r="K58" s="304" t="s">
        <v>10</v>
      </c>
      <c r="L58" s="271">
        <f>SUM(L56:L57)</f>
        <v>2439.3999999999996</v>
      </c>
      <c r="M58" s="272">
        <f t="shared" ref="M58:AK58" si="10">SUM(M56:M57)</f>
        <v>2439.3999999999996</v>
      </c>
      <c r="N58" s="272">
        <f t="shared" si="10"/>
        <v>1199</v>
      </c>
      <c r="O58" s="273">
        <f t="shared" si="10"/>
        <v>0</v>
      </c>
      <c r="P58" s="197">
        <f t="shared" si="10"/>
        <v>2471.6999999999998</v>
      </c>
      <c r="Q58" s="198">
        <f t="shared" si="10"/>
        <v>2471.6999999999998</v>
      </c>
      <c r="R58" s="198">
        <f t="shared" si="10"/>
        <v>1200.9000000000001</v>
      </c>
      <c r="S58" s="200">
        <f t="shared" si="10"/>
        <v>0</v>
      </c>
      <c r="T58" s="197">
        <f t="shared" si="10"/>
        <v>2442.6999999999998</v>
      </c>
      <c r="U58" s="198">
        <f t="shared" si="10"/>
        <v>2442.6999999999998</v>
      </c>
      <c r="V58" s="198">
        <f t="shared" si="10"/>
        <v>1186.3</v>
      </c>
      <c r="W58" s="200">
        <f t="shared" si="10"/>
        <v>0</v>
      </c>
      <c r="X58" s="308">
        <f t="shared" si="10"/>
        <v>0</v>
      </c>
      <c r="Y58" s="309">
        <f t="shared" si="10"/>
        <v>0</v>
      </c>
      <c r="Z58" s="309">
        <f t="shared" si="10"/>
        <v>0</v>
      </c>
      <c r="AA58" s="309">
        <f t="shared" si="10"/>
        <v>0</v>
      </c>
      <c r="AB58" s="309">
        <f t="shared" si="10"/>
        <v>0</v>
      </c>
      <c r="AC58" s="309">
        <f t="shared" si="10"/>
        <v>0</v>
      </c>
      <c r="AD58" s="309">
        <f t="shared" si="10"/>
        <v>0</v>
      </c>
      <c r="AE58" s="309">
        <f t="shared" si="10"/>
        <v>0</v>
      </c>
      <c r="AF58" s="309">
        <f t="shared" si="10"/>
        <v>0</v>
      </c>
      <c r="AG58" s="309">
        <f t="shared" si="10"/>
        <v>0</v>
      </c>
      <c r="AH58" s="309">
        <f t="shared" si="10"/>
        <v>0</v>
      </c>
      <c r="AI58" s="309">
        <f t="shared" si="10"/>
        <v>0</v>
      </c>
      <c r="AJ58" s="309">
        <f t="shared" si="10"/>
        <v>0</v>
      </c>
      <c r="AK58" s="309">
        <f t="shared" si="10"/>
        <v>0</v>
      </c>
    </row>
    <row r="59" spans="1:246" ht="18.75" customHeight="1" thickBot="1" x14ac:dyDescent="0.25">
      <c r="A59" s="310" t="s">
        <v>33</v>
      </c>
      <c r="B59" s="258" t="s">
        <v>12</v>
      </c>
      <c r="C59" s="259" t="s">
        <v>16</v>
      </c>
      <c r="D59" s="565" t="s">
        <v>98</v>
      </c>
      <c r="E59" s="565"/>
      <c r="F59" s="565"/>
      <c r="G59" s="565"/>
      <c r="H59" s="565"/>
      <c r="I59" s="565"/>
      <c r="J59" s="565"/>
      <c r="K59" s="566"/>
      <c r="L59" s="311">
        <f t="shared" ref="L59:O59" si="11">SUM(L58+L55)</f>
        <v>2680.7</v>
      </c>
      <c r="M59" s="312">
        <f t="shared" si="11"/>
        <v>2680.7</v>
      </c>
      <c r="N59" s="312">
        <f t="shared" si="11"/>
        <v>1199</v>
      </c>
      <c r="O59" s="313">
        <f t="shared" si="11"/>
        <v>0</v>
      </c>
      <c r="P59" s="314">
        <f>P58+P55</f>
        <v>2809.8999999999996</v>
      </c>
      <c r="Q59" s="315">
        <f t="shared" ref="Q59:W59" si="12">Q58+Q55</f>
        <v>2809.8999999999996</v>
      </c>
      <c r="R59" s="315">
        <f t="shared" si="12"/>
        <v>1200.9000000000001</v>
      </c>
      <c r="S59" s="316">
        <f t="shared" si="12"/>
        <v>0</v>
      </c>
      <c r="T59" s="314">
        <f t="shared" si="12"/>
        <v>2780.5</v>
      </c>
      <c r="U59" s="315">
        <f t="shared" si="12"/>
        <v>2780.5</v>
      </c>
      <c r="V59" s="315">
        <f t="shared" si="12"/>
        <v>1186.3</v>
      </c>
      <c r="W59" s="316">
        <f t="shared" si="12"/>
        <v>0</v>
      </c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</row>
    <row r="60" spans="1:246" ht="18.75" customHeight="1" thickBot="1" x14ac:dyDescent="0.25">
      <c r="A60" s="257" t="s">
        <v>33</v>
      </c>
      <c r="B60" s="258" t="s">
        <v>12</v>
      </c>
      <c r="C60" s="259" t="s">
        <v>17</v>
      </c>
      <c r="D60" s="417" t="s">
        <v>42</v>
      </c>
      <c r="E60" s="418"/>
      <c r="F60" s="418"/>
      <c r="G60" s="418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  <c r="T60" s="418"/>
      <c r="U60" s="418"/>
      <c r="V60" s="418"/>
      <c r="W60" s="419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</row>
    <row r="61" spans="1:246" ht="15.75" customHeight="1" x14ac:dyDescent="0.2">
      <c r="A61" s="432" t="s">
        <v>33</v>
      </c>
      <c r="B61" s="484" t="s">
        <v>12</v>
      </c>
      <c r="C61" s="457" t="s">
        <v>17</v>
      </c>
      <c r="D61" s="570" t="s">
        <v>12</v>
      </c>
      <c r="E61" s="487" t="s">
        <v>73</v>
      </c>
      <c r="F61" s="567" t="s">
        <v>103</v>
      </c>
      <c r="G61" s="470" t="s">
        <v>96</v>
      </c>
      <c r="H61" s="473" t="s">
        <v>19</v>
      </c>
      <c r="I61" s="476" t="s">
        <v>102</v>
      </c>
      <c r="J61" s="558" t="s">
        <v>191</v>
      </c>
      <c r="K61" s="317" t="s">
        <v>27</v>
      </c>
      <c r="L61" s="318">
        <f>+M61+O61</f>
        <v>114.2</v>
      </c>
      <c r="M61" s="319">
        <v>113.2</v>
      </c>
      <c r="N61" s="319">
        <v>92.4</v>
      </c>
      <c r="O61" s="320">
        <v>1</v>
      </c>
      <c r="P61" s="250">
        <f>Q61+S61</f>
        <v>114.2</v>
      </c>
      <c r="Q61" s="319">
        <v>113.2</v>
      </c>
      <c r="R61" s="319">
        <v>101.7</v>
      </c>
      <c r="S61" s="320">
        <v>1</v>
      </c>
      <c r="T61" s="250">
        <f>+U61+W61</f>
        <v>114.2</v>
      </c>
      <c r="U61" s="319">
        <v>113.2</v>
      </c>
      <c r="V61" s="319">
        <v>101.7</v>
      </c>
      <c r="W61" s="320">
        <v>1</v>
      </c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</row>
    <row r="62" spans="1:246" ht="15.75" customHeight="1" thickBot="1" x14ac:dyDescent="0.25">
      <c r="A62" s="433"/>
      <c r="B62" s="485"/>
      <c r="C62" s="458"/>
      <c r="D62" s="571"/>
      <c r="E62" s="488"/>
      <c r="F62" s="568"/>
      <c r="G62" s="471"/>
      <c r="H62" s="474"/>
      <c r="I62" s="477"/>
      <c r="J62" s="559"/>
      <c r="K62" s="321" t="s">
        <v>28</v>
      </c>
      <c r="L62" s="322">
        <f>+M62+O62</f>
        <v>0</v>
      </c>
      <c r="M62" s="323">
        <v>0</v>
      </c>
      <c r="N62" s="323">
        <v>0</v>
      </c>
      <c r="O62" s="324">
        <v>0</v>
      </c>
      <c r="P62" s="322">
        <f>+Q62+S62</f>
        <v>0</v>
      </c>
      <c r="Q62" s="323">
        <v>0</v>
      </c>
      <c r="R62" s="323">
        <v>0</v>
      </c>
      <c r="S62" s="324">
        <v>0</v>
      </c>
      <c r="T62" s="322">
        <f>+U62+W62</f>
        <v>0</v>
      </c>
      <c r="U62" s="323">
        <v>0</v>
      </c>
      <c r="V62" s="323">
        <v>0</v>
      </c>
      <c r="W62" s="324">
        <v>0</v>
      </c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</row>
    <row r="63" spans="1:246" ht="20.25" customHeight="1" thickBot="1" x14ac:dyDescent="0.25">
      <c r="A63" s="434"/>
      <c r="B63" s="486"/>
      <c r="C63" s="459"/>
      <c r="D63" s="572"/>
      <c r="E63" s="489"/>
      <c r="F63" s="569"/>
      <c r="G63" s="472"/>
      <c r="H63" s="475"/>
      <c r="I63" s="478"/>
      <c r="J63" s="560"/>
      <c r="K63" s="196" t="s">
        <v>10</v>
      </c>
      <c r="L63" s="271">
        <f t="shared" ref="L63:W63" si="13">SUM(L61:L62)</f>
        <v>114.2</v>
      </c>
      <c r="M63" s="272">
        <f t="shared" si="13"/>
        <v>113.2</v>
      </c>
      <c r="N63" s="272">
        <f t="shared" si="13"/>
        <v>92.4</v>
      </c>
      <c r="O63" s="273">
        <f t="shared" si="13"/>
        <v>1</v>
      </c>
      <c r="P63" s="197">
        <f t="shared" si="13"/>
        <v>114.2</v>
      </c>
      <c r="Q63" s="198">
        <f t="shared" si="13"/>
        <v>113.2</v>
      </c>
      <c r="R63" s="198">
        <f t="shared" si="13"/>
        <v>101.7</v>
      </c>
      <c r="S63" s="200">
        <f t="shared" si="13"/>
        <v>1</v>
      </c>
      <c r="T63" s="197">
        <f t="shared" si="13"/>
        <v>114.2</v>
      </c>
      <c r="U63" s="198">
        <f t="shared" si="13"/>
        <v>113.2</v>
      </c>
      <c r="V63" s="198">
        <f t="shared" si="13"/>
        <v>101.7</v>
      </c>
      <c r="W63" s="200">
        <f t="shared" si="13"/>
        <v>1</v>
      </c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</row>
    <row r="64" spans="1:246" ht="20.25" customHeight="1" thickBot="1" x14ac:dyDescent="0.25">
      <c r="A64" s="257" t="s">
        <v>33</v>
      </c>
      <c r="B64" s="258" t="s">
        <v>12</v>
      </c>
      <c r="C64" s="325" t="s">
        <v>17</v>
      </c>
      <c r="D64" s="574" t="s">
        <v>98</v>
      </c>
      <c r="E64" s="574"/>
      <c r="F64" s="574"/>
      <c r="G64" s="574"/>
      <c r="H64" s="574"/>
      <c r="I64" s="574"/>
      <c r="J64" s="574"/>
      <c r="K64" s="578"/>
      <c r="L64" s="326">
        <f t="shared" ref="L64:W64" si="14">L63</f>
        <v>114.2</v>
      </c>
      <c r="M64" s="327">
        <f t="shared" si="14"/>
        <v>113.2</v>
      </c>
      <c r="N64" s="327">
        <f t="shared" si="14"/>
        <v>92.4</v>
      </c>
      <c r="O64" s="328">
        <f t="shared" si="14"/>
        <v>1</v>
      </c>
      <c r="P64" s="329">
        <f t="shared" si="14"/>
        <v>114.2</v>
      </c>
      <c r="Q64" s="330">
        <f t="shared" si="14"/>
        <v>113.2</v>
      </c>
      <c r="R64" s="330">
        <f t="shared" si="14"/>
        <v>101.7</v>
      </c>
      <c r="S64" s="331">
        <f t="shared" si="14"/>
        <v>1</v>
      </c>
      <c r="T64" s="329">
        <f t="shared" si="14"/>
        <v>114.2</v>
      </c>
      <c r="U64" s="330">
        <f t="shared" si="14"/>
        <v>113.2</v>
      </c>
      <c r="V64" s="330">
        <f t="shared" si="14"/>
        <v>101.7</v>
      </c>
      <c r="W64" s="331">
        <f t="shared" si="14"/>
        <v>1</v>
      </c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</row>
    <row r="65" spans="1:37" ht="21" customHeight="1" thickBot="1" x14ac:dyDescent="0.25">
      <c r="A65" s="332" t="s">
        <v>33</v>
      </c>
      <c r="B65" s="333" t="s">
        <v>12</v>
      </c>
      <c r="C65" s="214" t="s">
        <v>33</v>
      </c>
      <c r="D65" s="414" t="s">
        <v>37</v>
      </c>
      <c r="E65" s="415"/>
      <c r="F65" s="415"/>
      <c r="G65" s="415"/>
      <c r="H65" s="415"/>
      <c r="I65" s="415"/>
      <c r="J65" s="415"/>
      <c r="K65" s="415"/>
      <c r="L65" s="415"/>
      <c r="M65" s="415"/>
      <c r="N65" s="415"/>
      <c r="O65" s="415"/>
      <c r="P65" s="415"/>
      <c r="Q65" s="415"/>
      <c r="R65" s="415"/>
      <c r="S65" s="415"/>
      <c r="T65" s="415"/>
      <c r="U65" s="415"/>
      <c r="V65" s="415"/>
      <c r="W65" s="416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</row>
    <row r="66" spans="1:37" ht="20.25" customHeight="1" x14ac:dyDescent="0.2">
      <c r="A66" s="432" t="s">
        <v>33</v>
      </c>
      <c r="B66" s="447" t="s">
        <v>12</v>
      </c>
      <c r="C66" s="449" t="s">
        <v>33</v>
      </c>
      <c r="D66" s="429" t="s">
        <v>12</v>
      </c>
      <c r="E66" s="452" t="s">
        <v>53</v>
      </c>
      <c r="F66" s="482" t="s">
        <v>103</v>
      </c>
      <c r="G66" s="438" t="s">
        <v>23</v>
      </c>
      <c r="H66" s="420" t="s">
        <v>19</v>
      </c>
      <c r="I66" s="423" t="s">
        <v>88</v>
      </c>
      <c r="J66" s="561" t="s">
        <v>192</v>
      </c>
      <c r="K66" s="334" t="s">
        <v>18</v>
      </c>
      <c r="L66" s="318">
        <f>M66+O66</f>
        <v>123.4</v>
      </c>
      <c r="M66" s="335">
        <v>0</v>
      </c>
      <c r="N66" s="336">
        <v>0</v>
      </c>
      <c r="O66" s="320">
        <v>123.4</v>
      </c>
      <c r="P66" s="213">
        <f>+Q66+S66</f>
        <v>207.3</v>
      </c>
      <c r="Q66" s="229">
        <v>0</v>
      </c>
      <c r="R66" s="263">
        <v>0</v>
      </c>
      <c r="S66" s="264">
        <v>207.3</v>
      </c>
      <c r="T66" s="213">
        <f>+U66+W66</f>
        <v>207.3</v>
      </c>
      <c r="U66" s="263">
        <v>0</v>
      </c>
      <c r="V66" s="263">
        <v>0</v>
      </c>
      <c r="W66" s="264">
        <v>207.3</v>
      </c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</row>
    <row r="67" spans="1:37" ht="21" customHeight="1" thickBot="1" x14ac:dyDescent="0.25">
      <c r="A67" s="433"/>
      <c r="B67" s="448"/>
      <c r="C67" s="450"/>
      <c r="D67" s="430"/>
      <c r="E67" s="453"/>
      <c r="F67" s="483"/>
      <c r="G67" s="439"/>
      <c r="H67" s="421"/>
      <c r="I67" s="424"/>
      <c r="J67" s="562"/>
      <c r="K67" s="302" t="s">
        <v>27</v>
      </c>
      <c r="L67" s="268">
        <f>+M67+O67</f>
        <v>0</v>
      </c>
      <c r="M67" s="337">
        <v>0</v>
      </c>
      <c r="N67" s="338">
        <v>0</v>
      </c>
      <c r="O67" s="270">
        <v>0</v>
      </c>
      <c r="P67" s="216">
        <f>+Q67+S67</f>
        <v>0</v>
      </c>
      <c r="Q67" s="339">
        <v>0</v>
      </c>
      <c r="R67" s="338">
        <v>0</v>
      </c>
      <c r="S67" s="270">
        <v>0</v>
      </c>
      <c r="T67" s="216">
        <f>+U67+W67</f>
        <v>0</v>
      </c>
      <c r="U67" s="269">
        <v>0</v>
      </c>
      <c r="V67" s="269">
        <v>0</v>
      </c>
      <c r="W67" s="270">
        <v>0</v>
      </c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</row>
    <row r="68" spans="1:37" ht="23.25" customHeight="1" thickBot="1" x14ac:dyDescent="0.25">
      <c r="A68" s="433"/>
      <c r="B68" s="448"/>
      <c r="C68" s="450"/>
      <c r="D68" s="430"/>
      <c r="E68" s="454"/>
      <c r="F68" s="483"/>
      <c r="G68" s="446"/>
      <c r="H68" s="422"/>
      <c r="I68" s="424"/>
      <c r="J68" s="563"/>
      <c r="K68" s="304" t="s">
        <v>10</v>
      </c>
      <c r="L68" s="279">
        <f t="shared" ref="L68:W68" si="15">SUM(L66:L67)</f>
        <v>123.4</v>
      </c>
      <c r="M68" s="340">
        <f t="shared" si="15"/>
        <v>0</v>
      </c>
      <c r="N68" s="341">
        <f t="shared" si="15"/>
        <v>0</v>
      </c>
      <c r="O68" s="273">
        <f t="shared" si="15"/>
        <v>123.4</v>
      </c>
      <c r="P68" s="197">
        <f t="shared" si="15"/>
        <v>207.3</v>
      </c>
      <c r="Q68" s="198">
        <f t="shared" si="15"/>
        <v>0</v>
      </c>
      <c r="R68" s="198">
        <f t="shared" si="15"/>
        <v>0</v>
      </c>
      <c r="S68" s="200">
        <f t="shared" si="15"/>
        <v>207.3</v>
      </c>
      <c r="T68" s="197">
        <f t="shared" si="15"/>
        <v>207.3</v>
      </c>
      <c r="U68" s="198">
        <f t="shared" si="15"/>
        <v>0</v>
      </c>
      <c r="V68" s="198">
        <f t="shared" si="15"/>
        <v>0</v>
      </c>
      <c r="W68" s="200">
        <f t="shared" si="15"/>
        <v>207.3</v>
      </c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</row>
    <row r="69" spans="1:37" ht="16.5" customHeight="1" x14ac:dyDescent="0.2">
      <c r="A69" s="432" t="s">
        <v>33</v>
      </c>
      <c r="B69" s="447" t="s">
        <v>12</v>
      </c>
      <c r="C69" s="449" t="s">
        <v>33</v>
      </c>
      <c r="D69" s="429" t="s">
        <v>13</v>
      </c>
      <c r="E69" s="435" t="s">
        <v>43</v>
      </c>
      <c r="F69" s="426" t="s">
        <v>103</v>
      </c>
      <c r="G69" s="442" t="s">
        <v>95</v>
      </c>
      <c r="H69" s="420" t="s">
        <v>19</v>
      </c>
      <c r="I69" s="423" t="s">
        <v>39</v>
      </c>
      <c r="J69" s="561" t="s">
        <v>194</v>
      </c>
      <c r="K69" s="306" t="s">
        <v>18</v>
      </c>
      <c r="L69" s="275">
        <f>+M69+O69</f>
        <v>276.3</v>
      </c>
      <c r="M69" s="342">
        <v>276.3</v>
      </c>
      <c r="N69" s="343">
        <v>0</v>
      </c>
      <c r="O69" s="277">
        <v>0</v>
      </c>
      <c r="P69" s="278">
        <f>+Q69+S69</f>
        <v>276.3</v>
      </c>
      <c r="Q69" s="344">
        <v>268.8</v>
      </c>
      <c r="R69" s="343">
        <v>0</v>
      </c>
      <c r="S69" s="277">
        <v>7.5</v>
      </c>
      <c r="T69" s="278">
        <f>+U69+W69</f>
        <v>226</v>
      </c>
      <c r="U69" s="276">
        <v>218.5</v>
      </c>
      <c r="V69" s="276">
        <v>0</v>
      </c>
      <c r="W69" s="277">
        <v>7.5</v>
      </c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</row>
    <row r="70" spans="1:37" ht="17.25" customHeight="1" x14ac:dyDescent="0.2">
      <c r="A70" s="451"/>
      <c r="B70" s="448"/>
      <c r="C70" s="450"/>
      <c r="D70" s="430"/>
      <c r="E70" s="481"/>
      <c r="F70" s="427"/>
      <c r="G70" s="443"/>
      <c r="H70" s="573"/>
      <c r="I70" s="424"/>
      <c r="J70" s="562"/>
      <c r="K70" s="345" t="s">
        <v>0</v>
      </c>
      <c r="L70" s="346">
        <f>M70+O70</f>
        <v>0</v>
      </c>
      <c r="M70" s="347">
        <v>0</v>
      </c>
      <c r="N70" s="348">
        <v>0</v>
      </c>
      <c r="O70" s="349">
        <v>0</v>
      </c>
      <c r="P70" s="219">
        <f>Q70+S70</f>
        <v>0</v>
      </c>
      <c r="Q70" s="350">
        <v>0</v>
      </c>
      <c r="R70" s="348">
        <v>0</v>
      </c>
      <c r="S70" s="349">
        <v>0</v>
      </c>
      <c r="T70" s="219">
        <f>U70+W70</f>
        <v>0</v>
      </c>
      <c r="U70" s="351">
        <v>0</v>
      </c>
      <c r="V70" s="351">
        <v>0</v>
      </c>
      <c r="W70" s="349">
        <v>0</v>
      </c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</row>
    <row r="71" spans="1:37" ht="15.75" customHeight="1" thickBot="1" x14ac:dyDescent="0.25">
      <c r="A71" s="433"/>
      <c r="B71" s="448"/>
      <c r="C71" s="450"/>
      <c r="D71" s="430"/>
      <c r="E71" s="436"/>
      <c r="F71" s="427"/>
      <c r="G71" s="444"/>
      <c r="H71" s="421"/>
      <c r="I71" s="424"/>
      <c r="J71" s="562"/>
      <c r="K71" s="302" t="s">
        <v>27</v>
      </c>
      <c r="L71" s="268">
        <f>+M71+O71</f>
        <v>26.8</v>
      </c>
      <c r="M71" s="337">
        <v>26.8</v>
      </c>
      <c r="N71" s="338">
        <v>0.5</v>
      </c>
      <c r="O71" s="270">
        <v>0</v>
      </c>
      <c r="P71" s="216">
        <f>+Q71+S71</f>
        <v>26.8</v>
      </c>
      <c r="Q71" s="337">
        <v>26.8</v>
      </c>
      <c r="R71" s="338">
        <v>0.5</v>
      </c>
      <c r="S71" s="270">
        <v>0</v>
      </c>
      <c r="T71" s="216">
        <f>+U71+W71</f>
        <v>26.8</v>
      </c>
      <c r="U71" s="269">
        <v>26.8</v>
      </c>
      <c r="V71" s="269">
        <v>0.5</v>
      </c>
      <c r="W71" s="270">
        <v>0</v>
      </c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</row>
    <row r="72" spans="1:37" ht="18.75" customHeight="1" thickBot="1" x14ac:dyDescent="0.25">
      <c r="A72" s="434"/>
      <c r="B72" s="455"/>
      <c r="C72" s="456"/>
      <c r="D72" s="431"/>
      <c r="E72" s="437"/>
      <c r="F72" s="428"/>
      <c r="G72" s="445"/>
      <c r="H72" s="441"/>
      <c r="I72" s="425"/>
      <c r="J72" s="563"/>
      <c r="K72" s="304" t="s">
        <v>10</v>
      </c>
      <c r="L72" s="271">
        <f t="shared" ref="L72:M72" si="16">SUM(L69:L71)</f>
        <v>303.10000000000002</v>
      </c>
      <c r="M72" s="340">
        <f t="shared" si="16"/>
        <v>303.10000000000002</v>
      </c>
      <c r="N72" s="352">
        <f t="shared" ref="N72:W72" si="17">SUM(N69:N71)</f>
        <v>0.5</v>
      </c>
      <c r="O72" s="273">
        <f t="shared" si="17"/>
        <v>0</v>
      </c>
      <c r="P72" s="197">
        <f t="shared" si="17"/>
        <v>303.10000000000002</v>
      </c>
      <c r="Q72" s="198">
        <f t="shared" si="17"/>
        <v>295.60000000000002</v>
      </c>
      <c r="R72" s="198">
        <f t="shared" si="17"/>
        <v>0.5</v>
      </c>
      <c r="S72" s="200">
        <f t="shared" si="17"/>
        <v>7.5</v>
      </c>
      <c r="T72" s="197">
        <f t="shared" si="17"/>
        <v>252.8</v>
      </c>
      <c r="U72" s="198">
        <f t="shared" si="17"/>
        <v>245.3</v>
      </c>
      <c r="V72" s="198">
        <f t="shared" si="17"/>
        <v>0.5</v>
      </c>
      <c r="W72" s="200">
        <f t="shared" si="17"/>
        <v>7.5</v>
      </c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</row>
    <row r="73" spans="1:37" ht="17.25" customHeight="1" x14ac:dyDescent="0.2">
      <c r="A73" s="432" t="s">
        <v>33</v>
      </c>
      <c r="B73" s="447" t="s">
        <v>12</v>
      </c>
      <c r="C73" s="449" t="s">
        <v>33</v>
      </c>
      <c r="D73" s="429" t="s">
        <v>14</v>
      </c>
      <c r="E73" s="435" t="s">
        <v>49</v>
      </c>
      <c r="F73" s="426" t="s">
        <v>103</v>
      </c>
      <c r="G73" s="438" t="s">
        <v>94</v>
      </c>
      <c r="H73" s="420" t="s">
        <v>19</v>
      </c>
      <c r="I73" s="423" t="s">
        <v>75</v>
      </c>
      <c r="J73" s="561" t="s">
        <v>193</v>
      </c>
      <c r="K73" s="306" t="s">
        <v>18</v>
      </c>
      <c r="L73" s="275">
        <f>+M73+O73</f>
        <v>1360.3</v>
      </c>
      <c r="M73" s="342">
        <v>1360.3</v>
      </c>
      <c r="N73" s="343">
        <v>110</v>
      </c>
      <c r="O73" s="277">
        <v>0</v>
      </c>
      <c r="P73" s="278">
        <f>+Q73+S73</f>
        <v>1810.3</v>
      </c>
      <c r="Q73" s="353">
        <v>1800.6</v>
      </c>
      <c r="R73" s="354">
        <v>97.8</v>
      </c>
      <c r="S73" s="355">
        <v>9.6999999999999993</v>
      </c>
      <c r="T73" s="278">
        <f>+U73+W73</f>
        <v>1781.2</v>
      </c>
      <c r="U73" s="276">
        <v>1771.5</v>
      </c>
      <c r="V73" s="276">
        <v>97.8</v>
      </c>
      <c r="W73" s="277">
        <v>9.6999999999999993</v>
      </c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</row>
    <row r="74" spans="1:37" ht="18.75" customHeight="1" thickBot="1" x14ac:dyDescent="0.25">
      <c r="A74" s="433"/>
      <c r="B74" s="448"/>
      <c r="C74" s="450"/>
      <c r="D74" s="430"/>
      <c r="E74" s="436"/>
      <c r="F74" s="427"/>
      <c r="G74" s="439"/>
      <c r="H74" s="421"/>
      <c r="I74" s="424"/>
      <c r="J74" s="424"/>
      <c r="K74" s="302" t="s">
        <v>27</v>
      </c>
      <c r="L74" s="268">
        <f>+M74+O74</f>
        <v>0</v>
      </c>
      <c r="M74" s="337">
        <v>0</v>
      </c>
      <c r="N74" s="356">
        <v>0</v>
      </c>
      <c r="O74" s="357">
        <v>0</v>
      </c>
      <c r="P74" s="216">
        <f>+Q74+S74</f>
        <v>0</v>
      </c>
      <c r="Q74" s="358">
        <v>0</v>
      </c>
      <c r="R74" s="356">
        <v>0</v>
      </c>
      <c r="S74" s="357">
        <v>0</v>
      </c>
      <c r="T74" s="216">
        <f>+U74+W74</f>
        <v>0</v>
      </c>
      <c r="U74" s="358">
        <v>0</v>
      </c>
      <c r="V74" s="356">
        <v>0</v>
      </c>
      <c r="W74" s="357">
        <v>0</v>
      </c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</row>
    <row r="75" spans="1:37" ht="20.25" customHeight="1" thickBot="1" x14ac:dyDescent="0.25">
      <c r="A75" s="434"/>
      <c r="B75" s="455"/>
      <c r="C75" s="456"/>
      <c r="D75" s="431"/>
      <c r="E75" s="437"/>
      <c r="F75" s="428"/>
      <c r="G75" s="440"/>
      <c r="H75" s="441"/>
      <c r="I75" s="425"/>
      <c r="J75" s="425"/>
      <c r="K75" s="304" t="s">
        <v>10</v>
      </c>
      <c r="L75" s="197">
        <f t="shared" ref="L75:W75" si="18">SUM(L73:L74)</f>
        <v>1360.3</v>
      </c>
      <c r="M75" s="199">
        <f t="shared" si="18"/>
        <v>1360.3</v>
      </c>
      <c r="N75" s="198">
        <f t="shared" si="18"/>
        <v>110</v>
      </c>
      <c r="O75" s="352">
        <f t="shared" si="18"/>
        <v>0</v>
      </c>
      <c r="P75" s="197">
        <f t="shared" si="18"/>
        <v>1810.3</v>
      </c>
      <c r="Q75" s="198">
        <f t="shared" si="18"/>
        <v>1800.6</v>
      </c>
      <c r="R75" s="198">
        <f t="shared" si="18"/>
        <v>97.8</v>
      </c>
      <c r="S75" s="200">
        <f t="shared" si="18"/>
        <v>9.6999999999999993</v>
      </c>
      <c r="T75" s="197">
        <f t="shared" si="18"/>
        <v>1781.2</v>
      </c>
      <c r="U75" s="198">
        <f t="shared" si="18"/>
        <v>1771.5</v>
      </c>
      <c r="V75" s="198">
        <f t="shared" si="18"/>
        <v>97.8</v>
      </c>
      <c r="W75" s="200">
        <f t="shared" si="18"/>
        <v>9.6999999999999993</v>
      </c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</row>
    <row r="76" spans="1:37" ht="15.75" customHeight="1" x14ac:dyDescent="0.2">
      <c r="A76" s="432" t="s">
        <v>33</v>
      </c>
      <c r="B76" s="447" t="s">
        <v>12</v>
      </c>
      <c r="C76" s="449" t="s">
        <v>33</v>
      </c>
      <c r="D76" s="429" t="s">
        <v>16</v>
      </c>
      <c r="E76" s="435" t="s">
        <v>120</v>
      </c>
      <c r="F76" s="426" t="s">
        <v>103</v>
      </c>
      <c r="G76" s="438" t="s">
        <v>121</v>
      </c>
      <c r="H76" s="420" t="s">
        <v>19</v>
      </c>
      <c r="I76" s="423" t="s">
        <v>169</v>
      </c>
      <c r="J76" s="423" t="s">
        <v>104</v>
      </c>
      <c r="K76" s="306" t="s">
        <v>18</v>
      </c>
      <c r="L76" s="359">
        <f>+M76+O76</f>
        <v>20</v>
      </c>
      <c r="M76" s="342">
        <v>20</v>
      </c>
      <c r="N76" s="343">
        <v>0</v>
      </c>
      <c r="O76" s="277">
        <v>0</v>
      </c>
      <c r="P76" s="307">
        <f>+Q76+S76</f>
        <v>20</v>
      </c>
      <c r="Q76" s="353">
        <v>20</v>
      </c>
      <c r="R76" s="354">
        <v>0</v>
      </c>
      <c r="S76" s="355">
        <v>0</v>
      </c>
      <c r="T76" s="307">
        <f>+U76+W76</f>
        <v>19.7</v>
      </c>
      <c r="U76" s="276">
        <v>19.7</v>
      </c>
      <c r="V76" s="276">
        <v>0</v>
      </c>
      <c r="W76" s="277">
        <v>0</v>
      </c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</row>
    <row r="77" spans="1:37" ht="15.75" customHeight="1" thickBot="1" x14ac:dyDescent="0.25">
      <c r="A77" s="433"/>
      <c r="B77" s="448"/>
      <c r="C77" s="450"/>
      <c r="D77" s="430"/>
      <c r="E77" s="436"/>
      <c r="F77" s="427"/>
      <c r="G77" s="439"/>
      <c r="H77" s="421"/>
      <c r="I77" s="424"/>
      <c r="J77" s="424"/>
      <c r="K77" s="302"/>
      <c r="L77" s="360">
        <f>+M77+O77</f>
        <v>0</v>
      </c>
      <c r="M77" s="337">
        <v>0</v>
      </c>
      <c r="N77" s="356">
        <v>0</v>
      </c>
      <c r="O77" s="357">
        <v>0</v>
      </c>
      <c r="P77" s="303">
        <f>+Q77+S77</f>
        <v>0</v>
      </c>
      <c r="Q77" s="358">
        <v>0</v>
      </c>
      <c r="R77" s="356">
        <v>0</v>
      </c>
      <c r="S77" s="357">
        <v>0</v>
      </c>
      <c r="T77" s="303">
        <f>+U77+W77</f>
        <v>0</v>
      </c>
      <c r="U77" s="358">
        <v>0</v>
      </c>
      <c r="V77" s="356">
        <v>0</v>
      </c>
      <c r="W77" s="357">
        <v>0</v>
      </c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</row>
    <row r="78" spans="1:37" ht="19.5" customHeight="1" thickBot="1" x14ac:dyDescent="0.25">
      <c r="A78" s="434"/>
      <c r="B78" s="455"/>
      <c r="C78" s="456"/>
      <c r="D78" s="431"/>
      <c r="E78" s="437"/>
      <c r="F78" s="428"/>
      <c r="G78" s="440"/>
      <c r="H78" s="441"/>
      <c r="I78" s="425"/>
      <c r="J78" s="425"/>
      <c r="K78" s="304" t="s">
        <v>10</v>
      </c>
      <c r="L78" s="251">
        <f t="shared" ref="L78:M78" si="19">SUM(L76:L77)</f>
        <v>20</v>
      </c>
      <c r="M78" s="254">
        <f t="shared" si="19"/>
        <v>20</v>
      </c>
      <c r="N78" s="252">
        <f t="shared" ref="N78:W78" si="20">SUM(N76:N77)</f>
        <v>0</v>
      </c>
      <c r="O78" s="361">
        <f t="shared" si="20"/>
        <v>0</v>
      </c>
      <c r="P78" s="251">
        <f t="shared" si="20"/>
        <v>20</v>
      </c>
      <c r="Q78" s="252">
        <f t="shared" si="20"/>
        <v>20</v>
      </c>
      <c r="R78" s="252">
        <f t="shared" si="20"/>
        <v>0</v>
      </c>
      <c r="S78" s="362">
        <f t="shared" si="20"/>
        <v>0</v>
      </c>
      <c r="T78" s="251">
        <f t="shared" si="20"/>
        <v>19.7</v>
      </c>
      <c r="U78" s="252">
        <f t="shared" si="20"/>
        <v>19.7</v>
      </c>
      <c r="V78" s="252">
        <f t="shared" si="20"/>
        <v>0</v>
      </c>
      <c r="W78" s="362">
        <f t="shared" si="20"/>
        <v>0</v>
      </c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</row>
    <row r="79" spans="1:37" ht="20.25" customHeight="1" thickBot="1" x14ac:dyDescent="0.25">
      <c r="A79" s="257" t="s">
        <v>33</v>
      </c>
      <c r="B79" s="363" t="s">
        <v>12</v>
      </c>
      <c r="C79" s="187" t="s">
        <v>33</v>
      </c>
      <c r="D79" s="574" t="s">
        <v>98</v>
      </c>
      <c r="E79" s="574"/>
      <c r="F79" s="574"/>
      <c r="G79" s="574"/>
      <c r="H79" s="574"/>
      <c r="I79" s="574"/>
      <c r="J79" s="574"/>
      <c r="K79" s="574"/>
      <c r="L79" s="326">
        <f t="shared" ref="L79:W79" si="21">SUM(L68+L72+L78+L75)</f>
        <v>1806.8</v>
      </c>
      <c r="M79" s="327">
        <f t="shared" si="21"/>
        <v>1683.4</v>
      </c>
      <c r="N79" s="327">
        <f t="shared" si="21"/>
        <v>110.5</v>
      </c>
      <c r="O79" s="328">
        <f t="shared" si="21"/>
        <v>123.4</v>
      </c>
      <c r="P79" s="326">
        <f t="shared" si="21"/>
        <v>2340.6999999999998</v>
      </c>
      <c r="Q79" s="327">
        <f t="shared" si="21"/>
        <v>2116.1999999999998</v>
      </c>
      <c r="R79" s="327">
        <f t="shared" si="21"/>
        <v>98.3</v>
      </c>
      <c r="S79" s="328">
        <f t="shared" si="21"/>
        <v>224.5</v>
      </c>
      <c r="T79" s="326">
        <f t="shared" si="21"/>
        <v>2261</v>
      </c>
      <c r="U79" s="327">
        <f t="shared" si="21"/>
        <v>2036.5</v>
      </c>
      <c r="V79" s="327">
        <f t="shared" si="21"/>
        <v>98.3</v>
      </c>
      <c r="W79" s="328">
        <f t="shared" si="21"/>
        <v>224.5</v>
      </c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</row>
    <row r="80" spans="1:37" ht="21" customHeight="1" thickBot="1" x14ac:dyDescent="0.25">
      <c r="A80" s="282" t="s">
        <v>33</v>
      </c>
      <c r="B80" s="364" t="s">
        <v>12</v>
      </c>
      <c r="C80" s="575" t="s">
        <v>99</v>
      </c>
      <c r="D80" s="575"/>
      <c r="E80" s="575"/>
      <c r="F80" s="575"/>
      <c r="G80" s="575"/>
      <c r="H80" s="575"/>
      <c r="I80" s="575"/>
      <c r="J80" s="575"/>
      <c r="K80" s="576"/>
      <c r="L80" s="365">
        <f t="shared" ref="L80:W80" si="22">SUM(L18,L24,L40,L51,L59,L64,L79)</f>
        <v>6476.2</v>
      </c>
      <c r="M80" s="366">
        <f t="shared" si="22"/>
        <v>6351.7999999999993</v>
      </c>
      <c r="N80" s="367">
        <f t="shared" si="22"/>
        <v>1402.4</v>
      </c>
      <c r="O80" s="368">
        <f t="shared" si="22"/>
        <v>124.4</v>
      </c>
      <c r="P80" s="365">
        <f t="shared" si="22"/>
        <v>7139.7999999999993</v>
      </c>
      <c r="Q80" s="366">
        <f t="shared" si="22"/>
        <v>6914.2999999999993</v>
      </c>
      <c r="R80" s="367">
        <f t="shared" si="22"/>
        <v>1401.6000000000001</v>
      </c>
      <c r="S80" s="368">
        <f t="shared" si="22"/>
        <v>225.5</v>
      </c>
      <c r="T80" s="369">
        <f t="shared" si="22"/>
        <v>6927.5999999999995</v>
      </c>
      <c r="U80" s="366">
        <f t="shared" si="22"/>
        <v>6702.0999999999995</v>
      </c>
      <c r="V80" s="367">
        <f t="shared" si="22"/>
        <v>1386.8999999999999</v>
      </c>
      <c r="W80" s="368">
        <f t="shared" si="22"/>
        <v>225.5</v>
      </c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</row>
    <row r="81" spans="1:37" ht="21.75" customHeight="1" thickBot="1" x14ac:dyDescent="0.25">
      <c r="A81" s="411" t="s">
        <v>119</v>
      </c>
      <c r="B81" s="412"/>
      <c r="C81" s="412"/>
      <c r="D81" s="412"/>
      <c r="E81" s="412"/>
      <c r="F81" s="412"/>
      <c r="G81" s="412"/>
      <c r="H81" s="412"/>
      <c r="I81" s="412"/>
      <c r="J81" s="412"/>
      <c r="K81" s="413"/>
      <c r="L81" s="370">
        <f t="shared" ref="L81:W81" si="23">SUM(L79,L64,L59,L51,L40,L24,L18)</f>
        <v>6476.2</v>
      </c>
      <c r="M81" s="371">
        <f t="shared" si="23"/>
        <v>6351.8</v>
      </c>
      <c r="N81" s="371">
        <f t="shared" si="23"/>
        <v>1402.4</v>
      </c>
      <c r="O81" s="372">
        <f t="shared" si="23"/>
        <v>124.4</v>
      </c>
      <c r="P81" s="370">
        <f t="shared" si="23"/>
        <v>7139.7999999999993</v>
      </c>
      <c r="Q81" s="371">
        <f t="shared" si="23"/>
        <v>6914.2999999999993</v>
      </c>
      <c r="R81" s="371">
        <f t="shared" si="23"/>
        <v>1401.6000000000001</v>
      </c>
      <c r="S81" s="372">
        <f t="shared" si="23"/>
        <v>225.5</v>
      </c>
      <c r="T81" s="370">
        <f t="shared" si="23"/>
        <v>6927.5999999999995</v>
      </c>
      <c r="U81" s="371">
        <f t="shared" si="23"/>
        <v>6702.0999999999995</v>
      </c>
      <c r="V81" s="371">
        <f t="shared" si="23"/>
        <v>1386.8999999999999</v>
      </c>
      <c r="W81" s="372">
        <f t="shared" si="23"/>
        <v>225.5</v>
      </c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</row>
    <row r="82" spans="1:37" ht="17.25" customHeight="1" x14ac:dyDescent="0.2">
      <c r="A82" s="551" t="s">
        <v>101</v>
      </c>
      <c r="B82" s="551"/>
      <c r="C82" s="551"/>
      <c r="D82" s="551"/>
      <c r="E82" s="551"/>
      <c r="F82" s="551"/>
      <c r="G82" s="551"/>
      <c r="H82" s="551"/>
      <c r="I82" s="551"/>
      <c r="J82" s="551"/>
      <c r="K82" s="551"/>
      <c r="L82" s="551"/>
      <c r="M82" s="551"/>
      <c r="N82" s="551"/>
      <c r="O82" s="551"/>
      <c r="P82" s="551"/>
      <c r="Q82" s="551"/>
      <c r="R82" s="551"/>
      <c r="S82" s="551"/>
      <c r="T82" s="551"/>
      <c r="U82" s="551"/>
      <c r="V82" s="551"/>
      <c r="W82" s="551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</row>
    <row r="83" spans="1:37" x14ac:dyDescent="0.2">
      <c r="I83" s="6"/>
      <c r="J83" s="6"/>
      <c r="K83" s="6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37" x14ac:dyDescent="0.2">
      <c r="I84" s="6"/>
      <c r="J84" s="6"/>
      <c r="K84" s="6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37" x14ac:dyDescent="0.2">
      <c r="I85" s="6"/>
      <c r="J85" s="6"/>
      <c r="K85" s="6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37" x14ac:dyDescent="0.2">
      <c r="I86" s="6"/>
      <c r="J86" s="6"/>
      <c r="K86" s="6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37" x14ac:dyDescent="0.2">
      <c r="I87" s="6"/>
      <c r="J87" s="6"/>
      <c r="K87" s="6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37" x14ac:dyDescent="0.2">
      <c r="I88" s="6"/>
      <c r="J88" s="6"/>
      <c r="K88" s="6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37" x14ac:dyDescent="0.2"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</sheetData>
  <mergeCells count="218">
    <mergeCell ref="S1:W1"/>
    <mergeCell ref="S2:W2"/>
    <mergeCell ref="S3:W3"/>
    <mergeCell ref="J73:J75"/>
    <mergeCell ref="B20:B23"/>
    <mergeCell ref="C20:C23"/>
    <mergeCell ref="D20:D23"/>
    <mergeCell ref="D30:D33"/>
    <mergeCell ref="F30:F33"/>
    <mergeCell ref="G30:G33"/>
    <mergeCell ref="I26:I29"/>
    <mergeCell ref="G26:G29"/>
    <mergeCell ref="H26:H29"/>
    <mergeCell ref="E26:E29"/>
    <mergeCell ref="D64:K64"/>
    <mergeCell ref="J26:J29"/>
    <mergeCell ref="J30:J33"/>
    <mergeCell ref="I30:I33"/>
    <mergeCell ref="H45:H47"/>
    <mergeCell ref="D38:D39"/>
    <mergeCell ref="E40:K40"/>
    <mergeCell ref="I38:I39"/>
    <mergeCell ref="D9:D11"/>
    <mergeCell ref="C9:C11"/>
    <mergeCell ref="C80:K80"/>
    <mergeCell ref="A73:A75"/>
    <mergeCell ref="B73:B75"/>
    <mergeCell ref="C73:C75"/>
    <mergeCell ref="D73:D75"/>
    <mergeCell ref="E73:E75"/>
    <mergeCell ref="F73:F75"/>
    <mergeCell ref="G73:G75"/>
    <mergeCell ref="H73:H75"/>
    <mergeCell ref="I73:I75"/>
    <mergeCell ref="C76:C78"/>
    <mergeCell ref="B76:B78"/>
    <mergeCell ref="A82:W82"/>
    <mergeCell ref="J76:J78"/>
    <mergeCell ref="J38:J39"/>
    <mergeCell ref="J42:J44"/>
    <mergeCell ref="J45:J47"/>
    <mergeCell ref="J48:J50"/>
    <mergeCell ref="J53:J55"/>
    <mergeCell ref="J56:J58"/>
    <mergeCell ref="J61:J63"/>
    <mergeCell ref="J66:J68"/>
    <mergeCell ref="J69:J72"/>
    <mergeCell ref="D51:K51"/>
    <mergeCell ref="D59:K59"/>
    <mergeCell ref="F61:F63"/>
    <mergeCell ref="D61:D63"/>
    <mergeCell ref="H48:H50"/>
    <mergeCell ref="I69:I72"/>
    <mergeCell ref="H69:H72"/>
    <mergeCell ref="I48:I50"/>
    <mergeCell ref="E42:E44"/>
    <mergeCell ref="G42:G44"/>
    <mergeCell ref="A48:A50"/>
    <mergeCell ref="E48:E50"/>
    <mergeCell ref="D79:K79"/>
    <mergeCell ref="J1:P1"/>
    <mergeCell ref="J2:P2"/>
    <mergeCell ref="J3:P3"/>
    <mergeCell ref="J9:J11"/>
    <mergeCell ref="J16:J17"/>
    <mergeCell ref="J20:J23"/>
    <mergeCell ref="A13:W13"/>
    <mergeCell ref="C14:W14"/>
    <mergeCell ref="F20:F23"/>
    <mergeCell ref="E16:E17"/>
    <mergeCell ref="A16:A17"/>
    <mergeCell ref="C16:C17"/>
    <mergeCell ref="D16:D17"/>
    <mergeCell ref="H9:H11"/>
    <mergeCell ref="A20:A23"/>
    <mergeCell ref="A9:A11"/>
    <mergeCell ref="B16:B17"/>
    <mergeCell ref="I16:I17"/>
    <mergeCell ref="D15:W15"/>
    <mergeCell ref="D18:K18"/>
    <mergeCell ref="A8:W8"/>
    <mergeCell ref="S10:S11"/>
    <mergeCell ref="T9:W9"/>
    <mergeCell ref="U10:V10"/>
    <mergeCell ref="A26:A29"/>
    <mergeCell ref="F26:F29"/>
    <mergeCell ref="A30:A33"/>
    <mergeCell ref="A38:A39"/>
    <mergeCell ref="C38:C39"/>
    <mergeCell ref="B38:B39"/>
    <mergeCell ref="C30:C33"/>
    <mergeCell ref="C48:C50"/>
    <mergeCell ref="C26:C29"/>
    <mergeCell ref="A45:A47"/>
    <mergeCell ref="D45:D47"/>
    <mergeCell ref="C45:C47"/>
    <mergeCell ref="B45:B47"/>
    <mergeCell ref="A42:A44"/>
    <mergeCell ref="D48:D50"/>
    <mergeCell ref="A34:A37"/>
    <mergeCell ref="B42:B44"/>
    <mergeCell ref="C42:C44"/>
    <mergeCell ref="B34:B37"/>
    <mergeCell ref="C34:C37"/>
    <mergeCell ref="D34:D37"/>
    <mergeCell ref="E34:E37"/>
    <mergeCell ref="F34:F37"/>
    <mergeCell ref="B48:B50"/>
    <mergeCell ref="D25:W25"/>
    <mergeCell ref="D19:W19"/>
    <mergeCell ref="F16:F17"/>
    <mergeCell ref="O10:O11"/>
    <mergeCell ref="W10:W11"/>
    <mergeCell ref="G38:G39"/>
    <mergeCell ref="F38:F39"/>
    <mergeCell ref="G48:G50"/>
    <mergeCell ref="E45:E47"/>
    <mergeCell ref="F42:F44"/>
    <mergeCell ref="G45:G47"/>
    <mergeCell ref="D24:K24"/>
    <mergeCell ref="A12:W12"/>
    <mergeCell ref="I42:I44"/>
    <mergeCell ref="D26:D29"/>
    <mergeCell ref="B26:B29"/>
    <mergeCell ref="D41:W41"/>
    <mergeCell ref="H30:H33"/>
    <mergeCell ref="F48:F50"/>
    <mergeCell ref="H42:H44"/>
    <mergeCell ref="D42:D44"/>
    <mergeCell ref="J34:J37"/>
    <mergeCell ref="B30:B33"/>
    <mergeCell ref="E30:E33"/>
    <mergeCell ref="A61:A63"/>
    <mergeCell ref="B53:B55"/>
    <mergeCell ref="C53:C55"/>
    <mergeCell ref="D53:D55"/>
    <mergeCell ref="F53:F55"/>
    <mergeCell ref="F56:F58"/>
    <mergeCell ref="D56:D58"/>
    <mergeCell ref="B61:B63"/>
    <mergeCell ref="E61:E63"/>
    <mergeCell ref="A53:A55"/>
    <mergeCell ref="E53:E55"/>
    <mergeCell ref="A56:A58"/>
    <mergeCell ref="E56:E58"/>
    <mergeCell ref="C56:C58"/>
    <mergeCell ref="B56:B58"/>
    <mergeCell ref="G34:G37"/>
    <mergeCell ref="H34:H37"/>
    <mergeCell ref="I34:I37"/>
    <mergeCell ref="I45:I47"/>
    <mergeCell ref="H38:H39"/>
    <mergeCell ref="E38:E39"/>
    <mergeCell ref="E69:E72"/>
    <mergeCell ref="I56:I58"/>
    <mergeCell ref="H56:H58"/>
    <mergeCell ref="G56:G58"/>
    <mergeCell ref="F45:F47"/>
    <mergeCell ref="I66:I68"/>
    <mergeCell ref="F66:F68"/>
    <mergeCell ref="AE51:AE53"/>
    <mergeCell ref="G53:G55"/>
    <mergeCell ref="H53:H55"/>
    <mergeCell ref="I53:I55"/>
    <mergeCell ref="D52:W52"/>
    <mergeCell ref="X51:X53"/>
    <mergeCell ref="AB51:AB53"/>
    <mergeCell ref="AD51:AD53"/>
    <mergeCell ref="G61:G63"/>
    <mergeCell ref="H61:H63"/>
    <mergeCell ref="I61:I63"/>
    <mergeCell ref="A81:K81"/>
    <mergeCell ref="D65:W65"/>
    <mergeCell ref="D60:W60"/>
    <mergeCell ref="H66:H68"/>
    <mergeCell ref="I76:I78"/>
    <mergeCell ref="F76:F78"/>
    <mergeCell ref="D76:D78"/>
    <mergeCell ref="F69:F72"/>
    <mergeCell ref="A76:A78"/>
    <mergeCell ref="E76:E78"/>
    <mergeCell ref="G76:G78"/>
    <mergeCell ref="H76:H78"/>
    <mergeCell ref="G69:G72"/>
    <mergeCell ref="G66:G68"/>
    <mergeCell ref="B66:B68"/>
    <mergeCell ref="C66:C68"/>
    <mergeCell ref="A66:A68"/>
    <mergeCell ref="A69:A72"/>
    <mergeCell ref="E66:E68"/>
    <mergeCell ref="B69:B72"/>
    <mergeCell ref="C69:C72"/>
    <mergeCell ref="D69:D72"/>
    <mergeCell ref="C61:C63"/>
    <mergeCell ref="D66:D68"/>
    <mergeCell ref="S4:W4"/>
    <mergeCell ref="A5:W5"/>
    <mergeCell ref="A7:W7"/>
    <mergeCell ref="A6:W6"/>
    <mergeCell ref="H16:H17"/>
    <mergeCell ref="I20:I23"/>
    <mergeCell ref="E20:E23"/>
    <mergeCell ref="G20:G23"/>
    <mergeCell ref="H20:H23"/>
    <mergeCell ref="G16:G17"/>
    <mergeCell ref="P10:P11"/>
    <mergeCell ref="P9:S9"/>
    <mergeCell ref="I9:I11"/>
    <mergeCell ref="E9:E11"/>
    <mergeCell ref="M10:N10"/>
    <mergeCell ref="K9:K11"/>
    <mergeCell ref="G9:G11"/>
    <mergeCell ref="B9:B11"/>
    <mergeCell ref="Q10:R10"/>
    <mergeCell ref="F9:F11"/>
    <mergeCell ref="L9:O9"/>
    <mergeCell ref="L10:L11"/>
    <mergeCell ref="T10:T11"/>
  </mergeCells>
  <phoneticPr fontId="0" type="noConversion"/>
  <printOptions horizontalCentered="1"/>
  <pageMargins left="0.39370078740157483" right="0.39370078740157483" top="0.78740157480314965" bottom="0.39370078740157483" header="0" footer="0"/>
  <pageSetup paperSize="9" scale="70" fitToHeight="0" orientation="landscape" r:id="rId1"/>
  <headerFooter alignWithMargins="0"/>
  <rowBreaks count="2" manualBreakCount="2">
    <brk id="37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workbookViewId="0">
      <selection activeCell="S5" sqref="S5"/>
    </sheetView>
  </sheetViews>
  <sheetFormatPr defaultRowHeight="12.75" x14ac:dyDescent="0.2"/>
  <cols>
    <col min="1" max="1" width="2.85546875" style="6" customWidth="1"/>
    <col min="2" max="2" width="21" style="6" customWidth="1"/>
    <col min="3" max="3" width="13.28515625" style="6" customWidth="1"/>
    <col min="4" max="4" width="10.85546875" style="6" customWidth="1"/>
    <col min="5" max="5" width="9.42578125" style="6" customWidth="1"/>
    <col min="6" max="6" width="8.7109375" style="6" customWidth="1"/>
    <col min="7" max="7" width="8.42578125" style="6" customWidth="1"/>
    <col min="8" max="8" width="8.7109375" style="6" customWidth="1"/>
    <col min="9" max="9" width="8.140625" style="6" customWidth="1"/>
    <col min="10" max="10" width="8.28515625" style="6" customWidth="1"/>
    <col min="11" max="11" width="8.140625" style="6" customWidth="1"/>
    <col min="12" max="12" width="8.7109375" style="6" customWidth="1"/>
    <col min="13" max="13" width="8.42578125" style="6" customWidth="1"/>
    <col min="14" max="14" width="8.28515625" style="6" customWidth="1"/>
    <col min="15" max="15" width="8.5703125" style="6" customWidth="1"/>
    <col min="16" max="16" width="8.85546875" style="6" customWidth="1"/>
    <col min="17" max="16384" width="9.140625" style="6"/>
  </cols>
  <sheetData>
    <row r="1" spans="1:16" ht="12.75" customHeight="1" x14ac:dyDescent="0.2">
      <c r="A1" s="597" t="s">
        <v>184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</row>
    <row r="2" spans="1:16" ht="13.5" thickBot="1" x14ac:dyDescent="0.25">
      <c r="A2" s="610" t="s">
        <v>79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</row>
    <row r="3" spans="1:16" ht="21.75" customHeight="1" x14ac:dyDescent="0.2">
      <c r="A3" s="601" t="s">
        <v>59</v>
      </c>
      <c r="B3" s="604" t="s">
        <v>60</v>
      </c>
      <c r="C3" s="604" t="s">
        <v>6</v>
      </c>
      <c r="D3" s="607" t="s">
        <v>7</v>
      </c>
      <c r="E3" s="611" t="s">
        <v>203</v>
      </c>
      <c r="F3" s="612"/>
      <c r="G3" s="612"/>
      <c r="H3" s="613"/>
      <c r="I3" s="614" t="s">
        <v>206</v>
      </c>
      <c r="J3" s="615"/>
      <c r="K3" s="615"/>
      <c r="L3" s="616"/>
      <c r="M3" s="614" t="s">
        <v>205</v>
      </c>
      <c r="N3" s="615"/>
      <c r="O3" s="615"/>
      <c r="P3" s="616"/>
    </row>
    <row r="4" spans="1:16" x14ac:dyDescent="0.2">
      <c r="A4" s="602"/>
      <c r="B4" s="605"/>
      <c r="C4" s="605"/>
      <c r="D4" s="608"/>
      <c r="E4" s="593" t="s">
        <v>10</v>
      </c>
      <c r="F4" s="595" t="s">
        <v>11</v>
      </c>
      <c r="G4" s="596"/>
      <c r="H4" s="591" t="s">
        <v>74</v>
      </c>
      <c r="I4" s="593" t="s">
        <v>10</v>
      </c>
      <c r="J4" s="595" t="s">
        <v>11</v>
      </c>
      <c r="K4" s="596"/>
      <c r="L4" s="591" t="s">
        <v>74</v>
      </c>
      <c r="M4" s="593" t="s">
        <v>10</v>
      </c>
      <c r="N4" s="595" t="s">
        <v>11</v>
      </c>
      <c r="O4" s="596"/>
      <c r="P4" s="591" t="s">
        <v>74</v>
      </c>
    </row>
    <row r="5" spans="1:16" ht="117.75" customHeight="1" thickBot="1" x14ac:dyDescent="0.25">
      <c r="A5" s="603"/>
      <c r="B5" s="606"/>
      <c r="C5" s="606"/>
      <c r="D5" s="609"/>
      <c r="E5" s="594"/>
      <c r="F5" s="27" t="s">
        <v>10</v>
      </c>
      <c r="G5" s="28" t="s">
        <v>61</v>
      </c>
      <c r="H5" s="592"/>
      <c r="I5" s="594"/>
      <c r="J5" s="27" t="s">
        <v>10</v>
      </c>
      <c r="K5" s="28" t="s">
        <v>61</v>
      </c>
      <c r="L5" s="592"/>
      <c r="M5" s="594"/>
      <c r="N5" s="27" t="s">
        <v>10</v>
      </c>
      <c r="O5" s="28" t="s">
        <v>61</v>
      </c>
      <c r="P5" s="592"/>
    </row>
    <row r="6" spans="1:16" ht="179.25" customHeight="1" thickBot="1" x14ac:dyDescent="0.25">
      <c r="A6" s="131" t="s">
        <v>33</v>
      </c>
      <c r="B6" s="13" t="s">
        <v>72</v>
      </c>
      <c r="C6" s="130" t="s">
        <v>89</v>
      </c>
      <c r="D6" s="129">
        <v>188723322</v>
      </c>
      <c r="E6" s="14">
        <f>'07 Programa'!L81</f>
        <v>6476.2</v>
      </c>
      <c r="F6" s="15">
        <f>'07 Programa'!M81</f>
        <v>6351.8</v>
      </c>
      <c r="G6" s="15">
        <f>'07 Programa'!N81</f>
        <v>1402.4</v>
      </c>
      <c r="H6" s="16">
        <f>'07 Programa'!O81</f>
        <v>124.4</v>
      </c>
      <c r="I6" s="14">
        <f>'07 Programa'!P81</f>
        <v>7139.7999999999993</v>
      </c>
      <c r="J6" s="15">
        <f>'07 Programa'!Q81</f>
        <v>6914.2999999999993</v>
      </c>
      <c r="K6" s="15">
        <f>'07 Programa'!R81</f>
        <v>1401.6000000000001</v>
      </c>
      <c r="L6" s="16">
        <f>'07 Programa'!S81</f>
        <v>225.5</v>
      </c>
      <c r="M6" s="29">
        <f>'07 Programa'!T81</f>
        <v>6927.5999999999995</v>
      </c>
      <c r="N6" s="30">
        <f>'07 Programa'!U81</f>
        <v>6702.0999999999995</v>
      </c>
      <c r="O6" s="15">
        <f>'07 Programa'!V81</f>
        <v>1386.8999999999999</v>
      </c>
      <c r="P6" s="16">
        <f>'07 Programa'!W81</f>
        <v>225.5</v>
      </c>
    </row>
    <row r="7" spans="1:16" ht="19.5" customHeight="1" thickBot="1" x14ac:dyDescent="0.25">
      <c r="A7" s="598"/>
      <c r="B7" s="599"/>
      <c r="C7" s="599"/>
      <c r="D7" s="600"/>
      <c r="E7" s="8">
        <f t="shared" ref="E7:P7" si="0">SUM(E6)</f>
        <v>6476.2</v>
      </c>
      <c r="F7" s="4">
        <f t="shared" si="0"/>
        <v>6351.8</v>
      </c>
      <c r="G7" s="4">
        <f t="shared" si="0"/>
        <v>1402.4</v>
      </c>
      <c r="H7" s="31">
        <f t="shared" si="0"/>
        <v>124.4</v>
      </c>
      <c r="I7" s="8">
        <f t="shared" si="0"/>
        <v>7139.7999999999993</v>
      </c>
      <c r="J7" s="3">
        <f>J6</f>
        <v>6914.2999999999993</v>
      </c>
      <c r="K7" s="3">
        <f t="shared" si="0"/>
        <v>1401.6000000000001</v>
      </c>
      <c r="L7" s="9">
        <f t="shared" si="0"/>
        <v>225.5</v>
      </c>
      <c r="M7" s="8">
        <f t="shared" si="0"/>
        <v>6927.5999999999995</v>
      </c>
      <c r="N7" s="3">
        <f t="shared" si="0"/>
        <v>6702.0999999999995</v>
      </c>
      <c r="O7" s="3">
        <f t="shared" si="0"/>
        <v>1386.8999999999999</v>
      </c>
      <c r="P7" s="9">
        <f t="shared" si="0"/>
        <v>225.5</v>
      </c>
    </row>
  </sheetData>
  <mergeCells count="19">
    <mergeCell ref="A1:P1"/>
    <mergeCell ref="A7:D7"/>
    <mergeCell ref="A3:A5"/>
    <mergeCell ref="B3:B5"/>
    <mergeCell ref="C3:C5"/>
    <mergeCell ref="D3:D5"/>
    <mergeCell ref="E4:E5"/>
    <mergeCell ref="F4:G4"/>
    <mergeCell ref="A2:P2"/>
    <mergeCell ref="E3:H3"/>
    <mergeCell ref="I3:L3"/>
    <mergeCell ref="M3:P3"/>
    <mergeCell ref="P4:P5"/>
    <mergeCell ref="H4:H5"/>
    <mergeCell ref="I4:I5"/>
    <mergeCell ref="M4:M5"/>
    <mergeCell ref="N4:O4"/>
    <mergeCell ref="J4:K4"/>
    <mergeCell ref="L4:L5"/>
  </mergeCells>
  <pageMargins left="0.75" right="0.75" top="1" bottom="1" header="0.5" footer="0.5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workbookViewId="0">
      <selection activeCell="D4" sqref="D4"/>
    </sheetView>
  </sheetViews>
  <sheetFormatPr defaultRowHeight="12.75" x14ac:dyDescent="0.2"/>
  <cols>
    <col min="1" max="1" width="66.85546875" style="6" customWidth="1"/>
    <col min="2" max="2" width="21.42578125" style="6" customWidth="1"/>
    <col min="3" max="3" width="21.28515625" style="6" customWidth="1"/>
    <col min="4" max="4" width="21.7109375" style="6" customWidth="1"/>
    <col min="5" max="16384" width="9.140625" style="6"/>
  </cols>
  <sheetData>
    <row r="1" spans="1:4" ht="15.75" customHeight="1" x14ac:dyDescent="0.2">
      <c r="A1" s="617" t="s">
        <v>185</v>
      </c>
      <c r="B1" s="617"/>
      <c r="C1" s="617"/>
      <c r="D1" s="617"/>
    </row>
    <row r="2" spans="1:4" ht="15.75" customHeight="1" thickBot="1" x14ac:dyDescent="0.25">
      <c r="A2" s="618" t="s">
        <v>79</v>
      </c>
      <c r="B2" s="618"/>
      <c r="C2" s="618"/>
      <c r="D2" s="618"/>
    </row>
    <row r="3" spans="1:4" ht="25.5" customHeight="1" thickBot="1" x14ac:dyDescent="0.25">
      <c r="A3" s="43" t="s">
        <v>26</v>
      </c>
      <c r="B3" s="34" t="s">
        <v>203</v>
      </c>
      <c r="C3" s="34" t="s">
        <v>206</v>
      </c>
      <c r="D3" s="37" t="s">
        <v>205</v>
      </c>
    </row>
    <row r="4" spans="1:4" x14ac:dyDescent="0.2">
      <c r="A4" s="42" t="s">
        <v>76</v>
      </c>
      <c r="B4" s="35">
        <f>'07 Programa'!L16+'07 Programa'!L21+'07 Programa'!L27+'07 Programa'!L31+'07 Programa'!L35+'07 Programa'!L38+'07 Programa'!L42+'07 Programa'!L45+'07 Programa'!L48+'07 Programa'!L53+'07 Programa'!L56+'07 Programa'!L66+'07 Programa'!L69+'07 Programa'!L73+'07 Programa'!L76</f>
        <v>6198.5</v>
      </c>
      <c r="C4" s="35">
        <f>'07 Programa'!P76+'07 Programa'!P69+'07 Programa'!P66+'07 Programa'!P56+'07 Programa'!P53+'07 Programa'!P48+'07 Programa'!P45+'07 Programa'!P42+'07 Programa'!P35+'07 Programa'!P31+'07 Programa'!P27+'07 Programa'!P21+'07 Programa'!P16+'07 Programa'!P73</f>
        <v>6859.0999999999995</v>
      </c>
      <c r="D4" s="646">
        <f>'07 Programa'!T76+'07 Programa'!T69+'07 Programa'!T66+'07 Programa'!T56+'07 Programa'!T53+'07 Programa'!T48+'07 Programa'!T45+'07 Programa'!T42+'07 Programa'!T35+'07 Programa'!T31+'07 Programa'!T27+'07 Programa'!T21+'07 Programa'!T16+'07 Programa'!T73</f>
        <v>6657</v>
      </c>
    </row>
    <row r="5" spans="1:4" x14ac:dyDescent="0.2">
      <c r="A5" s="41" t="s">
        <v>81</v>
      </c>
      <c r="B5" s="32">
        <f>'07 Programa'!L20+'07 Programa'!L30+'07 Programa'!L38+'07 Programa'!L43+'07 Programa'!L46+'07 Programa'!L49+'07 Programa'!L61+'07 Programa'!L67+'07 Programa'!L71+'07 Programa'!L77</f>
        <v>204.5</v>
      </c>
      <c r="C5" s="32">
        <f>'07 Programa'!P20+'07 Programa'!P30+'07 Programa'!P38+'07 Programa'!P43+'07 Programa'!P46+'07 Programa'!P49+'07 Programa'!P61+'07 Programa'!P67+'07 Programa'!P71+'07 Programa'!P77</f>
        <v>160</v>
      </c>
      <c r="D5" s="38">
        <f>'07 Programa'!T20+'07 Programa'!T30+'07 Programa'!T38+'07 Programa'!T43+'07 Programa'!T46+'07 Programa'!T49+'07 Programa'!T61+'07 Programa'!T67+'07 Programa'!T71+'07 Programa'!T77</f>
        <v>158.10000000000002</v>
      </c>
    </row>
    <row r="6" spans="1:4" x14ac:dyDescent="0.2">
      <c r="A6" s="41" t="s">
        <v>82</v>
      </c>
      <c r="B6" s="32">
        <v>0</v>
      </c>
      <c r="C6" s="32">
        <v>0</v>
      </c>
      <c r="D6" s="46">
        <v>0</v>
      </c>
    </row>
    <row r="7" spans="1:4" x14ac:dyDescent="0.2">
      <c r="A7" s="41" t="s">
        <v>86</v>
      </c>
      <c r="B7" s="32">
        <f>'07 Programa'!L57+'07 Programa'!L54+'07 Programa'!L26</f>
        <v>73.2</v>
      </c>
      <c r="C7" s="32">
        <f>'07 Programa'!P26+'07 Programa'!P54+'07 Programa'!P57</f>
        <v>120.7</v>
      </c>
      <c r="D7" s="38">
        <f>'07 Programa'!T57+'07 Programa'!T54+'07 Programa'!T26</f>
        <v>112.5</v>
      </c>
    </row>
    <row r="8" spans="1:4" x14ac:dyDescent="0.2">
      <c r="A8" s="41" t="s">
        <v>77</v>
      </c>
      <c r="B8" s="32">
        <v>0</v>
      </c>
      <c r="C8" s="32">
        <v>0</v>
      </c>
      <c r="D8" s="46">
        <v>0</v>
      </c>
    </row>
    <row r="9" spans="1:4" ht="13.5" customHeight="1" x14ac:dyDescent="0.2">
      <c r="A9" s="44" t="s">
        <v>83</v>
      </c>
      <c r="B9" s="33">
        <v>0</v>
      </c>
      <c r="C9" s="33">
        <v>0</v>
      </c>
      <c r="D9" s="47">
        <v>0</v>
      </c>
    </row>
    <row r="10" spans="1:4" x14ac:dyDescent="0.2">
      <c r="A10" s="41" t="s">
        <v>78</v>
      </c>
      <c r="B10" s="32">
        <v>0</v>
      </c>
      <c r="C10" s="32">
        <v>0</v>
      </c>
      <c r="D10" s="46">
        <v>0</v>
      </c>
    </row>
    <row r="11" spans="1:4" x14ac:dyDescent="0.2">
      <c r="A11" s="41" t="s">
        <v>84</v>
      </c>
      <c r="B11" s="32">
        <v>0</v>
      </c>
      <c r="C11" s="32">
        <v>0</v>
      </c>
      <c r="D11" s="46">
        <v>0</v>
      </c>
    </row>
    <row r="12" spans="1:4" x14ac:dyDescent="0.2">
      <c r="A12" s="41" t="s">
        <v>85</v>
      </c>
      <c r="B12" s="32">
        <v>0</v>
      </c>
      <c r="C12" s="32">
        <v>0</v>
      </c>
      <c r="D12" s="46">
        <v>0</v>
      </c>
    </row>
    <row r="13" spans="1:4" x14ac:dyDescent="0.2">
      <c r="A13" s="41" t="s">
        <v>105</v>
      </c>
      <c r="B13" s="32">
        <v>0</v>
      </c>
      <c r="C13" s="32">
        <v>0</v>
      </c>
      <c r="D13" s="46">
        <v>0</v>
      </c>
    </row>
    <row r="14" spans="1:4" x14ac:dyDescent="0.2">
      <c r="A14" s="41" t="s">
        <v>170</v>
      </c>
      <c r="B14" s="32">
        <v>0</v>
      </c>
      <c r="C14" s="32">
        <v>0</v>
      </c>
      <c r="D14" s="46">
        <v>0</v>
      </c>
    </row>
    <row r="15" spans="1:4" x14ac:dyDescent="0.2">
      <c r="A15" s="41" t="s">
        <v>171</v>
      </c>
      <c r="B15" s="32">
        <v>0</v>
      </c>
      <c r="C15" s="32">
        <v>0</v>
      </c>
      <c r="D15" s="46">
        <v>0</v>
      </c>
    </row>
    <row r="16" spans="1:4" ht="18" customHeight="1" thickBot="1" x14ac:dyDescent="0.25">
      <c r="A16" s="40" t="s">
        <v>10</v>
      </c>
      <c r="B16" s="36">
        <f>SUM(B4:B15)</f>
        <v>6476.2</v>
      </c>
      <c r="C16" s="36">
        <f>SUM(C4:C15)</f>
        <v>7139.7999999999993</v>
      </c>
      <c r="D16" s="39">
        <f>SUM(D4:D15)</f>
        <v>6927.6</v>
      </c>
    </row>
    <row r="18" spans="1:4" ht="13.5" thickBot="1" x14ac:dyDescent="0.25">
      <c r="D18" s="45" t="s">
        <v>106</v>
      </c>
    </row>
    <row r="19" spans="1:4" ht="26.25" thickBot="1" x14ac:dyDescent="0.25">
      <c r="A19" s="48" t="s">
        <v>26</v>
      </c>
      <c r="B19" s="49" t="str">
        <f>B3</f>
        <v>Patvirtintas biudžeto lėšų planas</v>
      </c>
      <c r="C19" s="49" t="str">
        <f>C3</f>
        <v>Patikslintas biudžeto lėšų planas</v>
      </c>
      <c r="D19" s="49" t="str">
        <f>D3</f>
        <v>Panaudotos lėšos per ataskaitinį laikotarpį</v>
      </c>
    </row>
    <row r="20" spans="1:4" x14ac:dyDescent="0.2">
      <c r="A20" s="50" t="s">
        <v>107</v>
      </c>
      <c r="B20" s="51">
        <f t="shared" ref="B20:D20" si="0">SUM(B21:B26)</f>
        <v>6476.2</v>
      </c>
      <c r="C20" s="51">
        <f t="shared" si="0"/>
        <v>7139.7999999999993</v>
      </c>
      <c r="D20" s="51">
        <f t="shared" si="0"/>
        <v>6927.6</v>
      </c>
    </row>
    <row r="21" spans="1:4" ht="13.5" customHeight="1" x14ac:dyDescent="0.2">
      <c r="A21" s="52" t="s">
        <v>108</v>
      </c>
      <c r="B21" s="20">
        <f t="shared" ref="B21:D22" si="1">B4</f>
        <v>6198.5</v>
      </c>
      <c r="C21" s="20">
        <f t="shared" si="1"/>
        <v>6859.0999999999995</v>
      </c>
      <c r="D21" s="20">
        <f t="shared" si="1"/>
        <v>6657</v>
      </c>
    </row>
    <row r="22" spans="1:4" x14ac:dyDescent="0.2">
      <c r="A22" s="53" t="s">
        <v>109</v>
      </c>
      <c r="B22" s="54">
        <f t="shared" si="1"/>
        <v>204.5</v>
      </c>
      <c r="C22" s="54">
        <f t="shared" si="1"/>
        <v>160</v>
      </c>
      <c r="D22" s="54">
        <f t="shared" si="1"/>
        <v>158.10000000000002</v>
      </c>
    </row>
    <row r="23" spans="1:4" x14ac:dyDescent="0.2">
      <c r="A23" s="53" t="s">
        <v>110</v>
      </c>
      <c r="B23" s="54">
        <f>B7</f>
        <v>73.2</v>
      </c>
      <c r="C23" s="54">
        <f>C7</f>
        <v>120.7</v>
      </c>
      <c r="D23" s="54">
        <f>D7</f>
        <v>112.5</v>
      </c>
    </row>
    <row r="24" spans="1:4" x14ac:dyDescent="0.2">
      <c r="A24" s="53" t="s">
        <v>111</v>
      </c>
      <c r="B24" s="54">
        <f>B9</f>
        <v>0</v>
      </c>
      <c r="C24" s="54">
        <f>C9</f>
        <v>0</v>
      </c>
      <c r="D24" s="54">
        <f>D9</f>
        <v>0</v>
      </c>
    </row>
    <row r="25" spans="1:4" x14ac:dyDescent="0.2">
      <c r="A25" s="53" t="s">
        <v>112</v>
      </c>
      <c r="B25" s="54">
        <v>0</v>
      </c>
      <c r="C25" s="54">
        <v>0</v>
      </c>
      <c r="D25" s="54">
        <v>0</v>
      </c>
    </row>
    <row r="26" spans="1:4" ht="13.5" thickBot="1" x14ac:dyDescent="0.25">
      <c r="A26" s="53" t="s">
        <v>113</v>
      </c>
      <c r="B26" s="54">
        <v>0</v>
      </c>
      <c r="C26" s="54">
        <v>0</v>
      </c>
      <c r="D26" s="54">
        <v>0</v>
      </c>
    </row>
    <row r="27" spans="1:4" ht="13.5" thickBot="1" x14ac:dyDescent="0.25">
      <c r="A27" s="55" t="s">
        <v>114</v>
      </c>
      <c r="B27" s="56">
        <f t="shared" ref="B27:D27" si="2">SUM(B28)</f>
        <v>0</v>
      </c>
      <c r="C27" s="56">
        <f t="shared" si="2"/>
        <v>0</v>
      </c>
      <c r="D27" s="56">
        <f t="shared" si="2"/>
        <v>0</v>
      </c>
    </row>
    <row r="28" spans="1:4" ht="26.25" thickBot="1" x14ac:dyDescent="0.25">
      <c r="A28" s="57" t="s">
        <v>115</v>
      </c>
      <c r="B28" s="58">
        <v>0</v>
      </c>
      <c r="C28" s="58">
        <v>0</v>
      </c>
      <c r="D28" s="58">
        <v>0</v>
      </c>
    </row>
    <row r="29" spans="1:4" ht="13.5" thickBot="1" x14ac:dyDescent="0.25">
      <c r="A29" s="55" t="s">
        <v>116</v>
      </c>
      <c r="B29" s="56">
        <f t="shared" ref="B29:D29" si="3">B20+B27</f>
        <v>6476.2</v>
      </c>
      <c r="C29" s="56">
        <f t="shared" si="3"/>
        <v>7139.7999999999993</v>
      </c>
      <c r="D29" s="56">
        <f t="shared" si="3"/>
        <v>6927.6</v>
      </c>
    </row>
    <row r="30" spans="1:4" x14ac:dyDescent="0.2">
      <c r="A30" s="53" t="s">
        <v>117</v>
      </c>
      <c r="B30" s="54">
        <v>0</v>
      </c>
      <c r="C30" s="54">
        <v>0</v>
      </c>
      <c r="D30" s="54">
        <v>0</v>
      </c>
    </row>
    <row r="31" spans="1:4" ht="26.25" thickBot="1" x14ac:dyDescent="0.25">
      <c r="A31" s="53" t="s">
        <v>118</v>
      </c>
      <c r="B31" s="54">
        <f>B29-5941.5</f>
        <v>534.69999999999982</v>
      </c>
      <c r="C31" s="54">
        <f>C29-6404.2</f>
        <v>735.59999999999945</v>
      </c>
      <c r="D31" s="54">
        <f>D29-6306.2</f>
        <v>621.40000000000055</v>
      </c>
    </row>
    <row r="32" spans="1:4" ht="13.5" thickBot="1" x14ac:dyDescent="0.25">
      <c r="A32" s="59" t="s">
        <v>100</v>
      </c>
      <c r="B32" s="60">
        <f t="shared" ref="B32:D32" si="4">B29</f>
        <v>6476.2</v>
      </c>
      <c r="C32" s="60">
        <f t="shared" si="4"/>
        <v>7139.7999999999993</v>
      </c>
      <c r="D32" s="60">
        <f t="shared" si="4"/>
        <v>6927.6</v>
      </c>
    </row>
  </sheetData>
  <mergeCells count="2">
    <mergeCell ref="A1:D1"/>
    <mergeCell ref="A2:D2"/>
  </mergeCells>
  <phoneticPr fontId="0" type="noConversion"/>
  <pageMargins left="0.75" right="0.75" top="1" bottom="1" header="0.5" footer="0.5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4"/>
  <sheetViews>
    <sheetView workbookViewId="0">
      <selection activeCell="I17" sqref="I17"/>
    </sheetView>
  </sheetViews>
  <sheetFormatPr defaultRowHeight="12.75" x14ac:dyDescent="0.2"/>
  <cols>
    <col min="1" max="1" width="43.28515625" style="6" customWidth="1"/>
    <col min="2" max="2" width="15" style="6" customWidth="1"/>
    <col min="3" max="3" width="13.140625" style="6" customWidth="1"/>
    <col min="4" max="4" width="13.85546875" style="6" customWidth="1"/>
    <col min="5" max="5" width="14.140625" style="6" customWidth="1"/>
    <col min="6" max="6" width="13.140625" style="6" customWidth="1"/>
    <col min="7" max="16384" width="9.140625" style="6"/>
  </cols>
  <sheetData>
    <row r="1" spans="1:6" ht="16.5" customHeight="1" thickBot="1" x14ac:dyDescent="0.25">
      <c r="A1" s="619" t="s">
        <v>172</v>
      </c>
      <c r="B1" s="619"/>
      <c r="C1" s="619"/>
      <c r="D1" s="619"/>
      <c r="E1" s="619"/>
      <c r="F1" s="619"/>
    </row>
    <row r="2" spans="1:6" ht="13.5" customHeight="1" thickTop="1" x14ac:dyDescent="0.2">
      <c r="A2" s="620" t="s">
        <v>62</v>
      </c>
      <c r="B2" s="622" t="s">
        <v>207</v>
      </c>
      <c r="C2" s="623"/>
      <c r="D2" s="623"/>
      <c r="E2" s="626" t="s">
        <v>209</v>
      </c>
      <c r="F2" s="626" t="s">
        <v>210</v>
      </c>
    </row>
    <row r="3" spans="1:6" ht="17.25" customHeight="1" x14ac:dyDescent="0.2">
      <c r="A3" s="621"/>
      <c r="B3" s="624"/>
      <c r="C3" s="625"/>
      <c r="D3" s="625"/>
      <c r="E3" s="627"/>
      <c r="F3" s="627"/>
    </row>
    <row r="4" spans="1:6" ht="12.75" customHeight="1" x14ac:dyDescent="0.2">
      <c r="A4" s="621"/>
      <c r="B4" s="628" t="s">
        <v>203</v>
      </c>
      <c r="C4" s="630" t="s">
        <v>63</v>
      </c>
      <c r="D4" s="632" t="s">
        <v>208</v>
      </c>
      <c r="E4" s="627"/>
      <c r="F4" s="627"/>
    </row>
    <row r="5" spans="1:6" x14ac:dyDescent="0.2">
      <c r="A5" s="621"/>
      <c r="B5" s="629"/>
      <c r="C5" s="631"/>
      <c r="D5" s="633"/>
      <c r="E5" s="627"/>
      <c r="F5" s="627"/>
    </row>
    <row r="6" spans="1:6" ht="62.25" customHeight="1" thickBot="1" x14ac:dyDescent="0.25">
      <c r="A6" s="621"/>
      <c r="B6" s="629"/>
      <c r="C6" s="631"/>
      <c r="D6" s="633"/>
      <c r="E6" s="627"/>
      <c r="F6" s="627"/>
    </row>
    <row r="7" spans="1:6" ht="13.5" thickBot="1" x14ac:dyDescent="0.25">
      <c r="A7" s="135" t="s">
        <v>64</v>
      </c>
      <c r="B7" s="136">
        <f>B8+B10</f>
        <v>6476.2</v>
      </c>
      <c r="C7" s="137">
        <f t="shared" ref="C7:C13" si="0">D7-B7</f>
        <v>663.59999999999945</v>
      </c>
      <c r="D7" s="137">
        <f>D8+D10</f>
        <v>7139.7999999999993</v>
      </c>
      <c r="E7" s="138">
        <f>E8+E10</f>
        <v>6927.5999999999995</v>
      </c>
      <c r="F7" s="138">
        <f>E7*100/D7</f>
        <v>97.027927953163967</v>
      </c>
    </row>
    <row r="8" spans="1:6" x14ac:dyDescent="0.2">
      <c r="A8" s="62" t="s">
        <v>65</v>
      </c>
      <c r="B8" s="63">
        <f>'07 Išlaidų suvestinė'!F7</f>
        <v>6351.8</v>
      </c>
      <c r="C8" s="17">
        <f t="shared" si="0"/>
        <v>562.49999999999909</v>
      </c>
      <c r="D8" s="64">
        <f>'07 Išlaidų suvestinė'!J7</f>
        <v>6914.2999999999993</v>
      </c>
      <c r="E8" s="19">
        <f>'07 Išlaidų suvestinė'!N7</f>
        <v>6702.0999999999995</v>
      </c>
      <c r="F8" s="374">
        <f t="shared" ref="F8:F10" si="1">E8*100/D8</f>
        <v>96.930998076450265</v>
      </c>
    </row>
    <row r="9" spans="1:6" x14ac:dyDescent="0.2">
      <c r="A9" s="65" t="s">
        <v>66</v>
      </c>
      <c r="B9" s="63">
        <f>'07 Išlaidų suvestinė'!G7</f>
        <v>1402.4</v>
      </c>
      <c r="C9" s="17">
        <f t="shared" si="0"/>
        <v>-0.79999999999995453</v>
      </c>
      <c r="D9" s="66">
        <f>'07 Išlaidų suvestinė'!K7</f>
        <v>1401.6000000000001</v>
      </c>
      <c r="E9" s="21">
        <f>'07 Išlaidų suvestinė'!O7</f>
        <v>1386.8999999999999</v>
      </c>
      <c r="F9" s="375">
        <f t="shared" si="1"/>
        <v>98.951198630136972</v>
      </c>
    </row>
    <row r="10" spans="1:6" ht="26.25" thickBot="1" x14ac:dyDescent="0.25">
      <c r="A10" s="139" t="s">
        <v>67</v>
      </c>
      <c r="B10" s="67">
        <f>'07 Išlaidų suvestinė'!H7</f>
        <v>124.4</v>
      </c>
      <c r="C10" s="68">
        <f t="shared" si="0"/>
        <v>101.1</v>
      </c>
      <c r="D10" s="69">
        <f>'07 Išlaidų suvestinė'!L7</f>
        <v>225.5</v>
      </c>
      <c r="E10" s="24">
        <f>'07 Išlaidų suvestinė'!P7</f>
        <v>225.5</v>
      </c>
      <c r="F10" s="373">
        <f t="shared" si="1"/>
        <v>100</v>
      </c>
    </row>
    <row r="11" spans="1:6" ht="13.5" thickBot="1" x14ac:dyDescent="0.25">
      <c r="A11" s="143" t="s">
        <v>68</v>
      </c>
      <c r="B11" s="144">
        <f>B12+B16</f>
        <v>6476.2</v>
      </c>
      <c r="C11" s="145">
        <f t="shared" si="0"/>
        <v>663.59999999999945</v>
      </c>
      <c r="D11" s="137">
        <f>D12+D16</f>
        <v>7139.7999999999993</v>
      </c>
      <c r="E11" s="138">
        <f>E12+E16</f>
        <v>6927.5999999999995</v>
      </c>
      <c r="F11" s="138">
        <f>E11*100/D11</f>
        <v>97.027927953163967</v>
      </c>
    </row>
    <row r="12" spans="1:6" x14ac:dyDescent="0.2">
      <c r="A12" s="140" t="s">
        <v>69</v>
      </c>
      <c r="B12" s="141">
        <f>B7-B16</f>
        <v>6476.2</v>
      </c>
      <c r="C12" s="142">
        <f>C7-C16</f>
        <v>663.59999999999945</v>
      </c>
      <c r="D12" s="73">
        <f>D7-D16</f>
        <v>7139.7999999999993</v>
      </c>
      <c r="E12" s="22">
        <f>+E7-E16</f>
        <v>6927.5999999999995</v>
      </c>
      <c r="F12" s="61">
        <f>E12*100/D12</f>
        <v>97.027927953163967</v>
      </c>
    </row>
    <row r="13" spans="1:6" ht="25.5" x14ac:dyDescent="0.2">
      <c r="A13" s="70" t="s">
        <v>70</v>
      </c>
      <c r="B13" s="82">
        <f>'07 Šaltiniai'!B5</f>
        <v>204.5</v>
      </c>
      <c r="C13" s="80">
        <f t="shared" si="0"/>
        <v>-44.5</v>
      </c>
      <c r="D13" s="71">
        <f>'07 Šaltiniai'!C5</f>
        <v>160</v>
      </c>
      <c r="E13" s="21">
        <f>'07 Šaltiniai'!D5</f>
        <v>158.10000000000002</v>
      </c>
      <c r="F13" s="155">
        <f>E13*100/D13</f>
        <v>98.812500000000014</v>
      </c>
    </row>
    <row r="14" spans="1:6" ht="25.5" x14ac:dyDescent="0.2">
      <c r="A14" s="72" t="s">
        <v>173</v>
      </c>
      <c r="B14" s="82">
        <v>0</v>
      </c>
      <c r="C14" s="81">
        <v>0</v>
      </c>
      <c r="D14" s="64">
        <v>0</v>
      </c>
      <c r="E14" s="19">
        <v>0</v>
      </c>
      <c r="F14" s="154">
        <f>'[1]01 Šaltiniai'!E5</f>
        <v>0</v>
      </c>
    </row>
    <row r="15" spans="1:6" ht="16.5" customHeight="1" thickBot="1" x14ac:dyDescent="0.25">
      <c r="A15" s="146" t="s">
        <v>174</v>
      </c>
      <c r="B15" s="147">
        <f>'07 Šaltiniai'!C7</f>
        <v>120.7</v>
      </c>
      <c r="C15" s="68">
        <f>D15-B15</f>
        <v>0</v>
      </c>
      <c r="D15" s="69">
        <f>'07 Šaltiniai'!C7</f>
        <v>120.7</v>
      </c>
      <c r="E15" s="148">
        <f>'07 Šaltiniai'!D7</f>
        <v>112.5</v>
      </c>
      <c r="F15" s="156">
        <f>E15*100/D15</f>
        <v>93.206296603148303</v>
      </c>
    </row>
    <row r="16" spans="1:6" ht="13.5" thickBot="1" x14ac:dyDescent="0.25">
      <c r="A16" s="149" t="s">
        <v>71</v>
      </c>
      <c r="B16" s="150">
        <f>SUM(B17:B24)</f>
        <v>0</v>
      </c>
      <c r="C16" s="151">
        <f>D16-B16</f>
        <v>0</v>
      </c>
      <c r="D16" s="152">
        <f>SUM(D17:D24)</f>
        <v>0</v>
      </c>
      <c r="E16" s="153">
        <f>SUM(E17:E24)</f>
        <v>0</v>
      </c>
      <c r="F16" s="138">
        <f>SUM(F17:F24)</f>
        <v>0</v>
      </c>
    </row>
    <row r="17" spans="1:6" x14ac:dyDescent="0.2">
      <c r="A17" s="74" t="s">
        <v>175</v>
      </c>
      <c r="B17" s="18">
        <v>0</v>
      </c>
      <c r="C17" s="75">
        <f>D17-B17</f>
        <v>0</v>
      </c>
      <c r="D17" s="76">
        <f>'[1]01 Šaltiniai'!C10</f>
        <v>0</v>
      </c>
      <c r="E17" s="23">
        <f>'[1]01 Šaltiniai'!D10</f>
        <v>0</v>
      </c>
      <c r="F17" s="157">
        <v>0</v>
      </c>
    </row>
    <row r="18" spans="1:6" ht="25.5" x14ac:dyDescent="0.2">
      <c r="A18" s="74" t="s">
        <v>176</v>
      </c>
      <c r="B18" s="132">
        <v>0</v>
      </c>
      <c r="C18" s="133">
        <f t="shared" ref="C18:C22" si="2">D18-B18</f>
        <v>0</v>
      </c>
      <c r="D18" s="64">
        <v>0</v>
      </c>
      <c r="E18" s="19">
        <v>0</v>
      </c>
      <c r="F18" s="154">
        <v>0</v>
      </c>
    </row>
    <row r="19" spans="1:6" x14ac:dyDescent="0.2">
      <c r="A19" s="74" t="s">
        <v>177</v>
      </c>
      <c r="B19" s="132">
        <v>0</v>
      </c>
      <c r="C19" s="133">
        <f t="shared" si="2"/>
        <v>0</v>
      </c>
      <c r="D19" s="64">
        <v>0</v>
      </c>
      <c r="E19" s="19">
        <v>0</v>
      </c>
      <c r="F19" s="154">
        <v>0</v>
      </c>
    </row>
    <row r="20" spans="1:6" x14ac:dyDescent="0.2">
      <c r="A20" s="74" t="s">
        <v>178</v>
      </c>
      <c r="B20" s="132">
        <v>0</v>
      </c>
      <c r="C20" s="133">
        <f t="shared" si="2"/>
        <v>0</v>
      </c>
      <c r="D20" s="64">
        <v>0</v>
      </c>
      <c r="E20" s="19">
        <v>0</v>
      </c>
      <c r="F20" s="154">
        <v>0</v>
      </c>
    </row>
    <row r="21" spans="1:6" x14ac:dyDescent="0.2">
      <c r="A21" s="74" t="s">
        <v>179</v>
      </c>
      <c r="B21" s="132">
        <v>0</v>
      </c>
      <c r="C21" s="133">
        <f t="shared" si="2"/>
        <v>0</v>
      </c>
      <c r="D21" s="64">
        <v>0</v>
      </c>
      <c r="E21" s="19">
        <v>0</v>
      </c>
      <c r="F21" s="154">
        <v>0</v>
      </c>
    </row>
    <row r="22" spans="1:6" x14ac:dyDescent="0.2">
      <c r="A22" s="74" t="s">
        <v>180</v>
      </c>
      <c r="B22" s="132">
        <v>0</v>
      </c>
      <c r="C22" s="133">
        <f t="shared" si="2"/>
        <v>0</v>
      </c>
      <c r="D22" s="64">
        <v>0</v>
      </c>
      <c r="E22" s="19">
        <v>0</v>
      </c>
      <c r="F22" s="154">
        <v>0</v>
      </c>
    </row>
    <row r="23" spans="1:6" x14ac:dyDescent="0.2">
      <c r="A23" s="74" t="s">
        <v>181</v>
      </c>
      <c r="B23" s="132">
        <v>0</v>
      </c>
      <c r="C23" s="133">
        <f t="shared" ref="C23:C24" si="3">D23-B23</f>
        <v>0</v>
      </c>
      <c r="D23" s="64">
        <v>0</v>
      </c>
      <c r="E23" s="19">
        <v>0</v>
      </c>
      <c r="F23" s="154">
        <v>0</v>
      </c>
    </row>
    <row r="24" spans="1:6" ht="13.5" thickBot="1" x14ac:dyDescent="0.25">
      <c r="A24" s="77" t="s">
        <v>182</v>
      </c>
      <c r="B24" s="26">
        <v>0</v>
      </c>
      <c r="C24" s="78">
        <f t="shared" si="3"/>
        <v>0</v>
      </c>
      <c r="D24" s="79">
        <f>'[1]01 Šaltiniai'!C15</f>
        <v>0</v>
      </c>
      <c r="E24" s="25">
        <v>0</v>
      </c>
      <c r="F24" s="158">
        <v>0</v>
      </c>
    </row>
  </sheetData>
  <mergeCells count="8">
    <mergeCell ref="A1:F1"/>
    <mergeCell ref="A2:A6"/>
    <mergeCell ref="B2:D3"/>
    <mergeCell ref="E2:E6"/>
    <mergeCell ref="F2:F6"/>
    <mergeCell ref="B4:B6"/>
    <mergeCell ref="C4:C6"/>
    <mergeCell ref="D4:D6"/>
  </mergeCells>
  <pageMargins left="0.75" right="0.75" top="1" bottom="1" header="0.5" footer="0.5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6EDD-8163-4FC3-A7B8-4FA69077AFDE}">
  <dimension ref="A1:F30"/>
  <sheetViews>
    <sheetView topLeftCell="A19" workbookViewId="0">
      <selection activeCell="D31" sqref="D31"/>
    </sheetView>
  </sheetViews>
  <sheetFormatPr defaultRowHeight="12.75" x14ac:dyDescent="0.2"/>
  <cols>
    <col min="1" max="1" width="24.7109375" style="83" customWidth="1"/>
    <col min="2" max="2" width="44.7109375" style="83" customWidth="1"/>
    <col min="3" max="4" width="14.28515625" style="83" customWidth="1"/>
    <col min="5" max="5" width="19" style="83" customWidth="1"/>
    <col min="6" max="6" width="25.140625" style="83" customWidth="1"/>
    <col min="7" max="16384" width="9.140625" style="83"/>
  </cols>
  <sheetData>
    <row r="1" spans="1:6" ht="13.5" thickBot="1" x14ac:dyDescent="0.25">
      <c r="A1" s="617" t="s">
        <v>211</v>
      </c>
      <c r="B1" s="617"/>
      <c r="C1" s="617"/>
      <c r="D1" s="617"/>
      <c r="E1" s="617"/>
      <c r="F1" s="617"/>
    </row>
    <row r="2" spans="1:6" ht="24" customHeight="1" x14ac:dyDescent="0.2">
      <c r="A2" s="637" t="s">
        <v>122</v>
      </c>
      <c r="B2" s="637" t="s">
        <v>123</v>
      </c>
      <c r="C2" s="644" t="s">
        <v>212</v>
      </c>
      <c r="D2" s="645"/>
      <c r="E2" s="161" t="s">
        <v>124</v>
      </c>
      <c r="F2" s="639" t="s">
        <v>126</v>
      </c>
    </row>
    <row r="3" spans="1:6" ht="13.5" thickBot="1" x14ac:dyDescent="0.25">
      <c r="A3" s="638"/>
      <c r="B3" s="638"/>
      <c r="C3" s="84" t="s">
        <v>213</v>
      </c>
      <c r="D3" s="85" t="s">
        <v>214</v>
      </c>
      <c r="E3" s="159" t="s">
        <v>125</v>
      </c>
      <c r="F3" s="640"/>
    </row>
    <row r="4" spans="1:6" ht="13.5" thickBot="1" x14ac:dyDescent="0.25">
      <c r="A4" s="90">
        <v>1</v>
      </c>
      <c r="B4" s="90">
        <v>2</v>
      </c>
      <c r="C4" s="91">
        <v>3</v>
      </c>
      <c r="D4" s="92">
        <v>4</v>
      </c>
      <c r="E4" s="160">
        <v>5</v>
      </c>
      <c r="F4" s="90">
        <v>6</v>
      </c>
    </row>
    <row r="5" spans="1:6" ht="26.25" customHeight="1" thickBot="1" x14ac:dyDescent="0.25">
      <c r="A5" s="641" t="s">
        <v>127</v>
      </c>
      <c r="B5" s="642"/>
      <c r="C5" s="642"/>
      <c r="D5" s="642"/>
      <c r="E5" s="642"/>
      <c r="F5" s="643"/>
    </row>
    <row r="6" spans="1:6" ht="26.25" thickBot="1" x14ac:dyDescent="0.25">
      <c r="A6" s="93" t="s">
        <v>128</v>
      </c>
      <c r="B6" s="94" t="s">
        <v>129</v>
      </c>
      <c r="C6" s="95">
        <v>20</v>
      </c>
      <c r="D6" s="96">
        <v>20</v>
      </c>
      <c r="E6" s="162">
        <v>20</v>
      </c>
      <c r="F6" s="93" t="s">
        <v>104</v>
      </c>
    </row>
    <row r="7" spans="1:6" ht="13.5" thickBot="1" x14ac:dyDescent="0.25">
      <c r="A7" s="634" t="s">
        <v>130</v>
      </c>
      <c r="B7" s="635"/>
      <c r="C7" s="635"/>
      <c r="D7" s="635"/>
      <c r="E7" s="635"/>
      <c r="F7" s="636"/>
    </row>
    <row r="8" spans="1:6" ht="13.5" thickBot="1" x14ac:dyDescent="0.25">
      <c r="A8" s="97" t="s">
        <v>131</v>
      </c>
      <c r="B8" s="98" t="s">
        <v>132</v>
      </c>
      <c r="C8" s="99">
        <v>20</v>
      </c>
      <c r="D8" s="100">
        <v>20</v>
      </c>
      <c r="E8" s="163">
        <v>20</v>
      </c>
      <c r="F8" s="97" t="s">
        <v>104</v>
      </c>
    </row>
    <row r="9" spans="1:6" ht="13.5" thickBot="1" x14ac:dyDescent="0.25">
      <c r="A9" s="634" t="s">
        <v>133</v>
      </c>
      <c r="B9" s="635"/>
      <c r="C9" s="635"/>
      <c r="D9" s="635"/>
      <c r="E9" s="635"/>
      <c r="F9" s="636"/>
    </row>
    <row r="10" spans="1:6" x14ac:dyDescent="0.2">
      <c r="A10" s="101" t="s">
        <v>134</v>
      </c>
      <c r="B10" s="104" t="s">
        <v>137</v>
      </c>
      <c r="C10" s="107">
        <v>8</v>
      </c>
      <c r="D10" s="108">
        <v>11</v>
      </c>
      <c r="E10" s="168">
        <v>7</v>
      </c>
      <c r="F10" s="111" t="s">
        <v>188</v>
      </c>
    </row>
    <row r="11" spans="1:6" ht="25.5" x14ac:dyDescent="0.2">
      <c r="A11" s="102" t="s">
        <v>135</v>
      </c>
      <c r="B11" s="105" t="s">
        <v>138</v>
      </c>
      <c r="C11" s="86">
        <v>5</v>
      </c>
      <c r="D11" s="87">
        <v>9</v>
      </c>
      <c r="E11" s="169">
        <v>10</v>
      </c>
      <c r="F11" s="102" t="s">
        <v>104</v>
      </c>
    </row>
    <row r="12" spans="1:6" x14ac:dyDescent="0.2">
      <c r="A12" s="123" t="s">
        <v>136</v>
      </c>
      <c r="B12" s="114" t="s">
        <v>139</v>
      </c>
      <c r="C12" s="88">
        <v>0</v>
      </c>
      <c r="D12" s="89">
        <v>0</v>
      </c>
      <c r="E12" s="170">
        <v>0</v>
      </c>
      <c r="F12" s="123" t="s">
        <v>104</v>
      </c>
    </row>
    <row r="13" spans="1:6" ht="13.5" thickBot="1" x14ac:dyDescent="0.25">
      <c r="A13" s="164" t="s">
        <v>198</v>
      </c>
      <c r="B13" s="165" t="s">
        <v>199</v>
      </c>
      <c r="C13" s="166">
        <v>3</v>
      </c>
      <c r="D13" s="167">
        <v>0</v>
      </c>
      <c r="E13" s="171">
        <v>0</v>
      </c>
      <c r="F13" s="164" t="s">
        <v>104</v>
      </c>
    </row>
    <row r="14" spans="1:6" ht="13.5" thickBot="1" x14ac:dyDescent="0.25">
      <c r="A14" s="634" t="s">
        <v>140</v>
      </c>
      <c r="B14" s="635"/>
      <c r="C14" s="635"/>
      <c r="D14" s="635"/>
      <c r="E14" s="635"/>
      <c r="F14" s="636"/>
    </row>
    <row r="15" spans="1:6" ht="25.5" x14ac:dyDescent="0.2">
      <c r="A15" s="101" t="s">
        <v>141</v>
      </c>
      <c r="B15" s="113" t="s">
        <v>144</v>
      </c>
      <c r="C15" s="107">
        <v>12</v>
      </c>
      <c r="D15" s="108">
        <v>12</v>
      </c>
      <c r="E15" s="168">
        <v>12</v>
      </c>
      <c r="F15" s="101" t="s">
        <v>104</v>
      </c>
    </row>
    <row r="16" spans="1:6" x14ac:dyDescent="0.2">
      <c r="A16" s="102" t="s">
        <v>142</v>
      </c>
      <c r="B16" s="114" t="s">
        <v>145</v>
      </c>
      <c r="C16" s="86">
        <v>12</v>
      </c>
      <c r="D16" s="87">
        <v>12</v>
      </c>
      <c r="E16" s="169">
        <v>12</v>
      </c>
      <c r="F16" s="102" t="s">
        <v>104</v>
      </c>
    </row>
    <row r="17" spans="1:6" ht="26.25" thickBot="1" x14ac:dyDescent="0.25">
      <c r="A17" s="112" t="s">
        <v>143</v>
      </c>
      <c r="B17" s="115" t="s">
        <v>146</v>
      </c>
      <c r="C17" s="116">
        <v>12</v>
      </c>
      <c r="D17" s="117">
        <v>12</v>
      </c>
      <c r="E17" s="172">
        <v>12</v>
      </c>
      <c r="F17" s="112" t="s">
        <v>104</v>
      </c>
    </row>
    <row r="18" spans="1:6" ht="13.5" thickBot="1" x14ac:dyDescent="0.25">
      <c r="A18" s="634" t="s">
        <v>147</v>
      </c>
      <c r="B18" s="635"/>
      <c r="C18" s="635"/>
      <c r="D18" s="635"/>
      <c r="E18" s="635"/>
      <c r="F18" s="636"/>
    </row>
    <row r="19" spans="1:6" ht="25.5" x14ac:dyDescent="0.2">
      <c r="A19" s="101" t="s">
        <v>148</v>
      </c>
      <c r="B19" s="113" t="s">
        <v>150</v>
      </c>
      <c r="C19" s="107">
        <v>100</v>
      </c>
      <c r="D19" s="108">
        <v>100</v>
      </c>
      <c r="E19" s="168">
        <v>100</v>
      </c>
      <c r="F19" s="101" t="s">
        <v>189</v>
      </c>
    </row>
    <row r="20" spans="1:6" ht="77.25" thickBot="1" x14ac:dyDescent="0.25">
      <c r="A20" s="112" t="s">
        <v>149</v>
      </c>
      <c r="B20" s="118" t="s">
        <v>150</v>
      </c>
      <c r="C20" s="116">
        <v>100</v>
      </c>
      <c r="D20" s="117">
        <v>100</v>
      </c>
      <c r="E20" s="172">
        <v>100</v>
      </c>
      <c r="F20" s="119" t="s">
        <v>190</v>
      </c>
    </row>
    <row r="21" spans="1:6" ht="13.5" thickBot="1" x14ac:dyDescent="0.25">
      <c r="A21" s="634" t="s">
        <v>151</v>
      </c>
      <c r="B21" s="635"/>
      <c r="C21" s="635"/>
      <c r="D21" s="635"/>
      <c r="E21" s="635"/>
      <c r="F21" s="636"/>
    </row>
    <row r="22" spans="1:6" ht="26.25" thickBot="1" x14ac:dyDescent="0.25">
      <c r="A22" s="93" t="s">
        <v>152</v>
      </c>
      <c r="B22" s="120" t="s">
        <v>153</v>
      </c>
      <c r="C22" s="95">
        <v>30</v>
      </c>
      <c r="D22" s="96">
        <v>49</v>
      </c>
      <c r="E22" s="162">
        <v>30</v>
      </c>
      <c r="F22" s="121" t="s">
        <v>191</v>
      </c>
    </row>
    <row r="23" spans="1:6" ht="13.5" thickBot="1" x14ac:dyDescent="0.25">
      <c r="A23" s="634" t="s">
        <v>154</v>
      </c>
      <c r="B23" s="635"/>
      <c r="C23" s="635"/>
      <c r="D23" s="635"/>
      <c r="E23" s="635"/>
      <c r="F23" s="636"/>
    </row>
    <row r="24" spans="1:6" x14ac:dyDescent="0.2">
      <c r="A24" s="122" t="s">
        <v>155</v>
      </c>
      <c r="B24" s="124" t="s">
        <v>159</v>
      </c>
      <c r="C24" s="126">
        <v>1</v>
      </c>
      <c r="D24" s="127">
        <v>1</v>
      </c>
      <c r="E24" s="173">
        <v>2</v>
      </c>
      <c r="F24" s="122" t="s">
        <v>195</v>
      </c>
    </row>
    <row r="25" spans="1:6" x14ac:dyDescent="0.2">
      <c r="A25" s="123" t="s">
        <v>155</v>
      </c>
      <c r="B25" s="114" t="s">
        <v>160</v>
      </c>
      <c r="C25" s="88">
        <v>1</v>
      </c>
      <c r="D25" s="89">
        <v>0</v>
      </c>
      <c r="E25" s="170">
        <v>1</v>
      </c>
      <c r="F25" s="123" t="s">
        <v>196</v>
      </c>
    </row>
    <row r="26" spans="1:6" x14ac:dyDescent="0.2">
      <c r="A26" s="123" t="s">
        <v>155</v>
      </c>
      <c r="B26" s="114" t="s">
        <v>161</v>
      </c>
      <c r="C26" s="88">
        <v>30</v>
      </c>
      <c r="D26" s="89">
        <v>35</v>
      </c>
      <c r="E26" s="170">
        <v>35</v>
      </c>
      <c r="F26" s="123" t="s">
        <v>196</v>
      </c>
    </row>
    <row r="27" spans="1:6" x14ac:dyDescent="0.2">
      <c r="A27" s="123" t="s">
        <v>155</v>
      </c>
      <c r="B27" s="114" t="s">
        <v>162</v>
      </c>
      <c r="C27" s="88">
        <v>1</v>
      </c>
      <c r="D27" s="89">
        <v>0</v>
      </c>
      <c r="E27" s="170">
        <v>1</v>
      </c>
      <c r="F27" s="123" t="s">
        <v>195</v>
      </c>
    </row>
    <row r="28" spans="1:6" x14ac:dyDescent="0.2">
      <c r="A28" s="102" t="s">
        <v>156</v>
      </c>
      <c r="B28" s="125" t="s">
        <v>163</v>
      </c>
      <c r="C28" s="86">
        <v>50</v>
      </c>
      <c r="D28" s="87">
        <v>64</v>
      </c>
      <c r="E28" s="169">
        <v>50</v>
      </c>
      <c r="F28" s="128" t="s">
        <v>194</v>
      </c>
    </row>
    <row r="29" spans="1:6" ht="38.25" x14ac:dyDescent="0.2">
      <c r="A29" s="102" t="s">
        <v>157</v>
      </c>
      <c r="B29" s="125" t="s">
        <v>164</v>
      </c>
      <c r="C29" s="86">
        <v>1200</v>
      </c>
      <c r="D29" s="87">
        <v>1200</v>
      </c>
      <c r="E29" s="169">
        <v>1200</v>
      </c>
      <c r="F29" s="134" t="s">
        <v>193</v>
      </c>
    </row>
    <row r="30" spans="1:6" ht="13.5" thickBot="1" x14ac:dyDescent="0.25">
      <c r="A30" s="103" t="s">
        <v>158</v>
      </c>
      <c r="B30" s="106" t="s">
        <v>165</v>
      </c>
      <c r="C30" s="109">
        <v>10</v>
      </c>
      <c r="D30" s="110">
        <v>14</v>
      </c>
      <c r="E30" s="174">
        <v>10</v>
      </c>
      <c r="F30" s="103" t="s">
        <v>104</v>
      </c>
    </row>
  </sheetData>
  <mergeCells count="12">
    <mergeCell ref="A23:F23"/>
    <mergeCell ref="A1:F1"/>
    <mergeCell ref="A2:A3"/>
    <mergeCell ref="B2:B3"/>
    <mergeCell ref="F2:F3"/>
    <mergeCell ref="A5:F5"/>
    <mergeCell ref="A7:F7"/>
    <mergeCell ref="A9:F9"/>
    <mergeCell ref="A14:F14"/>
    <mergeCell ref="A18:F18"/>
    <mergeCell ref="A21:F21"/>
    <mergeCell ref="C2:D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07 Programa</vt:lpstr>
      <vt:lpstr>07 Išlaidų suvestinė</vt:lpstr>
      <vt:lpstr>07 Šaltiniai</vt:lpstr>
      <vt:lpstr>07 Bendros lėšos</vt:lpstr>
      <vt:lpstr>07 Rodikliai</vt:lpstr>
      <vt:lpstr>'07 Programa'!Print_Area</vt:lpstr>
      <vt:lpstr>'07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2025-02-14T14:01:01Z</cp:lastPrinted>
  <dcterms:created xsi:type="dcterms:W3CDTF">2004-06-07T12:11:12Z</dcterms:created>
  <dcterms:modified xsi:type="dcterms:W3CDTF">2026-04-13T15:43:36Z</dcterms:modified>
</cp:coreProperties>
</file>