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letra_AS\Desktop\2026-2028 SVP\"/>
    </mc:Choice>
  </mc:AlternateContent>
  <xr:revisionPtr revIDLastSave="0" documentId="13_ncr:1_{18199C40-C267-4AB2-92F9-4816918BA6B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04 Programa" sheetId="1" r:id="rId1"/>
    <sheet name="04 Išlaidų suvestinė" sheetId="5" r:id="rId2"/>
    <sheet name="04 Šaltiniai" sheetId="2" r:id="rId3"/>
    <sheet name="04 Bendros lėšos" sheetId="4" r:id="rId4"/>
    <sheet name="04 Rodikliai" sheetId="6" r:id="rId5"/>
  </sheets>
  <definedNames>
    <definedName name="Excel_BuiltIn__FilterDatabase" localSheetId="0">'04 Programa'!$A$14:$AK$14</definedName>
    <definedName name="_xlnm.Print_Area" localSheetId="3">'04 Bendros lėšos'!$A$1:$H$25</definedName>
    <definedName name="_xlnm.Print_Area" localSheetId="0">'04 Programa'!$A$1:$W$257</definedName>
    <definedName name="_xlnm.Print_Area" localSheetId="2">'04 Šaltiniai'!$A$2:$E$32</definedName>
    <definedName name="_xlnm.Print_Titles" localSheetId="0">'04 Programa'!$12:$14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4" i="1" l="1"/>
  <c r="N94" i="1"/>
  <c r="O94" i="1"/>
  <c r="Q94" i="1"/>
  <c r="R94" i="1"/>
  <c r="S94" i="1"/>
  <c r="U94" i="1"/>
  <c r="V94" i="1"/>
  <c r="W94" i="1"/>
  <c r="T93" i="1"/>
  <c r="P93" i="1"/>
  <c r="L93" i="1"/>
  <c r="W91" i="1"/>
  <c r="V91" i="1"/>
  <c r="U91" i="1"/>
  <c r="S91" i="1"/>
  <c r="R91" i="1"/>
  <c r="Q91" i="1"/>
  <c r="O91" i="1"/>
  <c r="N91" i="1"/>
  <c r="M91" i="1"/>
  <c r="T90" i="1"/>
  <c r="T91" i="1" s="1"/>
  <c r="P90" i="1"/>
  <c r="P91" i="1" s="1"/>
  <c r="L90" i="1"/>
  <c r="L91" i="1" s="1"/>
  <c r="M222" i="1"/>
  <c r="N222" i="1"/>
  <c r="O222" i="1"/>
  <c r="Q222" i="1"/>
  <c r="R222" i="1"/>
  <c r="S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M236" i="1" l="1"/>
  <c r="M237" i="1" s="1"/>
  <c r="N236" i="1"/>
  <c r="N237" i="1" s="1"/>
  <c r="O236" i="1"/>
  <c r="O237" i="1" s="1"/>
  <c r="Q236" i="1"/>
  <c r="Q237" i="1" s="1"/>
  <c r="R236" i="1"/>
  <c r="R237" i="1" s="1"/>
  <c r="S236" i="1"/>
  <c r="S237" i="1" s="1"/>
  <c r="U236" i="1"/>
  <c r="U237" i="1" s="1"/>
  <c r="V236" i="1"/>
  <c r="V237" i="1" s="1"/>
  <c r="W236" i="1"/>
  <c r="W237" i="1" s="1"/>
  <c r="W232" i="1"/>
  <c r="V232" i="1"/>
  <c r="U232" i="1"/>
  <c r="S232" i="1"/>
  <c r="R232" i="1"/>
  <c r="Q232" i="1"/>
  <c r="O232" i="1"/>
  <c r="N232" i="1"/>
  <c r="M232" i="1"/>
  <c r="T231" i="1"/>
  <c r="P231" i="1"/>
  <c r="L231" i="1"/>
  <c r="T230" i="1"/>
  <c r="P230" i="1"/>
  <c r="L230" i="1"/>
  <c r="W229" i="1"/>
  <c r="V229" i="1"/>
  <c r="U229" i="1"/>
  <c r="S229" i="1"/>
  <c r="R229" i="1"/>
  <c r="Q229" i="1"/>
  <c r="O229" i="1"/>
  <c r="N229" i="1"/>
  <c r="M229" i="1"/>
  <c r="T228" i="1"/>
  <c r="T229" i="1" s="1"/>
  <c r="P228" i="1"/>
  <c r="P229" i="1" s="1"/>
  <c r="L228" i="1"/>
  <c r="L229" i="1" s="1"/>
  <c r="W227" i="1"/>
  <c r="V227" i="1"/>
  <c r="U227" i="1"/>
  <c r="S227" i="1"/>
  <c r="R227" i="1"/>
  <c r="Q227" i="1"/>
  <c r="O227" i="1"/>
  <c r="N227" i="1"/>
  <c r="M227" i="1"/>
  <c r="T225" i="1"/>
  <c r="T227" i="1" s="1"/>
  <c r="P225" i="1"/>
  <c r="P227" i="1" s="1"/>
  <c r="L225" i="1"/>
  <c r="L227" i="1" s="1"/>
  <c r="L162" i="1"/>
  <c r="S104" i="1"/>
  <c r="F25" i="4"/>
  <c r="F24" i="4"/>
  <c r="F23" i="4"/>
  <c r="F22" i="4"/>
  <c r="F21" i="4"/>
  <c r="F18" i="4"/>
  <c r="E25" i="4"/>
  <c r="E24" i="4"/>
  <c r="E23" i="4"/>
  <c r="E22" i="4"/>
  <c r="E21" i="4"/>
  <c r="E18" i="4"/>
  <c r="D25" i="4"/>
  <c r="D24" i="4"/>
  <c r="D23" i="4"/>
  <c r="D22" i="4"/>
  <c r="C22" i="4" s="1"/>
  <c r="D18" i="4"/>
  <c r="B8" i="4"/>
  <c r="R233" i="1" l="1"/>
  <c r="W233" i="1"/>
  <c r="L232" i="1"/>
  <c r="L233" i="1" s="1"/>
  <c r="M233" i="1"/>
  <c r="P232" i="1"/>
  <c r="P233" i="1" s="1"/>
  <c r="V233" i="1"/>
  <c r="N233" i="1"/>
  <c r="Q233" i="1"/>
  <c r="T232" i="1"/>
  <c r="T233" i="1" s="1"/>
  <c r="O233" i="1"/>
  <c r="S233" i="1"/>
  <c r="U233" i="1"/>
  <c r="M45" i="1"/>
  <c r="N45" i="1"/>
  <c r="O45" i="1"/>
  <c r="Q45" i="1"/>
  <c r="R45" i="1"/>
  <c r="S45" i="1"/>
  <c r="U45" i="1"/>
  <c r="V45" i="1"/>
  <c r="W45" i="1"/>
  <c r="T220" i="1"/>
  <c r="P220" i="1"/>
  <c r="L220" i="1"/>
  <c r="T190" i="1" l="1"/>
  <c r="T43" i="1"/>
  <c r="P43" i="1"/>
  <c r="L43" i="1"/>
  <c r="D19" i="2"/>
  <c r="C19" i="2"/>
  <c r="B19" i="2"/>
  <c r="W89" i="1"/>
  <c r="V89" i="1"/>
  <c r="U89" i="1"/>
  <c r="S89" i="1"/>
  <c r="R89" i="1"/>
  <c r="Q89" i="1"/>
  <c r="O89" i="1"/>
  <c r="N89" i="1"/>
  <c r="M89" i="1"/>
  <c r="T88" i="1"/>
  <c r="P88" i="1"/>
  <c r="L88" i="1"/>
  <c r="T87" i="1"/>
  <c r="P87" i="1"/>
  <c r="L87" i="1"/>
  <c r="W86" i="1"/>
  <c r="V86" i="1"/>
  <c r="U86" i="1"/>
  <c r="S86" i="1"/>
  <c r="R86" i="1"/>
  <c r="Q86" i="1"/>
  <c r="O86" i="1"/>
  <c r="N86" i="1"/>
  <c r="M86" i="1"/>
  <c r="T85" i="1"/>
  <c r="P85" i="1"/>
  <c r="L85" i="1"/>
  <c r="T84" i="1"/>
  <c r="P84" i="1"/>
  <c r="L84" i="1"/>
  <c r="W48" i="1"/>
  <c r="V48" i="1"/>
  <c r="U48" i="1"/>
  <c r="S48" i="1"/>
  <c r="R48" i="1"/>
  <c r="Q48" i="1"/>
  <c r="O48" i="1"/>
  <c r="N48" i="1"/>
  <c r="M48" i="1"/>
  <c r="T47" i="1"/>
  <c r="P47" i="1"/>
  <c r="L47" i="1"/>
  <c r="T46" i="1"/>
  <c r="P46" i="1"/>
  <c r="L46" i="1"/>
  <c r="W83" i="1"/>
  <c r="V83" i="1"/>
  <c r="U83" i="1"/>
  <c r="S83" i="1"/>
  <c r="R83" i="1"/>
  <c r="Q83" i="1"/>
  <c r="O83" i="1"/>
  <c r="N83" i="1"/>
  <c r="M83" i="1"/>
  <c r="T82" i="1"/>
  <c r="P82" i="1"/>
  <c r="L82" i="1"/>
  <c r="T81" i="1"/>
  <c r="P81" i="1"/>
  <c r="L81" i="1"/>
  <c r="M34" i="1"/>
  <c r="N34" i="1"/>
  <c r="O34" i="1"/>
  <c r="Q34" i="1"/>
  <c r="R34" i="1"/>
  <c r="S34" i="1"/>
  <c r="U34" i="1"/>
  <c r="V34" i="1"/>
  <c r="W34" i="1"/>
  <c r="W116" i="1"/>
  <c r="V116" i="1"/>
  <c r="U116" i="1"/>
  <c r="R116" i="1"/>
  <c r="Q116" i="1"/>
  <c r="O116" i="1"/>
  <c r="N116" i="1"/>
  <c r="M116" i="1"/>
  <c r="T115" i="1"/>
  <c r="T116" i="1" s="1"/>
  <c r="P115" i="1"/>
  <c r="P116" i="1" s="1"/>
  <c r="L115" i="1"/>
  <c r="L116" i="1" s="1"/>
  <c r="T68" i="1"/>
  <c r="P68" i="1"/>
  <c r="L68" i="1"/>
  <c r="T219" i="1"/>
  <c r="T222" i="1" s="1"/>
  <c r="W216" i="1"/>
  <c r="W217" i="1" s="1"/>
  <c r="V216" i="1"/>
  <c r="V217" i="1" s="1"/>
  <c r="U216" i="1"/>
  <c r="U217" i="1" s="1"/>
  <c r="T216" i="1"/>
  <c r="T217" i="1" s="1"/>
  <c r="S216" i="1"/>
  <c r="S217" i="1" s="1"/>
  <c r="R216" i="1"/>
  <c r="R217" i="1" s="1"/>
  <c r="Q216" i="1"/>
  <c r="Q217" i="1" s="1"/>
  <c r="O216" i="1"/>
  <c r="O217" i="1" s="1"/>
  <c r="N216" i="1"/>
  <c r="N217" i="1" s="1"/>
  <c r="M216" i="1"/>
  <c r="M217" i="1" s="1"/>
  <c r="P214" i="1"/>
  <c r="P216" i="1" s="1"/>
  <c r="P217" i="1" s="1"/>
  <c r="L214" i="1"/>
  <c r="L216" i="1" s="1"/>
  <c r="L217" i="1" s="1"/>
  <c r="W176" i="1"/>
  <c r="V176" i="1"/>
  <c r="U176" i="1"/>
  <c r="S176" i="1"/>
  <c r="R176" i="1"/>
  <c r="Q176" i="1"/>
  <c r="O176" i="1"/>
  <c r="N176" i="1"/>
  <c r="M176" i="1"/>
  <c r="T175" i="1"/>
  <c r="P175" i="1"/>
  <c r="L175" i="1"/>
  <c r="T174" i="1"/>
  <c r="P174" i="1"/>
  <c r="L174" i="1"/>
  <c r="M179" i="1"/>
  <c r="N179" i="1"/>
  <c r="O179" i="1"/>
  <c r="Q179" i="1"/>
  <c r="R179" i="1"/>
  <c r="S179" i="1"/>
  <c r="U179" i="1"/>
  <c r="V179" i="1"/>
  <c r="W179" i="1"/>
  <c r="T178" i="1"/>
  <c r="P178" i="1"/>
  <c r="L178" i="1"/>
  <c r="W173" i="1"/>
  <c r="V173" i="1"/>
  <c r="U173" i="1"/>
  <c r="S173" i="1"/>
  <c r="R173" i="1"/>
  <c r="Q173" i="1"/>
  <c r="O173" i="1"/>
  <c r="N173" i="1"/>
  <c r="M173" i="1"/>
  <c r="T172" i="1"/>
  <c r="T173" i="1" s="1"/>
  <c r="P172" i="1"/>
  <c r="P173" i="1" s="1"/>
  <c r="L172" i="1"/>
  <c r="L173" i="1" s="1"/>
  <c r="W80" i="1"/>
  <c r="V80" i="1"/>
  <c r="U80" i="1"/>
  <c r="S80" i="1"/>
  <c r="R80" i="1"/>
  <c r="Q80" i="1"/>
  <c r="O80" i="1"/>
  <c r="N80" i="1"/>
  <c r="M80" i="1"/>
  <c r="T79" i="1"/>
  <c r="T80" i="1" s="1"/>
  <c r="P79" i="1"/>
  <c r="P80" i="1" s="1"/>
  <c r="L79" i="1"/>
  <c r="L80" i="1" s="1"/>
  <c r="L83" i="1" l="1"/>
  <c r="P86" i="1"/>
  <c r="T86" i="1"/>
  <c r="L89" i="1"/>
  <c r="P89" i="1"/>
  <c r="T89" i="1"/>
  <c r="P48" i="1"/>
  <c r="L86" i="1"/>
  <c r="L48" i="1"/>
  <c r="P83" i="1"/>
  <c r="T48" i="1"/>
  <c r="T83" i="1"/>
  <c r="P176" i="1"/>
  <c r="T176" i="1"/>
  <c r="L176" i="1"/>
  <c r="C23" i="4"/>
  <c r="C25" i="4"/>
  <c r="C18" i="4" l="1"/>
  <c r="T103" i="1"/>
  <c r="Q102" i="1"/>
  <c r="R102" i="1"/>
  <c r="S102" i="1"/>
  <c r="U102" i="1"/>
  <c r="V102" i="1"/>
  <c r="W102" i="1"/>
  <c r="T101" i="1"/>
  <c r="T102" i="1" s="1"/>
  <c r="T99" i="1"/>
  <c r="T97" i="1"/>
  <c r="T200" i="1"/>
  <c r="T188" i="1"/>
  <c r="T72" i="1" l="1"/>
  <c r="T246" i="1"/>
  <c r="T244" i="1"/>
  <c r="T241" i="1"/>
  <c r="T235" i="1"/>
  <c r="T236" i="1" s="1"/>
  <c r="T237" i="1" s="1"/>
  <c r="T197" i="1"/>
  <c r="T151" i="1"/>
  <c r="T129" i="1"/>
  <c r="T252" i="1"/>
  <c r="T131" i="1"/>
  <c r="T109" i="1"/>
  <c r="T111" i="1"/>
  <c r="T107" i="1"/>
  <c r="Q58" i="1"/>
  <c r="R58" i="1"/>
  <c r="S58" i="1"/>
  <c r="U58" i="1"/>
  <c r="V58" i="1"/>
  <c r="W58" i="1"/>
  <c r="T57" i="1"/>
  <c r="T58" i="1" s="1"/>
  <c r="T59" i="1"/>
  <c r="T69" i="1"/>
  <c r="T54" i="1"/>
  <c r="T61" i="1"/>
  <c r="T117" i="1"/>
  <c r="T105" i="1"/>
  <c r="T60" i="1"/>
  <c r="T207" i="1"/>
  <c r="T185" i="1" l="1"/>
  <c r="T133" i="1"/>
  <c r="T127" i="1"/>
  <c r="T124" i="1"/>
  <c r="T119" i="1"/>
  <c r="T113" i="1"/>
  <c r="T67" i="1"/>
  <c r="Q56" i="1"/>
  <c r="R56" i="1"/>
  <c r="S56" i="1"/>
  <c r="U56" i="1"/>
  <c r="V56" i="1"/>
  <c r="W56" i="1"/>
  <c r="T55" i="1"/>
  <c r="T56" i="1" s="1"/>
  <c r="Q20" i="1"/>
  <c r="R20" i="1"/>
  <c r="S20" i="1"/>
  <c r="U20" i="1"/>
  <c r="V20" i="1"/>
  <c r="W20" i="1"/>
  <c r="T19" i="1"/>
  <c r="T20" i="1" s="1"/>
  <c r="T155" i="1" l="1"/>
  <c r="Q150" i="1"/>
  <c r="R150" i="1"/>
  <c r="S150" i="1"/>
  <c r="U150" i="1"/>
  <c r="V150" i="1"/>
  <c r="W150" i="1"/>
  <c r="T147" i="1"/>
  <c r="T150" i="1" s="1"/>
  <c r="T141" i="1"/>
  <c r="T177" i="1"/>
  <c r="T179" i="1" s="1"/>
  <c r="D30" i="2" s="1"/>
  <c r="T167" i="1"/>
  <c r="T170" i="1"/>
  <c r="Q51" i="1"/>
  <c r="R51" i="1"/>
  <c r="S51" i="1"/>
  <c r="U51" i="1"/>
  <c r="V51" i="1"/>
  <c r="W51" i="1"/>
  <c r="Q37" i="1"/>
  <c r="R37" i="1"/>
  <c r="S37" i="1"/>
  <c r="U37" i="1"/>
  <c r="V37" i="1"/>
  <c r="W37" i="1"/>
  <c r="W157" i="1"/>
  <c r="V157" i="1"/>
  <c r="U157" i="1"/>
  <c r="S157" i="1"/>
  <c r="R157" i="1"/>
  <c r="Q157" i="1"/>
  <c r="O157" i="1"/>
  <c r="N157" i="1"/>
  <c r="M157" i="1"/>
  <c r="T156" i="1"/>
  <c r="P156" i="1"/>
  <c r="L156" i="1"/>
  <c r="P155" i="1"/>
  <c r="L155" i="1"/>
  <c r="W154" i="1"/>
  <c r="V154" i="1"/>
  <c r="U154" i="1"/>
  <c r="S154" i="1"/>
  <c r="R154" i="1"/>
  <c r="Q154" i="1"/>
  <c r="O154" i="1"/>
  <c r="N154" i="1"/>
  <c r="M154" i="1"/>
  <c r="T153" i="1"/>
  <c r="P153" i="1"/>
  <c r="L153" i="1"/>
  <c r="T152" i="1"/>
  <c r="P152" i="1"/>
  <c r="L152" i="1"/>
  <c r="P151" i="1"/>
  <c r="L151" i="1"/>
  <c r="O150" i="1"/>
  <c r="N150" i="1"/>
  <c r="M150" i="1"/>
  <c r="P149" i="1"/>
  <c r="L149" i="1"/>
  <c r="P148" i="1"/>
  <c r="L148" i="1"/>
  <c r="P147" i="1"/>
  <c r="L147" i="1"/>
  <c r="W146" i="1"/>
  <c r="V146" i="1"/>
  <c r="U146" i="1"/>
  <c r="S146" i="1"/>
  <c r="R146" i="1"/>
  <c r="Q146" i="1"/>
  <c r="O146" i="1"/>
  <c r="N146" i="1"/>
  <c r="M146" i="1"/>
  <c r="P145" i="1"/>
  <c r="L145" i="1"/>
  <c r="T144" i="1"/>
  <c r="T146" i="1" s="1"/>
  <c r="P144" i="1"/>
  <c r="L144" i="1"/>
  <c r="W143" i="1"/>
  <c r="V143" i="1"/>
  <c r="U143" i="1"/>
  <c r="S143" i="1"/>
  <c r="R143" i="1"/>
  <c r="Q143" i="1"/>
  <c r="O143" i="1"/>
  <c r="N143" i="1"/>
  <c r="M143" i="1"/>
  <c r="T142" i="1"/>
  <c r="P142" i="1"/>
  <c r="L142" i="1"/>
  <c r="P141" i="1"/>
  <c r="L141" i="1"/>
  <c r="T143" i="1" l="1"/>
  <c r="T157" i="1"/>
  <c r="T154" i="1"/>
  <c r="L157" i="1"/>
  <c r="L154" i="1"/>
  <c r="P157" i="1"/>
  <c r="O158" i="1"/>
  <c r="L150" i="1"/>
  <c r="P143" i="1"/>
  <c r="U158" i="1"/>
  <c r="P146" i="1"/>
  <c r="L143" i="1"/>
  <c r="Q158" i="1"/>
  <c r="P150" i="1"/>
  <c r="P154" i="1"/>
  <c r="M158" i="1"/>
  <c r="R158" i="1"/>
  <c r="V158" i="1"/>
  <c r="N158" i="1"/>
  <c r="S158" i="1"/>
  <c r="W158" i="1"/>
  <c r="L146" i="1"/>
  <c r="T158" i="1" l="1"/>
  <c r="L158" i="1"/>
  <c r="P158" i="1"/>
  <c r="T62" i="1"/>
  <c r="P62" i="1"/>
  <c r="L62" i="1"/>
  <c r="T24" i="1"/>
  <c r="P24" i="1"/>
  <c r="L24" i="1"/>
  <c r="D10" i="2" l="1"/>
  <c r="F20" i="4" s="1"/>
  <c r="M136" i="1"/>
  <c r="N136" i="1"/>
  <c r="O136" i="1"/>
  <c r="Q136" i="1"/>
  <c r="R136" i="1"/>
  <c r="S136" i="1"/>
  <c r="T136" i="1"/>
  <c r="U136" i="1"/>
  <c r="V136" i="1"/>
  <c r="W136" i="1"/>
  <c r="M126" i="1"/>
  <c r="N126" i="1"/>
  <c r="O126" i="1"/>
  <c r="Q126" i="1"/>
  <c r="R126" i="1"/>
  <c r="S126" i="1"/>
  <c r="U126" i="1"/>
  <c r="V126" i="1"/>
  <c r="W126" i="1"/>
  <c r="T125" i="1"/>
  <c r="T126" i="1" s="1"/>
  <c r="P125" i="1"/>
  <c r="L125" i="1"/>
  <c r="M121" i="1"/>
  <c r="N121" i="1"/>
  <c r="O121" i="1"/>
  <c r="Q121" i="1"/>
  <c r="R121" i="1"/>
  <c r="S121" i="1"/>
  <c r="U121" i="1"/>
  <c r="V121" i="1"/>
  <c r="W121" i="1"/>
  <c r="T120" i="1"/>
  <c r="T121" i="1" s="1"/>
  <c r="P120" i="1"/>
  <c r="L120" i="1"/>
  <c r="W78" i="1"/>
  <c r="V78" i="1"/>
  <c r="U78" i="1"/>
  <c r="S78" i="1"/>
  <c r="R78" i="1"/>
  <c r="Q78" i="1"/>
  <c r="O78" i="1"/>
  <c r="N78" i="1"/>
  <c r="M78" i="1"/>
  <c r="T77" i="1"/>
  <c r="P77" i="1"/>
  <c r="L77" i="1"/>
  <c r="D28" i="2" l="1"/>
  <c r="L78" i="1"/>
  <c r="T78" i="1"/>
  <c r="P78" i="1"/>
  <c r="R118" i="1"/>
  <c r="W73" i="1" l="1"/>
  <c r="V73" i="1"/>
  <c r="U73" i="1"/>
  <c r="S73" i="1"/>
  <c r="R73" i="1"/>
  <c r="Q73" i="1"/>
  <c r="O73" i="1"/>
  <c r="N73" i="1"/>
  <c r="M73" i="1"/>
  <c r="P72" i="1"/>
  <c r="L72" i="1"/>
  <c r="T71" i="1"/>
  <c r="T73" i="1" s="1"/>
  <c r="P71" i="1"/>
  <c r="L71" i="1"/>
  <c r="P73" i="1" l="1"/>
  <c r="L73" i="1"/>
  <c r="W223" i="1"/>
  <c r="W238" i="1" s="1"/>
  <c r="V223" i="1"/>
  <c r="V238" i="1" s="1"/>
  <c r="U223" i="1"/>
  <c r="U238" i="1" s="1"/>
  <c r="T223" i="1"/>
  <c r="T238" i="1" s="1"/>
  <c r="S223" i="1"/>
  <c r="S238" i="1" s="1"/>
  <c r="R223" i="1"/>
  <c r="R238" i="1" s="1"/>
  <c r="Q223" i="1"/>
  <c r="Q238" i="1" s="1"/>
  <c r="O223" i="1"/>
  <c r="O238" i="1" s="1"/>
  <c r="N223" i="1"/>
  <c r="N238" i="1" s="1"/>
  <c r="M223" i="1"/>
  <c r="M238" i="1" s="1"/>
  <c r="P219" i="1"/>
  <c r="L219" i="1"/>
  <c r="L222" i="1" s="1"/>
  <c r="L223" i="1" s="1"/>
  <c r="P222" i="1" l="1"/>
  <c r="P223" i="1" s="1"/>
  <c r="W189" i="1"/>
  <c r="V189" i="1"/>
  <c r="U189" i="1"/>
  <c r="T189" i="1"/>
  <c r="S189" i="1"/>
  <c r="R189" i="1"/>
  <c r="Q189" i="1"/>
  <c r="O189" i="1"/>
  <c r="N189" i="1"/>
  <c r="M189" i="1"/>
  <c r="P188" i="1"/>
  <c r="P189" i="1" s="1"/>
  <c r="L188" i="1"/>
  <c r="L189" i="1" s="1"/>
  <c r="P135" i="1" l="1"/>
  <c r="P136" i="1" s="1"/>
  <c r="L135" i="1"/>
  <c r="L136" i="1" s="1"/>
  <c r="W134" i="1"/>
  <c r="V134" i="1"/>
  <c r="U134" i="1"/>
  <c r="T134" i="1"/>
  <c r="Q134" i="1"/>
  <c r="O134" i="1"/>
  <c r="N134" i="1"/>
  <c r="M134" i="1"/>
  <c r="P133" i="1"/>
  <c r="P134" i="1" s="1"/>
  <c r="L133" i="1"/>
  <c r="L134" i="1" s="1"/>
  <c r="M187" i="1" l="1"/>
  <c r="N187" i="1"/>
  <c r="O187" i="1"/>
  <c r="Q187" i="1"/>
  <c r="R187" i="1"/>
  <c r="S187" i="1"/>
  <c r="U187" i="1"/>
  <c r="V187" i="1"/>
  <c r="W187" i="1"/>
  <c r="T186" i="1"/>
  <c r="T187" i="1" s="1"/>
  <c r="P186" i="1"/>
  <c r="L186" i="1"/>
  <c r="L92" i="1" l="1"/>
  <c r="L94" i="1" s="1"/>
  <c r="L69" i="1"/>
  <c r="T201" i="1" l="1"/>
  <c r="P201" i="1"/>
  <c r="L201" i="1"/>
  <c r="M202" i="1"/>
  <c r="N202" i="1"/>
  <c r="O202" i="1"/>
  <c r="Q202" i="1"/>
  <c r="R202" i="1"/>
  <c r="S202" i="1"/>
  <c r="U202" i="1"/>
  <c r="V202" i="1"/>
  <c r="W202" i="1"/>
  <c r="M199" i="1"/>
  <c r="N199" i="1"/>
  <c r="O199" i="1"/>
  <c r="Q199" i="1"/>
  <c r="R199" i="1"/>
  <c r="S199" i="1"/>
  <c r="U199" i="1"/>
  <c r="V199" i="1"/>
  <c r="W199" i="1"/>
  <c r="T198" i="1"/>
  <c r="P198" i="1"/>
  <c r="L198" i="1"/>
  <c r="W132" i="1"/>
  <c r="V132" i="1"/>
  <c r="U132" i="1"/>
  <c r="T132" i="1"/>
  <c r="Q132" i="1"/>
  <c r="O132" i="1"/>
  <c r="N132" i="1"/>
  <c r="M132" i="1"/>
  <c r="P131" i="1"/>
  <c r="P132" i="1" s="1"/>
  <c r="L131" i="1"/>
  <c r="L132" i="1" s="1"/>
  <c r="M64" i="1"/>
  <c r="N64" i="1"/>
  <c r="O64" i="1"/>
  <c r="Q64" i="1"/>
  <c r="R64" i="1"/>
  <c r="S64" i="1"/>
  <c r="U64" i="1"/>
  <c r="V64" i="1"/>
  <c r="W64" i="1"/>
  <c r="T63" i="1"/>
  <c r="T64" i="1" s="1"/>
  <c r="P63" i="1"/>
  <c r="L63" i="1"/>
  <c r="M30" i="1"/>
  <c r="N30" i="1"/>
  <c r="O30" i="1"/>
  <c r="Q30" i="1"/>
  <c r="R30" i="1"/>
  <c r="S30" i="1"/>
  <c r="U30" i="1"/>
  <c r="V30" i="1"/>
  <c r="W30" i="1"/>
  <c r="T29" i="1"/>
  <c r="P29" i="1"/>
  <c r="L29" i="1"/>
  <c r="B11" i="2" l="1"/>
  <c r="D21" i="4" s="1"/>
  <c r="C21" i="4" s="1"/>
  <c r="T199" i="1"/>
  <c r="T202" i="1"/>
  <c r="T44" i="1" l="1"/>
  <c r="P44" i="1"/>
  <c r="L44" i="1"/>
  <c r="T42" i="1"/>
  <c r="P42" i="1"/>
  <c r="L42" i="1"/>
  <c r="L45" i="1" l="1"/>
  <c r="P45" i="1"/>
  <c r="T45" i="1"/>
  <c r="L185" i="1"/>
  <c r="L187" i="1" s="1"/>
  <c r="L190" i="1"/>
  <c r="M41" i="1" l="1"/>
  <c r="N41" i="1"/>
  <c r="O41" i="1"/>
  <c r="Q41" i="1"/>
  <c r="R41" i="1"/>
  <c r="S41" i="1"/>
  <c r="U41" i="1"/>
  <c r="V41" i="1"/>
  <c r="W41" i="1"/>
  <c r="T39" i="1"/>
  <c r="P39" i="1"/>
  <c r="L39" i="1"/>
  <c r="P185" i="1" l="1"/>
  <c r="P187" i="1" s="1"/>
  <c r="T40" i="1" l="1"/>
  <c r="P40" i="1"/>
  <c r="L40" i="1"/>
  <c r="T38" i="1"/>
  <c r="P38" i="1"/>
  <c r="L38" i="1"/>
  <c r="T41" i="1" l="1"/>
  <c r="L41" i="1"/>
  <c r="P41" i="1"/>
  <c r="T65" i="1"/>
  <c r="U65" i="1"/>
  <c r="V65" i="1"/>
  <c r="W65" i="1"/>
  <c r="P75" i="1" l="1"/>
  <c r="M169" i="1" l="1"/>
  <c r="N169" i="1"/>
  <c r="O169" i="1"/>
  <c r="Q169" i="1"/>
  <c r="R169" i="1"/>
  <c r="S169" i="1"/>
  <c r="U169" i="1"/>
  <c r="V169" i="1"/>
  <c r="W169" i="1"/>
  <c r="T168" i="1"/>
  <c r="P168" i="1"/>
  <c r="L168" i="1"/>
  <c r="P162" i="1"/>
  <c r="T169" i="1" l="1"/>
  <c r="Q130" i="1"/>
  <c r="R130" i="1"/>
  <c r="S130" i="1"/>
  <c r="L25" i="1" l="1"/>
  <c r="L197" i="1" l="1"/>
  <c r="L199" i="1" s="1"/>
  <c r="P177" i="1" l="1"/>
  <c r="P179" i="1" s="1"/>
  <c r="C30" i="2" s="1"/>
  <c r="L177" i="1"/>
  <c r="L179" i="1" s="1"/>
  <c r="B30" i="2" s="1"/>
  <c r="M76" i="1" l="1"/>
  <c r="N76" i="1"/>
  <c r="O76" i="1"/>
  <c r="Q76" i="1"/>
  <c r="R76" i="1"/>
  <c r="S76" i="1"/>
  <c r="U76" i="1"/>
  <c r="V76" i="1"/>
  <c r="W76" i="1"/>
  <c r="L75" i="1"/>
  <c r="B9" i="2" s="1"/>
  <c r="T74" i="1"/>
  <c r="T76" i="1" s="1"/>
  <c r="P74" i="1"/>
  <c r="P76" i="1" s="1"/>
  <c r="L74" i="1"/>
  <c r="T92" i="1"/>
  <c r="P92" i="1"/>
  <c r="P94" i="1" l="1"/>
  <c r="C9" i="2"/>
  <c r="E19" i="4" s="1"/>
  <c r="T94" i="1"/>
  <c r="D9" i="2"/>
  <c r="F19" i="4" s="1"/>
  <c r="D19" i="4"/>
  <c r="C19" i="4" s="1"/>
  <c r="L76" i="1"/>
  <c r="B24" i="2" l="1"/>
  <c r="C24" i="4"/>
  <c r="D24" i="2"/>
  <c r="C24" i="2"/>
  <c r="W245" i="1"/>
  <c r="V245" i="1"/>
  <c r="U245" i="1"/>
  <c r="T245" i="1"/>
  <c r="S245" i="1"/>
  <c r="R245" i="1"/>
  <c r="Q245" i="1"/>
  <c r="O245" i="1"/>
  <c r="N245" i="1"/>
  <c r="M245" i="1"/>
  <c r="P244" i="1"/>
  <c r="P245" i="1" s="1"/>
  <c r="L244" i="1"/>
  <c r="L245" i="1" l="1"/>
  <c r="W171" i="1"/>
  <c r="W180" i="1" s="1"/>
  <c r="V171" i="1"/>
  <c r="V180" i="1" s="1"/>
  <c r="U171" i="1"/>
  <c r="U180" i="1" s="1"/>
  <c r="T171" i="1"/>
  <c r="T180" i="1" s="1"/>
  <c r="S171" i="1"/>
  <c r="S180" i="1" s="1"/>
  <c r="R171" i="1"/>
  <c r="R180" i="1" s="1"/>
  <c r="Q171" i="1"/>
  <c r="Q180" i="1" s="1"/>
  <c r="O171" i="1"/>
  <c r="O180" i="1" s="1"/>
  <c r="N171" i="1"/>
  <c r="N180" i="1" s="1"/>
  <c r="M171" i="1"/>
  <c r="M180" i="1" s="1"/>
  <c r="P170" i="1"/>
  <c r="L170" i="1"/>
  <c r="P171" i="1" l="1"/>
  <c r="B17" i="4"/>
  <c r="L171" i="1"/>
  <c r="W130" i="1"/>
  <c r="V130" i="1"/>
  <c r="U130" i="1"/>
  <c r="T130" i="1"/>
  <c r="O130" i="1"/>
  <c r="N130" i="1"/>
  <c r="M130" i="1"/>
  <c r="P129" i="1"/>
  <c r="P130" i="1" s="1"/>
  <c r="L129" i="1"/>
  <c r="L130" i="1" s="1"/>
  <c r="W247" i="1" l="1"/>
  <c r="V247" i="1"/>
  <c r="U247" i="1"/>
  <c r="T247" i="1"/>
  <c r="S247" i="1"/>
  <c r="R247" i="1"/>
  <c r="Q247" i="1"/>
  <c r="O247" i="1"/>
  <c r="N247" i="1"/>
  <c r="M247" i="1"/>
  <c r="P246" i="1"/>
  <c r="L246" i="1"/>
  <c r="W243" i="1"/>
  <c r="V243" i="1"/>
  <c r="U243" i="1"/>
  <c r="T243" i="1"/>
  <c r="S243" i="1"/>
  <c r="R243" i="1"/>
  <c r="Q243" i="1"/>
  <c r="O243" i="1"/>
  <c r="N243" i="1"/>
  <c r="M243" i="1"/>
  <c r="P241" i="1"/>
  <c r="P243" i="1" s="1"/>
  <c r="L241" i="1"/>
  <c r="L243" i="1" s="1"/>
  <c r="L247" i="1" l="1"/>
  <c r="L248" i="1" s="1"/>
  <c r="P247" i="1"/>
  <c r="P248" i="1" s="1"/>
  <c r="O248" i="1"/>
  <c r="T248" i="1"/>
  <c r="U248" i="1"/>
  <c r="Q248" i="1"/>
  <c r="M248" i="1"/>
  <c r="R248" i="1"/>
  <c r="V248" i="1"/>
  <c r="N248" i="1"/>
  <c r="S248" i="1"/>
  <c r="W248" i="1"/>
  <c r="P207" i="1" l="1"/>
  <c r="P200" i="1"/>
  <c r="P202" i="1" s="1"/>
  <c r="P197" i="1"/>
  <c r="P199" i="1" s="1"/>
  <c r="P190" i="1"/>
  <c r="P163" i="1"/>
  <c r="P137" i="1"/>
  <c r="P127" i="1"/>
  <c r="P128" i="1" s="1"/>
  <c r="P124" i="1"/>
  <c r="P119" i="1"/>
  <c r="P121" i="1" s="1"/>
  <c r="P117" i="1"/>
  <c r="P118" i="1" s="1"/>
  <c r="P113" i="1"/>
  <c r="P114" i="1" s="1"/>
  <c r="P111" i="1"/>
  <c r="P112" i="1" s="1"/>
  <c r="P109" i="1"/>
  <c r="P110" i="1" s="1"/>
  <c r="P107" i="1"/>
  <c r="P108" i="1" s="1"/>
  <c r="P105" i="1"/>
  <c r="P106" i="1" s="1"/>
  <c r="P103" i="1"/>
  <c r="P101" i="1"/>
  <c r="P99" i="1"/>
  <c r="P100" i="1" s="1"/>
  <c r="P97" i="1"/>
  <c r="P69" i="1"/>
  <c r="P67" i="1"/>
  <c r="P60" i="1"/>
  <c r="P61" i="1"/>
  <c r="P59" i="1"/>
  <c r="P57" i="1"/>
  <c r="P58" i="1" s="1"/>
  <c r="P55" i="1"/>
  <c r="P54" i="1"/>
  <c r="P33" i="1"/>
  <c r="P32" i="1"/>
  <c r="P23" i="1"/>
  <c r="P19" i="1"/>
  <c r="R110" i="1"/>
  <c r="Q138" i="1"/>
  <c r="Q118" i="1"/>
  <c r="Q114" i="1"/>
  <c r="Q112" i="1"/>
  <c r="Q110" i="1"/>
  <c r="Q108" i="1"/>
  <c r="Q106" i="1"/>
  <c r="Q104" i="1"/>
  <c r="R104" i="1"/>
  <c r="L27" i="1"/>
  <c r="M26" i="1"/>
  <c r="N26" i="1"/>
  <c r="O26" i="1"/>
  <c r="Q26" i="1"/>
  <c r="Q52" i="1" s="1"/>
  <c r="R26" i="1"/>
  <c r="R52" i="1" s="1"/>
  <c r="S26" i="1"/>
  <c r="S52" i="1" s="1"/>
  <c r="U26" i="1"/>
  <c r="U52" i="1" s="1"/>
  <c r="V26" i="1"/>
  <c r="V52" i="1" s="1"/>
  <c r="W26" i="1"/>
  <c r="W52" i="1" s="1"/>
  <c r="L97" i="1"/>
  <c r="L99" i="1"/>
  <c r="L101" i="1"/>
  <c r="L103" i="1"/>
  <c r="L105" i="1"/>
  <c r="L106" i="1" s="1"/>
  <c r="L107" i="1"/>
  <c r="L108" i="1" s="1"/>
  <c r="L109" i="1"/>
  <c r="L110" i="1" s="1"/>
  <c r="L111" i="1"/>
  <c r="L112" i="1" s="1"/>
  <c r="L113" i="1"/>
  <c r="L114" i="1" s="1"/>
  <c r="L117" i="1"/>
  <c r="L118" i="1" s="1"/>
  <c r="L119" i="1"/>
  <c r="L121" i="1" s="1"/>
  <c r="L124" i="1"/>
  <c r="L127" i="1"/>
  <c r="L128" i="1" s="1"/>
  <c r="L137" i="1"/>
  <c r="M70" i="1"/>
  <c r="M95" i="1" s="1"/>
  <c r="N70" i="1"/>
  <c r="N95" i="1" s="1"/>
  <c r="O70" i="1"/>
  <c r="O95" i="1" s="1"/>
  <c r="Q70" i="1"/>
  <c r="Q95" i="1" s="1"/>
  <c r="R70" i="1"/>
  <c r="R95" i="1" s="1"/>
  <c r="S70" i="1"/>
  <c r="S95" i="1" s="1"/>
  <c r="T70" i="1"/>
  <c r="T95" i="1" s="1"/>
  <c r="U70" i="1"/>
  <c r="U95" i="1" s="1"/>
  <c r="V70" i="1"/>
  <c r="V95" i="1" s="1"/>
  <c r="W70" i="1"/>
  <c r="W95" i="1" s="1"/>
  <c r="L19" i="1"/>
  <c r="M20" i="1"/>
  <c r="M21" i="1" s="1"/>
  <c r="Q21" i="1"/>
  <c r="N21" i="1"/>
  <c r="T21" i="1"/>
  <c r="U21" i="1"/>
  <c r="L23" i="1"/>
  <c r="T23" i="1"/>
  <c r="P25" i="1"/>
  <c r="T25" i="1"/>
  <c r="P27" i="1"/>
  <c r="T27" i="1"/>
  <c r="L28" i="1"/>
  <c r="P28" i="1"/>
  <c r="T28" i="1"/>
  <c r="L31" i="1"/>
  <c r="P31" i="1"/>
  <c r="T31" i="1"/>
  <c r="L32" i="1"/>
  <c r="T32" i="1"/>
  <c r="T33" i="1"/>
  <c r="L35" i="1"/>
  <c r="P35" i="1"/>
  <c r="T35" i="1"/>
  <c r="M37" i="1"/>
  <c r="P36" i="1"/>
  <c r="T36" i="1"/>
  <c r="N37" i="1"/>
  <c r="O37" i="1"/>
  <c r="L49" i="1"/>
  <c r="P49" i="1"/>
  <c r="T49" i="1"/>
  <c r="L50" i="1"/>
  <c r="P50" i="1"/>
  <c r="T50" i="1"/>
  <c r="N51" i="1"/>
  <c r="O51" i="1"/>
  <c r="L54" i="1"/>
  <c r="L55" i="1"/>
  <c r="M56" i="1"/>
  <c r="N56" i="1"/>
  <c r="O56" i="1"/>
  <c r="L57" i="1"/>
  <c r="L58" i="1" s="1"/>
  <c r="M58" i="1"/>
  <c r="N58" i="1"/>
  <c r="O58" i="1"/>
  <c r="L59" i="1"/>
  <c r="L60" i="1"/>
  <c r="L61" i="1"/>
  <c r="L67" i="1"/>
  <c r="M98" i="1"/>
  <c r="N98" i="1"/>
  <c r="O98" i="1"/>
  <c r="Q98" i="1"/>
  <c r="R98" i="1"/>
  <c r="S98" i="1"/>
  <c r="T98" i="1"/>
  <c r="U98" i="1"/>
  <c r="V98" i="1"/>
  <c r="W98" i="1"/>
  <c r="M100" i="1"/>
  <c r="N100" i="1"/>
  <c r="O100" i="1"/>
  <c r="Q100" i="1"/>
  <c r="R100" i="1"/>
  <c r="S100" i="1"/>
  <c r="T100" i="1"/>
  <c r="U100" i="1"/>
  <c r="V100" i="1"/>
  <c r="W100" i="1"/>
  <c r="M102" i="1"/>
  <c r="M104" i="1"/>
  <c r="N104" i="1"/>
  <c r="O104" i="1"/>
  <c r="T104" i="1"/>
  <c r="U104" i="1"/>
  <c r="V104" i="1"/>
  <c r="W104" i="1"/>
  <c r="M106" i="1"/>
  <c r="N106" i="1"/>
  <c r="O106" i="1"/>
  <c r="T106" i="1"/>
  <c r="U106" i="1"/>
  <c r="V106" i="1"/>
  <c r="W106" i="1"/>
  <c r="M108" i="1"/>
  <c r="N108" i="1"/>
  <c r="O108" i="1"/>
  <c r="T108" i="1"/>
  <c r="U108" i="1"/>
  <c r="V108" i="1"/>
  <c r="W108" i="1"/>
  <c r="M110" i="1"/>
  <c r="N110" i="1"/>
  <c r="O110" i="1"/>
  <c r="T110" i="1"/>
  <c r="U110" i="1"/>
  <c r="V110" i="1"/>
  <c r="W110" i="1"/>
  <c r="M112" i="1"/>
  <c r="N112" i="1"/>
  <c r="O112" i="1"/>
  <c r="T112" i="1"/>
  <c r="U112" i="1"/>
  <c r="V112" i="1"/>
  <c r="W112" i="1"/>
  <c r="M114" i="1"/>
  <c r="N114" i="1"/>
  <c r="O114" i="1"/>
  <c r="T114" i="1"/>
  <c r="U114" i="1"/>
  <c r="V114" i="1"/>
  <c r="W114" i="1"/>
  <c r="M118" i="1"/>
  <c r="N118" i="1"/>
  <c r="O118" i="1"/>
  <c r="T118" i="1"/>
  <c r="U118" i="1"/>
  <c r="V118" i="1"/>
  <c r="W118" i="1"/>
  <c r="H122" i="1"/>
  <c r="K122" i="1"/>
  <c r="N122" i="1"/>
  <c r="N123" i="1" s="1"/>
  <c r="O122" i="1"/>
  <c r="L122" i="1" s="1"/>
  <c r="L123" i="1" s="1"/>
  <c r="R122" i="1"/>
  <c r="R123" i="1" s="1"/>
  <c r="S122" i="1"/>
  <c r="P122" i="1" s="1"/>
  <c r="P123" i="1" s="1"/>
  <c r="U123" i="1"/>
  <c r="V122" i="1"/>
  <c r="V123" i="1" s="1"/>
  <c r="W122" i="1"/>
  <c r="K123" i="1"/>
  <c r="M123" i="1"/>
  <c r="Q123" i="1"/>
  <c r="M128" i="1"/>
  <c r="N128" i="1"/>
  <c r="O128" i="1"/>
  <c r="Q128" i="1"/>
  <c r="R128" i="1"/>
  <c r="S128" i="1"/>
  <c r="T128" i="1"/>
  <c r="U128" i="1"/>
  <c r="V128" i="1"/>
  <c r="W128" i="1"/>
  <c r="M138" i="1"/>
  <c r="N138" i="1"/>
  <c r="O138" i="1"/>
  <c r="T138" i="1"/>
  <c r="U138" i="1"/>
  <c r="V138" i="1"/>
  <c r="W138" i="1"/>
  <c r="L163" i="1"/>
  <c r="B6" i="2" s="1"/>
  <c r="T163" i="1"/>
  <c r="D6" i="2" s="1"/>
  <c r="M164" i="1"/>
  <c r="M165" i="1" s="1"/>
  <c r="M181" i="1" s="1"/>
  <c r="N164" i="1"/>
  <c r="N165" i="1" s="1"/>
  <c r="N181" i="1" s="1"/>
  <c r="O164" i="1"/>
  <c r="O165" i="1" s="1"/>
  <c r="O181" i="1" s="1"/>
  <c r="Q164" i="1"/>
  <c r="Q165" i="1" s="1"/>
  <c r="Q181" i="1" s="1"/>
  <c r="R164" i="1"/>
  <c r="R165" i="1" s="1"/>
  <c r="R181" i="1" s="1"/>
  <c r="S164" i="1"/>
  <c r="S165" i="1" s="1"/>
  <c r="S181" i="1" s="1"/>
  <c r="U164" i="1"/>
  <c r="U165" i="1" s="1"/>
  <c r="U181" i="1" s="1"/>
  <c r="V164" i="1"/>
  <c r="V165" i="1" s="1"/>
  <c r="V181" i="1" s="1"/>
  <c r="W164" i="1"/>
  <c r="W165" i="1" s="1"/>
  <c r="W181" i="1" s="1"/>
  <c r="L167" i="1"/>
  <c r="L169" i="1" s="1"/>
  <c r="L180" i="1" s="1"/>
  <c r="P167" i="1"/>
  <c r="P169" i="1" s="1"/>
  <c r="P180" i="1" s="1"/>
  <c r="L191" i="1"/>
  <c r="L192" i="1" s="1"/>
  <c r="M191" i="1"/>
  <c r="M192" i="1" s="1"/>
  <c r="N191" i="1"/>
  <c r="N192" i="1" s="1"/>
  <c r="O191" i="1"/>
  <c r="O192" i="1" s="1"/>
  <c r="Q191" i="1"/>
  <c r="Q192" i="1" s="1"/>
  <c r="R191" i="1"/>
  <c r="R192" i="1" s="1"/>
  <c r="S191" i="1"/>
  <c r="S192" i="1" s="1"/>
  <c r="T191" i="1"/>
  <c r="T192" i="1" s="1"/>
  <c r="U191" i="1"/>
  <c r="U192" i="1" s="1"/>
  <c r="V191" i="1"/>
  <c r="V192" i="1" s="1"/>
  <c r="W191" i="1"/>
  <c r="W192" i="1" s="1"/>
  <c r="L200" i="1"/>
  <c r="L202" i="1" s="1"/>
  <c r="L207" i="1"/>
  <c r="M209" i="1"/>
  <c r="M210" i="1" s="1"/>
  <c r="M211" i="1" s="1"/>
  <c r="N209" i="1"/>
  <c r="N210" i="1" s="1"/>
  <c r="N211" i="1" s="1"/>
  <c r="O209" i="1"/>
  <c r="O210" i="1" s="1"/>
  <c r="O211" i="1" s="1"/>
  <c r="Q209" i="1"/>
  <c r="Q210" i="1" s="1"/>
  <c r="Q211" i="1" s="1"/>
  <c r="R209" i="1"/>
  <c r="R210" i="1" s="1"/>
  <c r="R211" i="1" s="1"/>
  <c r="S209" i="1"/>
  <c r="S210" i="1" s="1"/>
  <c r="S211" i="1" s="1"/>
  <c r="T209" i="1"/>
  <c r="T210" i="1" s="1"/>
  <c r="T211" i="1" s="1"/>
  <c r="U209" i="1"/>
  <c r="U210" i="1" s="1"/>
  <c r="U211" i="1" s="1"/>
  <c r="V209" i="1"/>
  <c r="V210" i="1" s="1"/>
  <c r="V211" i="1" s="1"/>
  <c r="W209" i="1"/>
  <c r="W210" i="1" s="1"/>
  <c r="W211" i="1" s="1"/>
  <c r="L235" i="1"/>
  <c r="P235" i="1"/>
  <c r="L252" i="1"/>
  <c r="P252" i="1"/>
  <c r="M253" i="1"/>
  <c r="M254" i="1" s="1"/>
  <c r="M255" i="1" s="1"/>
  <c r="N253" i="1"/>
  <c r="N254" i="1" s="1"/>
  <c r="N255" i="1" s="1"/>
  <c r="O253" i="1"/>
  <c r="O254" i="1" s="1"/>
  <c r="O255" i="1" s="1"/>
  <c r="Q253" i="1"/>
  <c r="Q254" i="1" s="1"/>
  <c r="Q255" i="1" s="1"/>
  <c r="R253" i="1"/>
  <c r="R254" i="1" s="1"/>
  <c r="R255" i="1" s="1"/>
  <c r="S253" i="1"/>
  <c r="S254" i="1" s="1"/>
  <c r="S255" i="1" s="1"/>
  <c r="T253" i="1"/>
  <c r="T254" i="1" s="1"/>
  <c r="T255" i="1" s="1"/>
  <c r="U253" i="1"/>
  <c r="U254" i="1" s="1"/>
  <c r="U255" i="1" s="1"/>
  <c r="V253" i="1"/>
  <c r="V254" i="1" s="1"/>
  <c r="V255" i="1" s="1"/>
  <c r="W253" i="1"/>
  <c r="W254" i="1" s="1"/>
  <c r="W255" i="1" s="1"/>
  <c r="L36" i="1"/>
  <c r="L33" i="1"/>
  <c r="M51" i="1"/>
  <c r="B4" i="2" l="1"/>
  <c r="C4" i="2"/>
  <c r="D5" i="2"/>
  <c r="D15" i="4"/>
  <c r="D7" i="2"/>
  <c r="D23" i="2" s="1"/>
  <c r="C7" i="2"/>
  <c r="P236" i="1"/>
  <c r="P237" i="1" s="1"/>
  <c r="P238" i="1" s="1"/>
  <c r="C6" i="2"/>
  <c r="E15" i="4" s="1"/>
  <c r="B5" i="2"/>
  <c r="C5" i="2"/>
  <c r="B7" i="2"/>
  <c r="B23" i="2" s="1"/>
  <c r="C10" i="2"/>
  <c r="E20" i="4" s="1"/>
  <c r="N139" i="1"/>
  <c r="V139" i="1"/>
  <c r="M139" i="1"/>
  <c r="U139" i="1"/>
  <c r="R139" i="1"/>
  <c r="Q139" i="1"/>
  <c r="B10" i="2"/>
  <c r="D20" i="4" s="1"/>
  <c r="C20" i="4" s="1"/>
  <c r="O52" i="1"/>
  <c r="M52" i="1"/>
  <c r="N52" i="1"/>
  <c r="L98" i="1"/>
  <c r="P98" i="1"/>
  <c r="L34" i="1"/>
  <c r="T34" i="1"/>
  <c r="P34" i="1"/>
  <c r="T37" i="1"/>
  <c r="F17" i="4"/>
  <c r="D27" i="2"/>
  <c r="L236" i="1"/>
  <c r="L237" i="1" s="1"/>
  <c r="L238" i="1" s="1"/>
  <c r="T164" i="1"/>
  <c r="T165" i="1" s="1"/>
  <c r="T181" i="1" s="1"/>
  <c r="F15" i="4"/>
  <c r="P126" i="1"/>
  <c r="L126" i="1"/>
  <c r="W123" i="1"/>
  <c r="W139" i="1" s="1"/>
  <c r="T122" i="1"/>
  <c r="D4" i="2" s="1"/>
  <c r="T51" i="1"/>
  <c r="P253" i="1"/>
  <c r="P254" i="1" s="1"/>
  <c r="P255" i="1" s="1"/>
  <c r="P209" i="1"/>
  <c r="P210" i="1" s="1"/>
  <c r="P211" i="1" s="1"/>
  <c r="P191" i="1"/>
  <c r="P192" i="1" s="1"/>
  <c r="P193" i="1" s="1"/>
  <c r="L209" i="1"/>
  <c r="L210" i="1" s="1"/>
  <c r="L211" i="1" s="1"/>
  <c r="P104" i="1"/>
  <c r="T30" i="1"/>
  <c r="P138" i="1"/>
  <c r="L138" i="1"/>
  <c r="L100" i="1"/>
  <c r="P30" i="1"/>
  <c r="P64" i="1"/>
  <c r="L64" i="1"/>
  <c r="L30" i="1"/>
  <c r="P20" i="1"/>
  <c r="P21" i="1" s="1"/>
  <c r="V193" i="1"/>
  <c r="R193" i="1"/>
  <c r="N193" i="1"/>
  <c r="U193" i="1"/>
  <c r="Q193" i="1"/>
  <c r="L20" i="1"/>
  <c r="L21" i="1" s="1"/>
  <c r="R65" i="1"/>
  <c r="M65" i="1"/>
  <c r="O65" i="1"/>
  <c r="Q65" i="1"/>
  <c r="S65" i="1"/>
  <c r="N65" i="1"/>
  <c r="L102" i="1"/>
  <c r="P102" i="1"/>
  <c r="P249" i="1"/>
  <c r="L26" i="1"/>
  <c r="L164" i="1"/>
  <c r="L165" i="1" s="1"/>
  <c r="L104" i="1"/>
  <c r="P203" i="1"/>
  <c r="P204" i="1" s="1"/>
  <c r="V203" i="1"/>
  <c r="V204" i="1" s="1"/>
  <c r="S203" i="1"/>
  <c r="S204" i="1" s="1"/>
  <c r="T203" i="1"/>
  <c r="T204" i="1" s="1"/>
  <c r="S123" i="1"/>
  <c r="S139" i="1" s="1"/>
  <c r="V249" i="1"/>
  <c r="R249" i="1"/>
  <c r="U249" i="1"/>
  <c r="T26" i="1"/>
  <c r="T249" i="1"/>
  <c r="O249" i="1"/>
  <c r="U203" i="1"/>
  <c r="U204" i="1" s="1"/>
  <c r="W249" i="1"/>
  <c r="S249" i="1"/>
  <c r="N249" i="1"/>
  <c r="P26" i="1"/>
  <c r="M203" i="1"/>
  <c r="M204" i="1" s="1"/>
  <c r="N203" i="1"/>
  <c r="N204" i="1" s="1"/>
  <c r="P164" i="1"/>
  <c r="P165" i="1" s="1"/>
  <c r="P56" i="1"/>
  <c r="L56" i="1"/>
  <c r="P70" i="1"/>
  <c r="P95" i="1" s="1"/>
  <c r="P51" i="1"/>
  <c r="Q249" i="1"/>
  <c r="L51" i="1"/>
  <c r="O203" i="1"/>
  <c r="O204" i="1" s="1"/>
  <c r="O123" i="1"/>
  <c r="O139" i="1" s="1"/>
  <c r="W203" i="1"/>
  <c r="W204" i="1" s="1"/>
  <c r="R203" i="1"/>
  <c r="R204" i="1" s="1"/>
  <c r="L203" i="1"/>
  <c r="L204" i="1" s="1"/>
  <c r="L193" i="1"/>
  <c r="Q203" i="1"/>
  <c r="Q204" i="1" s="1"/>
  <c r="M193" i="1"/>
  <c r="T193" i="1"/>
  <c r="S193" i="1"/>
  <c r="L37" i="1"/>
  <c r="W193" i="1"/>
  <c r="O193" i="1"/>
  <c r="P37" i="1"/>
  <c r="M249" i="1"/>
  <c r="L253" i="1"/>
  <c r="L254" i="1" s="1"/>
  <c r="L255" i="1" s="1"/>
  <c r="L249" i="1"/>
  <c r="L70" i="1"/>
  <c r="L95" i="1" s="1"/>
  <c r="L139" i="1" l="1"/>
  <c r="P139" i="1"/>
  <c r="C28" i="2"/>
  <c r="B28" i="2"/>
  <c r="B27" i="2" s="1"/>
  <c r="D16" i="4"/>
  <c r="T52" i="1"/>
  <c r="L52" i="1"/>
  <c r="P52" i="1"/>
  <c r="T123" i="1"/>
  <c r="T139" i="1" s="1"/>
  <c r="M159" i="1"/>
  <c r="M256" i="1" s="1"/>
  <c r="D9" i="4" s="1"/>
  <c r="V159" i="1"/>
  <c r="V256" i="1" s="1"/>
  <c r="N159" i="1"/>
  <c r="N256" i="1" s="1"/>
  <c r="D10" i="4" s="1"/>
  <c r="R159" i="1"/>
  <c r="R256" i="1" s="1"/>
  <c r="E10" i="4" s="1"/>
  <c r="Q159" i="1"/>
  <c r="Q256" i="1" s="1"/>
  <c r="E9" i="4" s="1"/>
  <c r="U159" i="1"/>
  <c r="U256" i="1" s="1"/>
  <c r="O159" i="1"/>
  <c r="O256" i="1" s="1"/>
  <c r="D11" i="4" s="1"/>
  <c r="S159" i="1"/>
  <c r="S256" i="1" s="1"/>
  <c r="E11" i="4" s="1"/>
  <c r="W159" i="1"/>
  <c r="W256" i="1" s="1"/>
  <c r="C15" i="4"/>
  <c r="F16" i="4"/>
  <c r="B21" i="2"/>
  <c r="D14" i="4"/>
  <c r="B22" i="2"/>
  <c r="C27" i="2"/>
  <c r="E17" i="4"/>
  <c r="C21" i="2"/>
  <c r="E16" i="4"/>
  <c r="C23" i="2"/>
  <c r="E14" i="4"/>
  <c r="C22" i="2"/>
  <c r="F14" i="4"/>
  <c r="D22" i="2"/>
  <c r="L181" i="1"/>
  <c r="P181" i="1"/>
  <c r="L65" i="1"/>
  <c r="P65" i="1"/>
  <c r="B16" i="2"/>
  <c r="C16" i="2"/>
  <c r="T159" i="1" l="1"/>
  <c r="T256" i="1" s="1"/>
  <c r="M6" i="5" s="1"/>
  <c r="M7" i="5" s="1"/>
  <c r="P159" i="1"/>
  <c r="L159" i="1"/>
  <c r="L256" i="1" s="1"/>
  <c r="C16" i="4"/>
  <c r="C14" i="4"/>
  <c r="C10" i="4"/>
  <c r="B20" i="2"/>
  <c r="B29" i="2" s="1"/>
  <c r="B31" i="2" s="1"/>
  <c r="D8" i="4"/>
  <c r="D16" i="2"/>
  <c r="D21" i="2"/>
  <c r="D20" i="2" s="1"/>
  <c r="D29" i="2" s="1"/>
  <c r="O6" i="5"/>
  <c r="O7" i="5" s="1"/>
  <c r="F10" i="4"/>
  <c r="E8" i="4"/>
  <c r="E13" i="4" s="1"/>
  <c r="E12" i="4" s="1"/>
  <c r="D17" i="4"/>
  <c r="C17" i="4" s="1"/>
  <c r="C20" i="2"/>
  <c r="C29" i="2" s="1"/>
  <c r="F11" i="4"/>
  <c r="P6" i="5"/>
  <c r="P7" i="5" s="1"/>
  <c r="C11" i="4"/>
  <c r="N6" i="5"/>
  <c r="N7" i="5" s="1"/>
  <c r="F9" i="4"/>
  <c r="C9" i="4"/>
  <c r="L6" i="5"/>
  <c r="L7" i="5" s="1"/>
  <c r="G6" i="5"/>
  <c r="G7" i="5" s="1"/>
  <c r="D32" i="2" l="1"/>
  <c r="D31" i="2"/>
  <c r="C31" i="2"/>
  <c r="C32" i="2"/>
  <c r="D13" i="4"/>
  <c r="D12" i="4" s="1"/>
  <c r="B32" i="2"/>
  <c r="F8" i="4"/>
  <c r="F13" i="4" s="1"/>
  <c r="F12" i="4" s="1"/>
  <c r="P256" i="1"/>
  <c r="H6" i="5"/>
  <c r="H7" i="5" s="1"/>
  <c r="J6" i="5"/>
  <c r="J7" i="5" s="1"/>
  <c r="K6" i="5"/>
  <c r="K7" i="5" s="1"/>
  <c r="F6" i="5"/>
  <c r="F7" i="5" s="1"/>
  <c r="B13" i="4" l="1"/>
  <c r="B12" i="4" s="1"/>
  <c r="C12" i="4" s="1"/>
  <c r="C8" i="4"/>
  <c r="C13" i="4" s="1"/>
  <c r="I6" i="5"/>
  <c r="I7" i="5" s="1"/>
  <c r="E6" i="5"/>
  <c r="E7" i="5" s="1"/>
</calcChain>
</file>

<file path=xl/sharedStrings.xml><?xml version="1.0" encoding="utf-8"?>
<sst xmlns="http://schemas.openxmlformats.org/spreadsheetml/2006/main" count="1533" uniqueCount="459">
  <si>
    <t>(Nr. 04)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</si>
  <si>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</si>
  <si>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</si>
  <si>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</si>
  <si>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</si>
  <si>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</si>
  <si>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</si>
  <si>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</si>
  <si>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</si>
  <si>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</si>
  <si>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</si>
  <si>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</si>
  <si>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</si>
  <si>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04 Socialiai saugios ir sveikos aplinkos kūrimo programa</t>
  </si>
  <si>
    <t>04</t>
  </si>
  <si>
    <t>01</t>
  </si>
  <si>
    <t>Plėtoti saugią socialinę aplinką.</t>
  </si>
  <si>
    <t>Šeimynų tinklo plėtimas ir skatinimas</t>
  </si>
  <si>
    <t>10.01.02.02</t>
  </si>
  <si>
    <t>188723322</t>
  </si>
  <si>
    <t xml:space="preserve">SB </t>
  </si>
  <si>
    <t>02</t>
  </si>
  <si>
    <t>10.04.01.01</t>
  </si>
  <si>
    <t>SB</t>
  </si>
  <si>
    <t>03</t>
  </si>
  <si>
    <t>10.07.01.01</t>
  </si>
  <si>
    <t>302944535</t>
  </si>
  <si>
    <t>05</t>
  </si>
  <si>
    <t>2016 metams: 11 etatų iš SB lėšų.</t>
  </si>
  <si>
    <t>ES</t>
  </si>
  <si>
    <t>2016 metams:  10,25 etatų iš VB lėšų.</t>
  </si>
  <si>
    <t>07</t>
  </si>
  <si>
    <t>KTL</t>
  </si>
  <si>
    <t>08</t>
  </si>
  <si>
    <t>09</t>
  </si>
  <si>
    <t>2016 metams:  05 etato iš SP lėšų ir 1 etatas iš SB lėšų (Iš viso 1,5 etato)</t>
  </si>
  <si>
    <t>10</t>
  </si>
  <si>
    <t>Teikti pagalbos į namus paslaugas</t>
  </si>
  <si>
    <t xml:space="preserve">2016 metams:  17,5 etatų iš SB lėšų ir 1,25 etato iš SB lėšų SP lėšų (Iš viso 18,75 etatai). Pavadavimui darbuotojų kasmetinių atostogų metu skirta 1,5 etato. </t>
  </si>
  <si>
    <t xml:space="preserve">SB(VB) </t>
  </si>
  <si>
    <t>SB(VB)</t>
  </si>
  <si>
    <t>10.01.02.01</t>
  </si>
  <si>
    <t>VL</t>
  </si>
  <si>
    <t>Valstybės ir Savivaldybės piniginė socialinė parama Šilutės rajono savivaldybės gyventojams</t>
  </si>
  <si>
    <t>10.04.01.40</t>
  </si>
  <si>
    <t>10.03.01.01</t>
  </si>
  <si>
    <t>06</t>
  </si>
  <si>
    <t>11</t>
  </si>
  <si>
    <t>10.09.01.09</t>
  </si>
  <si>
    <t>13</t>
  </si>
  <si>
    <t>14</t>
  </si>
  <si>
    <t>10.06.01.01</t>
  </si>
  <si>
    <t>15</t>
  </si>
  <si>
    <t>16</t>
  </si>
  <si>
    <t>17</t>
  </si>
  <si>
    <t>Neveiksnių asmenų būklės peržiūrėjimas</t>
  </si>
  <si>
    <t>Užtikrinti sveiką viešąją ir gyvenamąją aplinką bei teikti kokybiškas visuomenės ir asmens sveikatos priežiūros paslaugas</t>
  </si>
  <si>
    <t>Parengti ir vykdyti ilgalaikes tęstines visuomenės sveikatos programas</t>
  </si>
  <si>
    <t>Šilutės rajono savivaldybės visuomenės sveikatos rėmimo specialiosios programos įgyvendinimas</t>
  </si>
  <si>
    <t>SB(AA)</t>
  </si>
  <si>
    <t>Vykdyti visuomenės sveikatos priežiūrą</t>
  </si>
  <si>
    <t>301791595</t>
  </si>
  <si>
    <t>Teikiamos lankytojams mokamos paslaugos</t>
  </si>
  <si>
    <t>Jaunimo veiklos gerinimas</t>
  </si>
  <si>
    <t>Jaunimo iniciatyvų skatinimas</t>
  </si>
  <si>
    <t>Užtikrinti žmonių ir turto apsaugą nuo gaisrų</t>
  </si>
  <si>
    <t>Darbo užmokesčiui su SODRA</t>
  </si>
  <si>
    <t>03.02.01.01</t>
  </si>
  <si>
    <t>304158399</t>
  </si>
  <si>
    <t>Tarnybos veiklos įgyvendinimas</t>
  </si>
  <si>
    <t>Sudaryti sąlygas valstybės institucijoms, ūkio subjektams ir gyventojams pereiti iš įprastų gyvenimo (darbo)sąlygų į ekstremalios situacijos padėtį, patirti kuo mažesnius nuostolius</t>
  </si>
  <si>
    <t>Užtikrinti civilinės saugos funkcijų vykdymą</t>
  </si>
  <si>
    <t>Civilinės saugos įstaigos išlaikymas</t>
  </si>
  <si>
    <t>Gerinti rajono viešąją infrastruktūrą</t>
  </si>
  <si>
    <t>Vykdyti žalos aplinkai prevenciją</t>
  </si>
  <si>
    <t>Medžiojamųjų gyvūnų prevencinių priemonių diegimo finansavimas</t>
  </si>
  <si>
    <t>Vykdyti maitinimo paslaugų administravimą</t>
  </si>
  <si>
    <t>Maitinimo paslaugų administravimas</t>
  </si>
  <si>
    <t>Maitinimo organizavimas švietimo įstaigose (165)</t>
  </si>
  <si>
    <t>07.06.01.02</t>
  </si>
  <si>
    <t>Finansavimo šaltiniai</t>
  </si>
  <si>
    <t>Programos pavadinimas</t>
  </si>
  <si>
    <t>Iš jų darbo užmokesčiui</t>
  </si>
  <si>
    <t>Socialiai saugios ir sveikos aplinkos kūrimo programa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</si>
  <si>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</si>
  <si>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</si>
  <si>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</si>
  <si>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</si>
  <si>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</si>
  <si>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</si>
  <si>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</si>
  <si>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</si>
  <si>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</si>
  <si>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2.2. Kiti šaltiniai:</t>
  </si>
  <si>
    <t>05.03.01.01</t>
  </si>
  <si>
    <t>Atliekų, kurių savininkų nustatyti neįmanoma, tvarkymas</t>
  </si>
  <si>
    <t>18</t>
  </si>
  <si>
    <t>Socialinė parama mokiniams (išimties atvejais)</t>
  </si>
  <si>
    <t>Aplinkos monitoringo vykdymas</t>
  </si>
  <si>
    <t>Bendradarbiavimas su NVO ir kitomis įstaigomis, teikiančiomis socialines paslaugas</t>
  </si>
  <si>
    <t xml:space="preserve">Parama pagal išmokų vaikams įstatymą </t>
  </si>
  <si>
    <t>Parama pagal išmokų vaikams įstatymą (administravimas 113)</t>
  </si>
  <si>
    <t>Parama pagal Paramos mirties atveju įstatymą (272)</t>
  </si>
  <si>
    <t>Parama pagal Socialinės paramos mokiniams įstatymą (maitinimas 268)</t>
  </si>
  <si>
    <t>Parama pagal Socialinės paramos mokiniams įstatymą (administravimas 208)</t>
  </si>
  <si>
    <t>Parama pagal Socialinės paramos mokiniams įstatymą (reikmėms 288)</t>
  </si>
  <si>
    <t>Turtui įsigyti ir finansiniams įsipareigojimams vykdyti</t>
  </si>
  <si>
    <t xml:space="preserve">Centrinės institucijos išlaikymas (administravimui skirtos lėšos -  paramos mirties atveju) (161) </t>
  </si>
  <si>
    <t>SB(SP)</t>
  </si>
  <si>
    <t>Vykdyti aplinkosaugos ir visuomenės švietimo priemones</t>
  </si>
  <si>
    <t>Buitinių atliekų tvarkymo sistemos diegimo finansavimas</t>
  </si>
  <si>
    <t>05.06.01.01</t>
  </si>
  <si>
    <t>Želdynų ir želdinių apsauga, tvarkymas, būklės stebėsena, želdinių kūrimas, želdinių veisimas ir inventorizacija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</si>
  <si>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</si>
  <si>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</si>
  <si>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</si>
  <si>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</si>
  <si>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</si>
  <si>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t>305548441</t>
  </si>
  <si>
    <t>Teikti pagalbą globėjams (rūpintojams), budintiems globėjams, įtėviams ir šeimynų dalyviams ar besirengiantiems jais tapti</t>
  </si>
  <si>
    <t>Teikti stacionarias globos paslaugas be tėvų globos likusiems vaikams, kuriems nustatyta nuolatinė ar laikina globa</t>
  </si>
  <si>
    <t xml:space="preserve">Teikti apgyvendinimo paslaugas nakvynės namuose, krizių centre ir laikino apnakvindinimo paslaugas                                  </t>
  </si>
  <si>
    <t>Administravimo išlaidos</t>
  </si>
  <si>
    <t>10.09.01.01</t>
  </si>
  <si>
    <t>ES lėšomis organizuojamos ir teikiamos Kompleksinės paslaugos šeimai ir asmeninio asistento paslaugos</t>
  </si>
  <si>
    <t>10.01.02.40</t>
  </si>
  <si>
    <t>6</t>
  </si>
  <si>
    <t>Atvirojo jaunimo centro steigimas</t>
  </si>
  <si>
    <t>Parama pagal Piniginės socialinės paramos nepasiturintiems gyventojams įstatymą (kompensacija už būsto šildymą) (260)</t>
  </si>
  <si>
    <t>Teikti Vaikų dienos socialinės priežiūros paslaugas centre</t>
  </si>
  <si>
    <t>Stacionarių socialinių paslaugų organizavimas ir teikimas</t>
  </si>
  <si>
    <t>Nestacionarių socialinių paslaugų organizavimas ir teikimas Šilutės socialinių paslaugų centre</t>
  </si>
  <si>
    <t>10.07.01.02</t>
  </si>
  <si>
    <t xml:space="preserve">Teikti apgyvendinimo paslaugas savarankiško gyvenimo namuose </t>
  </si>
  <si>
    <t>Teikti stacionarias globos paslaugas Šilutės socialinės globos namuose</t>
  </si>
  <si>
    <t xml:space="preserve">10.04.01.01   10.09.01.01  </t>
  </si>
  <si>
    <t>Parama pagal Piniginės socialinės paramos nepasiturintiems gyventojams įstatymą (kompensacija už karštą vandenį) (259)</t>
  </si>
  <si>
    <t>Parama pagal Piniginės socialinės paramos nepasiturintiems gyventojams įstatymą (kompensacija už šaltą vandenį) ( 258)</t>
  </si>
  <si>
    <t>12</t>
  </si>
  <si>
    <t>Asmeninės pagalbos teikimas</t>
  </si>
  <si>
    <t>19</t>
  </si>
  <si>
    <t>Kreditų, paimtų daugiabučiams namams atnaujinti (modernizuoti) ir palūkanų mokėjimas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</si>
  <si>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</si>
  <si>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</si>
  <si>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</si>
  <si>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</si>
  <si>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</si>
  <si>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Asmeninės pagalbos administravimas</t>
  </si>
  <si>
    <t>Atliekų prevencijos ir tvarkymo programa</t>
  </si>
  <si>
    <t>PATVIRTINTA</t>
  </si>
  <si>
    <r>
      <t>Parama pagal Piniginės socialinės paramos nepasiturintiems gyventojams įstatymą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(socialinės pašalpos) (273)</t>
    </r>
  </si>
  <si>
    <t>21</t>
  </si>
  <si>
    <t>22</t>
  </si>
  <si>
    <t>Mėnesinė kompensacija vaikų ugdymui laikinąją apsaugą Lietuvos Respublikoje gavusiems užsieniečiams (kartu su administravimu)</t>
  </si>
  <si>
    <t>Mobiliojo darbo su jaunimu įgyvendinimas Šilutės rajono savivaldybėje</t>
  </si>
  <si>
    <t>Optimizuoti socialinės priežiūros ir globos paslaugas</t>
  </si>
  <si>
    <t>Teikti Dienos socialinės globos paslaugas Socialinių paslaugų centre ir asmenų namuose</t>
  </si>
  <si>
    <t>Sutvarkyti ir eksponuoti saugomas teritorijas bei kitus gamtinius objektus</t>
  </si>
  <si>
    <t>Vandens telkinių priežiūra ir aplinkos tvarkymas</t>
  </si>
  <si>
    <t>Plėtoti sveiką gyvenseną bei stiprinti sveikos gyvensenos įgūdžius ugdymo įstaigose ir bendruomenėse, vykdyti visuomenės sveikatos stebėseną savivaldybėje</t>
  </si>
  <si>
    <t>Plėtoti visuomenės psichikos sveikatos paslaugų prieinamumą bei ankstyvojo savižudybių atpažinimo ir kompleksinės pagalbos teikimo sistemą</t>
  </si>
  <si>
    <t>Nestacionarių socialinių paslaugų organizavimas ir teikimas Šilutės Vaiko gerovės ir globos centre</t>
  </si>
  <si>
    <t>Bendruomeniniai šeimos namai. Kompleksinių paslaugų šeimai teikimas</t>
  </si>
  <si>
    <t>07.04.01.01</t>
  </si>
  <si>
    <t>08.02.01.06</t>
  </si>
  <si>
    <t>08.02.01.08</t>
  </si>
  <si>
    <t xml:space="preserve">05 </t>
  </si>
  <si>
    <t>Teisinėmis, organizacinėmis, techninėmis priemonėmis užkirsti kelią gaisrams kilti ir plisti bei sumažinti jų galimus padarinius, lokalizuoti ekstremalius įvykius</t>
  </si>
  <si>
    <t xml:space="preserve">10.01.02.02  10.07.01.02  10.09.01.01  10.09.01.09  10.04.01.01  10.01.02.01  10.07.01.01  10.04.01.40  10.01.02.40  10.03.01.01  10.06.01.01  07.06.01.02   04.01.05.18  05.06.01.01  07.04.01.02  07.04.01.01 08.02.01.09  08.02.01.06  03.02.01.01  02.02.01.01   05.03.01.01  01.03.02.01    07.06.01.06  </t>
  </si>
  <si>
    <t>ES lėšomis įgyvendinama Bendruomeninių vaikų globos namų plėtra ir Vaikų dienos centrų plėtra</t>
  </si>
  <si>
    <t>Socialinės reabilitacijos paslaugų neįgaliesiems bendruomenėje teikimas kartu su administravimu</t>
  </si>
  <si>
    <t>Gerinti paslaugų kokybę ir prieinamumą</t>
  </si>
  <si>
    <t>Specialistų pritraukimo programa</t>
  </si>
  <si>
    <t xml:space="preserve">SOCIALIAI SAUGIOS IR SVEIKOS APLINKOS KŪRIMO PROGRAMOS                                                                                                                                                                 </t>
  </si>
  <si>
    <t>Iš viso uždaviniui</t>
  </si>
  <si>
    <t>Iš viso tikslui</t>
  </si>
  <si>
    <t xml:space="preserve">Iš viso uždaviniai </t>
  </si>
  <si>
    <t>Iš viso 04  programai</t>
  </si>
  <si>
    <t>IŠ VISO</t>
  </si>
  <si>
    <t>10.04.01.01  10.09.01.09</t>
  </si>
  <si>
    <t>302944535  188723322</t>
  </si>
  <si>
    <t>177393649    188723322</t>
  </si>
  <si>
    <t>09.06.01.01</t>
  </si>
  <si>
    <t>305548441   188723322</t>
  </si>
  <si>
    <t>305746583</t>
  </si>
  <si>
    <t>TP</t>
  </si>
  <si>
    <t>-</t>
  </si>
  <si>
    <t>PP</t>
  </si>
  <si>
    <t>RP - regiono pažangos priemonė (projektas), PP - pažangos priemonė (projektas), TP - tęstinės veiklos priemonė, NF - nefinansinė priemonė</t>
  </si>
  <si>
    <t xml:space="preserve">Teikti socialinę globą šeimynose </t>
  </si>
  <si>
    <t xml:space="preserve">Teikti socialinės priežiūros paslaugas socialinę riziką patiriančioms šeimoms ir jų vaikams Šilutės mieste ir rajono seniūnijose </t>
  </si>
  <si>
    <t>Tenkinti socialinės globos poreikį valstybės, Savivaldybės ir kito pavaldumo globos įstaigose  (administravimas)</t>
  </si>
  <si>
    <t>Socialinių paslaugų teikimas pasitelkiant NVO  ir kt. įstaigas (Vaikų dienos socialinės priežiūros, transporto paslaugos ir kita)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</si>
  <si>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</si>
  <si>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</si>
  <si>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</si>
  <si>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</si>
  <si>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</si>
  <si>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</si>
  <si>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</si>
  <si>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</si>
  <si>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</si>
  <si>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</si>
  <si>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</si>
  <si>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</si>
  <si>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</si>
  <si>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</si>
  <si>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04. Socialiai saugios ir sveikos apinkos kūrimo programos bendras lėšų poreikis ir numatomi finansavimo šaltiniai</t>
  </si>
  <si>
    <t>Atvejo vadybininkas (teikiantis atvejo vadybos paslaugas intelekto ir (ar) psichikos negalią turintiems asmenims)</t>
  </si>
  <si>
    <t>04. Programos uždaviniai, priemonės ir jų stebėsenos rodikliai</t>
  </si>
  <si>
    <t>Stebėsenos rodiklio kodas</t>
  </si>
  <si>
    <t>Stebėsenos rodiklio pavadinimas (matavimo vnt.)</t>
  </si>
  <si>
    <t>Siektinos stebėsenos rodiklių reikšmės</t>
  </si>
  <si>
    <t>2026 m.</t>
  </si>
  <si>
    <t>Savivaldybės strateginio plėtros plano rodiklis</t>
  </si>
  <si>
    <t>04.01.01 uždavinys „Šeimynų tinklo plėtimas ir skatinimas“</t>
  </si>
  <si>
    <t>P-04-01-01-01</t>
  </si>
  <si>
    <t>Dalyvių skaičius, vnt.</t>
  </si>
  <si>
    <t>04.01.02 uždavinys „Nestacionarių socialinių paslaugų organizavimas ir teikimas Šilutės socialinių paslaugų centre“</t>
  </si>
  <si>
    <t>P-04-01-02-01</t>
  </si>
  <si>
    <t>P-04-01-02-04</t>
  </si>
  <si>
    <t>P-04-01-02-05</t>
  </si>
  <si>
    <t>P-04-01-02-09</t>
  </si>
  <si>
    <t>P-04-01-02-10</t>
  </si>
  <si>
    <t>P-04-01-02-11</t>
  </si>
  <si>
    <t>P-04-01-02-12</t>
  </si>
  <si>
    <t>Paslaugų skaičius, vnt.</t>
  </si>
  <si>
    <t>Paslaugų vietų skaičius, vnt.</t>
  </si>
  <si>
    <t>Įgyvendinimas, proc.</t>
  </si>
  <si>
    <t>Asmenų skaičius, vnt.</t>
  </si>
  <si>
    <t>04.01.03 uždavinys „Stacionarių socialinių paslaugų organizavimas ir teikimas“</t>
  </si>
  <si>
    <t>P-04-01-03-01</t>
  </si>
  <si>
    <t>P-04-01-03-02</t>
  </si>
  <si>
    <t>P-04-01-03-03</t>
  </si>
  <si>
    <t>Paslaugų teikėjų skaičius, vnt.</t>
  </si>
  <si>
    <t>Paslaugų skaičius, proc.</t>
  </si>
  <si>
    <t>04.01.04 uždavinys „Bendradarbiavimas su NVO ir kitomis įstaigomis, teikiančiomis socialines paslaugas“</t>
  </si>
  <si>
    <t>P-04-01-04-01</t>
  </si>
  <si>
    <t>P-04-01-04-02</t>
  </si>
  <si>
    <t>P-04-01-04-04</t>
  </si>
  <si>
    <t>P-04-01-04-05</t>
  </si>
  <si>
    <t>P-04-01-04-07</t>
  </si>
  <si>
    <t>P-04-01-04-08</t>
  </si>
  <si>
    <t>Paslaugų gavėjų skaičius, proc.</t>
  </si>
  <si>
    <t>Išmokėtas darbo užmokestis, proc.</t>
  </si>
  <si>
    <t>Individualios pagalbos teikimo išlaidų kompensacijos</t>
  </si>
  <si>
    <t>04.01.05 uždavinys „Valstybės ir Savivaldybės piniginė socialinė parama Šilutės rajono savivaldybės gyventojams“</t>
  </si>
  <si>
    <t>P-04-01-05-01</t>
  </si>
  <si>
    <t>P-04-01-05-02</t>
  </si>
  <si>
    <t>P-04-01-05-03</t>
  </si>
  <si>
    <t>P-04-01-05-04</t>
  </si>
  <si>
    <t>P-04-01-05-05</t>
  </si>
  <si>
    <t>P-04-01-05-06</t>
  </si>
  <si>
    <t>P-04-01-05-07</t>
  </si>
  <si>
    <t>P-04-01-05-08</t>
  </si>
  <si>
    <t>P-04-01-05-09</t>
  </si>
  <si>
    <t>P-04-01-05-11</t>
  </si>
  <si>
    <t>P-04-01-05-13</t>
  </si>
  <si>
    <t>P-04-01-05-14</t>
  </si>
  <si>
    <t>P-04-01-05-15</t>
  </si>
  <si>
    <t>P-04-01-05-16</t>
  </si>
  <si>
    <t>P-04-01-05-17</t>
  </si>
  <si>
    <t>P-04-01-05-18</t>
  </si>
  <si>
    <t>P-04-01-05-19</t>
  </si>
  <si>
    <t>P-04-01-05-22</t>
  </si>
  <si>
    <t>P-04-01-05-21</t>
  </si>
  <si>
    <t>Paramos gavėjų skaičius, vnt.</t>
  </si>
  <si>
    <t>Lėšos skirtos darbuotojų išlaikymui, prekių ir paslaugų įsigijimui, proc.</t>
  </si>
  <si>
    <t>Administravimas, prekių ir paslaugų įsigijimas, proc.</t>
  </si>
  <si>
    <t>Išmokų gavėjų skaičius, vnt.</t>
  </si>
  <si>
    <t>Kompensacijų ugdymui skaičius, vnt.</t>
  </si>
  <si>
    <t>Individualios pagalbos teikimo išlaidų kompensacijų administravimas</t>
  </si>
  <si>
    <t>04.01.06 uždavinys „Nestacionarių socialinių paslaugų organizavimas ir teikimas Šilutės vaiko gerovės ir globos centre“</t>
  </si>
  <si>
    <t>P-04-01-06-01</t>
  </si>
  <si>
    <t>P-04-01-06-02</t>
  </si>
  <si>
    <t>P-04-01-06-03</t>
  </si>
  <si>
    <t>P-04-01-06-04</t>
  </si>
  <si>
    <t>P-04-01-06-05</t>
  </si>
  <si>
    <t>Paslaugų gavėjų skaičius, vnt.</t>
  </si>
  <si>
    <t>04.03.01 uždavinys „Parengti ir vykdyti ilgalaikes tęstines visuomenės sveikatos programas“</t>
  </si>
  <si>
    <t>P-04-03-01-01</t>
  </si>
  <si>
    <t>Visuomenės sveikatos rėmimo specialiosios programos įgyvendinimas, proc.</t>
  </si>
  <si>
    <t>04.03.02 uždavinys „Vykdyti visuomenės sveikatos priežiūrą“</t>
  </si>
  <si>
    <t>P-04-03-02-02</t>
  </si>
  <si>
    <t>Ugdymo įstaigų, kuriose vykdoma vaikų sveikatos priežiūros dalis, proc.</t>
  </si>
  <si>
    <t>Parengtų visuomenės sveikatos stebėsenos suvestinių, atliktų tyrimų skaičius, vnt.</t>
  </si>
  <si>
    <t>Mokinių, dalyvavusių burnos higienos užsiėmimuose skaičius, vnt.</t>
  </si>
  <si>
    <t>Mokinių, dalyvavusių traumų ir sužalojimų prevencijos užsiėmimuose skaičius, vnt.</t>
  </si>
  <si>
    <t>Asmenų, dalyvavusių sveikos mitybos skatinimo užsiėmimuose skaičius, vnt.</t>
  </si>
  <si>
    <t>Asmenų, baigusių ŠKLCD sveikatos stiprinimo programą skaičius, vnt.</t>
  </si>
  <si>
    <t>Supratimo apie mikroorganizmų atsparumą antimikrobinėmis medžiagomis didinimas, dalyvių skaičius, vnt.</t>
  </si>
  <si>
    <t>Savivaldybės visuomenės sveikatos biuro darbuotojų, stiprinusių administracinius gebėjimus bei kvalifikaciją dalis, proc.</t>
  </si>
  <si>
    <t>P-04-03-02-05</t>
  </si>
  <si>
    <t>P-04-03-02-06</t>
  </si>
  <si>
    <t>Asmenų, dalyvavusių Ankstyvosios intervencijos programoje skaičius, vnt.</t>
  </si>
  <si>
    <t>Apsilankymų pas nepriklausomybės konsultantą skaičius, vnt.</t>
  </si>
  <si>
    <t>Asmenų, dalyvavusių savižudybių prevencijos programoje skaičius, vnt.</t>
  </si>
  <si>
    <t>Suteiktų psichologinių individualių konsultacijų trukmė ir suteiktų grupinių konsultacijų ar užsiėmimų trukmė, balai</t>
  </si>
  <si>
    <t>P-04-03-02-09</t>
  </si>
  <si>
    <t>P-04-03-02-10</t>
  </si>
  <si>
    <t>Asmenys, dalyvavę sveikatos raštingumo didinimo veiklose, asmenys</t>
  </si>
  <si>
    <t>Asmenų, po dalyvavimo veiklose, pagerinusių sveikatos raštingumo kompetenciją, proc.</t>
  </si>
  <si>
    <t>Asmenų, palankiai vertinančių visuomenės sveikatos priežiūros paslaugų kokybę, proc.</t>
  </si>
  <si>
    <t>Paramą gavusių nacionalinio, regionų ar vietos lygmens viešojo administravimo ar viešąsias paslaugas teikiančių įstaigų skaičius, vnt.</t>
  </si>
  <si>
    <t>Gyventojų lėtinių neinfekcinių ligų prevencija Šilutės rajono savivaldybėje</t>
  </si>
  <si>
    <t>Psichoaktyviųjų ir narkotinių medžiagų vartojimo pirminės prevencijos ir intervencijos priemonių taikymas vaikams, paaugliams ir jų aplinkos nariams Šilutės rajono savivaldybės švietimo įstaigose</t>
  </si>
  <si>
    <t>RP</t>
  </si>
  <si>
    <t>04.04.01 uždavinys „Jaunimo veiklos gerinimas“</t>
  </si>
  <si>
    <t>P-04-04-01-01</t>
  </si>
  <si>
    <t>P-04-04-01-02</t>
  </si>
  <si>
    <t>P-04-04-01-03</t>
  </si>
  <si>
    <t>Projektų skaičius, vnt.</t>
  </si>
  <si>
    <t>Savanorių skaičius, vnt.</t>
  </si>
  <si>
    <t>Įdarbintų jaunuolių (nuo 14-17 m.) skaičius vasaros metu, vnt.</t>
  </si>
  <si>
    <t>Studentų rėmimas, vnt.</t>
  </si>
  <si>
    <t>Bendras lankytojų skaičius, vnt.</t>
  </si>
  <si>
    <t>Unikalių lankytojų skaičius, vnt.</t>
  </si>
  <si>
    <t>Mobilių darbuotojų skaičius, vnt.</t>
  </si>
  <si>
    <t>04.05.01 uždavinys „Užtikrinti žmonių ir turto apsaugą nuo gaisrų“</t>
  </si>
  <si>
    <t>P-04-05-01-01</t>
  </si>
  <si>
    <t>P-04-05-01-02</t>
  </si>
  <si>
    <t>Ugniagesių (darbuotojų) skaičius, vnt.</t>
  </si>
  <si>
    <t>Įgyvendinta veikla (komunalinės ir ryšio paslaugos, transporto išlaikymo išlaidos ir kt.), proc.</t>
  </si>
  <si>
    <t>04.06.01 uždavinys „Užtikrinti civilinės saugos funkcijų vykdymą“</t>
  </si>
  <si>
    <t>P-04-06-01-01</t>
  </si>
  <si>
    <t>04.07.01 uždavinys „Sutvarkyti ir eksponuoti saugomas teritorijas bei kitus gamtinius objektus“</t>
  </si>
  <si>
    <t>P-04-07-01-01</t>
  </si>
  <si>
    <t>Sutvarkytų pakrančių plotas, ha</t>
  </si>
  <si>
    <t>Sutvarkytų objektų skaičius, vnt.</t>
  </si>
  <si>
    <t>04.07.02 „Gerinti paslaugų kokybę ir prieinamumą“</t>
  </si>
  <si>
    <t>P-04-07-02-01</t>
  </si>
  <si>
    <t>Daline kelionės išlaidų kompensacija pasinaudojusių gydytojų skaičius, vnt.</t>
  </si>
  <si>
    <t>Parama pasinaudojusių gydytojų skaičius, vnt.</t>
  </si>
  <si>
    <t>Parama pasinaudojusių policijos pareigūnų skaičius, vnt.</t>
  </si>
  <si>
    <t>04.07.03 uždavinys „Vykdyti aplinkosaugos ir visuomenės švietimo priemones“</t>
  </si>
  <si>
    <t>P-04-07-03-01</t>
  </si>
  <si>
    <t>P-04-07-03-09</t>
  </si>
  <si>
    <t>P-04-07-03-10</t>
  </si>
  <si>
    <t>Įrengtų aikštelių skaičius, vnt.</t>
  </si>
  <si>
    <t>Įrengtų konteinerių skaičius, vnt.</t>
  </si>
  <si>
    <t>Želdynų tvarkymo/ pertvarkymo projektas, vnt.</t>
  </si>
  <si>
    <t>Naujų želdinių įsigijimas ir veisimas, vnt.</t>
  </si>
  <si>
    <t>Medžių, krūmų genėjimo leidimai, vnt.</t>
  </si>
  <si>
    <t>Asbestinio šiferio kiekis, t</t>
  </si>
  <si>
    <t>Bešeimininkių padangų kiekis, t</t>
  </si>
  <si>
    <t>Antrinių žaliavų konteinerių kiekis, vnt.</t>
  </si>
  <si>
    <t>Tekstilės atliekų konteinerių kiekis, vnt.</t>
  </si>
  <si>
    <t>04.08.01 uždavinys „Vykdyti žalos aplinkai prevenciją“</t>
  </si>
  <si>
    <t>P-04-08-01-01</t>
  </si>
  <si>
    <t>P-04-08-01-02</t>
  </si>
  <si>
    <t>P-04-08-01-03</t>
  </si>
  <si>
    <t>Atliekų surinkimas, utilizavimas, proc.</t>
  </si>
  <si>
    <t>Aplinkos monitoringo 2021-2026 m. programos parengimas ir vykdymas, vnt.</t>
  </si>
  <si>
    <t>Prevencijos priemonių įgyvendinimas, proc.</t>
  </si>
  <si>
    <t>04.09.01 uždavinys „Maitinimo paslaugų administravimas“</t>
  </si>
  <si>
    <t>P-04-09-01-01</t>
  </si>
  <si>
    <t>Mokinių skaičius, vnt.</t>
  </si>
  <si>
    <t>Vienkartinių, tikslinių, sąlyginių ir periodinių pašalpų skyrimas ir mokėjimas socialiai pažeidžiamiems asmenims</t>
  </si>
  <si>
    <t>Pagalbos pinigai ir papildomos išmokos už vaiką</t>
  </si>
  <si>
    <t>P-04-01-05-10</t>
  </si>
  <si>
    <t>ES ir valstybės biudžeto lėšomis įgyvendinama 2021–2027 m. materialinio nepritekliaus mažinimo programa</t>
  </si>
  <si>
    <t>P-04-01-04-09</t>
  </si>
  <si>
    <t>Teikti socialinių dirbtuvių paslaugas</t>
  </si>
  <si>
    <t>P-04-01-02-13</t>
  </si>
  <si>
    <t>Laikino atokvėpio paslauga ir administravimas</t>
  </si>
  <si>
    <t>P-04-01-04-10</t>
  </si>
  <si>
    <t>Pacientų pavėžėjimo paslauga</t>
  </si>
  <si>
    <t>07.06.01.06</t>
  </si>
  <si>
    <t>19.3</t>
  </si>
  <si>
    <t>P-04-01-04-11</t>
  </si>
  <si>
    <t>Suteiktų paslaugų skaičius, vnt.</t>
  </si>
  <si>
    <t>2027 m.</t>
  </si>
  <si>
    <t>Sveikatos priežiūros įstaigos, įgyvendinusios sveikatos priežiūros specialistų įgalinimo, pritraukimo ir išlaikymo projektus, vnt.</t>
  </si>
  <si>
    <t>Pritrauktų specialistų skaičius, asm.</t>
  </si>
  <si>
    <t>TIKSLŲ, UŽDAVINIŲ, PRIEMONIŲ ASIGNAVIMŲ IR KITŲ IŠLAIDŲ SUVESTINĖ</t>
  </si>
  <si>
    <t>2026 m. asignavimai ir kitos lėšos</t>
  </si>
  <si>
    <t>2027 m. asignavimai ir kitos lėšos</t>
  </si>
  <si>
    <t>10.2</t>
  </si>
  <si>
    <t>10.1</t>
  </si>
  <si>
    <t>177329059</t>
  </si>
  <si>
    <t>10.3</t>
  </si>
  <si>
    <t>19.1</t>
  </si>
  <si>
    <t>02.02.01.01</t>
  </si>
  <si>
    <t>03.06.01.01  07.06.01.06</t>
  </si>
  <si>
    <t>TP  PP</t>
  </si>
  <si>
    <t>9    12</t>
  </si>
  <si>
    <t>188723322      302944535     177393649     305548441      301791595     304158399   305746583   177329059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</si>
  <si>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</si>
  <si>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(Kt)</t>
    </r>
  </si>
  <si>
    <t>Planuojamų asignavimų pokytis, palyginti su ankstesnių metų patvirtintu asignavimų planu</t>
  </si>
  <si>
    <t>2025 m. asignavimai</t>
  </si>
  <si>
    <t>2026 m. asignavimai</t>
  </si>
  <si>
    <t>2027 m. asignavimai</t>
  </si>
  <si>
    <t xml:space="preserve"> 2.1.2. iš jo: aplinkos apsaugos rėmimo specialiosios programos lėšos</t>
  </si>
  <si>
    <t>2.1.3. iš jo: pajamos už suteiktas paslaugas</t>
  </si>
  <si>
    <t>2.2.1. Skolintos lėšos</t>
  </si>
  <si>
    <t>2.2.3. Valstybės lėšos</t>
  </si>
  <si>
    <t xml:space="preserve">2.2.2. Užsienio valstybių, tarptautinių organizacijų ir Europos Sąjungos lėšos </t>
  </si>
  <si>
    <t>2.2.4. Kitos lėšos</t>
  </si>
  <si>
    <t>2.2.5. Kelių priežiūros ir plėtros programos lėšos</t>
  </si>
  <si>
    <t>2.2.6. Viešųjų investicijų plėtros agentūros lėšos</t>
  </si>
  <si>
    <t>2.2.7. Valstybės investicijų programa</t>
  </si>
  <si>
    <t>2.2.8. Kiti finansavimo šaltiniai</t>
  </si>
  <si>
    <t>Tenkinti socialinių paslaugų poreikį valstybės ir kito pavaldumo įstaigose</t>
  </si>
  <si>
    <t>Užtikrinti jaunimo politikos plėtojimą Šilutės rajono savivaldybėje</t>
  </si>
  <si>
    <t>2.4-1-5      1.1-2-2</t>
  </si>
  <si>
    <t>1.5-1-1     1.5-1-2      1.5-1-3     1.5-1-4     1.1-2-2</t>
  </si>
  <si>
    <t>1.5-2-1     1.5-2-2      1.5-2-3</t>
  </si>
  <si>
    <t>3.3-2-2</t>
  </si>
  <si>
    <t xml:space="preserve">3.3-1-1 </t>
  </si>
  <si>
    <t>3.3-1-2</t>
  </si>
  <si>
    <t>3.3-2-1     3.3-2-3</t>
  </si>
  <si>
    <t>Savivaldybės SPP priemonės kodas</t>
  </si>
  <si>
    <t>3.3-1-1</t>
  </si>
  <si>
    <t>3.3-2-1
3.3-2-3</t>
  </si>
  <si>
    <t>2.4-1-5
1.1-2-2</t>
  </si>
  <si>
    <t>1.1-2-2</t>
  </si>
  <si>
    <t>1.5-1-1</t>
  </si>
  <si>
    <t>1.5-1-2
1.5-1-3</t>
  </si>
  <si>
    <t>1.5-1-4</t>
  </si>
  <si>
    <t>1.5-2-1
1.5-2-2
1.5-2-3</t>
  </si>
  <si>
    <t>2.3-1-3</t>
  </si>
  <si>
    <t>2.3-1-4</t>
  </si>
  <si>
    <t>2.4-1-6</t>
  </si>
  <si>
    <t>2.3-2-3</t>
  </si>
  <si>
    <t>2.4-2-1
2.4-2-2
2.4-2-3
2.4-2-4</t>
  </si>
  <si>
    <t>2.4-2-5
2.4-2-6
2.4-2-7
2.4-2-8</t>
  </si>
  <si>
    <t>2.4-1-10</t>
  </si>
  <si>
    <t>2.4-1-12</t>
  </si>
  <si>
    <t>Strateginė sritis. III Darni, atspari ir visuomenės poreikius atitinkanti infrastruktūra</t>
  </si>
  <si>
    <t>Strateginė sritis. I Tvari ekonomika bei efektyvi savivalda</t>
  </si>
  <si>
    <t>Strateginė sritis. II Socialiai atsakinga ir sąmoninga visuomenė</t>
  </si>
  <si>
    <t>4</t>
  </si>
  <si>
    <t>Užtikrinti viešųjų erdvių gerą sanitarinę būklę</t>
  </si>
  <si>
    <t>Viešųjų biotualetų paslaugų ir gyvūnų gerovės užtikrinimas</t>
  </si>
  <si>
    <t xml:space="preserve">3.3-3-3 </t>
  </si>
  <si>
    <t>P-04-07-04-01</t>
  </si>
  <si>
    <t>Biotualetų nuomos skaičius, vnt.</t>
  </si>
  <si>
    <t>Suteiktos pagalbos gyvūnui skaičius, vnt.</t>
  </si>
  <si>
    <t>3.3-3-3</t>
  </si>
  <si>
    <t>04.07.04 uždavinys „Užtikrinti viešųjų erdvių gerą sanitarinę būklę“</t>
  </si>
  <si>
    <t>ŠILUTĖS RAJONO SAVIVALDYBĖS 2026–2028 METŲ SVP</t>
  </si>
  <si>
    <t>2028 m. asignavimai ir kitos lėšos</t>
  </si>
  <si>
    <t>Šilutės rajono savivaldybės 2026–2028 metų SVP Socialiai saugios ir sveikos aplinkos kūrimo programos asignavimų ir kitų išlaidų suvestinė</t>
  </si>
  <si>
    <t>Šilutės rajono savivaldybės 2026–2028 metų SVP Socialiai saugios ir sveikos aplinkos kūrimo programos asignavimų pasiskirstymas pagal finansavimo šaltinius</t>
  </si>
  <si>
    <t>2028 m. asignavimai</t>
  </si>
  <si>
    <t>2028 m.</t>
  </si>
  <si>
    <t>Parama pasinaudojusių priešgaisrinės gelbėjimo tarnybos pareigūnų skaičius, vnt.</t>
  </si>
  <si>
    <t>Parama pasinaudojusių Valstybės sienos apsaugos tarnybos pareigūnų skaičius, vnt.</t>
  </si>
  <si>
    <t>Vienkartinė įsikūrimo išmoka laikinąją apsaugą Lietuvos Respublikoje gavusiems užsieniečiams (kartu su administravimu)</t>
  </si>
  <si>
    <t>10.09.01.01   10.01.02.01</t>
  </si>
  <si>
    <t>Šilutės rajono savivaldybės tarybos 2026 m. vasario 26 d.</t>
  </si>
  <si>
    <t>4 priedas</t>
  </si>
  <si>
    <t>Projekto "Pagalba vaikams su negalia Lietuvoje" vykdymas ir administravimas</t>
  </si>
  <si>
    <t>P-04-01-04-12</t>
  </si>
  <si>
    <t>Asmenys, gavę bendruomenines paslaugas, susijusias su vaiko garantijų sistema, vnt.</t>
  </si>
  <si>
    <t>sprendimu Nr. T1-1116</t>
  </si>
  <si>
    <t>(Šilutės rajono savivaldybės tarybos 2026 m. gegužės 28 d.</t>
  </si>
  <si>
    <t>sprendimo Nr. T1-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</si>
</sst>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CCFFCC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</fills>
  <borders count="22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8"/>
      </right>
      <top/>
      <bottom style="thin">
        <color indexed="8"/>
      </bottom>
      <diagonal/>
    </border>
  </borders>
  <cellStyleXfs count="2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4" applyNumberFormat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5" borderId="5" applyNumberFormat="0" applyAlignment="0" applyProtection="0"/>
    <xf numFmtId="0" fontId="7" fillId="5" borderId="5" applyNumberFormat="0" applyAlignment="0" applyProtection="0"/>
    <xf numFmtId="0" fontId="13" fillId="0" borderId="0"/>
    <xf numFmtId="0" fontId="13" fillId="4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</cellStyleXfs>
  <cellXfs count="1246">
    <xf numFmtId="0" fontId="0" fillId="0" borderId="0" xfId="0"/>
    <xf numFmtId="164" fontId="12" fillId="15" borderId="25" xfId="0" applyNumberFormat="1" applyFont="1" applyFill="1" applyBorder="1" applyAlignment="1">
      <alignment horizontal="center" vertical="top"/>
    </xf>
    <xf numFmtId="164" fontId="12" fillId="15" borderId="26" xfId="0" applyNumberFormat="1" applyFont="1" applyFill="1" applyBorder="1" applyAlignment="1">
      <alignment horizontal="center" vertical="top"/>
    </xf>
    <xf numFmtId="164" fontId="12" fillId="15" borderId="27" xfId="0" applyNumberFormat="1" applyFont="1" applyFill="1" applyBorder="1" applyAlignment="1">
      <alignment horizontal="center" vertical="top"/>
    </xf>
    <xf numFmtId="49" fontId="12" fillId="2" borderId="41" xfId="0" applyNumberFormat="1" applyFont="1" applyFill="1" applyBorder="1" applyAlignment="1">
      <alignment horizontal="center" vertical="top"/>
    </xf>
    <xf numFmtId="49" fontId="12" fillId="3" borderId="38" xfId="0" applyNumberFormat="1" applyFont="1" applyFill="1" applyBorder="1" applyAlignment="1">
      <alignment horizontal="center" vertical="top"/>
    </xf>
    <xf numFmtId="164" fontId="12" fillId="3" borderId="38" xfId="0" applyNumberFormat="1" applyFont="1" applyFill="1" applyBorder="1" applyAlignment="1">
      <alignment horizontal="center" vertical="center"/>
    </xf>
    <xf numFmtId="164" fontId="12" fillId="3" borderId="25" xfId="0" applyNumberFormat="1" applyFont="1" applyFill="1" applyBorder="1" applyAlignment="1">
      <alignment horizontal="center" vertical="center"/>
    </xf>
    <xf numFmtId="164" fontId="12" fillId="3" borderId="26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164" fontId="12" fillId="2" borderId="43" xfId="0" applyNumberFormat="1" applyFont="1" applyFill="1" applyBorder="1" applyAlignment="1">
      <alignment horizontal="center" vertical="center"/>
    </xf>
    <xf numFmtId="164" fontId="12" fillId="2" borderId="44" xfId="0" applyNumberFormat="1" applyFont="1" applyFill="1" applyBorder="1" applyAlignment="1">
      <alignment horizontal="center" vertical="center"/>
    </xf>
    <xf numFmtId="164" fontId="12" fillId="2" borderId="45" xfId="0" applyNumberFormat="1" applyFont="1" applyFill="1" applyBorder="1" applyAlignment="1">
      <alignment horizontal="center" vertical="center"/>
    </xf>
    <xf numFmtId="164" fontId="12" fillId="12" borderId="72" xfId="0" applyNumberFormat="1" applyFont="1" applyFill="1" applyBorder="1" applyAlignment="1">
      <alignment horizontal="center" vertical="center"/>
    </xf>
    <xf numFmtId="164" fontId="12" fillId="12" borderId="73" xfId="0" applyNumberFormat="1" applyFont="1" applyFill="1" applyBorder="1" applyAlignment="1">
      <alignment horizontal="center" vertical="center"/>
    </xf>
    <xf numFmtId="164" fontId="12" fillId="12" borderId="74" xfId="0" applyNumberFormat="1" applyFont="1" applyFill="1" applyBorder="1" applyAlignment="1">
      <alignment horizontal="center" vertical="center"/>
    </xf>
    <xf numFmtId="164" fontId="12" fillId="12" borderId="93" xfId="0" applyNumberFormat="1" applyFont="1" applyFill="1" applyBorder="1" applyAlignment="1">
      <alignment horizontal="center" vertical="center"/>
    </xf>
    <xf numFmtId="164" fontId="12" fillId="12" borderId="49" xfId="0" applyNumberFormat="1" applyFont="1" applyFill="1" applyBorder="1" applyAlignment="1">
      <alignment horizontal="center" vertical="center"/>
    </xf>
    <xf numFmtId="164" fontId="12" fillId="12" borderId="94" xfId="0" applyNumberFormat="1" applyFont="1" applyFill="1" applyBorder="1" applyAlignment="1">
      <alignment horizontal="center" vertical="center"/>
    </xf>
    <xf numFmtId="164" fontId="12" fillId="12" borderId="95" xfId="0" applyNumberFormat="1" applyFont="1" applyFill="1" applyBorder="1" applyAlignment="1">
      <alignment horizontal="center" vertical="center"/>
    </xf>
    <xf numFmtId="164" fontId="12" fillId="3" borderId="37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4" fontId="12" fillId="2" borderId="41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34" xfId="0" applyNumberFormat="1" applyFont="1" applyFill="1" applyBorder="1" applyAlignment="1">
      <alignment horizontal="center" vertical="center"/>
    </xf>
    <xf numFmtId="164" fontId="12" fillId="2" borderId="49" xfId="0" applyNumberFormat="1" applyFont="1" applyFill="1" applyBorder="1" applyAlignment="1">
      <alignment horizontal="center" vertical="center"/>
    </xf>
    <xf numFmtId="164" fontId="12" fillId="3" borderId="72" xfId="0" applyNumberFormat="1" applyFont="1" applyFill="1" applyBorder="1" applyAlignment="1">
      <alignment horizontal="center" vertical="center"/>
    </xf>
    <xf numFmtId="49" fontId="12" fillId="7" borderId="37" xfId="0" applyNumberFormat="1" applyFont="1" applyFill="1" applyBorder="1" applyAlignment="1">
      <alignment vertical="top"/>
    </xf>
    <xf numFmtId="0" fontId="11" fillId="0" borderId="0" xfId="0" applyFont="1"/>
    <xf numFmtId="0" fontId="11" fillId="6" borderId="0" xfId="0" applyFont="1" applyFill="1"/>
    <xf numFmtId="0" fontId="11" fillId="7" borderId="0" xfId="0" applyFont="1" applyFill="1"/>
    <xf numFmtId="0" fontId="11" fillId="6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6" borderId="19" xfId="0" applyFont="1" applyFill="1" applyBorder="1" applyAlignment="1">
      <alignment wrapText="1"/>
    </xf>
    <xf numFmtId="0" fontId="11" fillId="6" borderId="20" xfId="0" applyFont="1" applyFill="1" applyBorder="1" applyAlignment="1">
      <alignment wrapText="1"/>
    </xf>
    <xf numFmtId="164" fontId="11" fillId="6" borderId="0" xfId="0" applyNumberFormat="1" applyFont="1" applyFill="1"/>
    <xf numFmtId="0" fontId="11" fillId="0" borderId="13" xfId="0" applyFont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164" fontId="12" fillId="14" borderId="41" xfId="0" applyNumberFormat="1" applyFont="1" applyFill="1" applyBorder="1" applyAlignment="1">
      <alignment horizontal="center" vertical="top"/>
    </xf>
    <xf numFmtId="164" fontId="12" fillId="14" borderId="38" xfId="0" applyNumberFormat="1" applyFont="1" applyFill="1" applyBorder="1" applyAlignment="1">
      <alignment horizontal="center" vertical="top"/>
    </xf>
    <xf numFmtId="164" fontId="11" fillId="0" borderId="0" xfId="0" applyNumberFormat="1" applyFont="1"/>
    <xf numFmtId="164" fontId="11" fillId="6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8" xfId="0" applyNumberFormat="1" applyFont="1" applyBorder="1" applyAlignment="1">
      <alignment horizontal="center" vertical="center"/>
    </xf>
    <xf numFmtId="164" fontId="11" fillId="6" borderId="14" xfId="0" applyNumberFormat="1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top" wrapText="1"/>
    </xf>
    <xf numFmtId="164" fontId="12" fillId="14" borderId="25" xfId="0" applyNumberFormat="1" applyFont="1" applyFill="1" applyBorder="1" applyAlignment="1">
      <alignment horizontal="center" vertical="top"/>
    </xf>
    <xf numFmtId="164" fontId="12" fillId="14" borderId="26" xfId="0" applyNumberFormat="1" applyFont="1" applyFill="1" applyBorder="1" applyAlignment="1">
      <alignment horizontal="center" vertical="top"/>
    </xf>
    <xf numFmtId="164" fontId="12" fillId="14" borderId="27" xfId="0" applyNumberFormat="1" applyFont="1" applyFill="1" applyBorder="1" applyAlignment="1">
      <alignment horizontal="center" vertical="top"/>
    </xf>
    <xf numFmtId="164" fontId="12" fillId="14" borderId="68" xfId="0" applyNumberFormat="1" applyFont="1" applyFill="1" applyBorder="1" applyAlignment="1">
      <alignment horizontal="center" vertical="top"/>
    </xf>
    <xf numFmtId="164" fontId="12" fillId="14" borderId="37" xfId="0" applyNumberFormat="1" applyFont="1" applyFill="1" applyBorder="1" applyAlignment="1">
      <alignment horizontal="center" vertical="top"/>
    </xf>
    <xf numFmtId="164" fontId="12" fillId="14" borderId="34" xfId="0" applyNumberFormat="1" applyFont="1" applyFill="1" applyBorder="1" applyAlignment="1">
      <alignment horizontal="center" vertical="top"/>
    </xf>
    <xf numFmtId="164" fontId="12" fillId="14" borderId="67" xfId="0" applyNumberFormat="1" applyFont="1" applyFill="1" applyBorder="1" applyAlignment="1">
      <alignment horizontal="center" vertical="top"/>
    </xf>
    <xf numFmtId="0" fontId="11" fillId="0" borderId="110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/>
    </xf>
    <xf numFmtId="164" fontId="11" fillId="0" borderId="109" xfId="0" applyNumberFormat="1" applyFont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4" fontId="12" fillId="14" borderId="103" xfId="0" applyNumberFormat="1" applyFont="1" applyFill="1" applyBorder="1" applyAlignment="1">
      <alignment horizontal="center" vertical="top"/>
    </xf>
    <xf numFmtId="164" fontId="12" fillId="14" borderId="52" xfId="0" applyNumberFormat="1" applyFont="1" applyFill="1" applyBorder="1" applyAlignment="1">
      <alignment horizontal="center" vertical="top"/>
    </xf>
    <xf numFmtId="164" fontId="12" fillId="14" borderId="111" xfId="0" applyNumberFormat="1" applyFont="1" applyFill="1" applyBorder="1" applyAlignment="1">
      <alignment horizontal="center" vertical="top"/>
    </xf>
    <xf numFmtId="0" fontId="11" fillId="0" borderId="46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96" xfId="0" applyFont="1" applyBorder="1" applyAlignment="1">
      <alignment horizontal="center" vertical="center" wrapText="1"/>
    </xf>
    <xf numFmtId="164" fontId="11" fillId="0" borderId="62" xfId="0" applyNumberFormat="1" applyFont="1" applyBorder="1" applyAlignment="1">
      <alignment horizontal="center" vertical="center"/>
    </xf>
    <xf numFmtId="164" fontId="11" fillId="0" borderId="60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/>
    </xf>
    <xf numFmtId="164" fontId="11" fillId="0" borderId="108" xfId="0" applyNumberFormat="1" applyFont="1" applyBorder="1" applyAlignment="1">
      <alignment horizontal="center" vertical="center"/>
    </xf>
    <xf numFmtId="0" fontId="12" fillId="20" borderId="23" xfId="0" applyFont="1" applyFill="1" applyBorder="1" applyAlignment="1">
      <alignment horizontal="center" vertical="top" wrapText="1"/>
    </xf>
    <xf numFmtId="164" fontId="12" fillId="20" borderId="25" xfId="0" applyNumberFormat="1" applyFont="1" applyFill="1" applyBorder="1" applyAlignment="1">
      <alignment horizontal="center" vertical="top"/>
    </xf>
    <xf numFmtId="164" fontId="12" fillId="20" borderId="26" xfId="0" applyNumberFormat="1" applyFont="1" applyFill="1" applyBorder="1" applyAlignment="1">
      <alignment horizontal="center" vertical="top"/>
    </xf>
    <xf numFmtId="164" fontId="12" fillId="20" borderId="27" xfId="0" applyNumberFormat="1" applyFont="1" applyFill="1" applyBorder="1" applyAlignment="1">
      <alignment horizontal="center" vertical="top"/>
    </xf>
    <xf numFmtId="164" fontId="12" fillId="20" borderId="28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horizontal="center" vertical="center" wrapText="1"/>
    </xf>
    <xf numFmtId="164" fontId="11" fillId="6" borderId="57" xfId="0" applyNumberFormat="1" applyFont="1" applyFill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 wrapText="1"/>
    </xf>
    <xf numFmtId="164" fontId="11" fillId="0" borderId="54" xfId="0" applyNumberFormat="1" applyFont="1" applyBorder="1" applyAlignment="1">
      <alignment horizontal="center" vertical="center" wrapText="1"/>
    </xf>
    <xf numFmtId="164" fontId="12" fillId="20" borderId="31" xfId="0" applyNumberFormat="1" applyFont="1" applyFill="1" applyBorder="1" applyAlignment="1">
      <alignment horizontal="center" vertical="top"/>
    </xf>
    <xf numFmtId="164" fontId="12" fillId="20" borderId="32" xfId="0" applyNumberFormat="1" applyFont="1" applyFill="1" applyBorder="1" applyAlignment="1">
      <alignment horizontal="center" vertical="top"/>
    </xf>
    <xf numFmtId="164" fontId="12" fillId="20" borderId="33" xfId="0" applyNumberFormat="1" applyFont="1" applyFill="1" applyBorder="1" applyAlignment="1">
      <alignment horizontal="center" vertical="top"/>
    </xf>
    <xf numFmtId="164" fontId="11" fillId="10" borderId="29" xfId="0" applyNumberFormat="1" applyFont="1" applyFill="1" applyBorder="1" applyAlignment="1">
      <alignment horizontal="center" vertical="center" wrapText="1"/>
    </xf>
    <xf numFmtId="164" fontId="12" fillId="20" borderId="34" xfId="0" applyNumberFormat="1" applyFont="1" applyFill="1" applyBorder="1" applyAlignment="1">
      <alignment horizontal="center" vertical="top"/>
    </xf>
    <xf numFmtId="164" fontId="11" fillId="0" borderId="57" xfId="0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164" fontId="11" fillId="11" borderId="51" xfId="0" applyNumberFormat="1" applyFont="1" applyFill="1" applyBorder="1" applyAlignment="1">
      <alignment horizontal="center" vertical="center"/>
    </xf>
    <xf numFmtId="164" fontId="11" fillId="10" borderId="51" xfId="0" applyNumberFormat="1" applyFont="1" applyFill="1" applyBorder="1" applyAlignment="1">
      <alignment horizontal="center" vertical="center"/>
    </xf>
    <xf numFmtId="164" fontId="11" fillId="10" borderId="66" xfId="0" applyNumberFormat="1" applyFont="1" applyFill="1" applyBorder="1" applyAlignment="1">
      <alignment horizontal="center" vertical="center"/>
    </xf>
    <xf numFmtId="164" fontId="11" fillId="10" borderId="55" xfId="0" applyNumberFormat="1" applyFont="1" applyFill="1" applyBorder="1" applyAlignment="1">
      <alignment horizontal="center" vertical="center"/>
    </xf>
    <xf numFmtId="164" fontId="11" fillId="10" borderId="63" xfId="0" applyNumberFormat="1" applyFont="1" applyFill="1" applyBorder="1" applyAlignment="1">
      <alignment horizontal="center" vertical="center"/>
    </xf>
    <xf numFmtId="164" fontId="11" fillId="11" borderId="57" xfId="0" applyNumberFormat="1" applyFont="1" applyFill="1" applyBorder="1" applyAlignment="1">
      <alignment horizontal="center" vertical="center"/>
    </xf>
    <xf numFmtId="164" fontId="12" fillId="15" borderId="28" xfId="0" applyNumberFormat="1" applyFont="1" applyFill="1" applyBorder="1" applyAlignment="1">
      <alignment horizontal="center" vertical="top"/>
    </xf>
    <xf numFmtId="164" fontId="12" fillId="15" borderId="31" xfId="0" applyNumberFormat="1" applyFont="1" applyFill="1" applyBorder="1" applyAlignment="1">
      <alignment horizontal="center" vertical="top"/>
    </xf>
    <xf numFmtId="164" fontId="12" fillId="15" borderId="32" xfId="0" applyNumberFormat="1" applyFont="1" applyFill="1" applyBorder="1" applyAlignment="1">
      <alignment horizontal="center" vertical="top"/>
    </xf>
    <xf numFmtId="164" fontId="12" fillId="15" borderId="33" xfId="0" applyNumberFormat="1" applyFont="1" applyFill="1" applyBorder="1" applyAlignment="1">
      <alignment horizontal="center" vertical="top"/>
    </xf>
    <xf numFmtId="164" fontId="12" fillId="15" borderId="37" xfId="0" applyNumberFormat="1" applyFont="1" applyFill="1" applyBorder="1" applyAlignment="1">
      <alignment horizontal="center" vertical="top"/>
    </xf>
    <xf numFmtId="164" fontId="12" fillId="15" borderId="41" xfId="0" applyNumberFormat="1" applyFont="1" applyFill="1" applyBorder="1" applyAlignment="1">
      <alignment horizontal="center" vertical="top"/>
    </xf>
    <xf numFmtId="164" fontId="12" fillId="15" borderId="38" xfId="0" applyNumberFormat="1" applyFont="1" applyFill="1" applyBorder="1" applyAlignment="1">
      <alignment horizontal="center" vertical="top"/>
    </xf>
    <xf numFmtId="164" fontId="11" fillId="6" borderId="53" xfId="0" applyNumberFormat="1" applyFont="1" applyFill="1" applyBorder="1" applyAlignment="1">
      <alignment horizontal="center" vertical="center"/>
    </xf>
    <xf numFmtId="164" fontId="12" fillId="15" borderId="34" xfId="0" applyNumberFormat="1" applyFont="1" applyFill="1" applyBorder="1" applyAlignment="1">
      <alignment horizontal="center" vertical="top"/>
    </xf>
    <xf numFmtId="164" fontId="11" fillId="6" borderId="36" xfId="0" applyNumberFormat="1" applyFont="1" applyFill="1" applyBorder="1" applyAlignment="1">
      <alignment horizontal="center" vertical="center"/>
    </xf>
    <xf numFmtId="164" fontId="11" fillId="6" borderId="58" xfId="0" applyNumberFormat="1" applyFont="1" applyFill="1" applyBorder="1" applyAlignment="1">
      <alignment horizontal="center" vertical="center"/>
    </xf>
    <xf numFmtId="164" fontId="12" fillId="15" borderId="67" xfId="0" applyNumberFormat="1" applyFont="1" applyFill="1" applyBorder="1" applyAlignment="1">
      <alignment horizontal="center" vertical="top"/>
    </xf>
    <xf numFmtId="164" fontId="11" fillId="6" borderId="115" xfId="0" applyNumberFormat="1" applyFont="1" applyFill="1" applyBorder="1" applyAlignment="1">
      <alignment horizontal="center" vertical="center"/>
    </xf>
    <xf numFmtId="164" fontId="12" fillId="15" borderId="100" xfId="0" applyNumberFormat="1" applyFont="1" applyFill="1" applyBorder="1" applyAlignment="1">
      <alignment horizontal="center" vertical="top"/>
    </xf>
    <xf numFmtId="164" fontId="12" fillId="15" borderId="116" xfId="0" applyNumberFormat="1" applyFont="1" applyFill="1" applyBorder="1" applyAlignment="1">
      <alignment horizontal="center" vertical="top"/>
    </xf>
    <xf numFmtId="164" fontId="12" fillId="15" borderId="119" xfId="0" applyNumberFormat="1" applyFont="1" applyFill="1" applyBorder="1" applyAlignment="1">
      <alignment horizontal="center" vertical="top"/>
    </xf>
    <xf numFmtId="164" fontId="12" fillId="15" borderId="52" xfId="0" applyNumberFormat="1" applyFont="1" applyFill="1" applyBorder="1" applyAlignment="1">
      <alignment horizontal="center" vertical="top"/>
    </xf>
    <xf numFmtId="164" fontId="12" fillId="15" borderId="101" xfId="0" applyNumberFormat="1" applyFont="1" applyFill="1" applyBorder="1" applyAlignment="1">
      <alignment horizontal="center" vertical="top"/>
    </xf>
    <xf numFmtId="0" fontId="12" fillId="15" borderId="23" xfId="0" applyFont="1" applyFill="1" applyBorder="1" applyAlignment="1">
      <alignment horizontal="center" vertical="top" wrapText="1"/>
    </xf>
    <xf numFmtId="164" fontId="11" fillId="6" borderId="71" xfId="0" applyNumberFormat="1" applyFont="1" applyFill="1" applyBorder="1" applyAlignment="1">
      <alignment horizontal="center" vertical="center"/>
    </xf>
    <xf numFmtId="164" fontId="11" fillId="6" borderId="64" xfId="0" applyNumberFormat="1" applyFont="1" applyFill="1" applyBorder="1" applyAlignment="1">
      <alignment horizontal="center" vertical="center"/>
    </xf>
    <xf numFmtId="164" fontId="12" fillId="2" borderId="100" xfId="8" applyNumberFormat="1" applyFont="1" applyBorder="1" applyAlignment="1" applyProtection="1">
      <alignment horizontal="center" vertical="center"/>
    </xf>
    <xf numFmtId="164" fontId="12" fillId="2" borderId="52" xfId="8" applyNumberFormat="1" applyFont="1" applyBorder="1" applyAlignment="1" applyProtection="1">
      <alignment horizontal="center" vertical="center"/>
    </xf>
    <xf numFmtId="164" fontId="12" fillId="2" borderId="101" xfId="8" applyNumberFormat="1" applyFont="1" applyBorder="1" applyAlignment="1" applyProtection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27" xfId="0" applyNumberFormat="1" applyFont="1" applyFill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1" fillId="0" borderId="26" xfId="0" applyFont="1" applyBorder="1" applyAlignment="1">
      <alignment vertical="top" wrapText="1"/>
    </xf>
    <xf numFmtId="0" fontId="11" fillId="0" borderId="28" xfId="0" applyFont="1" applyBorder="1" applyAlignment="1">
      <alignment horizontal="center" vertical="center" wrapText="1" indent="1"/>
    </xf>
    <xf numFmtId="164" fontId="11" fillId="0" borderId="25" xfId="0" applyNumberFormat="1" applyFont="1" applyBorder="1" applyAlignment="1">
      <alignment horizontal="center" vertical="top"/>
    </xf>
    <xf numFmtId="164" fontId="11" fillId="0" borderId="26" xfId="0" applyNumberFormat="1" applyFont="1" applyBorder="1" applyAlignment="1">
      <alignment horizontal="center" vertical="top"/>
    </xf>
    <xf numFmtId="164" fontId="11" fillId="0" borderId="27" xfId="0" applyNumberFormat="1" applyFont="1" applyBorder="1" applyAlignment="1">
      <alignment horizontal="center" vertical="top"/>
    </xf>
    <xf numFmtId="0" fontId="11" fillId="11" borderId="117" xfId="0" applyFont="1" applyFill="1" applyBorder="1" applyAlignment="1">
      <alignment horizontal="center" vertical="center"/>
    </xf>
    <xf numFmtId="164" fontId="11" fillId="0" borderId="80" xfId="0" applyNumberFormat="1" applyFont="1" applyBorder="1" applyAlignment="1">
      <alignment horizontal="center" vertical="center"/>
    </xf>
    <xf numFmtId="164" fontId="11" fillId="0" borderId="90" xfId="0" applyNumberFormat="1" applyFont="1" applyBorder="1" applyAlignment="1">
      <alignment horizontal="center" vertical="center"/>
    </xf>
    <xf numFmtId="164" fontId="11" fillId="11" borderId="71" xfId="0" applyNumberFormat="1" applyFont="1" applyFill="1" applyBorder="1" applyAlignment="1">
      <alignment horizontal="center" vertical="center"/>
    </xf>
    <xf numFmtId="164" fontId="11" fillId="10" borderId="71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/>
    </xf>
    <xf numFmtId="164" fontId="11" fillId="10" borderId="64" xfId="0" applyNumberFormat="1" applyFont="1" applyFill="1" applyBorder="1" applyAlignment="1">
      <alignment horizontal="center" vertical="center"/>
    </xf>
    <xf numFmtId="164" fontId="11" fillId="10" borderId="56" xfId="0" applyNumberFormat="1" applyFont="1" applyFill="1" applyBorder="1" applyAlignment="1">
      <alignment horizontal="center" vertical="center"/>
    </xf>
    <xf numFmtId="164" fontId="12" fillId="2" borderId="72" xfId="0" applyNumberFormat="1" applyFont="1" applyFill="1" applyBorder="1" applyAlignment="1">
      <alignment horizontal="center" vertical="top"/>
    </xf>
    <xf numFmtId="164" fontId="12" fillId="2" borderId="75" xfId="0" applyNumberFormat="1" applyFont="1" applyFill="1" applyBorder="1" applyAlignment="1">
      <alignment horizontal="center" vertical="top"/>
    </xf>
    <xf numFmtId="164" fontId="12" fillId="3" borderId="25" xfId="0" applyNumberFormat="1" applyFont="1" applyFill="1" applyBorder="1" applyAlignment="1">
      <alignment horizontal="center" vertical="top"/>
    </xf>
    <xf numFmtId="164" fontId="12" fillId="3" borderId="26" xfId="0" applyNumberFormat="1" applyFont="1" applyFill="1" applyBorder="1" applyAlignment="1">
      <alignment horizontal="center" vertical="top"/>
    </xf>
    <xf numFmtId="164" fontId="12" fillId="3" borderId="27" xfId="0" applyNumberFormat="1" applyFont="1" applyFill="1" applyBorder="1" applyAlignment="1">
      <alignment horizontal="center" vertical="top"/>
    </xf>
    <xf numFmtId="164" fontId="12" fillId="20" borderId="102" xfId="0" applyNumberFormat="1" applyFont="1" applyFill="1" applyBorder="1" applyAlignment="1">
      <alignment horizontal="center"/>
    </xf>
    <xf numFmtId="164" fontId="11" fillId="6" borderId="8" xfId="0" applyNumberFormat="1" applyFont="1" applyFill="1" applyBorder="1" applyAlignment="1">
      <alignment horizontal="center" vertical="center"/>
    </xf>
    <xf numFmtId="49" fontId="12" fillId="7" borderId="68" xfId="0" applyNumberFormat="1" applyFont="1" applyFill="1" applyBorder="1" applyAlignment="1">
      <alignment vertical="top"/>
    </xf>
    <xf numFmtId="49" fontId="12" fillId="3" borderId="86" xfId="0" applyNumberFormat="1" applyFont="1" applyFill="1" applyBorder="1" applyAlignment="1">
      <alignment horizontal="right" vertical="top"/>
    </xf>
    <xf numFmtId="164" fontId="12" fillId="3" borderId="67" xfId="0" applyNumberFormat="1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164" fontId="11" fillId="0" borderId="58" xfId="0" applyNumberFormat="1" applyFont="1" applyBorder="1" applyAlignment="1">
      <alignment horizontal="center" vertical="center"/>
    </xf>
    <xf numFmtId="164" fontId="11" fillId="0" borderId="53" xfId="0" applyNumberFormat="1" applyFont="1" applyBorder="1" applyAlignment="1">
      <alignment horizontal="center" vertical="center"/>
    </xf>
    <xf numFmtId="49" fontId="12" fillId="2" borderId="116" xfId="0" applyNumberFormat="1" applyFont="1" applyFill="1" applyBorder="1" applyAlignment="1">
      <alignment horizontal="center" vertical="top"/>
    </xf>
    <xf numFmtId="164" fontId="11" fillId="10" borderId="108" xfId="0" applyNumberFormat="1" applyFont="1" applyFill="1" applyBorder="1" applyAlignment="1">
      <alignment horizontal="center" vertical="center"/>
    </xf>
    <xf numFmtId="164" fontId="11" fillId="11" borderId="108" xfId="0" applyNumberFormat="1" applyFont="1" applyFill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top"/>
    </xf>
    <xf numFmtId="49" fontId="12" fillId="12" borderId="38" xfId="0" applyNumberFormat="1" applyFont="1" applyFill="1" applyBorder="1" applyAlignment="1">
      <alignment vertical="top"/>
    </xf>
    <xf numFmtId="49" fontId="12" fillId="2" borderId="38" xfId="0" applyNumberFormat="1" applyFont="1" applyFill="1" applyBorder="1" applyAlignment="1">
      <alignment horizontal="left" vertical="top" wrapText="1"/>
    </xf>
    <xf numFmtId="0" fontId="11" fillId="10" borderId="48" xfId="0" applyFont="1" applyFill="1" applyBorder="1" applyAlignment="1">
      <alignment horizontal="center" vertical="center" wrapText="1"/>
    </xf>
    <xf numFmtId="49" fontId="12" fillId="12" borderId="38" xfId="0" applyNumberFormat="1" applyFont="1" applyFill="1" applyBorder="1" applyAlignment="1">
      <alignment horizontal="center" vertical="top"/>
    </xf>
    <xf numFmtId="0" fontId="11" fillId="10" borderId="46" xfId="0" applyFont="1" applyFill="1" applyBorder="1" applyAlignment="1">
      <alignment horizontal="center" vertical="center" wrapText="1"/>
    </xf>
    <xf numFmtId="0" fontId="11" fillId="10" borderId="110" xfId="0" applyFont="1" applyFill="1" applyBorder="1" applyAlignment="1">
      <alignment horizontal="center" vertical="center" wrapText="1"/>
    </xf>
    <xf numFmtId="164" fontId="11" fillId="11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 wrapText="1"/>
    </xf>
    <xf numFmtId="164" fontId="11" fillId="10" borderId="58" xfId="0" applyNumberFormat="1" applyFont="1" applyFill="1" applyBorder="1" applyAlignment="1">
      <alignment horizontal="center" vertical="center" wrapText="1"/>
    </xf>
    <xf numFmtId="49" fontId="12" fillId="2" borderId="116" xfId="0" applyNumberFormat="1" applyFont="1" applyFill="1" applyBorder="1" applyAlignment="1">
      <alignment vertical="top"/>
    </xf>
    <xf numFmtId="49" fontId="12" fillId="12" borderId="38" xfId="9" applyNumberFormat="1" applyFont="1" applyFill="1" applyBorder="1" applyAlignment="1" applyProtection="1">
      <alignment horizontal="center" vertical="top"/>
    </xf>
    <xf numFmtId="49" fontId="12" fillId="19" borderId="38" xfId="0" applyNumberFormat="1" applyFont="1" applyFill="1" applyBorder="1" applyAlignment="1">
      <alignment horizontal="center" vertical="top"/>
    </xf>
    <xf numFmtId="164" fontId="12" fillId="2" borderId="74" xfId="0" applyNumberFormat="1" applyFont="1" applyFill="1" applyBorder="1" applyAlignment="1">
      <alignment horizontal="center" vertical="top"/>
    </xf>
    <xf numFmtId="164" fontId="12" fillId="2" borderId="49" xfId="0" applyNumberFormat="1" applyFont="1" applyFill="1" applyBorder="1" applyAlignment="1">
      <alignment horizontal="center" vertical="top"/>
    </xf>
    <xf numFmtId="164" fontId="11" fillId="6" borderId="98" xfId="0" applyNumberFormat="1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left" vertical="top"/>
    </xf>
    <xf numFmtId="164" fontId="11" fillId="6" borderId="124" xfId="0" applyNumberFormat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49" fontId="12" fillId="3" borderId="38" xfId="0" applyNumberFormat="1" applyFont="1" applyFill="1" applyBorder="1" applyAlignment="1">
      <alignment horizontal="right" vertical="top"/>
    </xf>
    <xf numFmtId="164" fontId="12" fillId="2" borderId="108" xfId="8" applyNumberFormat="1" applyFont="1" applyBorder="1" applyAlignment="1" applyProtection="1">
      <alignment horizontal="center" vertical="center"/>
    </xf>
    <xf numFmtId="164" fontId="12" fillId="2" borderId="15" xfId="8" applyNumberFormat="1" applyFont="1" applyBorder="1" applyAlignment="1" applyProtection="1">
      <alignment horizontal="center" vertical="center"/>
    </xf>
    <xf numFmtId="164" fontId="12" fillId="2" borderId="109" xfId="8" applyNumberFormat="1" applyFont="1" applyBorder="1" applyAlignment="1" applyProtection="1">
      <alignment horizontal="center" vertical="center"/>
    </xf>
    <xf numFmtId="0" fontId="11" fillId="0" borderId="76" xfId="0" applyFont="1" applyBorder="1" applyAlignment="1" applyProtection="1">
      <alignment horizontal="center" vertical="center" textRotation="90"/>
      <protection locked="0"/>
    </xf>
    <xf numFmtId="0" fontId="11" fillId="0" borderId="76" xfId="0" applyFont="1" applyBorder="1" applyAlignment="1" applyProtection="1">
      <alignment horizontal="center" vertical="center" textRotation="90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12" fillId="20" borderId="38" xfId="0" applyFont="1" applyFill="1" applyBorder="1" applyAlignment="1">
      <alignment horizontal="center" vertical="center" wrapText="1"/>
    </xf>
    <xf numFmtId="164" fontId="11" fillId="0" borderId="59" xfId="0" applyNumberFormat="1" applyFont="1" applyBorder="1" applyAlignment="1">
      <alignment horizontal="center"/>
    </xf>
    <xf numFmtId="164" fontId="12" fillId="20" borderId="96" xfId="0" applyNumberFormat="1" applyFont="1" applyFill="1" applyBorder="1" applyAlignment="1">
      <alignment horizontal="center" vertical="top" wrapText="1"/>
    </xf>
    <xf numFmtId="164" fontId="11" fillId="0" borderId="97" xfId="0" applyNumberFormat="1" applyFont="1" applyBorder="1" applyAlignment="1">
      <alignment horizontal="center" vertical="top" wrapText="1"/>
    </xf>
    <xf numFmtId="164" fontId="11" fillId="0" borderId="48" xfId="0" applyNumberFormat="1" applyFont="1" applyBorder="1" applyAlignment="1">
      <alignment horizontal="center" vertical="top" wrapText="1"/>
    </xf>
    <xf numFmtId="164" fontId="12" fillId="0" borderId="97" xfId="0" applyNumberFormat="1" applyFont="1" applyBorder="1" applyAlignment="1">
      <alignment horizontal="center" vertical="top" wrapText="1"/>
    </xf>
    <xf numFmtId="164" fontId="11" fillId="0" borderId="117" xfId="0" applyNumberFormat="1" applyFont="1" applyBorder="1" applyAlignment="1">
      <alignment horizontal="center" vertical="top" wrapText="1"/>
    </xf>
    <xf numFmtId="164" fontId="12" fillId="20" borderId="60" xfId="0" applyNumberFormat="1" applyFont="1" applyFill="1" applyBorder="1" applyAlignment="1">
      <alignment horizontal="center" vertical="top" wrapText="1"/>
    </xf>
    <xf numFmtId="0" fontId="11" fillId="10" borderId="47" xfId="0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/>
    </xf>
    <xf numFmtId="164" fontId="11" fillId="11" borderId="58" xfId="0" applyNumberFormat="1" applyFont="1" applyFill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 wrapText="1"/>
    </xf>
    <xf numFmtId="0" fontId="12" fillId="14" borderId="93" xfId="0" applyFont="1" applyFill="1" applyBorder="1" applyAlignment="1">
      <alignment horizontal="center" vertical="top" wrapText="1"/>
    </xf>
    <xf numFmtId="164" fontId="12" fillId="3" borderId="43" xfId="0" applyNumberFormat="1" applyFont="1" applyFill="1" applyBorder="1" applyAlignment="1">
      <alignment horizontal="center" vertical="center"/>
    </xf>
    <xf numFmtId="164" fontId="12" fillId="3" borderId="44" xfId="0" applyNumberFormat="1" applyFont="1" applyFill="1" applyBorder="1" applyAlignment="1">
      <alignment horizontal="center" vertical="center"/>
    </xf>
    <xf numFmtId="164" fontId="12" fillId="3" borderId="45" xfId="0" applyNumberFormat="1" applyFont="1" applyFill="1" applyBorder="1" applyAlignment="1">
      <alignment horizontal="center" vertical="center"/>
    </xf>
    <xf numFmtId="0" fontId="11" fillId="6" borderId="96" xfId="0" applyFont="1" applyFill="1" applyBorder="1" applyAlignment="1">
      <alignment horizontal="center" vertical="center" wrapText="1"/>
    </xf>
    <xf numFmtId="0" fontId="11" fillId="6" borderId="117" xfId="0" applyFont="1" applyFill="1" applyBorder="1" applyAlignment="1">
      <alignment horizontal="center" vertical="center" wrapText="1"/>
    </xf>
    <xf numFmtId="0" fontId="12" fillId="15" borderId="93" xfId="0" applyFont="1" applyFill="1" applyBorder="1" applyAlignment="1">
      <alignment horizontal="center" vertical="top" wrapText="1"/>
    </xf>
    <xf numFmtId="164" fontId="12" fillId="3" borderId="75" xfId="0" applyNumberFormat="1" applyFont="1" applyFill="1" applyBorder="1" applyAlignment="1">
      <alignment horizontal="center" vertical="center"/>
    </xf>
    <xf numFmtId="164" fontId="12" fillId="3" borderId="49" xfId="0" applyNumberFormat="1" applyFont="1" applyFill="1" applyBorder="1" applyAlignment="1">
      <alignment horizontal="center" vertical="center"/>
    </xf>
    <xf numFmtId="164" fontId="11" fillId="11" borderId="9" xfId="0" applyNumberFormat="1" applyFont="1" applyFill="1" applyBorder="1" applyAlignment="1">
      <alignment horizontal="center" vertical="center"/>
    </xf>
    <xf numFmtId="164" fontId="11" fillId="11" borderId="6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/>
    </xf>
    <xf numFmtId="164" fontId="11" fillId="10" borderId="60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 wrapText="1"/>
    </xf>
    <xf numFmtId="164" fontId="11" fillId="10" borderId="29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top"/>
    </xf>
    <xf numFmtId="0" fontId="11" fillId="6" borderId="50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/>
    </xf>
    <xf numFmtId="164" fontId="11" fillId="6" borderId="54" xfId="0" applyNumberFormat="1" applyFont="1" applyFill="1" applyBorder="1" applyAlignment="1">
      <alignment horizontal="center" vertical="center"/>
    </xf>
    <xf numFmtId="164" fontId="12" fillId="14" borderId="31" xfId="0" applyNumberFormat="1" applyFont="1" applyFill="1" applyBorder="1" applyAlignment="1">
      <alignment horizontal="center" vertical="top"/>
    </xf>
    <xf numFmtId="164" fontId="12" fillId="14" borderId="32" xfId="0" applyNumberFormat="1" applyFont="1" applyFill="1" applyBorder="1" applyAlignment="1">
      <alignment horizontal="center" vertical="top"/>
    </xf>
    <xf numFmtId="164" fontId="12" fillId="14" borderId="33" xfId="0" applyNumberFormat="1" applyFont="1" applyFill="1" applyBorder="1" applyAlignment="1">
      <alignment horizontal="center" vertical="top"/>
    </xf>
    <xf numFmtId="164" fontId="11" fillId="0" borderId="54" xfId="0" applyNumberFormat="1" applyFont="1" applyBorder="1" applyAlignment="1">
      <alignment horizontal="center" vertical="center"/>
    </xf>
    <xf numFmtId="164" fontId="12" fillId="20" borderId="100" xfId="0" applyNumberFormat="1" applyFont="1" applyFill="1" applyBorder="1" applyAlignment="1">
      <alignment horizontal="center" vertical="top"/>
    </xf>
    <xf numFmtId="164" fontId="12" fillId="20" borderId="116" xfId="0" applyNumberFormat="1" applyFont="1" applyFill="1" applyBorder="1" applyAlignment="1">
      <alignment horizontal="center" vertical="top"/>
    </xf>
    <xf numFmtId="164" fontId="12" fillId="20" borderId="101" xfId="0" applyNumberFormat="1" applyFont="1" applyFill="1" applyBorder="1" applyAlignment="1">
      <alignment horizontal="center" vertical="top"/>
    </xf>
    <xf numFmtId="164" fontId="12" fillId="20" borderId="119" xfId="0" applyNumberFormat="1" applyFont="1" applyFill="1" applyBorder="1" applyAlignment="1">
      <alignment horizontal="center" vertical="top"/>
    </xf>
    <xf numFmtId="164" fontId="12" fillId="2" borderId="25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49" fontId="12" fillId="16" borderId="161" xfId="0" applyNumberFormat="1" applyFont="1" applyFill="1" applyBorder="1" applyAlignment="1">
      <alignment horizontal="center" vertical="top"/>
    </xf>
    <xf numFmtId="49" fontId="12" fillId="16" borderId="41" xfId="0" applyNumberFormat="1" applyFont="1" applyFill="1" applyBorder="1" applyAlignment="1">
      <alignment horizontal="center" vertical="top"/>
    </xf>
    <xf numFmtId="164" fontId="12" fillId="3" borderId="31" xfId="0" applyNumberFormat="1" applyFont="1" applyFill="1" applyBorder="1" applyAlignment="1">
      <alignment horizontal="center" vertical="center"/>
    </xf>
    <xf numFmtId="164" fontId="12" fillId="3" borderId="32" xfId="0" applyNumberFormat="1" applyFont="1" applyFill="1" applyBorder="1" applyAlignment="1">
      <alignment horizontal="center" vertical="center"/>
    </xf>
    <xf numFmtId="164" fontId="12" fillId="3" borderId="33" xfId="0" applyNumberFormat="1" applyFont="1" applyFill="1" applyBorder="1" applyAlignment="1">
      <alignment horizontal="center" vertical="center"/>
    </xf>
    <xf numFmtId="49" fontId="12" fillId="18" borderId="161" xfId="0" applyNumberFormat="1" applyFont="1" applyFill="1" applyBorder="1" applyAlignment="1">
      <alignment horizontal="center" vertical="top" wrapText="1"/>
    </xf>
    <xf numFmtId="49" fontId="12" fillId="17" borderId="161" xfId="0" applyNumberFormat="1" applyFont="1" applyFill="1" applyBorder="1" applyAlignment="1">
      <alignment vertical="top" wrapText="1"/>
    </xf>
    <xf numFmtId="49" fontId="12" fillId="2" borderId="161" xfId="0" applyNumberFormat="1" applyFont="1" applyFill="1" applyBorder="1" applyAlignment="1">
      <alignment vertical="top"/>
    </xf>
    <xf numFmtId="49" fontId="12" fillId="18" borderId="26" xfId="0" applyNumberFormat="1" applyFont="1" applyFill="1" applyBorder="1" applyAlignment="1">
      <alignment horizontal="center" vertical="top"/>
    </xf>
    <xf numFmtId="0" fontId="12" fillId="14" borderId="68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6" borderId="157" xfId="0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right"/>
    </xf>
    <xf numFmtId="164" fontId="11" fillId="10" borderId="80" xfId="0" applyNumberFormat="1" applyFont="1" applyFill="1" applyBorder="1" applyAlignment="1">
      <alignment horizontal="center" vertical="center"/>
    </xf>
    <xf numFmtId="164" fontId="11" fillId="10" borderId="90" xfId="0" applyNumberFormat="1" applyFont="1" applyFill="1" applyBorder="1" applyAlignment="1">
      <alignment horizontal="center" vertical="center"/>
    </xf>
    <xf numFmtId="49" fontId="12" fillId="18" borderId="52" xfId="0" applyNumberFormat="1" applyFont="1" applyFill="1" applyBorder="1" applyAlignment="1">
      <alignment horizontal="center" vertical="top"/>
    </xf>
    <xf numFmtId="49" fontId="12" fillId="18" borderId="38" xfId="0" applyNumberFormat="1" applyFont="1" applyFill="1" applyBorder="1" applyAlignment="1">
      <alignment horizontal="center" vertical="top"/>
    </xf>
    <xf numFmtId="164" fontId="11" fillId="11" borderId="162" xfId="0" applyNumberFormat="1" applyFont="1" applyFill="1" applyBorder="1" applyAlignment="1">
      <alignment horizontal="center" vertical="center"/>
    </xf>
    <xf numFmtId="164" fontId="11" fillId="6" borderId="162" xfId="0" applyNumberFormat="1" applyFont="1" applyFill="1" applyBorder="1" applyAlignment="1">
      <alignment horizontal="center" vertical="center"/>
    </xf>
    <xf numFmtId="164" fontId="11" fillId="0" borderId="163" xfId="0" applyNumberFormat="1" applyFont="1" applyBorder="1" applyAlignment="1">
      <alignment horizontal="center" vertical="center"/>
    </xf>
    <xf numFmtId="0" fontId="11" fillId="0" borderId="172" xfId="0" applyFont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164" fontId="11" fillId="6" borderId="109" xfId="0" applyNumberFormat="1" applyFont="1" applyFill="1" applyBorder="1" applyAlignment="1">
      <alignment horizontal="center" vertical="center"/>
    </xf>
    <xf numFmtId="164" fontId="11" fillId="21" borderId="153" xfId="0" applyNumberFormat="1" applyFont="1" applyFill="1" applyBorder="1" applyAlignment="1">
      <alignment horizontal="center" vertical="center"/>
    </xf>
    <xf numFmtId="164" fontId="11" fillId="11" borderId="152" xfId="0" applyNumberFormat="1" applyFont="1" applyFill="1" applyBorder="1" applyAlignment="1">
      <alignment horizontal="center" vertical="center"/>
    </xf>
    <xf numFmtId="164" fontId="11" fillId="11" borderId="154" xfId="0" applyNumberFormat="1" applyFont="1" applyFill="1" applyBorder="1" applyAlignment="1">
      <alignment horizontal="center" vertical="center"/>
    </xf>
    <xf numFmtId="164" fontId="11" fillId="11" borderId="153" xfId="0" applyNumberFormat="1" applyFont="1" applyFill="1" applyBorder="1" applyAlignment="1">
      <alignment horizontal="center" vertical="center"/>
    </xf>
    <xf numFmtId="49" fontId="12" fillId="3" borderId="52" xfId="0" applyNumberFormat="1" applyFont="1" applyFill="1" applyBorder="1" applyAlignment="1">
      <alignment horizontal="center" vertical="top"/>
    </xf>
    <xf numFmtId="49" fontId="12" fillId="7" borderId="108" xfId="0" applyNumberFormat="1" applyFont="1" applyFill="1" applyBorder="1" applyAlignment="1">
      <alignment horizontal="center" vertical="top"/>
    </xf>
    <xf numFmtId="164" fontId="11" fillId="6" borderId="108" xfId="0" applyNumberFormat="1" applyFont="1" applyFill="1" applyBorder="1" applyAlignment="1">
      <alignment horizontal="center" vertical="center"/>
    </xf>
    <xf numFmtId="164" fontId="11" fillId="21" borderId="154" xfId="0" applyNumberFormat="1" applyFont="1" applyFill="1" applyBorder="1" applyAlignment="1">
      <alignment horizontal="center" vertical="center"/>
    </xf>
    <xf numFmtId="164" fontId="11" fillId="21" borderId="152" xfId="0" applyNumberFormat="1" applyFont="1" applyFill="1" applyBorder="1" applyAlignment="1">
      <alignment horizontal="center" vertical="center"/>
    </xf>
    <xf numFmtId="0" fontId="11" fillId="6" borderId="110" xfId="0" applyFont="1" applyFill="1" applyBorder="1" applyAlignment="1">
      <alignment horizontal="center" vertical="center" wrapText="1"/>
    </xf>
    <xf numFmtId="0" fontId="11" fillId="21" borderId="156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/>
    </xf>
    <xf numFmtId="164" fontId="11" fillId="21" borderId="33" xfId="0" applyNumberFormat="1" applyFont="1" applyFill="1" applyBorder="1" applyAlignment="1">
      <alignment horizontal="center" vertical="center"/>
    </xf>
    <xf numFmtId="164" fontId="11" fillId="21" borderId="31" xfId="0" applyNumberFormat="1" applyFont="1" applyFill="1" applyBorder="1" applyAlignment="1">
      <alignment horizontal="center" vertical="center"/>
    </xf>
    <xf numFmtId="164" fontId="11" fillId="21" borderId="32" xfId="0" applyNumberFormat="1" applyFont="1" applyFill="1" applyBorder="1" applyAlignment="1">
      <alignment horizontal="center" vertical="center"/>
    </xf>
    <xf numFmtId="0" fontId="11" fillId="21" borderId="35" xfId="0" applyFont="1" applyFill="1" applyBorder="1" applyAlignment="1">
      <alignment horizontal="center" vertical="center" wrapText="1"/>
    </xf>
    <xf numFmtId="0" fontId="11" fillId="11" borderId="35" xfId="0" applyFont="1" applyFill="1" applyBorder="1" applyAlignment="1">
      <alignment horizontal="center" vertical="center" wrapText="1"/>
    </xf>
    <xf numFmtId="0" fontId="11" fillId="11" borderId="110" xfId="0" applyFont="1" applyFill="1" applyBorder="1" applyAlignment="1">
      <alignment horizontal="center" vertical="center" wrapText="1"/>
    </xf>
    <xf numFmtId="0" fontId="11" fillId="11" borderId="46" xfId="0" applyFont="1" applyFill="1" applyBorder="1" applyAlignment="1">
      <alignment horizontal="center" vertical="center"/>
    </xf>
    <xf numFmtId="49" fontId="12" fillId="7" borderId="100" xfId="0" applyNumberFormat="1" applyFont="1" applyFill="1" applyBorder="1" applyAlignment="1">
      <alignment vertical="top"/>
    </xf>
    <xf numFmtId="0" fontId="12" fillId="20" borderId="86" xfId="0" applyFont="1" applyFill="1" applyBorder="1" applyAlignment="1">
      <alignment horizontal="center" vertical="center" wrapText="1"/>
    </xf>
    <xf numFmtId="0" fontId="12" fillId="20" borderId="40" xfId="0" applyFont="1" applyFill="1" applyBorder="1" applyAlignment="1">
      <alignment horizontal="center" vertical="center" wrapText="1"/>
    </xf>
    <xf numFmtId="164" fontId="11" fillId="0" borderId="112" xfId="0" applyNumberFormat="1" applyFont="1" applyBorder="1" applyAlignment="1">
      <alignment horizontal="center"/>
    </xf>
    <xf numFmtId="164" fontId="11" fillId="0" borderId="143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 vertical="top"/>
    </xf>
    <xf numFmtId="164" fontId="12" fillId="20" borderId="113" xfId="0" applyNumberFormat="1" applyFont="1" applyFill="1" applyBorder="1" applyAlignment="1">
      <alignment horizontal="center"/>
    </xf>
    <xf numFmtId="164" fontId="12" fillId="20" borderId="127" xfId="0" applyNumberFormat="1" applyFont="1" applyFill="1" applyBorder="1" applyAlignment="1">
      <alignment horizontal="center"/>
    </xf>
    <xf numFmtId="164" fontId="12" fillId="12" borderId="31" xfId="0" applyNumberFormat="1" applyFont="1" applyFill="1" applyBorder="1" applyAlignment="1">
      <alignment horizontal="center" vertical="center"/>
    </xf>
    <xf numFmtId="164" fontId="12" fillId="12" borderId="32" xfId="0" applyNumberFormat="1" applyFont="1" applyFill="1" applyBorder="1" applyAlignment="1">
      <alignment horizontal="center" vertical="center"/>
    </xf>
    <xf numFmtId="164" fontId="12" fillId="12" borderId="33" xfId="0" applyNumberFormat="1" applyFont="1" applyFill="1" applyBorder="1" applyAlignment="1">
      <alignment horizontal="center" vertical="center"/>
    </xf>
    <xf numFmtId="0" fontId="11" fillId="9" borderId="180" xfId="0" applyFont="1" applyFill="1" applyBorder="1" applyAlignment="1">
      <alignment horizontal="center" vertical="center" textRotation="90" wrapText="1"/>
    </xf>
    <xf numFmtId="0" fontId="11" fillId="0" borderId="180" xfId="0" applyFont="1" applyBorder="1" applyAlignment="1">
      <alignment horizontal="center" vertical="center" textRotation="90" wrapText="1"/>
    </xf>
    <xf numFmtId="164" fontId="11" fillId="6" borderId="152" xfId="0" applyNumberFormat="1" applyFont="1" applyFill="1" applyBorder="1" applyAlignment="1">
      <alignment horizontal="center" vertical="center"/>
    </xf>
    <xf numFmtId="164" fontId="11" fillId="6" borderId="153" xfId="0" applyNumberFormat="1" applyFont="1" applyFill="1" applyBorder="1" applyAlignment="1">
      <alignment horizontal="center" vertical="center"/>
    </xf>
    <xf numFmtId="164" fontId="11" fillId="6" borderId="154" xfId="0" applyNumberFormat="1" applyFont="1" applyFill="1" applyBorder="1" applyAlignment="1">
      <alignment horizontal="center" vertical="center"/>
    </xf>
    <xf numFmtId="164" fontId="11" fillId="11" borderId="155" xfId="0" applyNumberFormat="1" applyFont="1" applyFill="1" applyBorder="1" applyAlignment="1">
      <alignment horizontal="center" vertical="center"/>
    </xf>
    <xf numFmtId="164" fontId="11" fillId="11" borderId="187" xfId="0" applyNumberFormat="1" applyFont="1" applyFill="1" applyBorder="1" applyAlignment="1">
      <alignment horizontal="center" vertical="center"/>
    </xf>
    <xf numFmtId="164" fontId="11" fillId="0" borderId="153" xfId="0" applyNumberFormat="1" applyFont="1" applyBorder="1" applyAlignment="1">
      <alignment horizontal="center" vertical="center"/>
    </xf>
    <xf numFmtId="164" fontId="11" fillId="0" borderId="154" xfId="0" applyNumberFormat="1" applyFont="1" applyBorder="1" applyAlignment="1">
      <alignment horizontal="center" vertical="center"/>
    </xf>
    <xf numFmtId="164" fontId="11" fillId="6" borderId="182" xfId="0" applyNumberFormat="1" applyFont="1" applyFill="1" applyBorder="1" applyAlignment="1">
      <alignment horizontal="center" vertical="center"/>
    </xf>
    <xf numFmtId="164" fontId="11" fillId="0" borderId="168" xfId="0" applyNumberFormat="1" applyFont="1" applyBorder="1" applyAlignment="1">
      <alignment horizontal="center" vertical="center"/>
    </xf>
    <xf numFmtId="164" fontId="11" fillId="0" borderId="188" xfId="0" applyNumberFormat="1" applyFont="1" applyBorder="1" applyAlignment="1">
      <alignment horizontal="center" vertical="center"/>
    </xf>
    <xf numFmtId="0" fontId="11" fillId="0" borderId="176" xfId="0" applyFont="1" applyBorder="1" applyAlignment="1">
      <alignment horizontal="center" vertical="center" wrapText="1"/>
    </xf>
    <xf numFmtId="164" fontId="11" fillId="11" borderId="163" xfId="0" applyNumberFormat="1" applyFont="1" applyFill="1" applyBorder="1" applyAlignment="1">
      <alignment horizontal="center" vertical="center"/>
    </xf>
    <xf numFmtId="164" fontId="11" fillId="11" borderId="173" xfId="0" applyNumberFormat="1" applyFont="1" applyFill="1" applyBorder="1" applyAlignment="1">
      <alignment horizontal="center" vertical="center"/>
    </xf>
    <xf numFmtId="164" fontId="11" fillId="11" borderId="164" xfId="0" applyNumberFormat="1" applyFont="1" applyFill="1" applyBorder="1" applyAlignment="1">
      <alignment horizontal="center" vertical="center"/>
    </xf>
    <xf numFmtId="164" fontId="11" fillId="0" borderId="153" xfId="0" applyNumberFormat="1" applyFont="1" applyBorder="1" applyAlignment="1">
      <alignment horizontal="center" vertical="center" wrapText="1"/>
    </xf>
    <xf numFmtId="164" fontId="11" fillId="0" borderId="154" xfId="0" applyNumberFormat="1" applyFont="1" applyBorder="1" applyAlignment="1">
      <alignment horizontal="center" vertical="center" wrapText="1"/>
    </xf>
    <xf numFmtId="164" fontId="11" fillId="10" borderId="153" xfId="0" applyNumberFormat="1" applyFont="1" applyFill="1" applyBorder="1" applyAlignment="1">
      <alignment horizontal="center" vertical="center" wrapText="1"/>
    </xf>
    <xf numFmtId="164" fontId="11" fillId="10" borderId="153" xfId="0" applyNumberFormat="1" applyFont="1" applyFill="1" applyBorder="1" applyAlignment="1">
      <alignment horizontal="center" vertical="center"/>
    </xf>
    <xf numFmtId="164" fontId="11" fillId="10" borderId="154" xfId="0" applyNumberFormat="1" applyFont="1" applyFill="1" applyBorder="1" applyAlignment="1">
      <alignment horizontal="center" vertical="center"/>
    </xf>
    <xf numFmtId="164" fontId="11" fillId="10" borderId="152" xfId="0" applyNumberFormat="1" applyFont="1" applyFill="1" applyBorder="1" applyAlignment="1">
      <alignment horizontal="center" vertical="center"/>
    </xf>
    <xf numFmtId="164" fontId="11" fillId="10" borderId="154" xfId="0" applyNumberFormat="1" applyFont="1" applyFill="1" applyBorder="1" applyAlignment="1">
      <alignment horizontal="center" vertical="center" wrapText="1"/>
    </xf>
    <xf numFmtId="164" fontId="11" fillId="10" borderId="187" xfId="0" applyNumberFormat="1" applyFont="1" applyFill="1" applyBorder="1" applyAlignment="1">
      <alignment horizontal="center" vertical="center" wrapText="1"/>
    </xf>
    <xf numFmtId="164" fontId="11" fillId="0" borderId="152" xfId="0" applyNumberFormat="1" applyFont="1" applyBorder="1" applyAlignment="1">
      <alignment horizontal="center" vertical="center" wrapText="1"/>
    </xf>
    <xf numFmtId="0" fontId="11" fillId="10" borderId="176" xfId="0" applyFont="1" applyFill="1" applyBorder="1" applyAlignment="1">
      <alignment horizontal="center" vertical="center" wrapText="1"/>
    </xf>
    <xf numFmtId="0" fontId="11" fillId="10" borderId="96" xfId="0" applyFont="1" applyFill="1" applyBorder="1" applyAlignment="1">
      <alignment horizontal="center" vertical="center" wrapText="1"/>
    </xf>
    <xf numFmtId="0" fontId="12" fillId="20" borderId="68" xfId="0" applyFont="1" applyFill="1" applyBorder="1" applyAlignment="1">
      <alignment horizontal="center" vertical="top" wrapText="1"/>
    </xf>
    <xf numFmtId="0" fontId="11" fillId="6" borderId="176" xfId="0" applyFont="1" applyFill="1" applyBorder="1" applyAlignment="1">
      <alignment horizontal="center" vertical="center" wrapText="1"/>
    </xf>
    <xf numFmtId="164" fontId="12" fillId="14" borderId="39" xfId="0" applyNumberFormat="1" applyFont="1" applyFill="1" applyBorder="1" applyAlignment="1">
      <alignment horizontal="center" vertical="top"/>
    </xf>
    <xf numFmtId="164" fontId="12" fillId="14" borderId="86" xfId="0" applyNumberFormat="1" applyFont="1" applyFill="1" applyBorder="1" applyAlignment="1">
      <alignment horizontal="center" vertical="top"/>
    </xf>
    <xf numFmtId="164" fontId="12" fillId="3" borderId="73" xfId="0" applyNumberFormat="1" applyFont="1" applyFill="1" applyBorder="1" applyAlignment="1">
      <alignment horizontal="center" vertical="center"/>
    </xf>
    <xf numFmtId="164" fontId="12" fillId="3" borderId="74" xfId="0" applyNumberFormat="1" applyFont="1" applyFill="1" applyBorder="1" applyAlignment="1">
      <alignment horizontal="center" vertical="center"/>
    </xf>
    <xf numFmtId="164" fontId="12" fillId="14" borderId="30" xfId="0" applyNumberFormat="1" applyFont="1" applyFill="1" applyBorder="1" applyAlignment="1">
      <alignment horizontal="center" vertical="top"/>
    </xf>
    <xf numFmtId="0" fontId="11" fillId="0" borderId="150" xfId="0" applyFont="1" applyBorder="1" applyAlignment="1">
      <alignment horizontal="left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09" xfId="0" applyNumberFormat="1" applyFont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109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/>
    </xf>
    <xf numFmtId="164" fontId="11" fillId="10" borderId="24" xfId="0" applyNumberFormat="1" applyFont="1" applyFill="1" applyBorder="1" applyAlignment="1">
      <alignment horizontal="center" vertical="center"/>
    </xf>
    <xf numFmtId="164" fontId="11" fillId="10" borderId="109" xfId="0" applyNumberFormat="1" applyFont="1" applyFill="1" applyBorder="1" applyAlignment="1">
      <alignment horizontal="center" vertical="center"/>
    </xf>
    <xf numFmtId="164" fontId="11" fillId="10" borderId="108" xfId="0" applyNumberFormat="1" applyFont="1" applyFill="1" applyBorder="1" applyAlignment="1">
      <alignment horizontal="center" vertical="center" wrapText="1"/>
    </xf>
    <xf numFmtId="164" fontId="11" fillId="11" borderId="15" xfId="0" applyNumberFormat="1" applyFont="1" applyFill="1" applyBorder="1" applyAlignment="1">
      <alignment horizontal="center" vertical="center"/>
    </xf>
    <xf numFmtId="164" fontId="11" fillId="11" borderId="182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 wrapText="1"/>
    </xf>
    <xf numFmtId="164" fontId="11" fillId="10" borderId="168" xfId="0" applyNumberFormat="1" applyFont="1" applyFill="1" applyBorder="1" applyAlignment="1">
      <alignment horizontal="center" vertical="center"/>
    </xf>
    <xf numFmtId="164" fontId="11" fillId="10" borderId="183" xfId="0" applyNumberFormat="1" applyFont="1" applyFill="1" applyBorder="1" applyAlignment="1">
      <alignment horizontal="center" vertical="center"/>
    </xf>
    <xf numFmtId="164" fontId="11" fillId="10" borderId="183" xfId="0" applyNumberFormat="1" applyFont="1" applyFill="1" applyBorder="1" applyAlignment="1">
      <alignment horizontal="center" vertical="center" wrapText="1"/>
    </xf>
    <xf numFmtId="164" fontId="11" fillId="0" borderId="194" xfId="0" applyNumberFormat="1" applyFont="1" applyBorder="1" applyAlignment="1">
      <alignment horizontal="center"/>
    </xf>
    <xf numFmtId="164" fontId="11" fillId="0" borderId="195" xfId="0" applyNumberFormat="1" applyFont="1" applyBorder="1" applyAlignment="1">
      <alignment horizontal="center"/>
    </xf>
    <xf numFmtId="0" fontId="11" fillId="0" borderId="150" xfId="0" applyFont="1" applyBorder="1"/>
    <xf numFmtId="0" fontId="11" fillId="0" borderId="151" xfId="0" applyFont="1" applyBorder="1"/>
    <xf numFmtId="0" fontId="11" fillId="0" borderId="147" xfId="0" applyFont="1" applyBorder="1"/>
    <xf numFmtId="164" fontId="11" fillId="0" borderId="149" xfId="0" applyNumberFormat="1" applyFont="1" applyBorder="1" applyAlignment="1">
      <alignment wrapText="1"/>
    </xf>
    <xf numFmtId="0" fontId="12" fillId="20" borderId="37" xfId="0" applyFont="1" applyFill="1" applyBorder="1" applyAlignment="1">
      <alignment vertical="center"/>
    </xf>
    <xf numFmtId="0" fontId="11" fillId="0" borderId="145" xfId="0" applyFont="1" applyBorder="1"/>
    <xf numFmtId="0" fontId="11" fillId="0" borderId="146" xfId="0" applyFont="1" applyBorder="1"/>
    <xf numFmtId="0" fontId="12" fillId="20" borderId="92" xfId="0" applyFont="1" applyFill="1" applyBorder="1" applyAlignment="1">
      <alignment horizontal="right" vertical="top"/>
    </xf>
    <xf numFmtId="0" fontId="14" fillId="0" borderId="0" xfId="0" applyFont="1" applyAlignment="1">
      <alignment horizontal="right"/>
    </xf>
    <xf numFmtId="0" fontId="12" fillId="20" borderId="68" xfId="0" applyFont="1" applyFill="1" applyBorder="1" applyAlignment="1">
      <alignment horizontal="center" vertical="center" wrapText="1"/>
    </xf>
    <xf numFmtId="0" fontId="12" fillId="20" borderId="23" xfId="0" applyFont="1" applyFill="1" applyBorder="1" applyAlignment="1">
      <alignment horizontal="center" vertical="center" wrapText="1"/>
    </xf>
    <xf numFmtId="0" fontId="12" fillId="23" borderId="91" xfId="0" applyFont="1" applyFill="1" applyBorder="1" applyAlignment="1">
      <alignment horizontal="left" vertical="top" wrapText="1"/>
    </xf>
    <xf numFmtId="164" fontId="12" fillId="23" borderId="96" xfId="0" applyNumberFormat="1" applyFont="1" applyFill="1" applyBorder="1" applyAlignment="1">
      <alignment horizontal="center" vertical="top" wrapText="1"/>
    </xf>
    <xf numFmtId="0" fontId="11" fillId="0" borderId="124" xfId="0" applyFont="1" applyBorder="1" applyAlignment="1">
      <alignment vertical="top" wrapText="1"/>
    </xf>
    <xf numFmtId="0" fontId="11" fillId="0" borderId="174" xfId="0" applyFont="1" applyBorder="1" applyAlignment="1">
      <alignment vertical="top" wrapText="1"/>
    </xf>
    <xf numFmtId="164" fontId="11" fillId="0" borderId="176" xfId="0" applyNumberFormat="1" applyFont="1" applyBorder="1" applyAlignment="1">
      <alignment horizontal="center" vertical="top" wrapText="1"/>
    </xf>
    <xf numFmtId="0" fontId="12" fillId="24" borderId="68" xfId="0" applyFont="1" applyFill="1" applyBorder="1" applyAlignment="1">
      <alignment horizontal="left" vertical="top" wrapText="1"/>
    </xf>
    <xf numFmtId="164" fontId="12" fillId="24" borderId="23" xfId="0" applyNumberFormat="1" applyFont="1" applyFill="1" applyBorder="1" applyAlignment="1">
      <alignment horizontal="center" vertical="top" wrapText="1"/>
    </xf>
    <xf numFmtId="0" fontId="11" fillId="0" borderId="65" xfId="0" applyFont="1" applyBorder="1" applyAlignment="1">
      <alignment horizontal="left" vertical="top" wrapText="1"/>
    </xf>
    <xf numFmtId="164" fontId="11" fillId="0" borderId="46" xfId="0" applyNumberFormat="1" applyFont="1" applyBorder="1" applyAlignment="1">
      <alignment horizontal="center" vertical="top" wrapText="1"/>
    </xf>
    <xf numFmtId="0" fontId="12" fillId="15" borderId="132" xfId="0" applyFont="1" applyFill="1" applyBorder="1" applyAlignment="1">
      <alignment horizontal="right" vertical="top" wrapText="1"/>
    </xf>
    <xf numFmtId="164" fontId="12" fillId="15" borderId="136" xfId="0" applyNumberFormat="1" applyFont="1" applyFill="1" applyBorder="1" applyAlignment="1">
      <alignment horizontal="center" vertical="top" wrapText="1"/>
    </xf>
    <xf numFmtId="0" fontId="12" fillId="20" borderId="209" xfId="0" applyFont="1" applyFill="1" applyBorder="1" applyAlignment="1">
      <alignment vertical="top" wrapText="1"/>
    </xf>
    <xf numFmtId="164" fontId="12" fillId="20" borderId="88" xfId="0" applyNumberFormat="1" applyFont="1" applyFill="1" applyBorder="1" applyAlignment="1">
      <alignment horizontal="center" vertical="top" wrapText="1"/>
    </xf>
    <xf numFmtId="164" fontId="12" fillId="20" borderId="210" xfId="0" applyNumberFormat="1" applyFont="1" applyFill="1" applyBorder="1" applyAlignment="1">
      <alignment horizontal="center" vertical="top" wrapText="1"/>
    </xf>
    <xf numFmtId="164" fontId="12" fillId="20" borderId="97" xfId="0" applyNumberFormat="1" applyFont="1" applyFill="1" applyBorder="1" applyAlignment="1">
      <alignment horizontal="center" vertical="top" wrapText="1"/>
    </xf>
    <xf numFmtId="0" fontId="12" fillId="0" borderId="209" xfId="0" applyFont="1" applyBorder="1" applyAlignment="1">
      <alignment horizontal="left" vertical="top" wrapText="1" indent="1"/>
    </xf>
    <xf numFmtId="164" fontId="11" fillId="0" borderId="211" xfId="0" applyNumberFormat="1" applyFont="1" applyBorder="1" applyAlignment="1">
      <alignment horizontal="center" vertical="top" wrapText="1"/>
    </xf>
    <xf numFmtId="164" fontId="11" fillId="8" borderId="212" xfId="0" applyNumberFormat="1" applyFont="1" applyFill="1" applyBorder="1" applyAlignment="1">
      <alignment horizontal="center" vertical="top" wrapText="1"/>
    </xf>
    <xf numFmtId="164" fontId="11" fillId="0" borderId="88" xfId="0" applyNumberFormat="1" applyFont="1" applyBorder="1" applyAlignment="1">
      <alignment horizontal="center" vertical="top" wrapText="1"/>
    </xf>
    <xf numFmtId="0" fontId="11" fillId="0" borderId="209" xfId="0" applyFont="1" applyBorder="1" applyAlignment="1">
      <alignment horizontal="left" vertical="top" wrapText="1" indent="2"/>
    </xf>
    <xf numFmtId="164" fontId="11" fillId="0" borderId="213" xfId="0" applyNumberFormat="1" applyFont="1" applyBorder="1" applyAlignment="1">
      <alignment horizontal="center" vertical="top" wrapText="1"/>
    </xf>
    <xf numFmtId="164" fontId="11" fillId="0" borderId="214" xfId="0" applyNumberFormat="1" applyFont="1" applyBorder="1" applyAlignment="1">
      <alignment horizontal="center" vertical="top" wrapText="1"/>
    </xf>
    <xf numFmtId="0" fontId="12" fillId="0" borderId="204" xfId="0" applyFont="1" applyBorder="1" applyAlignment="1">
      <alignment horizontal="left" vertical="top" wrapText="1" indent="1"/>
    </xf>
    <xf numFmtId="164" fontId="11" fillId="0" borderId="202" xfId="0" applyNumberFormat="1" applyFont="1" applyBorder="1" applyAlignment="1">
      <alignment horizontal="center" vertical="top" wrapText="1"/>
    </xf>
    <xf numFmtId="164" fontId="11" fillId="8" borderId="215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top" wrapText="1"/>
    </xf>
    <xf numFmtId="164" fontId="11" fillId="0" borderId="156" xfId="0" applyNumberFormat="1" applyFont="1" applyBorder="1" applyAlignment="1">
      <alignment horizontal="center" vertical="top" wrapText="1"/>
    </xf>
    <xf numFmtId="0" fontId="12" fillId="20" borderId="200" xfId="0" applyFont="1" applyFill="1" applyBorder="1" applyAlignment="1">
      <alignment vertical="top" wrapText="1"/>
    </xf>
    <xf numFmtId="164" fontId="12" fillId="20" borderId="62" xfId="0" applyNumberFormat="1" applyFont="1" applyFill="1" applyBorder="1" applyAlignment="1">
      <alignment horizontal="center" vertical="top" wrapText="1"/>
    </xf>
    <xf numFmtId="164" fontId="12" fillId="20" borderId="216" xfId="0" applyNumberFormat="1" applyFont="1" applyFill="1" applyBorder="1" applyAlignment="1">
      <alignment horizontal="center" vertical="top" wrapText="1"/>
    </xf>
    <xf numFmtId="0" fontId="12" fillId="0" borderId="217" xfId="0" applyFont="1" applyBorder="1" applyAlignment="1">
      <alignment horizontal="left" vertical="top" wrapText="1" indent="1"/>
    </xf>
    <xf numFmtId="164" fontId="12" fillId="0" borderId="218" xfId="0" applyNumberFormat="1" applyFont="1" applyBorder="1" applyAlignment="1">
      <alignment horizontal="center" vertical="top" wrapText="1"/>
    </xf>
    <xf numFmtId="164" fontId="12" fillId="0" borderId="169" xfId="0" applyNumberFormat="1" applyFont="1" applyBorder="1" applyAlignment="1">
      <alignment horizontal="center" vertical="top" wrapText="1"/>
    </xf>
    <xf numFmtId="164" fontId="12" fillId="0" borderId="219" xfId="0" applyNumberFormat="1" applyFont="1" applyBorder="1" applyAlignment="1">
      <alignment horizontal="center" vertical="top" wrapText="1"/>
    </xf>
    <xf numFmtId="164" fontId="12" fillId="0" borderId="214" xfId="0" applyNumberFormat="1" applyFont="1" applyBorder="1" applyAlignment="1">
      <alignment horizontal="center" vertical="top" wrapText="1"/>
    </xf>
    <xf numFmtId="0" fontId="11" fillId="0" borderId="217" xfId="0" applyFont="1" applyBorder="1" applyAlignment="1">
      <alignment horizontal="left" vertical="top" wrapText="1" indent="2"/>
    </xf>
    <xf numFmtId="164" fontId="11" fillId="0" borderId="220" xfId="0" applyNumberFormat="1" applyFont="1" applyBorder="1" applyAlignment="1">
      <alignment horizontal="center" vertical="top" wrapText="1"/>
    </xf>
    <xf numFmtId="164" fontId="11" fillId="8" borderId="169" xfId="0" applyNumberFormat="1" applyFont="1" applyFill="1" applyBorder="1" applyAlignment="1">
      <alignment horizontal="center" vertical="top" wrapText="1"/>
    </xf>
    <xf numFmtId="164" fontId="11" fillId="0" borderId="219" xfId="0" applyNumberFormat="1" applyFont="1" applyBorder="1" applyAlignment="1">
      <alignment horizontal="center" vertical="top" wrapText="1"/>
    </xf>
    <xf numFmtId="0" fontId="11" fillId="0" borderId="200" xfId="0" applyFont="1" applyBorder="1" applyAlignment="1">
      <alignment horizontal="left" vertical="top" wrapText="1" indent="2"/>
    </xf>
    <xf numFmtId="164" fontId="11" fillId="0" borderId="81" xfId="0" applyNumberFormat="1" applyFont="1" applyBorder="1" applyAlignment="1">
      <alignment horizontal="center" vertical="top" wrapText="1"/>
    </xf>
    <xf numFmtId="0" fontId="12" fillId="0" borderId="200" xfId="0" applyFont="1" applyBorder="1" applyAlignment="1">
      <alignment vertical="top" wrapText="1"/>
    </xf>
    <xf numFmtId="164" fontId="12" fillId="0" borderId="220" xfId="0" applyNumberFormat="1" applyFont="1" applyBorder="1" applyAlignment="1">
      <alignment horizontal="center" vertical="top" wrapText="1"/>
    </xf>
    <xf numFmtId="164" fontId="12" fillId="0" borderId="221" xfId="0" applyNumberFormat="1" applyFont="1" applyBorder="1" applyAlignment="1">
      <alignment horizontal="center" vertical="top" wrapText="1"/>
    </xf>
    <xf numFmtId="164" fontId="12" fillId="0" borderId="88" xfId="0" applyNumberFormat="1" applyFont="1" applyBorder="1" applyAlignment="1">
      <alignment horizontal="center" vertical="top" wrapText="1"/>
    </xf>
    <xf numFmtId="0" fontId="11" fillId="0" borderId="79" xfId="0" applyFont="1" applyBorder="1" applyAlignment="1">
      <alignment horizontal="left" vertical="top" wrapText="1" indent="2"/>
    </xf>
    <xf numFmtId="164" fontId="11" fillId="0" borderId="212" xfId="0" applyNumberFormat="1" applyFont="1" applyBorder="1" applyAlignment="1">
      <alignment horizontal="center" vertical="top" wrapText="1"/>
    </xf>
    <xf numFmtId="0" fontId="11" fillId="0" borderId="82" xfId="0" applyFont="1" applyBorder="1" applyAlignment="1">
      <alignment horizontal="left" vertical="top" wrapText="1" indent="2"/>
    </xf>
    <xf numFmtId="164" fontId="11" fillId="0" borderId="43" xfId="0" applyNumberFormat="1" applyFont="1" applyBorder="1" applyAlignment="1">
      <alignment horizontal="center" vertical="top" wrapText="1"/>
    </xf>
    <xf numFmtId="164" fontId="11" fillId="0" borderId="76" xfId="0" applyNumberFormat="1" applyFont="1" applyBorder="1" applyAlignment="1">
      <alignment horizontal="center" vertical="top" wrapText="1"/>
    </xf>
    <xf numFmtId="164" fontId="11" fillId="0" borderId="222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69" xfId="0" applyFont="1" applyBorder="1" applyAlignment="1">
      <alignment horizontal="center"/>
    </xf>
    <xf numFmtId="0" fontId="16" fillId="0" borderId="169" xfId="0" applyFont="1" applyBorder="1" applyAlignment="1">
      <alignment horizontal="center" vertical="top"/>
    </xf>
    <xf numFmtId="3" fontId="16" fillId="0" borderId="169" xfId="0" applyNumberFormat="1" applyFont="1" applyBorder="1" applyAlignment="1">
      <alignment horizontal="center"/>
    </xf>
    <xf numFmtId="3" fontId="16" fillId="0" borderId="169" xfId="0" applyNumberFormat="1" applyFont="1" applyBorder="1" applyAlignment="1">
      <alignment horizontal="center" vertical="top"/>
    </xf>
    <xf numFmtId="164" fontId="12" fillId="16" borderId="43" xfId="8" applyNumberFormat="1" applyFont="1" applyFill="1" applyBorder="1" applyAlignment="1" applyProtection="1">
      <alignment horizontal="center" vertical="center"/>
    </xf>
    <xf numFmtId="164" fontId="12" fillId="16" borderId="44" xfId="8" applyNumberFormat="1" applyFont="1" applyFill="1" applyBorder="1" applyAlignment="1" applyProtection="1">
      <alignment horizontal="center" vertical="center"/>
    </xf>
    <xf numFmtId="164" fontId="12" fillId="16" borderId="45" xfId="8" applyNumberFormat="1" applyFont="1" applyFill="1" applyBorder="1" applyAlignment="1" applyProtection="1">
      <alignment horizontal="center" vertical="center"/>
    </xf>
    <xf numFmtId="164" fontId="12" fillId="12" borderId="25" xfId="9" applyNumberFormat="1" applyFont="1" applyFill="1" applyBorder="1" applyAlignment="1" applyProtection="1">
      <alignment horizontal="center" vertical="center"/>
    </xf>
    <xf numFmtId="164" fontId="12" fillId="12" borderId="26" xfId="9" applyNumberFormat="1" applyFont="1" applyFill="1" applyBorder="1" applyAlignment="1" applyProtection="1">
      <alignment horizontal="center" vertical="center"/>
    </xf>
    <xf numFmtId="164" fontId="12" fillId="12" borderId="27" xfId="9" applyNumberFormat="1" applyFont="1" applyFill="1" applyBorder="1" applyAlignment="1" applyProtection="1">
      <alignment horizontal="center" vertical="center"/>
    </xf>
    <xf numFmtId="0" fontId="14" fillId="25" borderId="83" xfId="0" applyFont="1" applyFill="1" applyBorder="1" applyAlignment="1">
      <alignment horizontal="center"/>
    </xf>
    <xf numFmtId="0" fontId="14" fillId="25" borderId="84" xfId="0" applyFont="1" applyFill="1" applyBorder="1" applyAlignment="1">
      <alignment horizontal="center"/>
    </xf>
    <xf numFmtId="0" fontId="14" fillId="25" borderId="120" xfId="0" applyFont="1" applyFill="1" applyBorder="1" applyAlignment="1">
      <alignment horizontal="center"/>
    </xf>
    <xf numFmtId="0" fontId="14" fillId="25" borderId="43" xfId="0" applyFont="1" applyFill="1" applyBorder="1" applyAlignment="1">
      <alignment horizontal="center"/>
    </xf>
    <xf numFmtId="0" fontId="14" fillId="25" borderId="44" xfId="0" applyFont="1" applyFill="1" applyBorder="1" applyAlignment="1">
      <alignment horizontal="center"/>
    </xf>
    <xf numFmtId="0" fontId="14" fillId="25" borderId="45" xfId="0" applyFont="1" applyFill="1" applyBorder="1" applyAlignment="1">
      <alignment horizontal="center"/>
    </xf>
    <xf numFmtId="0" fontId="14" fillId="25" borderId="50" xfId="0" applyFont="1" applyFill="1" applyBorder="1" applyAlignment="1">
      <alignment horizontal="center"/>
    </xf>
    <xf numFmtId="0" fontId="14" fillId="25" borderId="94" xfId="0" applyFont="1" applyFill="1" applyBorder="1" applyAlignment="1">
      <alignment horizontal="center"/>
    </xf>
    <xf numFmtId="0" fontId="14" fillId="25" borderId="49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3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20" xfId="0" applyFont="1" applyBorder="1" applyAlignment="1">
      <alignment horizontal="center"/>
    </xf>
    <xf numFmtId="0" fontId="16" fillId="0" borderId="223" xfId="0" applyFont="1" applyBorder="1" applyAlignment="1">
      <alignment horizontal="center"/>
    </xf>
    <xf numFmtId="0" fontId="16" fillId="0" borderId="220" xfId="0" applyFont="1" applyBorder="1" applyAlignment="1">
      <alignment horizontal="center" vertical="top"/>
    </xf>
    <xf numFmtId="0" fontId="16" fillId="0" borderId="223" xfId="0" applyFont="1" applyBorder="1" applyAlignment="1">
      <alignment horizontal="center" vertical="top"/>
    </xf>
    <xf numFmtId="0" fontId="16" fillId="0" borderId="83" xfId="0" applyFont="1" applyBorder="1" applyAlignment="1">
      <alignment horizontal="center"/>
    </xf>
    <xf numFmtId="0" fontId="16" fillId="0" borderId="84" xfId="0" applyFont="1" applyBorder="1" applyAlignment="1">
      <alignment horizontal="center"/>
    </xf>
    <xf numFmtId="0" fontId="16" fillId="0" borderId="120" xfId="0" applyFont="1" applyBorder="1" applyAlignment="1">
      <alignment horizontal="center"/>
    </xf>
    <xf numFmtId="0" fontId="16" fillId="0" borderId="96" xfId="0" applyFont="1" applyBorder="1" applyAlignment="1">
      <alignment horizontal="center"/>
    </xf>
    <xf numFmtId="0" fontId="16" fillId="0" borderId="214" xfId="0" applyFont="1" applyBorder="1" applyAlignment="1">
      <alignment horizontal="center"/>
    </xf>
    <xf numFmtId="0" fontId="16" fillId="0" borderId="117" xfId="0" applyFont="1" applyBorder="1" applyAlignment="1">
      <alignment horizontal="center"/>
    </xf>
    <xf numFmtId="0" fontId="16" fillId="0" borderId="96" xfId="0" applyFont="1" applyBorder="1"/>
    <xf numFmtId="0" fontId="16" fillId="0" borderId="214" xfId="0" applyFont="1" applyBorder="1"/>
    <xf numFmtId="0" fontId="16" fillId="0" borderId="117" xfId="0" applyFont="1" applyBorder="1"/>
    <xf numFmtId="0" fontId="16" fillId="0" borderId="62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16" fillId="0" borderId="214" xfId="0" applyFont="1" applyBorder="1" applyAlignment="1">
      <alignment horizontal="center" vertical="top"/>
    </xf>
    <xf numFmtId="0" fontId="16" fillId="0" borderId="214" xfId="0" applyFont="1" applyBorder="1" applyAlignment="1">
      <alignment vertical="top" wrapText="1"/>
    </xf>
    <xf numFmtId="3" fontId="16" fillId="0" borderId="62" xfId="0" applyNumberFormat="1" applyFont="1" applyBorder="1" applyAlignment="1">
      <alignment horizontal="center"/>
    </xf>
    <xf numFmtId="3" fontId="16" fillId="0" borderId="60" xfId="0" applyNumberFormat="1" applyFont="1" applyBorder="1" applyAlignment="1">
      <alignment horizontal="center"/>
    </xf>
    <xf numFmtId="3" fontId="16" fillId="0" borderId="61" xfId="0" applyNumberFormat="1" applyFont="1" applyBorder="1" applyAlignment="1">
      <alignment horizontal="center"/>
    </xf>
    <xf numFmtId="3" fontId="16" fillId="0" borderId="220" xfId="0" applyNumberFormat="1" applyFont="1" applyBorder="1" applyAlignment="1">
      <alignment horizontal="center"/>
    </xf>
    <xf numFmtId="3" fontId="16" fillId="0" borderId="223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 vertical="top"/>
    </xf>
    <xf numFmtId="0" fontId="16" fillId="0" borderId="23" xfId="0" applyFont="1" applyBorder="1" applyAlignment="1">
      <alignment vertical="top" wrapText="1"/>
    </xf>
    <xf numFmtId="0" fontId="16" fillId="0" borderId="25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 wrapText="1"/>
    </xf>
    <xf numFmtId="0" fontId="16" fillId="0" borderId="96" xfId="0" applyFont="1" applyBorder="1" applyAlignment="1">
      <alignment horizontal="center" vertical="top"/>
    </xf>
    <xf numFmtId="0" fontId="16" fillId="0" borderId="96" xfId="0" applyFont="1" applyBorder="1" applyAlignment="1">
      <alignment vertical="top" wrapText="1"/>
    </xf>
    <xf numFmtId="0" fontId="16" fillId="0" borderId="62" xfId="0" applyFont="1" applyBorder="1" applyAlignment="1">
      <alignment horizontal="center" vertical="top"/>
    </xf>
    <xf numFmtId="0" fontId="16" fillId="0" borderId="60" xfId="0" applyFont="1" applyBorder="1" applyAlignment="1">
      <alignment horizontal="center" vertical="top"/>
    </xf>
    <xf numFmtId="0" fontId="16" fillId="0" borderId="61" xfId="0" applyFont="1" applyBorder="1" applyAlignment="1">
      <alignment horizontal="center" vertical="top"/>
    </xf>
    <xf numFmtId="3" fontId="16" fillId="0" borderId="220" xfId="0" applyNumberFormat="1" applyFont="1" applyBorder="1" applyAlignment="1">
      <alignment horizontal="center" vertical="top"/>
    </xf>
    <xf numFmtId="3" fontId="16" fillId="0" borderId="223" xfId="0" applyNumberFormat="1" applyFont="1" applyBorder="1" applyAlignment="1">
      <alignment horizontal="center" vertical="top"/>
    </xf>
    <xf numFmtId="0" fontId="16" fillId="0" borderId="96" xfId="0" applyFont="1" applyBorder="1" applyAlignment="1">
      <alignment horizontal="center" vertical="top" wrapText="1"/>
    </xf>
    <xf numFmtId="0" fontId="16" fillId="0" borderId="214" xfId="0" applyFont="1" applyBorder="1" applyAlignment="1">
      <alignment horizontal="center" vertical="top" wrapText="1"/>
    </xf>
    <xf numFmtId="0" fontId="16" fillId="0" borderId="117" xfId="0" applyFont="1" applyBorder="1" applyAlignment="1">
      <alignment horizontal="center" vertical="top"/>
    </xf>
    <xf numFmtId="0" fontId="16" fillId="0" borderId="96" xfId="0" applyFont="1" applyBorder="1" applyAlignment="1">
      <alignment vertical="top"/>
    </xf>
    <xf numFmtId="0" fontId="16" fillId="0" borderId="214" xfId="0" applyFont="1" applyBorder="1" applyAlignment="1">
      <alignment vertical="top"/>
    </xf>
    <xf numFmtId="0" fontId="16" fillId="0" borderId="117" xfId="0" applyFont="1" applyBorder="1" applyAlignment="1">
      <alignment vertical="top"/>
    </xf>
    <xf numFmtId="0" fontId="16" fillId="0" borderId="83" xfId="0" applyFont="1" applyBorder="1" applyAlignment="1">
      <alignment horizontal="center" vertical="top"/>
    </xf>
    <xf numFmtId="0" fontId="16" fillId="0" borderId="84" xfId="0" applyFont="1" applyBorder="1" applyAlignment="1">
      <alignment horizontal="center" vertical="top"/>
    </xf>
    <xf numFmtId="0" fontId="16" fillId="0" borderId="120" xfId="0" applyFont="1" applyBorder="1" applyAlignment="1">
      <alignment horizontal="center" vertical="top"/>
    </xf>
    <xf numFmtId="0" fontId="16" fillId="0" borderId="117" xfId="0" applyFont="1" applyBorder="1" applyAlignment="1">
      <alignment vertical="top" wrapText="1"/>
    </xf>
    <xf numFmtId="0" fontId="11" fillId="11" borderId="46" xfId="0" applyFont="1" applyFill="1" applyBorder="1" applyAlignment="1">
      <alignment horizontal="center" vertical="center" wrapText="1"/>
    </xf>
    <xf numFmtId="0" fontId="11" fillId="11" borderId="47" xfId="0" applyFont="1" applyFill="1" applyBorder="1" applyAlignment="1">
      <alignment horizontal="center" vertical="center" wrapText="1"/>
    </xf>
    <xf numFmtId="164" fontId="11" fillId="11" borderId="115" xfId="0" applyNumberFormat="1" applyFont="1" applyFill="1" applyBorder="1" applyAlignment="1">
      <alignment horizontal="center" vertical="center"/>
    </xf>
    <xf numFmtId="0" fontId="16" fillId="10" borderId="96" xfId="0" applyFont="1" applyFill="1" applyBorder="1" applyAlignment="1">
      <alignment horizontal="center" vertical="top"/>
    </xf>
    <xf numFmtId="0" fontId="16" fillId="10" borderId="96" xfId="0" applyFont="1" applyFill="1" applyBorder="1" applyAlignment="1">
      <alignment vertical="top" wrapText="1"/>
    </xf>
    <xf numFmtId="0" fontId="16" fillId="10" borderId="62" xfId="0" applyFont="1" applyFill="1" applyBorder="1" applyAlignment="1">
      <alignment horizontal="center" vertical="top"/>
    </xf>
    <xf numFmtId="0" fontId="16" fillId="10" borderId="60" xfId="0" applyFont="1" applyFill="1" applyBorder="1" applyAlignment="1">
      <alignment horizontal="center" vertical="top"/>
    </xf>
    <xf numFmtId="0" fontId="16" fillId="10" borderId="61" xfId="0" applyFont="1" applyFill="1" applyBorder="1" applyAlignment="1">
      <alignment horizontal="center" vertical="top"/>
    </xf>
    <xf numFmtId="0" fontId="16" fillId="10" borderId="214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horizontal="center" vertical="top"/>
    </xf>
    <xf numFmtId="0" fontId="16" fillId="10" borderId="169" xfId="0" applyFont="1" applyFill="1" applyBorder="1" applyAlignment="1">
      <alignment horizontal="center" vertical="top"/>
    </xf>
    <xf numFmtId="0" fontId="16" fillId="10" borderId="223" xfId="0" applyFont="1" applyFill="1" applyBorder="1" applyAlignment="1">
      <alignment horizontal="center" vertical="top"/>
    </xf>
    <xf numFmtId="0" fontId="16" fillId="10" borderId="117" xfId="0" applyFont="1" applyFill="1" applyBorder="1" applyAlignment="1">
      <alignment horizontal="center" vertical="top"/>
    </xf>
    <xf numFmtId="0" fontId="16" fillId="10" borderId="117" xfId="0" applyFont="1" applyFill="1" applyBorder="1" applyAlignment="1">
      <alignment vertical="top" wrapText="1"/>
    </xf>
    <xf numFmtId="0" fontId="16" fillId="10" borderId="83" xfId="0" applyFont="1" applyFill="1" applyBorder="1" applyAlignment="1">
      <alignment horizontal="center" vertical="top"/>
    </xf>
    <xf numFmtId="0" fontId="16" fillId="10" borderId="84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horizontal="center" vertical="top"/>
    </xf>
    <xf numFmtId="164" fontId="12" fillId="20" borderId="68" xfId="0" applyNumberFormat="1" applyFont="1" applyFill="1" applyBorder="1" applyAlignment="1">
      <alignment horizontal="center" vertical="top"/>
    </xf>
    <xf numFmtId="0" fontId="16" fillId="0" borderId="117" xfId="0" applyFont="1" applyBorder="1" applyAlignment="1">
      <alignment horizontal="center" vertical="top" wrapText="1"/>
    </xf>
    <xf numFmtId="164" fontId="12" fillId="20" borderId="26" xfId="0" applyNumberFormat="1" applyFont="1" applyFill="1" applyBorder="1" applyAlignment="1">
      <alignment horizontal="center" vertical="top" wrapText="1"/>
    </xf>
    <xf numFmtId="164" fontId="12" fillId="20" borderId="39" xfId="0" applyNumberFormat="1" applyFont="1" applyFill="1" applyBorder="1" applyAlignment="1">
      <alignment horizontal="center" vertical="top"/>
    </xf>
    <xf numFmtId="164" fontId="12" fillId="20" borderId="25" xfId="0" applyNumberFormat="1" applyFont="1" applyFill="1" applyBorder="1" applyAlignment="1">
      <alignment horizontal="center" vertical="top" wrapText="1"/>
    </xf>
    <xf numFmtId="164" fontId="12" fillId="20" borderId="27" xfId="0" applyNumberFormat="1" applyFont="1" applyFill="1" applyBorder="1" applyAlignment="1">
      <alignment horizontal="center" vertical="top" wrapText="1"/>
    </xf>
    <xf numFmtId="0" fontId="12" fillId="20" borderId="93" xfId="0" applyFont="1" applyFill="1" applyBorder="1" applyAlignment="1">
      <alignment horizontal="center" vertical="top" wrapText="1"/>
    </xf>
    <xf numFmtId="164" fontId="11" fillId="11" borderId="59" xfId="0" applyNumberFormat="1" applyFont="1" applyFill="1" applyBorder="1" applyAlignment="1">
      <alignment horizontal="center" vertical="center"/>
    </xf>
    <xf numFmtId="164" fontId="11" fillId="11" borderId="55" xfId="0" applyNumberFormat="1" applyFont="1" applyFill="1" applyBorder="1" applyAlignment="1">
      <alignment horizontal="center" vertical="center"/>
    </xf>
    <xf numFmtId="164" fontId="11" fillId="10" borderId="9" xfId="0" applyNumberFormat="1" applyFont="1" applyFill="1" applyBorder="1" applyAlignment="1">
      <alignment horizontal="center" vertical="center"/>
    </xf>
    <xf numFmtId="164" fontId="11" fillId="10" borderId="169" xfId="0" applyNumberFormat="1" applyFont="1" applyFill="1" applyBorder="1" applyAlignment="1">
      <alignment horizontal="center" vertical="center" wrapText="1"/>
    </xf>
    <xf numFmtId="164" fontId="11" fillId="10" borderId="169" xfId="0" applyNumberFormat="1" applyFont="1" applyFill="1" applyBorder="1" applyAlignment="1">
      <alignment horizontal="center" vertical="center"/>
    </xf>
    <xf numFmtId="164" fontId="11" fillId="10" borderId="57" xfId="0" applyNumberFormat="1" applyFont="1" applyFill="1" applyBorder="1" applyAlignment="1">
      <alignment horizontal="center" vertical="center"/>
    </xf>
    <xf numFmtId="164" fontId="11" fillId="0" borderId="169" xfId="0" applyNumberFormat="1" applyFont="1" applyBorder="1" applyAlignment="1">
      <alignment horizontal="center" vertical="center"/>
    </xf>
    <xf numFmtId="164" fontId="11" fillId="6" borderId="153" xfId="0" applyNumberFormat="1" applyFont="1" applyFill="1" applyBorder="1" applyAlignment="1">
      <alignment horizontal="center" vertical="center" wrapText="1"/>
    </xf>
    <xf numFmtId="164" fontId="11" fillId="6" borderId="83" xfId="0" applyNumberFormat="1" applyFont="1" applyFill="1" applyBorder="1" applyAlignment="1">
      <alignment horizontal="center" vertical="center"/>
    </xf>
    <xf numFmtId="164" fontId="11" fillId="6" borderId="84" xfId="0" applyNumberFormat="1" applyFont="1" applyFill="1" applyBorder="1" applyAlignment="1">
      <alignment horizontal="center" vertical="center" wrapText="1"/>
    </xf>
    <xf numFmtId="164" fontId="11" fillId="6" borderId="120" xfId="0" applyNumberFormat="1" applyFont="1" applyFill="1" applyBorder="1" applyAlignment="1">
      <alignment horizontal="center" vertical="center"/>
    </xf>
    <xf numFmtId="164" fontId="11" fillId="10" borderId="83" xfId="0" applyNumberFormat="1" applyFont="1" applyFill="1" applyBorder="1" applyAlignment="1">
      <alignment horizontal="center" vertical="center"/>
    </xf>
    <xf numFmtId="164" fontId="11" fillId="10" borderId="84" xfId="0" applyNumberFormat="1" applyFont="1" applyFill="1" applyBorder="1" applyAlignment="1">
      <alignment horizontal="center" vertical="center"/>
    </xf>
    <xf numFmtId="164" fontId="11" fillId="11" borderId="120" xfId="0" applyNumberFormat="1" applyFont="1" applyFill="1" applyBorder="1" applyAlignment="1">
      <alignment horizontal="center" vertical="center"/>
    </xf>
    <xf numFmtId="164" fontId="11" fillId="6" borderId="84" xfId="0" applyNumberFormat="1" applyFont="1" applyFill="1" applyBorder="1" applyAlignment="1">
      <alignment horizontal="center" vertical="center"/>
    </xf>
    <xf numFmtId="0" fontId="16" fillId="0" borderId="156" xfId="0" applyFont="1" applyBorder="1" applyAlignment="1">
      <alignment horizontal="center"/>
    </xf>
    <xf numFmtId="0" fontId="16" fillId="0" borderId="156" xfId="0" applyFont="1" applyBorder="1"/>
    <xf numFmtId="0" fontId="16" fillId="0" borderId="152" xfId="0" applyFont="1" applyBorder="1" applyAlignment="1">
      <alignment horizontal="center"/>
    </xf>
    <xf numFmtId="0" fontId="16" fillId="0" borderId="153" xfId="0" applyFont="1" applyBorder="1" applyAlignment="1">
      <alignment horizontal="center"/>
    </xf>
    <xf numFmtId="0" fontId="16" fillId="0" borderId="154" xfId="0" applyFont="1" applyBorder="1" applyAlignment="1">
      <alignment horizontal="center"/>
    </xf>
    <xf numFmtId="0" fontId="16" fillId="10" borderId="50" xfId="0" applyFont="1" applyFill="1" applyBorder="1" applyAlignment="1">
      <alignment horizontal="center"/>
    </xf>
    <xf numFmtId="0" fontId="16" fillId="10" borderId="50" xfId="0" applyFont="1" applyFill="1" applyBorder="1"/>
    <xf numFmtId="0" fontId="16" fillId="10" borderId="43" xfId="0" applyFont="1" applyFill="1" applyBorder="1" applyAlignment="1">
      <alignment horizontal="center"/>
    </xf>
    <xf numFmtId="0" fontId="16" fillId="10" borderId="44" xfId="0" applyFont="1" applyFill="1" applyBorder="1" applyAlignment="1">
      <alignment horizontal="center"/>
    </xf>
    <xf numFmtId="0" fontId="16" fillId="10" borderId="45" xfId="0" applyFont="1" applyFill="1" applyBorder="1" applyAlignment="1">
      <alignment horizontal="center"/>
    </xf>
    <xf numFmtId="0" fontId="11" fillId="10" borderId="50" xfId="0" applyFont="1" applyFill="1" applyBorder="1" applyAlignment="1">
      <alignment horizontal="center" vertical="center" wrapText="1"/>
    </xf>
    <xf numFmtId="0" fontId="16" fillId="10" borderId="214" xfId="0" applyFont="1" applyFill="1" applyBorder="1" applyAlignment="1">
      <alignment horizontal="center"/>
    </xf>
    <xf numFmtId="0" fontId="16" fillId="10" borderId="214" xfId="0" applyFont="1" applyFill="1" applyBorder="1"/>
    <xf numFmtId="3" fontId="16" fillId="10" borderId="220" xfId="0" applyNumberFormat="1" applyFont="1" applyFill="1" applyBorder="1" applyAlignment="1">
      <alignment horizontal="center"/>
    </xf>
    <xf numFmtId="3" fontId="16" fillId="10" borderId="169" xfId="0" applyNumberFormat="1" applyFont="1" applyFill="1" applyBorder="1" applyAlignment="1">
      <alignment horizontal="center"/>
    </xf>
    <xf numFmtId="3" fontId="16" fillId="10" borderId="223" xfId="0" applyNumberFormat="1" applyFont="1" applyFill="1" applyBorder="1" applyAlignment="1">
      <alignment horizontal="center"/>
    </xf>
    <xf numFmtId="0" fontId="16" fillId="10" borderId="97" xfId="0" applyFont="1" applyFill="1" applyBorder="1" applyAlignment="1">
      <alignment horizontal="center" vertical="top"/>
    </xf>
    <xf numFmtId="0" fontId="16" fillId="10" borderId="97" xfId="0" applyFont="1" applyFill="1" applyBorder="1" applyAlignment="1">
      <alignment vertical="top" wrapText="1"/>
    </xf>
    <xf numFmtId="0" fontId="16" fillId="10" borderId="81" xfId="0" applyFont="1" applyFill="1" applyBorder="1" applyAlignment="1">
      <alignment horizontal="center" vertical="top"/>
    </xf>
    <xf numFmtId="0" fontId="16" fillId="10" borderId="98" xfId="0" applyFont="1" applyFill="1" applyBorder="1" applyAlignment="1">
      <alignment horizontal="center" vertical="top"/>
    </xf>
    <xf numFmtId="0" fontId="16" fillId="10" borderId="99" xfId="0" applyFont="1" applyFill="1" applyBorder="1" applyAlignment="1">
      <alignment horizontal="center" vertical="top"/>
    </xf>
    <xf numFmtId="0" fontId="16" fillId="10" borderId="214" xfId="0" applyFont="1" applyFill="1" applyBorder="1" applyAlignment="1">
      <alignment vertical="top" wrapText="1"/>
    </xf>
    <xf numFmtId="164" fontId="11" fillId="11" borderId="109" xfId="0" applyNumberFormat="1" applyFont="1" applyFill="1" applyBorder="1" applyAlignment="1">
      <alignment horizontal="center" vertical="center"/>
    </xf>
    <xf numFmtId="164" fontId="11" fillId="11" borderId="17" xfId="0" applyNumberFormat="1" applyFont="1" applyFill="1" applyBorder="1" applyAlignment="1">
      <alignment horizontal="center" vertical="center"/>
    </xf>
    <xf numFmtId="164" fontId="11" fillId="11" borderId="169" xfId="0" applyNumberFormat="1" applyFont="1" applyFill="1" applyBorder="1" applyAlignment="1">
      <alignment horizontal="center" vertical="center"/>
    </xf>
    <xf numFmtId="0" fontId="11" fillId="0" borderId="68" xfId="0" applyFont="1" applyBorder="1" applyAlignment="1">
      <alignment horizontal="center" vertical="top" wrapText="1"/>
    </xf>
    <xf numFmtId="0" fontId="16" fillId="0" borderId="214" xfId="0" applyFont="1" applyBorder="1" applyAlignment="1">
      <alignment horizontal="center" wrapText="1"/>
    </xf>
    <xf numFmtId="0" fontId="16" fillId="10" borderId="117" xfId="0" applyFont="1" applyFill="1" applyBorder="1" applyAlignment="1">
      <alignment horizontal="center" vertical="top" wrapText="1"/>
    </xf>
    <xf numFmtId="0" fontId="16" fillId="10" borderId="214" xfId="0" applyFont="1" applyFill="1" applyBorder="1" applyAlignment="1">
      <alignment horizontal="center" vertical="top" wrapText="1"/>
    </xf>
    <xf numFmtId="0" fontId="16" fillId="10" borderId="96" xfId="0" applyFont="1" applyFill="1" applyBorder="1" applyAlignment="1">
      <alignment horizontal="center" vertical="top" wrapText="1"/>
    </xf>
    <xf numFmtId="0" fontId="16" fillId="10" borderId="97" xfId="0" applyFont="1" applyFill="1" applyBorder="1" applyAlignment="1">
      <alignment horizontal="center" vertical="top" wrapText="1"/>
    </xf>
    <xf numFmtId="0" fontId="12" fillId="15" borderId="68" xfId="0" applyFont="1" applyFill="1" applyBorder="1" applyAlignment="1">
      <alignment horizontal="center" vertical="top" wrapText="1"/>
    </xf>
    <xf numFmtId="0" fontId="16" fillId="10" borderId="96" xfId="0" applyFont="1" applyFill="1" applyBorder="1" applyAlignment="1">
      <alignment horizontal="center"/>
    </xf>
    <xf numFmtId="0" fontId="16" fillId="10" borderId="96" xfId="0" applyFont="1" applyFill="1" applyBorder="1"/>
    <xf numFmtId="0" fontId="16" fillId="10" borderId="62" xfId="0" applyFont="1" applyFill="1" applyBorder="1" applyAlignment="1">
      <alignment horizontal="center"/>
    </xf>
    <xf numFmtId="0" fontId="16" fillId="10" borderId="60" xfId="0" applyFont="1" applyFill="1" applyBorder="1" applyAlignment="1">
      <alignment horizontal="center"/>
    </xf>
    <xf numFmtId="0" fontId="16" fillId="10" borderId="61" xfId="0" applyFont="1" applyFill="1" applyBorder="1" applyAlignment="1">
      <alignment horizontal="center"/>
    </xf>
    <xf numFmtId="0" fontId="16" fillId="10" borderId="225" xfId="0" applyFont="1" applyFill="1" applyBorder="1" applyAlignment="1">
      <alignment horizontal="center"/>
    </xf>
    <xf numFmtId="0" fontId="16" fillId="10" borderId="117" xfId="0" applyFont="1" applyFill="1" applyBorder="1" applyAlignment="1">
      <alignment horizontal="center"/>
    </xf>
    <xf numFmtId="0" fontId="16" fillId="10" borderId="117" xfId="0" applyFont="1" applyFill="1" applyBorder="1"/>
    <xf numFmtId="0" fontId="16" fillId="10" borderId="83" xfId="0" applyFont="1" applyFill="1" applyBorder="1" applyAlignment="1">
      <alignment horizontal="center"/>
    </xf>
    <xf numFmtId="0" fontId="16" fillId="10" borderId="84" xfId="0" applyFont="1" applyFill="1" applyBorder="1" applyAlignment="1">
      <alignment horizontal="center"/>
    </xf>
    <xf numFmtId="0" fontId="16" fillId="10" borderId="120" xfId="0" applyFont="1" applyFill="1" applyBorder="1" applyAlignment="1">
      <alignment horizontal="center"/>
    </xf>
    <xf numFmtId="0" fontId="16" fillId="10" borderId="224" xfId="0" applyFont="1" applyFill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164" fontId="11" fillId="11" borderId="53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/>
    </xf>
    <xf numFmtId="164" fontId="11" fillId="10" borderId="58" xfId="0" applyNumberFormat="1" applyFont="1" applyFill="1" applyBorder="1" applyAlignment="1">
      <alignment horizontal="center" vertical="center"/>
    </xf>
    <xf numFmtId="0" fontId="11" fillId="6" borderId="226" xfId="0" applyFont="1" applyFill="1" applyBorder="1" applyAlignment="1">
      <alignment horizontal="center" vertical="top" wrapText="1"/>
    </xf>
    <xf numFmtId="164" fontId="12" fillId="15" borderId="169" xfId="0" applyNumberFormat="1" applyFont="1" applyFill="1" applyBorder="1" applyAlignment="1">
      <alignment horizontal="center" vertical="top"/>
    </xf>
    <xf numFmtId="164" fontId="12" fillId="15" borderId="221" xfId="0" applyNumberFormat="1" applyFont="1" applyFill="1" applyBorder="1" applyAlignment="1">
      <alignment horizontal="center" vertical="top"/>
    </xf>
    <xf numFmtId="164" fontId="11" fillId="11" borderId="100" xfId="0" applyNumberFormat="1" applyFont="1" applyFill="1" applyBorder="1" applyAlignment="1">
      <alignment horizontal="center" vertical="center"/>
    </xf>
    <xf numFmtId="164" fontId="11" fillId="10" borderId="52" xfId="0" applyNumberFormat="1" applyFont="1" applyFill="1" applyBorder="1" applyAlignment="1">
      <alignment horizontal="center" vertical="center"/>
    </xf>
    <xf numFmtId="164" fontId="11" fillId="10" borderId="101" xfId="0" applyNumberFormat="1" applyFont="1" applyFill="1" applyBorder="1" applyAlignment="1">
      <alignment horizontal="center" vertical="center"/>
    </xf>
    <xf numFmtId="164" fontId="11" fillId="10" borderId="100" xfId="0" applyNumberFormat="1" applyFont="1" applyFill="1" applyBorder="1" applyAlignment="1">
      <alignment horizontal="center" vertical="center"/>
    </xf>
    <xf numFmtId="164" fontId="11" fillId="10" borderId="116" xfId="0" applyNumberFormat="1" applyFont="1" applyFill="1" applyBorder="1" applyAlignment="1">
      <alignment horizontal="center" vertical="center"/>
    </xf>
    <xf numFmtId="164" fontId="11" fillId="6" borderId="100" xfId="0" applyNumberFormat="1" applyFont="1" applyFill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164" fontId="11" fillId="0" borderId="119" xfId="0" applyNumberFormat="1" applyFont="1" applyBorder="1" applyAlignment="1">
      <alignment horizontal="center" vertical="center"/>
    </xf>
    <xf numFmtId="164" fontId="11" fillId="11" borderId="165" xfId="0" applyNumberFormat="1" applyFont="1" applyFill="1" applyBorder="1" applyAlignment="1">
      <alignment horizontal="center" vertical="center"/>
    </xf>
    <xf numFmtId="164" fontId="11" fillId="10" borderId="59" xfId="0" applyNumberFormat="1" applyFont="1" applyFill="1" applyBorder="1" applyAlignment="1">
      <alignment horizontal="center" vertical="center"/>
    </xf>
    <xf numFmtId="164" fontId="11" fillId="6" borderId="51" xfId="0" applyNumberFormat="1" applyFont="1" applyFill="1" applyBorder="1" applyAlignment="1">
      <alignment horizontal="center" vertical="center"/>
    </xf>
    <xf numFmtId="164" fontId="11" fillId="0" borderId="59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11" borderId="184" xfId="0" applyNumberFormat="1" applyFont="1" applyFill="1" applyBorder="1" applyAlignment="1">
      <alignment horizontal="center" vertical="center"/>
    </xf>
    <xf numFmtId="164" fontId="11" fillId="10" borderId="185" xfId="0" applyNumberFormat="1" applyFont="1" applyFill="1" applyBorder="1" applyAlignment="1">
      <alignment horizontal="center" vertical="center"/>
    </xf>
    <xf numFmtId="164" fontId="11" fillId="10" borderId="186" xfId="0" applyNumberFormat="1" applyFont="1" applyFill="1" applyBorder="1" applyAlignment="1">
      <alignment horizontal="center" vertical="center"/>
    </xf>
    <xf numFmtId="164" fontId="11" fillId="10" borderId="36" xfId="0" applyNumberFormat="1" applyFont="1" applyFill="1" applyBorder="1" applyAlignment="1">
      <alignment horizontal="center" vertical="center"/>
    </xf>
    <xf numFmtId="164" fontId="11" fillId="11" borderId="10" xfId="0" applyNumberFormat="1" applyFont="1" applyFill="1" applyBorder="1" applyAlignment="1">
      <alignment horizontal="center" vertical="center"/>
    </xf>
    <xf numFmtId="164" fontId="11" fillId="11" borderId="16" xfId="0" applyNumberFormat="1" applyFont="1" applyFill="1" applyBorder="1" applyAlignment="1">
      <alignment horizontal="center" vertical="center"/>
    </xf>
    <xf numFmtId="164" fontId="11" fillId="11" borderId="0" xfId="0" applyNumberFormat="1" applyFont="1" applyFill="1" applyAlignment="1">
      <alignment horizontal="center" vertical="center"/>
    </xf>
    <xf numFmtId="164" fontId="11" fillId="11" borderId="24" xfId="0" applyNumberFormat="1" applyFont="1" applyFill="1" applyBorder="1" applyAlignment="1">
      <alignment horizontal="center" vertical="center"/>
    </xf>
    <xf numFmtId="164" fontId="11" fillId="10" borderId="9" xfId="0" applyNumberFormat="1" applyFont="1" applyFill="1" applyBorder="1" applyAlignment="1">
      <alignment horizontal="center" vertical="center" wrapText="1"/>
    </xf>
    <xf numFmtId="164" fontId="11" fillId="10" borderId="64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164" fontId="11" fillId="11" borderId="168" xfId="0" applyNumberFormat="1" applyFont="1" applyFill="1" applyBorder="1" applyAlignment="1">
      <alignment horizontal="center" vertical="center" wrapText="1"/>
    </xf>
    <xf numFmtId="164" fontId="11" fillId="11" borderId="168" xfId="0" applyNumberFormat="1" applyFont="1" applyFill="1" applyBorder="1" applyAlignment="1">
      <alignment horizontal="center" vertical="center"/>
    </xf>
    <xf numFmtId="164" fontId="11" fillId="11" borderId="183" xfId="0" applyNumberFormat="1" applyFont="1" applyFill="1" applyBorder="1" applyAlignment="1">
      <alignment horizontal="center" vertical="center"/>
    </xf>
    <xf numFmtId="164" fontId="11" fillId="11" borderId="183" xfId="0" applyNumberFormat="1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 wrapText="1"/>
    </xf>
    <xf numFmtId="164" fontId="11" fillId="11" borderId="58" xfId="0" applyNumberFormat="1" applyFont="1" applyFill="1" applyBorder="1" applyAlignment="1">
      <alignment horizontal="center" vertical="center" wrapText="1"/>
    </xf>
    <xf numFmtId="164" fontId="11" fillId="0" borderId="64" xfId="0" applyNumberFormat="1" applyFont="1" applyBorder="1" applyAlignment="1">
      <alignment horizontal="center" vertical="center"/>
    </xf>
    <xf numFmtId="164" fontId="11" fillId="11" borderId="54" xfId="0" applyNumberFormat="1" applyFont="1" applyFill="1" applyBorder="1" applyAlignment="1">
      <alignment horizontal="center" vertical="center"/>
    </xf>
    <xf numFmtId="164" fontId="11" fillId="10" borderId="53" xfId="0" applyNumberFormat="1" applyFont="1" applyFill="1" applyBorder="1" applyAlignment="1">
      <alignment horizontal="center" vertical="center"/>
    </xf>
    <xf numFmtId="164" fontId="11" fillId="11" borderId="80" xfId="0" applyNumberFormat="1" applyFont="1" applyFill="1" applyBorder="1" applyAlignment="1">
      <alignment horizontal="center" vertical="center"/>
    </xf>
    <xf numFmtId="164" fontId="11" fillId="10" borderId="59" xfId="0" applyNumberFormat="1" applyFont="1" applyFill="1" applyBorder="1" applyAlignment="1">
      <alignment horizontal="center" vertical="center" wrapText="1"/>
    </xf>
    <xf numFmtId="164" fontId="11" fillId="10" borderId="163" xfId="0" applyNumberFormat="1" applyFont="1" applyFill="1" applyBorder="1" applyAlignment="1">
      <alignment horizontal="center" vertical="center" wrapText="1"/>
    </xf>
    <xf numFmtId="164" fontId="11" fillId="10" borderId="163" xfId="0" applyNumberFormat="1" applyFont="1" applyFill="1" applyBorder="1" applyAlignment="1">
      <alignment horizontal="center" vertical="center"/>
    </xf>
    <xf numFmtId="164" fontId="11" fillId="10" borderId="164" xfId="0" applyNumberFormat="1" applyFont="1" applyFill="1" applyBorder="1" applyAlignment="1">
      <alignment horizontal="center" vertical="center"/>
    </xf>
    <xf numFmtId="164" fontId="11" fillId="10" borderId="162" xfId="0" applyNumberFormat="1" applyFont="1" applyFill="1" applyBorder="1" applyAlignment="1">
      <alignment horizontal="center" vertical="center"/>
    </xf>
    <xf numFmtId="164" fontId="11" fillId="10" borderId="164" xfId="0" applyNumberFormat="1" applyFont="1" applyFill="1" applyBorder="1" applyAlignment="1">
      <alignment horizontal="center" vertical="center" wrapText="1"/>
    </xf>
    <xf numFmtId="164" fontId="11" fillId="0" borderId="173" xfId="0" applyNumberFormat="1" applyFont="1" applyBorder="1" applyAlignment="1">
      <alignment horizontal="center" vertical="center"/>
    </xf>
    <xf numFmtId="164" fontId="11" fillId="10" borderId="55" xfId="0" applyNumberFormat="1" applyFont="1" applyFill="1" applyBorder="1" applyAlignment="1">
      <alignment horizontal="center" vertical="center" wrapText="1"/>
    </xf>
    <xf numFmtId="164" fontId="11" fillId="10" borderId="52" xfId="0" applyNumberFormat="1" applyFont="1" applyFill="1" applyBorder="1" applyAlignment="1">
      <alignment horizontal="center" vertical="center" wrapText="1"/>
    </xf>
    <xf numFmtId="164" fontId="11" fillId="10" borderId="101" xfId="0" applyNumberFormat="1" applyFont="1" applyFill="1" applyBorder="1" applyAlignment="1">
      <alignment horizontal="center" vertical="center" wrapText="1"/>
    </xf>
    <xf numFmtId="164" fontId="11" fillId="0" borderId="52" xfId="0" applyNumberFormat="1" applyFont="1" applyBorder="1" applyAlignment="1">
      <alignment horizontal="center" vertical="center" wrapText="1"/>
    </xf>
    <xf numFmtId="164" fontId="11" fillId="0" borderId="101" xfId="0" applyNumberFormat="1" applyFont="1" applyBorder="1" applyAlignment="1">
      <alignment horizontal="center" vertical="center" wrapText="1"/>
    </xf>
    <xf numFmtId="164" fontId="11" fillId="0" borderId="57" xfId="0" applyNumberFormat="1" applyFont="1" applyBorder="1" applyAlignment="1">
      <alignment horizontal="center" vertical="center"/>
    </xf>
    <xf numFmtId="164" fontId="11" fillId="11" borderId="103" xfId="0" applyNumberFormat="1" applyFont="1" applyFill="1" applyBorder="1" applyAlignment="1">
      <alignment horizontal="center" vertical="center"/>
    </xf>
    <xf numFmtId="164" fontId="11" fillId="10" borderId="32" xfId="0" applyNumberFormat="1" applyFont="1" applyFill="1" applyBorder="1" applyAlignment="1">
      <alignment horizontal="center" vertical="center" wrapText="1"/>
    </xf>
    <xf numFmtId="164" fontId="11" fillId="10" borderId="119" xfId="0" applyNumberFormat="1" applyFont="1" applyFill="1" applyBorder="1" applyAlignment="1">
      <alignment horizontal="center" vertical="center" wrapText="1"/>
    </xf>
    <xf numFmtId="164" fontId="11" fillId="6" borderId="103" xfId="0" applyNumberFormat="1" applyFont="1" applyFill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119" xfId="0" applyNumberFormat="1" applyFont="1" applyBorder="1" applyAlignment="1">
      <alignment horizontal="center" vertical="center" wrapText="1"/>
    </xf>
    <xf numFmtId="164" fontId="11" fillId="0" borderId="108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11" borderId="91" xfId="0" applyNumberFormat="1" applyFont="1" applyFill="1" applyBorder="1" applyAlignment="1">
      <alignment horizontal="center" vertical="center"/>
    </xf>
    <xf numFmtId="164" fontId="11" fillId="10" borderId="60" xfId="0" applyNumberFormat="1" applyFont="1" applyFill="1" applyBorder="1" applyAlignment="1">
      <alignment horizontal="center" vertical="center" wrapText="1"/>
    </xf>
    <xf numFmtId="164" fontId="11" fillId="10" borderId="78" xfId="0" applyNumberFormat="1" applyFont="1" applyFill="1" applyBorder="1" applyAlignment="1">
      <alignment horizontal="center" vertical="center" wrapText="1"/>
    </xf>
    <xf numFmtId="164" fontId="11" fillId="6" borderId="91" xfId="0" applyNumberFormat="1" applyFont="1" applyFill="1" applyBorder="1" applyAlignment="1">
      <alignment horizontal="center" vertical="center"/>
    </xf>
    <xf numFmtId="164" fontId="11" fillId="0" borderId="60" xfId="0" applyNumberFormat="1" applyFont="1" applyBorder="1" applyAlignment="1">
      <alignment horizontal="center" vertical="center" wrapText="1"/>
    </xf>
    <xf numFmtId="164" fontId="11" fillId="0" borderId="78" xfId="0" applyNumberFormat="1" applyFont="1" applyBorder="1" applyAlignment="1">
      <alignment horizontal="center" vertical="center" wrapText="1"/>
    </xf>
    <xf numFmtId="164" fontId="11" fillId="10" borderId="78" xfId="0" applyNumberFormat="1" applyFont="1" applyFill="1" applyBorder="1" applyAlignment="1">
      <alignment horizontal="center" vertical="center"/>
    </xf>
    <xf numFmtId="164" fontId="11" fillId="0" borderId="91" xfId="0" applyNumberFormat="1" applyFont="1" applyBorder="1" applyAlignment="1">
      <alignment horizontal="center" vertical="center" wrapText="1"/>
    </xf>
    <xf numFmtId="164" fontId="11" fillId="0" borderId="116" xfId="0" applyNumberFormat="1" applyFont="1" applyBorder="1" applyAlignment="1">
      <alignment horizontal="center" vertical="center"/>
    </xf>
    <xf numFmtId="164" fontId="11" fillId="10" borderId="111" xfId="0" applyNumberFormat="1" applyFont="1" applyFill="1" applyBorder="1" applyAlignment="1">
      <alignment horizontal="center" vertical="center"/>
    </xf>
    <xf numFmtId="164" fontId="11" fillId="0" borderId="101" xfId="0" applyNumberFormat="1" applyFont="1" applyBorder="1" applyAlignment="1">
      <alignment horizontal="center" vertical="center"/>
    </xf>
    <xf numFmtId="164" fontId="11" fillId="11" borderId="116" xfId="0" applyNumberFormat="1" applyFont="1" applyFill="1" applyBorder="1" applyAlignment="1">
      <alignment horizontal="center" vertical="center"/>
    </xf>
    <xf numFmtId="164" fontId="11" fillId="10" borderId="116" xfId="0" applyNumberFormat="1" applyFont="1" applyFill="1" applyBorder="1" applyAlignment="1">
      <alignment horizontal="center" vertical="center" wrapText="1"/>
    </xf>
    <xf numFmtId="164" fontId="11" fillId="10" borderId="111" xfId="0" applyNumberFormat="1" applyFont="1" applyFill="1" applyBorder="1" applyAlignment="1">
      <alignment horizontal="center" vertical="center" wrapText="1"/>
    </xf>
    <xf numFmtId="164" fontId="11" fillId="0" borderId="100" xfId="0" applyNumberFormat="1" applyFont="1" applyBorder="1" applyAlignment="1">
      <alignment horizontal="center" vertical="center" wrapText="1"/>
    </xf>
    <xf numFmtId="164" fontId="11" fillId="0" borderId="116" xfId="0" applyNumberFormat="1" applyFont="1" applyBorder="1" applyAlignment="1">
      <alignment horizontal="center" vertical="center" wrapText="1"/>
    </xf>
    <xf numFmtId="164" fontId="11" fillId="0" borderId="81" xfId="0" applyNumberFormat="1" applyFont="1" applyBorder="1" applyAlignment="1">
      <alignment horizontal="center" vertical="center"/>
    </xf>
    <xf numFmtId="164" fontId="11" fillId="0" borderId="98" xfId="0" applyNumberFormat="1" applyFont="1" applyBorder="1" applyAlignment="1">
      <alignment horizontal="center" vertical="center"/>
    </xf>
    <xf numFmtId="164" fontId="11" fillId="0" borderId="99" xfId="0" applyNumberFormat="1" applyFont="1" applyBorder="1" applyAlignment="1">
      <alignment horizontal="center" vertical="center"/>
    </xf>
    <xf numFmtId="164" fontId="11" fillId="10" borderId="81" xfId="0" applyNumberFormat="1" applyFont="1" applyFill="1" applyBorder="1" applyAlignment="1">
      <alignment horizontal="center" vertical="center"/>
    </xf>
    <xf numFmtId="164" fontId="11" fillId="10" borderId="98" xfId="0" applyNumberFormat="1" applyFont="1" applyFill="1" applyBorder="1" applyAlignment="1">
      <alignment horizontal="center" vertical="center"/>
    </xf>
    <xf numFmtId="164" fontId="11" fillId="10" borderId="99" xfId="0" applyNumberFormat="1" applyFont="1" applyFill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1" fillId="10" borderId="36" xfId="0" applyNumberFormat="1" applyFont="1" applyFill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/>
    </xf>
    <xf numFmtId="164" fontId="11" fillId="11" borderId="81" xfId="0" applyNumberFormat="1" applyFont="1" applyFill="1" applyBorder="1" applyAlignment="1">
      <alignment horizontal="center" vertical="center"/>
    </xf>
    <xf numFmtId="164" fontId="11" fillId="11" borderId="98" xfId="0" applyNumberFormat="1" applyFont="1" applyFill="1" applyBorder="1" applyAlignment="1">
      <alignment horizontal="center" vertical="center"/>
    </xf>
    <xf numFmtId="164" fontId="11" fillId="11" borderId="99" xfId="0" applyNumberFormat="1" applyFont="1" applyFill="1" applyBorder="1" applyAlignment="1">
      <alignment horizontal="center" vertical="center"/>
    </xf>
    <xf numFmtId="164" fontId="11" fillId="11" borderId="29" xfId="0" applyNumberFormat="1" applyFont="1" applyFill="1" applyBorder="1" applyAlignment="1">
      <alignment horizontal="center" vertical="center"/>
    </xf>
    <xf numFmtId="164" fontId="11" fillId="11" borderId="90" xfId="0" applyNumberFormat="1" applyFont="1" applyFill="1" applyBorder="1" applyAlignment="1">
      <alignment horizontal="center" vertical="center"/>
    </xf>
    <xf numFmtId="164" fontId="11" fillId="11" borderId="31" xfId="0" applyNumberFormat="1" applyFont="1" applyFill="1" applyBorder="1" applyAlignment="1">
      <alignment horizontal="center" vertical="center"/>
    </xf>
    <xf numFmtId="164" fontId="11" fillId="11" borderId="32" xfId="0" applyNumberFormat="1" applyFont="1" applyFill="1" applyBorder="1" applyAlignment="1">
      <alignment horizontal="center" vertical="center"/>
    </xf>
    <xf numFmtId="164" fontId="11" fillId="11" borderId="33" xfId="0" applyNumberFormat="1" applyFont="1" applyFill="1" applyBorder="1" applyAlignment="1">
      <alignment horizontal="center" vertical="center"/>
    </xf>
    <xf numFmtId="164" fontId="11" fillId="11" borderId="166" xfId="0" applyNumberFormat="1" applyFont="1" applyFill="1" applyBorder="1" applyAlignment="1">
      <alignment horizontal="center" vertical="center"/>
    </xf>
    <xf numFmtId="164" fontId="11" fillId="11" borderId="167" xfId="0" applyNumberFormat="1" applyFont="1" applyFill="1" applyBorder="1" applyAlignment="1">
      <alignment horizontal="center" vertical="center"/>
    </xf>
    <xf numFmtId="164" fontId="11" fillId="6" borderId="165" xfId="0" applyNumberFormat="1" applyFont="1" applyFill="1" applyBorder="1" applyAlignment="1">
      <alignment horizontal="center" vertical="center"/>
    </xf>
    <xf numFmtId="164" fontId="11" fillId="6" borderId="166" xfId="0" applyNumberFormat="1" applyFont="1" applyFill="1" applyBorder="1" applyAlignment="1">
      <alignment horizontal="center" vertical="center"/>
    </xf>
    <xf numFmtId="164" fontId="11" fillId="6" borderId="167" xfId="0" applyNumberFormat="1" applyFont="1" applyFill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/>
    </xf>
    <xf numFmtId="164" fontId="11" fillId="6" borderId="61" xfId="0" applyNumberFormat="1" applyFont="1" applyFill="1" applyBorder="1" applyAlignment="1">
      <alignment horizontal="center" vertical="center"/>
    </xf>
    <xf numFmtId="164" fontId="11" fillId="11" borderId="61" xfId="0" applyNumberFormat="1" applyFont="1" applyFill="1" applyBorder="1" applyAlignment="1">
      <alignment horizontal="center" vertical="center"/>
    </xf>
    <xf numFmtId="164" fontId="11" fillId="6" borderId="60" xfId="0" applyNumberFormat="1" applyFont="1" applyFill="1" applyBorder="1" applyAlignment="1">
      <alignment horizontal="center" vertical="center"/>
    </xf>
    <xf numFmtId="164" fontId="11" fillId="6" borderId="63" xfId="0" applyNumberFormat="1" applyFont="1" applyFill="1" applyBorder="1" applyAlignment="1">
      <alignment horizontal="center" vertical="center"/>
    </xf>
    <xf numFmtId="164" fontId="11" fillId="11" borderId="124" xfId="0" applyNumberFormat="1" applyFont="1" applyFill="1" applyBorder="1" applyAlignment="1">
      <alignment horizontal="center" vertical="center"/>
    </xf>
    <xf numFmtId="164" fontId="11" fillId="6" borderId="59" xfId="0" applyNumberFormat="1" applyFont="1" applyFill="1" applyBorder="1" applyAlignment="1">
      <alignment horizontal="center" vertical="center"/>
    </xf>
    <xf numFmtId="164" fontId="11" fillId="6" borderId="55" xfId="0" applyNumberFormat="1" applyFont="1" applyFill="1" applyBorder="1" applyAlignment="1">
      <alignment horizontal="center" vertical="center"/>
    </xf>
    <xf numFmtId="164" fontId="11" fillId="6" borderId="37" xfId="0" applyNumberFormat="1" applyFont="1" applyFill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11" fillId="0" borderId="67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1" fillId="6" borderId="0" xfId="0" applyFont="1" applyFill="1" applyAlignment="1">
      <alignment horizontal="left"/>
    </xf>
    <xf numFmtId="164" fontId="11" fillId="10" borderId="166" xfId="0" applyNumberFormat="1" applyFont="1" applyFill="1" applyBorder="1" applyAlignment="1">
      <alignment horizontal="center" vertical="center"/>
    </xf>
    <xf numFmtId="164" fontId="11" fillId="10" borderId="167" xfId="0" applyNumberFormat="1" applyFont="1" applyFill="1" applyBorder="1" applyAlignment="1">
      <alignment horizontal="center" vertical="center"/>
    </xf>
    <xf numFmtId="164" fontId="11" fillId="11" borderId="9" xfId="0" applyNumberFormat="1" applyFont="1" applyFill="1" applyBorder="1" applyAlignment="1">
      <alignment horizontal="center" vertical="center" wrapText="1"/>
    </xf>
    <xf numFmtId="164" fontId="11" fillId="6" borderId="80" xfId="0" applyNumberFormat="1" applyFont="1" applyFill="1" applyBorder="1" applyAlignment="1">
      <alignment horizontal="center" vertical="center"/>
    </xf>
    <xf numFmtId="164" fontId="11" fillId="6" borderId="60" xfId="0" applyNumberFormat="1" applyFont="1" applyFill="1" applyBorder="1" applyAlignment="1">
      <alignment horizontal="center" vertical="center" wrapText="1"/>
    </xf>
    <xf numFmtId="164" fontId="11" fillId="11" borderId="62" xfId="0" applyNumberFormat="1" applyFont="1" applyFill="1" applyBorder="1" applyAlignment="1">
      <alignment horizontal="center" vertical="center"/>
    </xf>
    <xf numFmtId="164" fontId="11" fillId="11" borderId="60" xfId="0" applyNumberFormat="1" applyFont="1" applyFill="1" applyBorder="1" applyAlignment="1">
      <alignment horizontal="center" vertical="center"/>
    </xf>
    <xf numFmtId="49" fontId="12" fillId="7" borderId="100" xfId="0" applyNumberFormat="1" applyFont="1" applyFill="1" applyBorder="1" applyAlignment="1">
      <alignment horizontal="center" vertical="top" wrapText="1"/>
    </xf>
    <xf numFmtId="49" fontId="12" fillId="7" borderId="108" xfId="0" applyNumberFormat="1" applyFont="1" applyFill="1" applyBorder="1" applyAlignment="1">
      <alignment horizontal="center" vertical="top" wrapText="1"/>
    </xf>
    <xf numFmtId="49" fontId="12" fillId="2" borderId="52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52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49" fontId="12" fillId="10" borderId="52" xfId="0" applyNumberFormat="1" applyFont="1" applyFill="1" applyBorder="1" applyAlignment="1">
      <alignment horizontal="center" vertical="top"/>
    </xf>
    <xf numFmtId="49" fontId="12" fillId="10" borderId="15" xfId="0" applyNumberFormat="1" applyFont="1" applyFill="1" applyBorder="1" applyAlignment="1">
      <alignment horizontal="center" vertical="top"/>
    </xf>
    <xf numFmtId="0" fontId="11" fillId="10" borderId="52" xfId="10" applyNumberFormat="1" applyFont="1" applyFill="1" applyBorder="1" applyAlignment="1" applyProtection="1">
      <alignment horizontal="left" vertical="top" wrapText="1"/>
    </xf>
    <xf numFmtId="0" fontId="11" fillId="10" borderId="15" xfId="10" applyNumberFormat="1" applyFont="1" applyFill="1" applyBorder="1" applyAlignment="1" applyProtection="1">
      <alignment horizontal="left" vertical="top" wrapText="1"/>
    </xf>
    <xf numFmtId="0" fontId="11" fillId="10" borderId="52" xfId="0" applyFont="1" applyFill="1" applyBorder="1" applyAlignment="1">
      <alignment horizontal="center" vertical="top"/>
    </xf>
    <xf numFmtId="0" fontId="11" fillId="10" borderId="15" xfId="0" applyFont="1" applyFill="1" applyBorder="1" applyAlignment="1">
      <alignment horizontal="center" vertical="top"/>
    </xf>
    <xf numFmtId="49" fontId="11" fillId="10" borderId="101" xfId="0" applyNumberFormat="1" applyFont="1" applyFill="1" applyBorder="1" applyAlignment="1">
      <alignment horizontal="center" vertical="top" wrapText="1"/>
    </xf>
    <xf numFmtId="49" fontId="11" fillId="10" borderId="109" xfId="0" applyNumberFormat="1" applyFont="1" applyFill="1" applyBorder="1" applyAlignment="1">
      <alignment horizontal="center" vertical="top" wrapText="1"/>
    </xf>
    <xf numFmtId="49" fontId="11" fillId="10" borderId="35" xfId="0" applyNumberFormat="1" applyFont="1" applyFill="1" applyBorder="1" applyAlignment="1">
      <alignment horizontal="center" vertical="top"/>
    </xf>
    <xf numFmtId="49" fontId="11" fillId="10" borderId="50" xfId="0" applyNumberFormat="1" applyFont="1" applyFill="1" applyBorder="1" applyAlignment="1">
      <alignment horizontal="center" vertical="top"/>
    </xf>
    <xf numFmtId="49" fontId="11" fillId="10" borderId="46" xfId="0" applyNumberFormat="1" applyFont="1" applyFill="1" applyBorder="1" applyAlignment="1">
      <alignment horizontal="center" vertical="top"/>
    </xf>
    <xf numFmtId="49" fontId="11" fillId="10" borderId="175" xfId="0" applyNumberFormat="1" applyFont="1" applyFill="1" applyBorder="1" applyAlignment="1">
      <alignment horizontal="center" vertical="top"/>
    </xf>
    <xf numFmtId="0" fontId="11" fillId="6" borderId="0" xfId="0" applyFont="1" applyFill="1" applyAlignment="1">
      <alignment horizontal="left"/>
    </xf>
    <xf numFmtId="49" fontId="12" fillId="2" borderId="66" xfId="0" applyNumberFormat="1" applyFont="1" applyFill="1" applyBorder="1" applyAlignment="1">
      <alignment horizontal="center" vertical="top"/>
    </xf>
    <xf numFmtId="49" fontId="12" fillId="2" borderId="148" xfId="0" applyNumberFormat="1" applyFont="1" applyFill="1" applyBorder="1" applyAlignment="1">
      <alignment horizontal="center" vertical="top"/>
    </xf>
    <xf numFmtId="49" fontId="12" fillId="2" borderId="14" xfId="0" applyNumberFormat="1" applyFont="1" applyFill="1" applyBorder="1" applyAlignment="1">
      <alignment horizontal="center" vertical="top"/>
    </xf>
    <xf numFmtId="49" fontId="12" fillId="12" borderId="86" xfId="9" applyNumberFormat="1" applyFont="1" applyFill="1" applyBorder="1" applyAlignment="1" applyProtection="1">
      <alignment horizontal="right" vertical="center"/>
    </xf>
    <xf numFmtId="49" fontId="12" fillId="12" borderId="39" xfId="9" applyNumberFormat="1" applyFont="1" applyFill="1" applyBorder="1" applyAlignment="1" applyProtection="1">
      <alignment horizontal="right" vertical="center"/>
    </xf>
    <xf numFmtId="49" fontId="12" fillId="2" borderId="171" xfId="0" applyNumberFormat="1" applyFont="1" applyFill="1" applyBorder="1" applyAlignment="1">
      <alignment horizontal="center" vertical="top"/>
    </xf>
    <xf numFmtId="49" fontId="12" fillId="3" borderId="59" xfId="0" applyNumberFormat="1" applyFont="1" applyFill="1" applyBorder="1" applyAlignment="1">
      <alignment horizontal="center" vertical="top"/>
    </xf>
    <xf numFmtId="49" fontId="12" fillId="3" borderId="168" xfId="0" applyNumberFormat="1" applyFont="1" applyFill="1" applyBorder="1" applyAlignment="1">
      <alignment horizontal="center" vertical="top"/>
    </xf>
    <xf numFmtId="49" fontId="12" fillId="3" borderId="180" xfId="0" applyNumberFormat="1" applyFont="1" applyFill="1" applyBorder="1" applyAlignment="1">
      <alignment horizontal="center" vertical="top"/>
    </xf>
    <xf numFmtId="49" fontId="12" fillId="7" borderId="100" xfId="0" applyNumberFormat="1" applyFont="1" applyFill="1" applyBorder="1" applyAlignment="1">
      <alignment horizontal="center" vertical="top"/>
    </xf>
    <xf numFmtId="49" fontId="12" fillId="7" borderId="108" xfId="0" applyNumberFormat="1" applyFont="1" applyFill="1" applyBorder="1" applyAlignment="1">
      <alignment horizontal="center" vertical="top"/>
    </xf>
    <xf numFmtId="49" fontId="12" fillId="7" borderId="72" xfId="0" applyNumberFormat="1" applyFont="1" applyFill="1" applyBorder="1" applyAlignment="1">
      <alignment horizontal="center" vertical="top"/>
    </xf>
    <xf numFmtId="49" fontId="12" fillId="2" borderId="73" xfId="0" applyNumberFormat="1" applyFont="1" applyFill="1" applyBorder="1" applyAlignment="1">
      <alignment horizontal="center" vertical="top"/>
    </xf>
    <xf numFmtId="49" fontId="12" fillId="3" borderId="111" xfId="0" applyNumberFormat="1" applyFont="1" applyFill="1" applyBorder="1" applyAlignment="1">
      <alignment horizontal="center" vertical="top"/>
    </xf>
    <xf numFmtId="49" fontId="12" fillId="3" borderId="24" xfId="0" applyNumberFormat="1" applyFont="1" applyFill="1" applyBorder="1" applyAlignment="1">
      <alignment horizontal="center" vertical="top"/>
    </xf>
    <xf numFmtId="49" fontId="12" fillId="3" borderId="95" xfId="0" applyNumberFormat="1" applyFont="1" applyFill="1" applyBorder="1" applyAlignment="1">
      <alignment horizontal="center" vertical="top"/>
    </xf>
    <xf numFmtId="49" fontId="12" fillId="6" borderId="32" xfId="0" applyNumberFormat="1" applyFont="1" applyFill="1" applyBorder="1" applyAlignment="1">
      <alignment horizontal="center" vertical="top"/>
    </xf>
    <xf numFmtId="49" fontId="12" fillId="6" borderId="29" xfId="0" applyNumberFormat="1" applyFont="1" applyFill="1" applyBorder="1" applyAlignment="1">
      <alignment horizontal="center" vertical="top"/>
    </xf>
    <xf numFmtId="49" fontId="12" fillId="6" borderId="44" xfId="0" applyNumberFormat="1" applyFont="1" applyFill="1" applyBorder="1" applyAlignment="1">
      <alignment horizontal="center" vertical="top"/>
    </xf>
    <xf numFmtId="0" fontId="11" fillId="6" borderId="32" xfId="0" applyFont="1" applyFill="1" applyBorder="1" applyAlignment="1">
      <alignment horizontal="left" vertical="top" wrapText="1"/>
    </xf>
    <xf numFmtId="0" fontId="11" fillId="6" borderId="29" xfId="0" applyFont="1" applyFill="1" applyBorder="1" applyAlignment="1">
      <alignment horizontal="left" vertical="top" wrapText="1"/>
    </xf>
    <xf numFmtId="0" fontId="11" fillId="6" borderId="44" xfId="0" applyFont="1" applyFill="1" applyBorder="1" applyAlignment="1">
      <alignment horizontal="left" vertical="top" wrapText="1"/>
    </xf>
    <xf numFmtId="0" fontId="11" fillId="6" borderId="32" xfId="0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center" vertical="top"/>
    </xf>
    <xf numFmtId="0" fontId="11" fillId="6" borderId="44" xfId="0" applyFont="1" applyFill="1" applyBorder="1" applyAlignment="1">
      <alignment horizontal="center" vertical="top"/>
    </xf>
    <xf numFmtId="49" fontId="11" fillId="6" borderId="33" xfId="0" applyNumberFormat="1" applyFont="1" applyFill="1" applyBorder="1" applyAlignment="1">
      <alignment horizontal="center" vertical="top"/>
    </xf>
    <xf numFmtId="49" fontId="11" fillId="6" borderId="90" xfId="0" applyNumberFormat="1" applyFont="1" applyFill="1" applyBorder="1" applyAlignment="1">
      <alignment horizontal="center" vertical="top"/>
    </xf>
    <xf numFmtId="49" fontId="11" fillId="6" borderId="45" xfId="0" applyNumberFormat="1" applyFont="1" applyFill="1" applyBorder="1" applyAlignment="1">
      <alignment horizontal="center" vertical="top"/>
    </xf>
    <xf numFmtId="49" fontId="11" fillId="6" borderId="35" xfId="0" applyNumberFormat="1" applyFont="1" applyFill="1" applyBorder="1" applyAlignment="1">
      <alignment horizontal="center" vertical="top"/>
    </xf>
    <xf numFmtId="49" fontId="11" fillId="6" borderId="110" xfId="0" applyNumberFormat="1" applyFont="1" applyFill="1" applyBorder="1" applyAlignment="1">
      <alignment horizontal="center" vertical="top"/>
    </xf>
    <xf numFmtId="49" fontId="11" fillId="6" borderId="50" xfId="0" applyNumberFormat="1" applyFont="1" applyFill="1" applyBorder="1" applyAlignment="1">
      <alignment horizontal="center" vertical="top"/>
    </xf>
    <xf numFmtId="49" fontId="11" fillId="6" borderId="103" xfId="0" applyNumberFormat="1" applyFont="1" applyFill="1" applyBorder="1" applyAlignment="1">
      <alignment horizontal="center" vertical="top"/>
    </xf>
    <xf numFmtId="49" fontId="11" fillId="6" borderId="57" xfId="0" applyNumberFormat="1" applyFont="1" applyFill="1" applyBorder="1" applyAlignment="1">
      <alignment horizontal="center" vertical="top"/>
    </xf>
    <xf numFmtId="49" fontId="12" fillId="7" borderId="51" xfId="0" applyNumberFormat="1" applyFont="1" applyFill="1" applyBorder="1" applyAlignment="1">
      <alignment vertical="top"/>
    </xf>
    <xf numFmtId="49" fontId="12" fillId="7" borderId="182" xfId="0" applyNumberFormat="1" applyFont="1" applyFill="1" applyBorder="1" applyAlignment="1">
      <alignment vertical="top"/>
    </xf>
    <xf numFmtId="49" fontId="12" fillId="7" borderId="179" xfId="0" applyNumberFormat="1" applyFont="1" applyFill="1" applyBorder="1" applyAlignment="1">
      <alignment vertical="top"/>
    </xf>
    <xf numFmtId="0" fontId="11" fillId="6" borderId="59" xfId="0" applyFont="1" applyFill="1" applyBorder="1" applyAlignment="1">
      <alignment horizontal="center" vertical="top"/>
    </xf>
    <xf numFmtId="0" fontId="11" fillId="6" borderId="168" xfId="0" applyFont="1" applyFill="1" applyBorder="1" applyAlignment="1">
      <alignment horizontal="center" vertical="top"/>
    </xf>
    <xf numFmtId="0" fontId="11" fillId="6" borderId="180" xfId="0" applyFont="1" applyFill="1" applyBorder="1" applyAlignment="1">
      <alignment horizontal="center" vertical="top"/>
    </xf>
    <xf numFmtId="49" fontId="11" fillId="6" borderId="55" xfId="0" applyNumberFormat="1" applyFont="1" applyFill="1" applyBorder="1" applyAlignment="1">
      <alignment horizontal="center" vertical="top"/>
    </xf>
    <xf numFmtId="49" fontId="11" fillId="6" borderId="183" xfId="0" applyNumberFormat="1" applyFont="1" applyFill="1" applyBorder="1" applyAlignment="1">
      <alignment horizontal="center" vertical="top"/>
    </xf>
    <xf numFmtId="49" fontId="11" fillId="6" borderId="181" xfId="0" applyNumberFormat="1" applyFont="1" applyFill="1" applyBorder="1" applyAlignment="1">
      <alignment horizontal="center" vertical="top"/>
    </xf>
    <xf numFmtId="49" fontId="12" fillId="3" borderId="8" xfId="0" applyNumberFormat="1" applyFont="1" applyFill="1" applyBorder="1" applyAlignment="1">
      <alignment horizontal="center" vertical="top"/>
    </xf>
    <xf numFmtId="49" fontId="12" fillId="2" borderId="59" xfId="0" applyNumberFormat="1" applyFont="1" applyFill="1" applyBorder="1" applyAlignment="1">
      <alignment horizontal="center" vertical="top"/>
    </xf>
    <xf numFmtId="49" fontId="12" fillId="2" borderId="168" xfId="0" applyNumberFormat="1" applyFont="1" applyFill="1" applyBorder="1" applyAlignment="1">
      <alignment horizontal="center" vertical="top"/>
    </xf>
    <xf numFmtId="49" fontId="12" fillId="2" borderId="8" xfId="0" applyNumberFormat="1" applyFont="1" applyFill="1" applyBorder="1" applyAlignment="1">
      <alignment horizontal="center" vertical="top"/>
    </xf>
    <xf numFmtId="49" fontId="12" fillId="10" borderId="59" xfId="0" applyNumberFormat="1" applyFont="1" applyFill="1" applyBorder="1" applyAlignment="1">
      <alignment horizontal="center" vertical="top"/>
    </xf>
    <xf numFmtId="49" fontId="12" fillId="10" borderId="168" xfId="0" applyNumberFormat="1" applyFont="1" applyFill="1" applyBorder="1" applyAlignment="1">
      <alignment horizontal="center" vertical="top"/>
    </xf>
    <xf numFmtId="49" fontId="12" fillId="10" borderId="8" xfId="0" applyNumberFormat="1" applyFont="1" applyFill="1" applyBorder="1" applyAlignment="1">
      <alignment horizontal="center" vertical="top"/>
    </xf>
    <xf numFmtId="0" fontId="11" fillId="10" borderId="59" xfId="0" applyFont="1" applyFill="1" applyBorder="1" applyAlignment="1">
      <alignment horizontal="left" vertical="top" wrapText="1"/>
    </xf>
    <xf numFmtId="0" fontId="11" fillId="10" borderId="168" xfId="0" applyFont="1" applyFill="1" applyBorder="1" applyAlignment="1">
      <alignment horizontal="left" vertical="top" wrapText="1"/>
    </xf>
    <xf numFmtId="0" fontId="11" fillId="10" borderId="8" xfId="0" applyFont="1" applyFill="1" applyBorder="1" applyAlignment="1">
      <alignment horizontal="left" vertical="top" wrapText="1"/>
    </xf>
    <xf numFmtId="0" fontId="11" fillId="10" borderId="59" xfId="0" applyFont="1" applyFill="1" applyBorder="1" applyAlignment="1">
      <alignment horizontal="center" vertical="top" wrapText="1"/>
    </xf>
    <xf numFmtId="0" fontId="11" fillId="10" borderId="168" xfId="0" applyFont="1" applyFill="1" applyBorder="1" applyAlignment="1">
      <alignment horizontal="center" vertical="top" wrapText="1"/>
    </xf>
    <xf numFmtId="0" fontId="11" fillId="10" borderId="8" xfId="0" applyFont="1" applyFill="1" applyBorder="1" applyAlignment="1">
      <alignment horizontal="center" vertical="top" wrapText="1"/>
    </xf>
    <xf numFmtId="49" fontId="11" fillId="10" borderId="55" xfId="0" applyNumberFormat="1" applyFont="1" applyFill="1" applyBorder="1" applyAlignment="1">
      <alignment horizontal="center" vertical="top" wrapText="1"/>
    </xf>
    <xf numFmtId="49" fontId="11" fillId="10" borderId="183" xfId="0" applyNumberFormat="1" applyFont="1" applyFill="1" applyBorder="1" applyAlignment="1">
      <alignment horizontal="center" vertical="top" wrapText="1"/>
    </xf>
    <xf numFmtId="49" fontId="11" fillId="10" borderId="58" xfId="0" applyNumberFormat="1" applyFont="1" applyFill="1" applyBorder="1" applyAlignment="1">
      <alignment horizontal="center" vertical="top" wrapText="1"/>
    </xf>
    <xf numFmtId="49" fontId="12" fillId="2" borderId="180" xfId="0" applyNumberFormat="1" applyFont="1" applyFill="1" applyBorder="1" applyAlignment="1">
      <alignment horizontal="center" vertical="top"/>
    </xf>
    <xf numFmtId="49" fontId="12" fillId="2" borderId="17" xfId="0" applyNumberFormat="1" applyFont="1" applyFill="1" applyBorder="1" applyAlignment="1">
      <alignment horizontal="center" vertical="top"/>
    </xf>
    <xf numFmtId="49" fontId="12" fillId="3" borderId="112" xfId="0" applyNumberFormat="1" applyFont="1" applyFill="1" applyBorder="1" applyAlignment="1">
      <alignment horizontal="center" vertical="top"/>
    </xf>
    <xf numFmtId="49" fontId="12" fillId="3" borderId="189" xfId="0" applyNumberFormat="1" applyFont="1" applyFill="1" applyBorder="1" applyAlignment="1">
      <alignment horizontal="center" vertical="top"/>
    </xf>
    <xf numFmtId="49" fontId="12" fillId="19" borderId="59" xfId="0" applyNumberFormat="1" applyFont="1" applyFill="1" applyBorder="1" applyAlignment="1">
      <alignment horizontal="center" vertical="top"/>
    </xf>
    <xf numFmtId="49" fontId="12" fillId="19" borderId="8" xfId="0" applyNumberFormat="1" applyFont="1" applyFill="1" applyBorder="1" applyAlignment="1">
      <alignment horizontal="center" vertical="top"/>
    </xf>
    <xf numFmtId="49" fontId="12" fillId="19" borderId="180" xfId="0" applyNumberFormat="1" applyFont="1" applyFill="1" applyBorder="1" applyAlignment="1">
      <alignment horizontal="center" vertical="top"/>
    </xf>
    <xf numFmtId="0" fontId="11" fillId="10" borderId="59" xfId="10" applyNumberFormat="1" applyFont="1" applyFill="1" applyBorder="1" applyAlignment="1" applyProtection="1">
      <alignment horizontal="left" vertical="top" wrapText="1"/>
    </xf>
    <xf numFmtId="0" fontId="11" fillId="10" borderId="180" xfId="10" applyNumberFormat="1" applyFont="1" applyFill="1" applyBorder="1" applyAlignment="1" applyProtection="1">
      <alignment horizontal="left" vertical="top" wrapText="1"/>
    </xf>
    <xf numFmtId="0" fontId="11" fillId="11" borderId="66" xfId="0" applyFont="1" applyFill="1" applyBorder="1" applyAlignment="1">
      <alignment horizontal="center" vertical="top"/>
    </xf>
    <xf numFmtId="0" fontId="11" fillId="11" borderId="171" xfId="0" applyFont="1" applyFill="1" applyBorder="1" applyAlignment="1">
      <alignment horizontal="center" vertical="top"/>
    </xf>
    <xf numFmtId="49" fontId="11" fillId="11" borderId="55" xfId="0" applyNumberFormat="1" applyFont="1" applyFill="1" applyBorder="1" applyAlignment="1">
      <alignment horizontal="center" vertical="top"/>
    </xf>
    <xf numFmtId="49" fontId="11" fillId="11" borderId="181" xfId="0" applyNumberFormat="1" applyFont="1" applyFill="1" applyBorder="1" applyAlignment="1">
      <alignment horizontal="center" vertical="top"/>
    </xf>
    <xf numFmtId="0" fontId="11" fillId="0" borderId="59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49" fontId="12" fillId="0" borderId="140" xfId="0" applyNumberFormat="1" applyFont="1" applyBorder="1" applyAlignment="1">
      <alignment horizontal="center" vertical="top"/>
    </xf>
    <xf numFmtId="49" fontId="12" fillId="0" borderId="141" xfId="0" applyNumberFormat="1" applyFont="1" applyBorder="1" applyAlignment="1">
      <alignment horizontal="center" vertical="top"/>
    </xf>
    <xf numFmtId="0" fontId="11" fillId="0" borderId="59" xfId="0" applyFont="1" applyBorder="1" applyAlignment="1">
      <alignment horizontal="left" vertical="top" wrapText="1"/>
    </xf>
    <xf numFmtId="0" fontId="11" fillId="0" borderId="180" xfId="0" applyFont="1" applyBorder="1" applyAlignment="1">
      <alignment horizontal="left" vertical="top" wrapText="1"/>
    </xf>
    <xf numFmtId="0" fontId="11" fillId="0" borderId="52" xfId="0" applyFont="1" applyBorder="1" applyAlignment="1">
      <alignment horizontal="center" vertical="top"/>
    </xf>
    <xf numFmtId="0" fontId="11" fillId="0" borderId="73" xfId="0" applyFont="1" applyBorder="1" applyAlignment="1">
      <alignment horizontal="center" vertical="top"/>
    </xf>
    <xf numFmtId="49" fontId="11" fillId="0" borderId="55" xfId="0" applyNumberFormat="1" applyFont="1" applyBorder="1" applyAlignment="1">
      <alignment horizontal="center" vertical="top"/>
    </xf>
    <xf numFmtId="49" fontId="11" fillId="0" borderId="109" xfId="0" applyNumberFormat="1" applyFont="1" applyBorder="1" applyAlignment="1">
      <alignment horizontal="center" vertical="top"/>
    </xf>
    <xf numFmtId="49" fontId="11" fillId="0" borderId="181" xfId="0" applyNumberFormat="1" applyFont="1" applyBorder="1" applyAlignment="1">
      <alignment horizontal="center" vertical="top"/>
    </xf>
    <xf numFmtId="49" fontId="11" fillId="0" borderId="101" xfId="0" applyNumberFormat="1" applyFont="1" applyBorder="1" applyAlignment="1">
      <alignment horizontal="center" vertical="top"/>
    </xf>
    <xf numFmtId="0" fontId="11" fillId="10" borderId="59" xfId="0" applyFont="1" applyFill="1" applyBorder="1" applyAlignment="1">
      <alignment horizontal="center" vertical="top"/>
    </xf>
    <xf numFmtId="0" fontId="11" fillId="10" borderId="8" xfId="0" applyFont="1" applyFill="1" applyBorder="1" applyAlignment="1">
      <alignment horizontal="center" vertical="top"/>
    </xf>
    <xf numFmtId="49" fontId="11" fillId="0" borderId="46" xfId="0" applyNumberFormat="1" applyFont="1" applyBorder="1" applyAlignment="1">
      <alignment horizontal="center" vertical="top" wrapText="1"/>
    </xf>
    <xf numFmtId="49" fontId="11" fillId="0" borderId="110" xfId="0" applyNumberFormat="1" applyFont="1" applyBorder="1" applyAlignment="1">
      <alignment horizontal="center" vertical="top" wrapText="1"/>
    </xf>
    <xf numFmtId="49" fontId="11" fillId="0" borderId="175" xfId="0" applyNumberFormat="1" applyFont="1" applyBorder="1" applyAlignment="1">
      <alignment horizontal="center" vertical="top" wrapText="1"/>
    </xf>
    <xf numFmtId="49" fontId="11" fillId="0" borderId="35" xfId="0" applyNumberFormat="1" applyFont="1" applyBorder="1" applyAlignment="1">
      <alignment horizontal="center" vertical="top"/>
    </xf>
    <xf numFmtId="49" fontId="11" fillId="0" borderId="50" xfId="0" applyNumberFormat="1" applyFont="1" applyBorder="1" applyAlignment="1">
      <alignment horizontal="center" vertical="top"/>
    </xf>
    <xf numFmtId="49" fontId="11" fillId="0" borderId="110" xfId="0" applyNumberFormat="1" applyFont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 wrapText="1"/>
    </xf>
    <xf numFmtId="0" fontId="11" fillId="0" borderId="180" xfId="0" applyFont="1" applyBorder="1" applyAlignment="1">
      <alignment horizontal="center" vertical="top"/>
    </xf>
    <xf numFmtId="49" fontId="12" fillId="7" borderId="36" xfId="0" applyNumberFormat="1" applyFont="1" applyFill="1" applyBorder="1" applyAlignment="1">
      <alignment vertical="top"/>
    </xf>
    <xf numFmtId="49" fontId="11" fillId="0" borderId="183" xfId="0" applyNumberFormat="1" applyFont="1" applyBorder="1" applyAlignment="1">
      <alignment horizontal="center" vertical="top"/>
    </xf>
    <xf numFmtId="49" fontId="11" fillId="0" borderId="58" xfId="0" applyNumberFormat="1" applyFont="1" applyBorder="1" applyAlignment="1">
      <alignment horizontal="center" vertical="top"/>
    </xf>
    <xf numFmtId="0" fontId="11" fillId="0" borderId="59" xfId="0" applyFont="1" applyBorder="1" applyAlignment="1">
      <alignment horizontal="center" vertical="top" wrapText="1"/>
    </xf>
    <xf numFmtId="0" fontId="11" fillId="0" borderId="16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2" fillId="3" borderId="42" xfId="0" applyFont="1" applyFill="1" applyBorder="1" applyAlignment="1">
      <alignment horizontal="right" vertical="center"/>
    </xf>
    <xf numFmtId="0" fontId="12" fillId="3" borderId="39" xfId="0" applyFont="1" applyFill="1" applyBorder="1" applyAlignment="1">
      <alignment horizontal="right" vertical="center"/>
    </xf>
    <xf numFmtId="49" fontId="11" fillId="0" borderId="46" xfId="0" applyNumberFormat="1" applyFont="1" applyBorder="1" applyAlignment="1">
      <alignment horizontal="center" vertical="top"/>
    </xf>
    <xf numFmtId="49" fontId="11" fillId="0" borderId="176" xfId="0" applyNumberFormat="1" applyFont="1" applyBorder="1" applyAlignment="1">
      <alignment horizontal="center" vertical="top"/>
    </xf>
    <xf numFmtId="49" fontId="11" fillId="0" borderId="175" xfId="0" applyNumberFormat="1" applyFont="1" applyBorder="1" applyAlignment="1">
      <alignment horizontal="center" vertical="top"/>
    </xf>
    <xf numFmtId="49" fontId="12" fillId="7" borderId="72" xfId="0" applyNumberFormat="1" applyFont="1" applyFill="1" applyBorder="1" applyAlignment="1">
      <alignment horizontal="center" vertical="top" wrapText="1"/>
    </xf>
    <xf numFmtId="49" fontId="12" fillId="3" borderId="73" xfId="0" applyNumberFormat="1" applyFont="1" applyFill="1" applyBorder="1" applyAlignment="1">
      <alignment horizontal="center" vertical="top"/>
    </xf>
    <xf numFmtId="49" fontId="12" fillId="0" borderId="52" xfId="0" applyNumberFormat="1" applyFont="1" applyBorder="1" applyAlignment="1">
      <alignment horizontal="center" vertical="top"/>
    </xf>
    <xf numFmtId="49" fontId="12" fillId="0" borderId="15" xfId="0" applyNumberFormat="1" applyFont="1" applyBorder="1" applyAlignment="1">
      <alignment horizontal="center" vertical="top"/>
    </xf>
    <xf numFmtId="49" fontId="12" fillId="0" borderId="73" xfId="0" applyNumberFormat="1" applyFont="1" applyBorder="1" applyAlignment="1">
      <alignment horizontal="center" vertical="top"/>
    </xf>
    <xf numFmtId="0" fontId="11" fillId="0" borderId="52" xfId="10" applyNumberFormat="1" applyFont="1" applyFill="1" applyBorder="1" applyAlignment="1" applyProtection="1">
      <alignment horizontal="left" vertical="top" wrapText="1"/>
    </xf>
    <xf numFmtId="0" fontId="11" fillId="0" borderId="15" xfId="10" applyNumberFormat="1" applyFont="1" applyFill="1" applyBorder="1" applyAlignment="1" applyProtection="1">
      <alignment horizontal="left" vertical="top" wrapText="1"/>
    </xf>
    <xf numFmtId="0" fontId="11" fillId="0" borderId="73" xfId="10" applyNumberFormat="1" applyFont="1" applyFill="1" applyBorder="1" applyAlignment="1" applyProtection="1">
      <alignment horizontal="left" vertical="top" wrapText="1"/>
    </xf>
    <xf numFmtId="0" fontId="11" fillId="0" borderId="15" xfId="0" applyFont="1" applyBorder="1" applyAlignment="1">
      <alignment horizontal="center" vertical="top"/>
    </xf>
    <xf numFmtId="49" fontId="11" fillId="0" borderId="101" xfId="0" applyNumberFormat="1" applyFont="1" applyBorder="1" applyAlignment="1">
      <alignment horizontal="center" vertical="top" wrapText="1"/>
    </xf>
    <xf numFmtId="49" fontId="11" fillId="0" borderId="109" xfId="0" applyNumberFormat="1" applyFont="1" applyBorder="1" applyAlignment="1">
      <alignment horizontal="center" vertical="top" wrapText="1"/>
    </xf>
    <xf numFmtId="49" fontId="11" fillId="0" borderId="74" xfId="0" applyNumberFormat="1" applyFont="1" applyBorder="1" applyAlignment="1">
      <alignment horizontal="center" vertical="top" wrapText="1"/>
    </xf>
    <xf numFmtId="49" fontId="12" fillId="0" borderId="59" xfId="0" applyNumberFormat="1" applyFont="1" applyBorder="1" applyAlignment="1">
      <alignment horizontal="center" vertical="top" wrapText="1"/>
    </xf>
    <xf numFmtId="49" fontId="12" fillId="0" borderId="168" xfId="0" applyNumberFormat="1" applyFont="1" applyBorder="1" applyAlignment="1">
      <alignment horizontal="center" vertical="top" wrapText="1"/>
    </xf>
    <xf numFmtId="49" fontId="12" fillId="0" borderId="180" xfId="0" applyNumberFormat="1" applyFont="1" applyBorder="1" applyAlignment="1">
      <alignment horizontal="center" vertical="top" wrapText="1"/>
    </xf>
    <xf numFmtId="0" fontId="11" fillId="0" borderId="168" xfId="0" applyFont="1" applyBorder="1" applyAlignment="1">
      <alignment horizontal="left" vertical="top" wrapText="1"/>
    </xf>
    <xf numFmtId="0" fontId="11" fillId="0" borderId="180" xfId="0" applyFont="1" applyBorder="1" applyAlignment="1">
      <alignment horizontal="center" vertical="top" wrapText="1"/>
    </xf>
    <xf numFmtId="0" fontId="15" fillId="0" borderId="114" xfId="0" applyFont="1" applyBorder="1" applyAlignment="1">
      <alignment horizontal="left"/>
    </xf>
    <xf numFmtId="49" fontId="12" fillId="12" borderId="59" xfId="0" applyNumberFormat="1" applyFont="1" applyFill="1" applyBorder="1" applyAlignment="1">
      <alignment horizontal="center" vertical="top"/>
    </xf>
    <xf numFmtId="49" fontId="12" fillId="12" borderId="168" xfId="0" applyNumberFormat="1" applyFont="1" applyFill="1" applyBorder="1" applyAlignment="1">
      <alignment horizontal="center" vertical="top"/>
    </xf>
    <xf numFmtId="49" fontId="12" fillId="12" borderId="8" xfId="0" applyNumberFormat="1" applyFont="1" applyFill="1" applyBorder="1" applyAlignment="1">
      <alignment horizontal="center" vertical="top"/>
    </xf>
    <xf numFmtId="49" fontId="11" fillId="0" borderId="50" xfId="0" applyNumberFormat="1" applyFont="1" applyBorder="1" applyAlignment="1">
      <alignment horizontal="center" vertical="top" wrapText="1"/>
    </xf>
    <xf numFmtId="49" fontId="11" fillId="11" borderId="46" xfId="0" applyNumberFormat="1" applyFont="1" applyFill="1" applyBorder="1" applyAlignment="1">
      <alignment horizontal="center" vertical="top"/>
    </xf>
    <xf numFmtId="49" fontId="11" fillId="11" borderId="48" xfId="0" applyNumberFormat="1" applyFont="1" applyFill="1" applyBorder="1" applyAlignment="1">
      <alignment horizontal="center" vertical="top"/>
    </xf>
    <xf numFmtId="49" fontId="11" fillId="11" borderId="176" xfId="0" applyNumberFormat="1" applyFont="1" applyFill="1" applyBorder="1" applyAlignment="1">
      <alignment horizontal="center" vertical="top"/>
    </xf>
    <xf numFmtId="49" fontId="11" fillId="11" borderId="175" xfId="0" applyNumberFormat="1" applyFont="1" applyFill="1" applyBorder="1" applyAlignment="1">
      <alignment horizontal="center" vertical="top"/>
    </xf>
    <xf numFmtId="49" fontId="11" fillId="11" borderId="35" xfId="0" applyNumberFormat="1" applyFont="1" applyFill="1" applyBorder="1" applyAlignment="1">
      <alignment horizontal="center" vertical="top" wrapText="1"/>
    </xf>
    <xf numFmtId="49" fontId="11" fillId="11" borderId="110" xfId="0" applyNumberFormat="1" applyFont="1" applyFill="1" applyBorder="1" applyAlignment="1">
      <alignment horizontal="center" vertical="top" wrapText="1"/>
    </xf>
    <xf numFmtId="49" fontId="11" fillId="11" borderId="50" xfId="0" applyNumberFormat="1" applyFont="1" applyFill="1" applyBorder="1" applyAlignment="1">
      <alignment horizontal="center" vertical="top" wrapText="1"/>
    </xf>
    <xf numFmtId="49" fontId="12" fillId="13" borderId="86" xfId="0" applyNumberFormat="1" applyFont="1" applyFill="1" applyBorder="1" applyAlignment="1">
      <alignment horizontal="left" vertical="top"/>
    </xf>
    <xf numFmtId="49" fontId="12" fillId="13" borderId="39" xfId="0" applyNumberFormat="1" applyFont="1" applyFill="1" applyBorder="1" applyAlignment="1">
      <alignment horizontal="left" vertical="top"/>
    </xf>
    <xf numFmtId="49" fontId="12" fillId="13" borderId="34" xfId="0" applyNumberFormat="1" applyFont="1" applyFill="1" applyBorder="1" applyAlignment="1">
      <alignment horizontal="left" vertical="top"/>
    </xf>
    <xf numFmtId="0" fontId="11" fillId="0" borderId="137" xfId="0" applyFont="1" applyBorder="1" applyAlignment="1">
      <alignment horizontal="left" vertical="top" wrapText="1"/>
    </xf>
    <xf numFmtId="0" fontId="11" fillId="0" borderId="94" xfId="0" applyFont="1" applyBorder="1" applyAlignment="1">
      <alignment horizontal="left" vertical="top" wrapText="1"/>
    </xf>
    <xf numFmtId="0" fontId="11" fillId="11" borderId="59" xfId="0" applyFont="1" applyFill="1" applyBorder="1" applyAlignment="1">
      <alignment horizontal="center" vertical="top"/>
    </xf>
    <xf numFmtId="0" fontId="11" fillId="11" borderId="180" xfId="0" applyFont="1" applyFill="1" applyBorder="1" applyAlignment="1">
      <alignment horizontal="center" vertical="top"/>
    </xf>
    <xf numFmtId="49" fontId="12" fillId="6" borderId="59" xfId="0" applyNumberFormat="1" applyFont="1" applyFill="1" applyBorder="1" applyAlignment="1">
      <alignment horizontal="center" vertical="top" wrapText="1"/>
    </xf>
    <xf numFmtId="49" fontId="12" fillId="6" borderId="180" xfId="0" applyNumberFormat="1" applyFont="1" applyFill="1" applyBorder="1" applyAlignment="1">
      <alignment horizontal="center" vertical="top" wrapText="1"/>
    </xf>
    <xf numFmtId="0" fontId="11" fillId="6" borderId="59" xfId="0" applyFont="1" applyFill="1" applyBorder="1" applyAlignment="1">
      <alignment horizontal="left" vertical="top" wrapText="1"/>
    </xf>
    <xf numFmtId="0" fontId="11" fillId="6" borderId="180" xfId="0" applyFont="1" applyFill="1" applyBorder="1" applyAlignment="1">
      <alignment horizontal="left" vertical="top" wrapText="1"/>
    </xf>
    <xf numFmtId="0" fontId="11" fillId="6" borderId="59" xfId="0" applyFont="1" applyFill="1" applyBorder="1" applyAlignment="1">
      <alignment horizontal="center" vertical="top" wrapText="1"/>
    </xf>
    <xf numFmtId="0" fontId="11" fillId="6" borderId="180" xfId="0" applyFont="1" applyFill="1" applyBorder="1" applyAlignment="1">
      <alignment horizontal="center" vertical="top" wrapText="1"/>
    </xf>
    <xf numFmtId="0" fontId="11" fillId="6" borderId="168" xfId="0" applyFont="1" applyFill="1" applyBorder="1" applyAlignment="1">
      <alignment horizontal="center" vertical="top" wrapText="1"/>
    </xf>
    <xf numFmtId="49" fontId="12" fillId="2" borderId="112" xfId="0" applyNumberFormat="1" applyFont="1" applyFill="1" applyBorder="1" applyAlignment="1">
      <alignment horizontal="center" vertical="top"/>
    </xf>
    <xf numFmtId="49" fontId="12" fillId="2" borderId="95" xfId="0" applyNumberFormat="1" applyFont="1" applyFill="1" applyBorder="1" applyAlignment="1">
      <alignment horizontal="center" vertical="top"/>
    </xf>
    <xf numFmtId="49" fontId="11" fillId="6" borderId="35" xfId="0" applyNumberFormat="1" applyFont="1" applyFill="1" applyBorder="1" applyAlignment="1">
      <alignment horizontal="center" vertical="top" wrapText="1"/>
    </xf>
    <xf numFmtId="49" fontId="11" fillId="6" borderId="50" xfId="0" applyNumberFormat="1" applyFont="1" applyFill="1" applyBorder="1" applyAlignment="1">
      <alignment horizontal="center" vertical="top" wrapText="1"/>
    </xf>
    <xf numFmtId="49" fontId="12" fillId="0" borderId="66" xfId="0" applyNumberFormat="1" applyFont="1" applyBorder="1" applyAlignment="1">
      <alignment horizontal="center" vertical="top"/>
    </xf>
    <xf numFmtId="49" fontId="12" fillId="0" borderId="75" xfId="0" applyNumberFormat="1" applyFont="1" applyBorder="1" applyAlignment="1">
      <alignment horizontal="center" vertical="top"/>
    </xf>
    <xf numFmtId="49" fontId="12" fillId="13" borderId="24" xfId="0" applyNumberFormat="1" applyFont="1" applyFill="1" applyBorder="1" applyAlignment="1">
      <alignment horizontal="left" vertical="top"/>
    </xf>
    <xf numFmtId="49" fontId="12" fillId="13" borderId="0" xfId="0" applyNumberFormat="1" applyFont="1" applyFill="1" applyAlignment="1">
      <alignment horizontal="left" vertical="top"/>
    </xf>
    <xf numFmtId="49" fontId="12" fillId="13" borderId="54" xfId="0" applyNumberFormat="1" applyFont="1" applyFill="1" applyBorder="1" applyAlignment="1">
      <alignment horizontal="left" vertical="top"/>
    </xf>
    <xf numFmtId="49" fontId="12" fillId="2" borderId="111" xfId="8" applyNumberFormat="1" applyFont="1" applyBorder="1" applyAlignment="1" applyProtection="1">
      <alignment horizontal="right" vertical="center"/>
    </xf>
    <xf numFmtId="49" fontId="12" fillId="2" borderId="114" xfId="8" applyNumberFormat="1" applyFont="1" applyBorder="1" applyAlignment="1" applyProtection="1">
      <alignment horizontal="right" vertical="center"/>
    </xf>
    <xf numFmtId="49" fontId="12" fillId="2" borderId="119" xfId="8" applyNumberFormat="1" applyFont="1" applyBorder="1" applyAlignment="1" applyProtection="1">
      <alignment horizontal="right" vertical="center"/>
    </xf>
    <xf numFmtId="49" fontId="12" fillId="18" borderId="30" xfId="0" applyNumberFormat="1" applyFont="1" applyFill="1" applyBorder="1" applyAlignment="1">
      <alignment horizontal="left" vertical="top"/>
    </xf>
    <xf numFmtId="49" fontId="12" fillId="18" borderId="39" xfId="0" applyNumberFormat="1" applyFont="1" applyFill="1" applyBorder="1" applyAlignment="1">
      <alignment horizontal="left" vertical="top"/>
    </xf>
    <xf numFmtId="49" fontId="12" fillId="18" borderId="34" xfId="0" applyNumberFormat="1" applyFont="1" applyFill="1" applyBorder="1" applyAlignment="1">
      <alignment horizontal="left" vertical="top"/>
    </xf>
    <xf numFmtId="49" fontId="11" fillId="0" borderId="63" xfId="0" applyNumberFormat="1" applyFont="1" applyBorder="1" applyAlignment="1">
      <alignment horizontal="center" vertical="top"/>
    </xf>
    <xf numFmtId="49" fontId="11" fillId="0" borderId="49" xfId="0" applyNumberFormat="1" applyFont="1" applyBorder="1" applyAlignment="1">
      <alignment horizontal="center" vertical="top"/>
    </xf>
    <xf numFmtId="49" fontId="11" fillId="6" borderId="46" xfId="0" applyNumberFormat="1" applyFont="1" applyFill="1" applyBorder="1" applyAlignment="1">
      <alignment horizontal="center" vertical="top"/>
    </xf>
    <xf numFmtId="49" fontId="11" fillId="6" borderId="176" xfId="0" applyNumberFormat="1" applyFont="1" applyFill="1" applyBorder="1" applyAlignment="1">
      <alignment horizontal="center" vertical="top"/>
    </xf>
    <xf numFmtId="49" fontId="11" fillId="6" borderId="175" xfId="0" applyNumberFormat="1" applyFont="1" applyFill="1" applyBorder="1" applyAlignment="1">
      <alignment horizontal="center" vertical="top"/>
    </xf>
    <xf numFmtId="49" fontId="11" fillId="6" borderId="46" xfId="0" applyNumberFormat="1" applyFont="1" applyFill="1" applyBorder="1" applyAlignment="1">
      <alignment horizontal="center" vertical="top" wrapText="1"/>
    </xf>
    <xf numFmtId="49" fontId="11" fillId="6" borderId="176" xfId="0" applyNumberFormat="1" applyFont="1" applyFill="1" applyBorder="1" applyAlignment="1">
      <alignment horizontal="center" vertical="top" wrapText="1"/>
    </xf>
    <xf numFmtId="49" fontId="11" fillId="6" borderId="175" xfId="0" applyNumberFormat="1" applyFont="1" applyFill="1" applyBorder="1" applyAlignment="1">
      <alignment horizontal="center" vertical="top" wrapText="1"/>
    </xf>
    <xf numFmtId="49" fontId="11" fillId="6" borderId="110" xfId="0" applyNumberFormat="1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  <xf numFmtId="49" fontId="12" fillId="3" borderId="86" xfId="0" applyNumberFormat="1" applyFont="1" applyFill="1" applyBorder="1" applyAlignment="1">
      <alignment horizontal="right" vertical="center"/>
    </xf>
    <xf numFmtId="49" fontId="12" fillId="3" borderId="39" xfId="0" applyNumberFormat="1" applyFont="1" applyFill="1" applyBorder="1" applyAlignment="1">
      <alignment horizontal="right" vertical="center"/>
    </xf>
    <xf numFmtId="49" fontId="12" fillId="2" borderId="111" xfId="0" applyNumberFormat="1" applyFont="1" applyFill="1" applyBorder="1" applyAlignment="1">
      <alignment horizontal="right" vertical="center"/>
    </xf>
    <xf numFmtId="49" fontId="12" fillId="2" borderId="114" xfId="0" applyNumberFormat="1" applyFont="1" applyFill="1" applyBorder="1" applyAlignment="1">
      <alignment horizontal="right" vertical="center"/>
    </xf>
    <xf numFmtId="49" fontId="12" fillId="17" borderId="86" xfId="0" applyNumberFormat="1" applyFont="1" applyFill="1" applyBorder="1" applyAlignment="1">
      <alignment horizontal="left" vertical="top"/>
    </xf>
    <xf numFmtId="49" fontId="12" fillId="17" borderId="39" xfId="0" applyNumberFormat="1" applyFont="1" applyFill="1" applyBorder="1" applyAlignment="1">
      <alignment horizontal="left" vertical="top"/>
    </xf>
    <xf numFmtId="49" fontId="12" fillId="17" borderId="94" xfId="0" applyNumberFormat="1" applyFont="1" applyFill="1" applyBorder="1" applyAlignment="1">
      <alignment horizontal="left" vertical="top"/>
    </xf>
    <xf numFmtId="49" fontId="12" fillId="17" borderId="49" xfId="0" applyNumberFormat="1" applyFont="1" applyFill="1" applyBorder="1" applyAlignment="1">
      <alignment horizontal="left" vertical="top"/>
    </xf>
    <xf numFmtId="0" fontId="11" fillId="6" borderId="157" xfId="0" applyFont="1" applyFill="1" applyBorder="1" applyAlignment="1">
      <alignment horizontal="center" vertical="top" wrapText="1"/>
    </xf>
    <xf numFmtId="49" fontId="11" fillId="6" borderId="58" xfId="0" applyNumberFormat="1" applyFont="1" applyFill="1" applyBorder="1" applyAlignment="1">
      <alignment horizontal="center" vertical="top"/>
    </xf>
    <xf numFmtId="49" fontId="12" fillId="6" borderId="168" xfId="0" applyNumberFormat="1" applyFont="1" applyFill="1" applyBorder="1" applyAlignment="1">
      <alignment horizontal="center" vertical="top" wrapText="1"/>
    </xf>
    <xf numFmtId="49" fontId="12" fillId="6" borderId="8" xfId="0" applyNumberFormat="1" applyFont="1" applyFill="1" applyBorder="1" applyAlignment="1">
      <alignment horizontal="center" vertical="top" wrapText="1"/>
    </xf>
    <xf numFmtId="0" fontId="11" fillId="6" borderId="168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center" vertical="top" wrapText="1"/>
    </xf>
    <xf numFmtId="0" fontId="12" fillId="19" borderId="86" xfId="0" applyFont="1" applyFill="1" applyBorder="1" applyAlignment="1">
      <alignment horizontal="left" vertical="top" wrapText="1"/>
    </xf>
    <xf numFmtId="0" fontId="12" fillId="19" borderId="39" xfId="0" applyFont="1" applyFill="1" applyBorder="1" applyAlignment="1">
      <alignment horizontal="left" vertical="top" wrapText="1"/>
    </xf>
    <xf numFmtId="0" fontId="12" fillId="19" borderId="34" xfId="0" applyFont="1" applyFill="1" applyBorder="1" applyAlignment="1">
      <alignment horizontal="left" vertical="top" wrapText="1"/>
    </xf>
    <xf numFmtId="49" fontId="11" fillId="11" borderId="46" xfId="0" applyNumberFormat="1" applyFont="1" applyFill="1" applyBorder="1" applyAlignment="1">
      <alignment horizontal="center" vertical="top" wrapText="1"/>
    </xf>
    <xf numFmtId="49" fontId="11" fillId="11" borderId="175" xfId="0" applyNumberFormat="1" applyFont="1" applyFill="1" applyBorder="1" applyAlignment="1">
      <alignment horizontal="center" vertical="top" wrapText="1"/>
    </xf>
    <xf numFmtId="49" fontId="11" fillId="6" borderId="109" xfId="0" applyNumberFormat="1" applyFont="1" applyFill="1" applyBorder="1" applyAlignment="1">
      <alignment horizontal="center" vertical="top"/>
    </xf>
    <xf numFmtId="49" fontId="11" fillId="6" borderId="74" xfId="0" applyNumberFormat="1" applyFont="1" applyFill="1" applyBorder="1" applyAlignment="1">
      <alignment horizontal="center" vertical="top"/>
    </xf>
    <xf numFmtId="49" fontId="12" fillId="6" borderId="59" xfId="0" applyNumberFormat="1" applyFont="1" applyFill="1" applyBorder="1" applyAlignment="1">
      <alignment horizontal="center" vertical="top"/>
    </xf>
    <xf numFmtId="49" fontId="12" fillId="6" borderId="8" xfId="0" applyNumberFormat="1" applyFont="1" applyFill="1" applyBorder="1" applyAlignment="1">
      <alignment horizontal="center" vertical="top"/>
    </xf>
    <xf numFmtId="49" fontId="12" fillId="3" borderId="34" xfId="0" applyNumberFormat="1" applyFont="1" applyFill="1" applyBorder="1" applyAlignment="1">
      <alignment horizontal="right" vertical="center"/>
    </xf>
    <xf numFmtId="0" fontId="11" fillId="0" borderId="122" xfId="10" applyNumberFormat="1" applyFont="1" applyFill="1" applyBorder="1" applyAlignment="1" applyProtection="1">
      <alignment horizontal="left" vertical="top" wrapText="1"/>
    </xf>
    <xf numFmtId="0" fontId="11" fillId="0" borderId="144" xfId="10" applyNumberFormat="1" applyFont="1" applyFill="1" applyBorder="1" applyAlignment="1" applyProtection="1">
      <alignment horizontal="left" vertical="top" wrapText="1"/>
    </xf>
    <xf numFmtId="0" fontId="11" fillId="0" borderId="193" xfId="10" applyNumberFormat="1" applyFont="1" applyFill="1" applyBorder="1" applyAlignment="1" applyProtection="1">
      <alignment horizontal="left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73" xfId="0" applyFont="1" applyFill="1" applyBorder="1" applyAlignment="1">
      <alignment horizontal="center" vertical="top" wrapText="1"/>
    </xf>
    <xf numFmtId="0" fontId="12" fillId="13" borderId="86" xfId="0" applyFont="1" applyFill="1" applyBorder="1" applyAlignment="1">
      <alignment horizontal="left" vertical="top" wrapText="1"/>
    </xf>
    <xf numFmtId="0" fontId="12" fillId="13" borderId="39" xfId="0" applyFont="1" applyFill="1" applyBorder="1" applyAlignment="1">
      <alignment horizontal="left" vertical="top" wrapText="1"/>
    </xf>
    <xf numFmtId="0" fontId="12" fillId="13" borderId="114" xfId="0" applyFont="1" applyFill="1" applyBorder="1" applyAlignment="1">
      <alignment horizontal="left" vertical="top" wrapText="1"/>
    </xf>
    <xf numFmtId="0" fontId="12" fillId="13" borderId="119" xfId="0" applyFont="1" applyFill="1" applyBorder="1" applyAlignment="1">
      <alignment horizontal="left" vertical="top" wrapText="1"/>
    </xf>
    <xf numFmtId="49" fontId="12" fillId="6" borderId="168" xfId="0" applyNumberFormat="1" applyFont="1" applyFill="1" applyBorder="1" applyAlignment="1">
      <alignment horizontal="center" vertical="top"/>
    </xf>
    <xf numFmtId="49" fontId="12" fillId="6" borderId="180" xfId="0" applyNumberFormat="1" applyFont="1" applyFill="1" applyBorder="1" applyAlignment="1">
      <alignment horizontal="center" vertical="top"/>
    </xf>
    <xf numFmtId="49" fontId="12" fillId="13" borderId="94" xfId="0" applyNumberFormat="1" applyFont="1" applyFill="1" applyBorder="1" applyAlignment="1">
      <alignment horizontal="left" vertical="top"/>
    </xf>
    <xf numFmtId="49" fontId="12" fillId="13" borderId="49" xfId="0" applyNumberFormat="1" applyFont="1" applyFill="1" applyBorder="1" applyAlignment="1">
      <alignment horizontal="left" vertical="top"/>
    </xf>
    <xf numFmtId="49" fontId="12" fillId="11" borderId="59" xfId="0" applyNumberFormat="1" applyFont="1" applyFill="1" applyBorder="1" applyAlignment="1">
      <alignment horizontal="center" vertical="top"/>
    </xf>
    <xf numFmtId="49" fontId="12" fillId="11" borderId="180" xfId="0" applyNumberFormat="1" applyFont="1" applyFill="1" applyBorder="1" applyAlignment="1">
      <alignment horizontal="center" vertical="top"/>
    </xf>
    <xf numFmtId="0" fontId="11" fillId="11" borderId="59" xfId="0" applyFont="1" applyFill="1" applyBorder="1" applyAlignment="1">
      <alignment horizontal="left" vertical="top" wrapText="1"/>
    </xf>
    <xf numFmtId="0" fontId="11" fillId="11" borderId="180" xfId="0" applyFont="1" applyFill="1" applyBorder="1" applyAlignment="1">
      <alignment horizontal="left" vertical="top" wrapText="1"/>
    </xf>
    <xf numFmtId="49" fontId="11" fillId="11" borderId="48" xfId="0" applyNumberFormat="1" applyFont="1" applyFill="1" applyBorder="1" applyAlignment="1">
      <alignment horizontal="center" vertical="top" wrapText="1"/>
    </xf>
    <xf numFmtId="49" fontId="11" fillId="11" borderId="176" xfId="0" applyNumberFormat="1" applyFont="1" applyFill="1" applyBorder="1" applyAlignment="1">
      <alignment horizontal="center" vertical="top" wrapText="1"/>
    </xf>
    <xf numFmtId="49" fontId="12" fillId="6" borderId="9" xfId="0" applyNumberFormat="1" applyFont="1" applyFill="1" applyBorder="1" applyAlignment="1">
      <alignment horizontal="center" vertical="top"/>
    </xf>
    <xf numFmtId="0" fontId="11" fillId="11" borderId="9" xfId="0" applyFont="1" applyFill="1" applyBorder="1" applyAlignment="1">
      <alignment horizontal="left" vertical="top" wrapText="1"/>
    </xf>
    <xf numFmtId="0" fontId="11" fillId="11" borderId="168" xfId="0" applyFont="1" applyFill="1" applyBorder="1" applyAlignment="1">
      <alignment horizontal="left" vertical="top" wrapText="1"/>
    </xf>
    <xf numFmtId="0" fontId="11" fillId="11" borderId="59" xfId="0" applyFont="1" applyFill="1" applyBorder="1" applyAlignment="1">
      <alignment horizontal="center" vertical="top" wrapText="1"/>
    </xf>
    <xf numFmtId="0" fontId="11" fillId="11" borderId="9" xfId="0" applyFont="1" applyFill="1" applyBorder="1" applyAlignment="1">
      <alignment horizontal="center" vertical="top" wrapText="1"/>
    </xf>
    <xf numFmtId="0" fontId="11" fillId="11" borderId="168" xfId="0" applyFont="1" applyFill="1" applyBorder="1" applyAlignment="1">
      <alignment horizontal="center" vertical="top" wrapText="1"/>
    </xf>
    <xf numFmtId="0" fontId="11" fillId="11" borderId="180" xfId="0" applyFont="1" applyFill="1" applyBorder="1" applyAlignment="1">
      <alignment horizontal="center" vertical="top" wrapText="1"/>
    </xf>
    <xf numFmtId="49" fontId="11" fillId="11" borderId="55" xfId="0" applyNumberFormat="1" applyFont="1" applyFill="1" applyBorder="1" applyAlignment="1">
      <alignment horizontal="center" vertical="top" wrapText="1"/>
    </xf>
    <xf numFmtId="49" fontId="11" fillId="11" borderId="64" xfId="0" applyNumberFormat="1" applyFont="1" applyFill="1" applyBorder="1" applyAlignment="1">
      <alignment horizontal="center" vertical="top" wrapText="1"/>
    </xf>
    <xf numFmtId="49" fontId="11" fillId="11" borderId="183" xfId="0" applyNumberFormat="1" applyFont="1" applyFill="1" applyBorder="1" applyAlignment="1">
      <alignment horizontal="center" vertical="top" wrapText="1"/>
    </xf>
    <xf numFmtId="49" fontId="11" fillId="11" borderId="181" xfId="0" applyNumberFormat="1" applyFont="1" applyFill="1" applyBorder="1" applyAlignment="1">
      <alignment horizontal="center" vertical="top" wrapText="1"/>
    </xf>
    <xf numFmtId="0" fontId="11" fillId="11" borderId="116" xfId="0" applyFont="1" applyFill="1" applyBorder="1" applyAlignment="1">
      <alignment horizontal="center" vertical="top"/>
    </xf>
    <xf numFmtId="0" fontId="11" fillId="11" borderId="14" xfId="0" applyFont="1" applyFill="1" applyBorder="1" applyAlignment="1">
      <alignment horizontal="center" vertical="top"/>
    </xf>
    <xf numFmtId="0" fontId="12" fillId="12" borderId="86" xfId="0" applyFont="1" applyFill="1" applyBorder="1" applyAlignment="1">
      <alignment horizontal="right" vertical="center" wrapText="1"/>
    </xf>
    <xf numFmtId="0" fontId="12" fillId="12" borderId="39" xfId="0" applyFont="1" applyFill="1" applyBorder="1" applyAlignment="1">
      <alignment horizontal="right" vertical="center" wrapText="1"/>
    </xf>
    <xf numFmtId="0" fontId="12" fillId="12" borderId="34" xfId="0" applyFont="1" applyFill="1" applyBorder="1" applyAlignment="1">
      <alignment horizontal="right" vertical="center" wrapText="1"/>
    </xf>
    <xf numFmtId="49" fontId="12" fillId="2" borderId="86" xfId="0" applyNumberFormat="1" applyFont="1" applyFill="1" applyBorder="1" applyAlignment="1">
      <alignment horizontal="right" vertical="center"/>
    </xf>
    <xf numFmtId="49" fontId="12" fillId="2" borderId="39" xfId="0" applyNumberFormat="1" applyFont="1" applyFill="1" applyBorder="1" applyAlignment="1">
      <alignment horizontal="right" vertical="center"/>
    </xf>
    <xf numFmtId="0" fontId="12" fillId="13" borderId="34" xfId="0" applyFont="1" applyFill="1" applyBorder="1" applyAlignment="1">
      <alignment horizontal="left" vertical="top" wrapText="1"/>
    </xf>
    <xf numFmtId="0" fontId="12" fillId="18" borderId="86" xfId="0" applyFont="1" applyFill="1" applyBorder="1" applyAlignment="1">
      <alignment horizontal="left" vertical="top" wrapText="1"/>
    </xf>
    <xf numFmtId="0" fontId="12" fillId="18" borderId="39" xfId="0" applyFont="1" applyFill="1" applyBorder="1" applyAlignment="1">
      <alignment horizontal="left" vertical="top" wrapText="1"/>
    </xf>
    <xf numFmtId="0" fontId="12" fillId="18" borderId="94" xfId="0" applyFont="1" applyFill="1" applyBorder="1" applyAlignment="1">
      <alignment horizontal="left" vertical="top" wrapText="1"/>
    </xf>
    <xf numFmtId="0" fontId="12" fillId="18" borderId="49" xfId="0" applyFont="1" applyFill="1" applyBorder="1" applyAlignment="1">
      <alignment horizontal="left" vertical="top" wrapText="1"/>
    </xf>
    <xf numFmtId="49" fontId="11" fillId="10" borderId="46" xfId="0" applyNumberFormat="1" applyFont="1" applyFill="1" applyBorder="1" applyAlignment="1">
      <alignment horizontal="center" vertical="top" wrapText="1"/>
    </xf>
    <xf numFmtId="49" fontId="11" fillId="10" borderId="176" xfId="0" applyNumberFormat="1" applyFont="1" applyFill="1" applyBorder="1" applyAlignment="1">
      <alignment horizontal="center" vertical="top" wrapText="1"/>
    </xf>
    <xf numFmtId="49" fontId="11" fillId="10" borderId="175" xfId="0" applyNumberFormat="1" applyFont="1" applyFill="1" applyBorder="1" applyAlignment="1">
      <alignment horizontal="center" vertical="top" wrapText="1"/>
    </xf>
    <xf numFmtId="49" fontId="11" fillId="10" borderId="35" xfId="0" applyNumberFormat="1" applyFont="1" applyFill="1" applyBorder="1" applyAlignment="1">
      <alignment horizontal="center" vertical="top" wrapText="1"/>
    </xf>
    <xf numFmtId="49" fontId="11" fillId="10" borderId="110" xfId="0" applyNumberFormat="1" applyFont="1" applyFill="1" applyBorder="1" applyAlignment="1">
      <alignment horizontal="center" vertical="top" wrapText="1"/>
    </xf>
    <xf numFmtId="49" fontId="11" fillId="10" borderId="50" xfId="0" applyNumberFormat="1" applyFont="1" applyFill="1" applyBorder="1" applyAlignment="1">
      <alignment horizontal="center" vertical="top" wrapText="1"/>
    </xf>
    <xf numFmtId="49" fontId="11" fillId="0" borderId="54" xfId="0" applyNumberFormat="1" applyFont="1" applyBorder="1" applyAlignment="1">
      <alignment horizontal="center" vertical="top"/>
    </xf>
    <xf numFmtId="49" fontId="11" fillId="0" borderId="160" xfId="0" applyNumberFormat="1" applyFont="1" applyBorder="1" applyAlignment="1">
      <alignment horizontal="center" vertical="top"/>
    </xf>
    <xf numFmtId="49" fontId="11" fillId="0" borderId="103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0" fontId="12" fillId="12" borderId="86" xfId="0" applyFont="1" applyFill="1" applyBorder="1" applyAlignment="1">
      <alignment horizontal="left" vertical="top" wrapText="1"/>
    </xf>
    <xf numFmtId="0" fontId="12" fillId="12" borderId="39" xfId="0" applyFont="1" applyFill="1" applyBorder="1" applyAlignment="1">
      <alignment horizontal="left" vertical="top" wrapText="1"/>
    </xf>
    <xf numFmtId="0" fontId="12" fillId="12" borderId="34" xfId="0" applyFont="1" applyFill="1" applyBorder="1" applyAlignment="1">
      <alignment horizontal="left" vertical="top" wrapText="1"/>
    </xf>
    <xf numFmtId="0" fontId="12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horizontal="center" vertical="top" wrapText="1"/>
    </xf>
    <xf numFmtId="0" fontId="12" fillId="10" borderId="0" xfId="0" applyFont="1" applyFill="1" applyAlignment="1">
      <alignment horizontal="right"/>
    </xf>
    <xf numFmtId="0" fontId="11" fillId="0" borderId="134" xfId="0" applyFont="1" applyBorder="1" applyAlignment="1">
      <alignment horizontal="center" vertical="center" textRotation="90" wrapText="1"/>
    </xf>
    <xf numFmtId="0" fontId="11" fillId="0" borderId="135" xfId="0" applyFont="1" applyBorder="1" applyAlignment="1">
      <alignment horizontal="center" vertical="center" textRotation="90" wrapText="1"/>
    </xf>
    <xf numFmtId="0" fontId="11" fillId="0" borderId="136" xfId="0" applyFont="1" applyBorder="1" applyAlignment="1">
      <alignment horizontal="center" vertical="center" textRotation="90" wrapText="1"/>
    </xf>
    <xf numFmtId="0" fontId="12" fillId="10" borderId="121" xfId="0" applyFont="1" applyFill="1" applyBorder="1" applyAlignment="1">
      <alignment horizontal="center" vertical="center" wrapText="1"/>
    </xf>
    <xf numFmtId="0" fontId="12" fillId="10" borderId="69" xfId="0" applyFont="1" applyFill="1" applyBorder="1" applyAlignment="1">
      <alignment horizontal="center" vertical="center" wrapText="1"/>
    </xf>
    <xf numFmtId="0" fontId="12" fillId="10" borderId="70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49" fontId="11" fillId="0" borderId="64" xfId="0" applyNumberFormat="1" applyFont="1" applyBorder="1" applyAlignment="1">
      <alignment horizontal="center" vertical="top"/>
    </xf>
    <xf numFmtId="0" fontId="11" fillId="7" borderId="104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0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2" xfId="0" applyFont="1" applyFill="1" applyBorder="1" applyAlignment="1" applyProtection="1">
      <alignment horizontal="center" vertical="center" textRotation="90" wrapText="1"/>
      <protection locked="0"/>
    </xf>
    <xf numFmtId="0" fontId="11" fillId="2" borderId="129" xfId="0" applyFont="1" applyFill="1" applyBorder="1" applyAlignment="1">
      <alignment horizontal="center" vertical="center" textRotation="90" wrapText="1"/>
    </xf>
    <xf numFmtId="0" fontId="11" fillId="2" borderId="128" xfId="0" applyFont="1" applyFill="1" applyBorder="1" applyAlignment="1">
      <alignment horizontal="center" vertical="center" textRotation="90" wrapText="1"/>
    </xf>
    <xf numFmtId="0" fontId="11" fillId="2" borderId="133" xfId="0" applyFont="1" applyFill="1" applyBorder="1" applyAlignment="1">
      <alignment horizontal="center" vertical="center" textRotation="90" wrapText="1"/>
    </xf>
    <xf numFmtId="0" fontId="11" fillId="3" borderId="125" xfId="0" applyFont="1" applyFill="1" applyBorder="1" applyAlignment="1">
      <alignment horizontal="center" vertical="center" textRotation="90" wrapText="1"/>
    </xf>
    <xf numFmtId="0" fontId="11" fillId="3" borderId="87" xfId="0" applyFont="1" applyFill="1" applyBorder="1" applyAlignment="1">
      <alignment horizontal="center" vertical="center" textRotation="90" wrapText="1"/>
    </xf>
    <xf numFmtId="0" fontId="11" fillId="3" borderId="106" xfId="0" applyFont="1" applyFill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left" vertical="top" wrapText="1"/>
    </xf>
    <xf numFmtId="49" fontId="12" fillId="3" borderId="9" xfId="0" applyNumberFormat="1" applyFont="1" applyFill="1" applyBorder="1" applyAlignment="1">
      <alignment horizontal="center" vertical="top"/>
    </xf>
    <xf numFmtId="49" fontId="12" fillId="7" borderId="71" xfId="0" applyNumberFormat="1" applyFont="1" applyFill="1" applyBorder="1" applyAlignment="1">
      <alignment vertical="top"/>
    </xf>
    <xf numFmtId="49" fontId="12" fillId="2" borderId="9" xfId="0" applyNumberFormat="1" applyFont="1" applyFill="1" applyBorder="1" applyAlignment="1">
      <alignment horizontal="center" vertical="top"/>
    </xf>
    <xf numFmtId="49" fontId="12" fillId="7" borderId="65" xfId="0" applyNumberFormat="1" applyFont="1" applyFill="1" applyBorder="1" applyAlignment="1">
      <alignment horizontal="center" vertical="top"/>
    </xf>
    <xf numFmtId="49" fontId="12" fillId="7" borderId="57" xfId="0" applyNumberFormat="1" applyFont="1" applyFill="1" applyBorder="1" applyAlignment="1">
      <alignment horizontal="center" vertical="top"/>
    </xf>
    <xf numFmtId="49" fontId="12" fillId="7" borderId="158" xfId="0" applyNumberFormat="1" applyFont="1" applyFill="1" applyBorder="1" applyAlignment="1">
      <alignment horizontal="center" vertical="top"/>
    </xf>
    <xf numFmtId="49" fontId="12" fillId="7" borderId="51" xfId="0" applyNumberFormat="1" applyFont="1" applyFill="1" applyBorder="1" applyAlignment="1">
      <alignment horizontal="center" vertical="top"/>
    </xf>
    <xf numFmtId="49" fontId="12" fillId="7" borderId="179" xfId="0" applyNumberFormat="1" applyFont="1" applyFill="1" applyBorder="1" applyAlignment="1">
      <alignment horizontal="center" vertical="top"/>
    </xf>
    <xf numFmtId="49" fontId="12" fillId="17" borderId="34" xfId="0" applyNumberFormat="1" applyFont="1" applyFill="1" applyBorder="1" applyAlignment="1">
      <alignment horizontal="left" vertical="top"/>
    </xf>
    <xf numFmtId="49" fontId="12" fillId="0" borderId="112" xfId="0" applyNumberFormat="1" applyFont="1" applyBorder="1" applyAlignment="1">
      <alignment horizontal="center" vertical="top"/>
    </xf>
    <xf numFmtId="49" fontId="12" fillId="0" borderId="24" xfId="0" applyNumberFormat="1" applyFont="1" applyBorder="1" applyAlignment="1">
      <alignment horizontal="center" vertical="top"/>
    </xf>
    <xf numFmtId="49" fontId="12" fillId="0" borderId="189" xfId="0" applyNumberFormat="1" applyFont="1" applyBorder="1" applyAlignment="1">
      <alignment horizontal="center" vertical="top"/>
    </xf>
    <xf numFmtId="49" fontId="12" fillId="2" borderId="123" xfId="0" applyNumberFormat="1" applyFont="1" applyFill="1" applyBorder="1" applyAlignment="1">
      <alignment horizontal="center" vertical="top"/>
    </xf>
    <xf numFmtId="49" fontId="12" fillId="2" borderId="29" xfId="0" applyNumberFormat="1" applyFont="1" applyFill="1" applyBorder="1" applyAlignment="1">
      <alignment horizontal="center" vertical="top"/>
    </xf>
    <xf numFmtId="49" fontId="12" fillId="2" borderId="192" xfId="0" applyNumberFormat="1" applyFont="1" applyFill="1" applyBorder="1" applyAlignment="1">
      <alignment horizontal="center" vertical="top"/>
    </xf>
    <xf numFmtId="0" fontId="11" fillId="0" borderId="59" xfId="10" applyNumberFormat="1" applyFont="1" applyFill="1" applyBorder="1" applyAlignment="1" applyProtection="1">
      <alignment horizontal="left" vertical="top" wrapText="1"/>
    </xf>
    <xf numFmtId="0" fontId="11" fillId="0" borderId="180" xfId="10" applyNumberFormat="1" applyFont="1" applyFill="1" applyBorder="1" applyAlignment="1" applyProtection="1">
      <alignment horizontal="left" vertical="top" wrapText="1"/>
    </xf>
    <xf numFmtId="0" fontId="11" fillId="0" borderId="66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171" xfId="0" applyFont="1" applyBorder="1" applyAlignment="1">
      <alignment horizontal="center" vertical="top"/>
    </xf>
    <xf numFmtId="49" fontId="12" fillId="0" borderId="59" xfId="0" applyNumberFormat="1" applyFont="1" applyBorder="1" applyAlignment="1">
      <alignment horizontal="center" vertical="top"/>
    </xf>
    <xf numFmtId="49" fontId="12" fillId="0" borderId="8" xfId="0" applyNumberFormat="1" applyFont="1" applyBorder="1" applyAlignment="1">
      <alignment horizontal="center" vertical="top"/>
    </xf>
    <xf numFmtId="49" fontId="11" fillId="6" borderId="65" xfId="0" applyNumberFormat="1" applyFont="1" applyFill="1" applyBorder="1" applyAlignment="1">
      <alignment horizontal="center" vertical="top"/>
    </xf>
    <xf numFmtId="49" fontId="12" fillId="6" borderId="15" xfId="0" applyNumberFormat="1" applyFont="1" applyFill="1" applyBorder="1" applyAlignment="1">
      <alignment horizontal="center" vertical="top"/>
    </xf>
    <xf numFmtId="49" fontId="12" fillId="6" borderId="73" xfId="0" applyNumberFormat="1" applyFont="1" applyFill="1" applyBorder="1" applyAlignment="1">
      <alignment horizontal="center" vertical="top"/>
    </xf>
    <xf numFmtId="0" fontId="11" fillId="6" borderId="15" xfId="0" applyFont="1" applyFill="1" applyBorder="1" applyAlignment="1">
      <alignment horizontal="left" vertical="top" wrapText="1"/>
    </xf>
    <xf numFmtId="0" fontId="11" fillId="6" borderId="73" xfId="0" applyFont="1" applyFill="1" applyBorder="1" applyAlignment="1">
      <alignment horizontal="left" vertical="top" wrapText="1"/>
    </xf>
    <xf numFmtId="49" fontId="11" fillId="6" borderId="47" xfId="0" applyNumberFormat="1" applyFont="1" applyFill="1" applyBorder="1" applyAlignment="1">
      <alignment horizontal="center" vertical="top"/>
    </xf>
    <xf numFmtId="49" fontId="12" fillId="0" borderId="68" xfId="0" applyNumberFormat="1" applyFont="1" applyBorder="1" applyAlignment="1">
      <alignment horizontal="left" vertical="top"/>
    </xf>
    <xf numFmtId="49" fontId="12" fillId="0" borderId="39" xfId="0" applyNumberFormat="1" applyFont="1" applyBorder="1" applyAlignment="1">
      <alignment horizontal="left" vertical="top"/>
    </xf>
    <xf numFmtId="49" fontId="12" fillId="0" borderId="34" xfId="0" applyNumberFormat="1" applyFont="1" applyBorder="1" applyAlignment="1">
      <alignment horizontal="left" vertical="top"/>
    </xf>
    <xf numFmtId="49" fontId="12" fillId="2" borderId="10" xfId="0" applyNumberFormat="1" applyFont="1" applyFill="1" applyBorder="1" applyAlignment="1">
      <alignment horizontal="center" vertical="top"/>
    </xf>
    <xf numFmtId="49" fontId="12" fillId="3" borderId="86" xfId="0" applyNumberFormat="1" applyFont="1" applyFill="1" applyBorder="1" applyAlignment="1">
      <alignment horizontal="right" vertical="top" wrapText="1"/>
    </xf>
    <xf numFmtId="49" fontId="12" fillId="3" borderId="39" xfId="0" applyNumberFormat="1" applyFont="1" applyFill="1" applyBorder="1" applyAlignment="1">
      <alignment horizontal="right" vertical="top" wrapText="1"/>
    </xf>
    <xf numFmtId="49" fontId="12" fillId="17" borderId="39" xfId="0" applyNumberFormat="1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 wrapText="1"/>
    </xf>
    <xf numFmtId="49" fontId="12" fillId="7" borderId="108" xfId="0" applyNumberFormat="1" applyFont="1" applyFill="1" applyBorder="1" applyAlignment="1">
      <alignment vertical="top"/>
    </xf>
    <xf numFmtId="49" fontId="12" fillId="2" borderId="86" xfId="0" applyNumberFormat="1" applyFont="1" applyFill="1" applyBorder="1" applyAlignment="1">
      <alignment horizontal="right" vertical="center" wrapText="1"/>
    </xf>
    <xf numFmtId="49" fontId="12" fillId="2" borderId="39" xfId="0" applyNumberFormat="1" applyFont="1" applyFill="1" applyBorder="1" applyAlignment="1">
      <alignment horizontal="right" vertical="center" wrapText="1"/>
    </xf>
    <xf numFmtId="49" fontId="12" fillId="2" borderId="34" xfId="0" applyNumberFormat="1" applyFont="1" applyFill="1" applyBorder="1" applyAlignment="1">
      <alignment horizontal="right" vertical="center" wrapText="1"/>
    </xf>
    <xf numFmtId="49" fontId="12" fillId="2" borderId="34" xfId="0" applyNumberFormat="1" applyFont="1" applyFill="1" applyBorder="1" applyAlignment="1">
      <alignment horizontal="right" vertical="center"/>
    </xf>
    <xf numFmtId="49" fontId="12" fillId="2" borderId="86" xfId="0" applyNumberFormat="1" applyFont="1" applyFill="1" applyBorder="1" applyAlignment="1">
      <alignment horizontal="right" vertical="top" wrapText="1"/>
    </xf>
    <xf numFmtId="49" fontId="12" fillId="2" borderId="39" xfId="0" applyNumberFormat="1" applyFont="1" applyFill="1" applyBorder="1" applyAlignment="1">
      <alignment horizontal="right" vertical="top" wrapText="1"/>
    </xf>
    <xf numFmtId="49" fontId="12" fillId="2" borderId="34" xfId="0" applyNumberFormat="1" applyFont="1" applyFill="1" applyBorder="1" applyAlignment="1">
      <alignment horizontal="right" vertical="top" wrapText="1"/>
    </xf>
    <xf numFmtId="164" fontId="12" fillId="7" borderId="68" xfId="0" applyNumberFormat="1" applyFont="1" applyFill="1" applyBorder="1" applyAlignment="1">
      <alignment horizontal="right" vertical="center"/>
    </xf>
    <xf numFmtId="164" fontId="12" fillId="7" borderId="39" xfId="0" applyNumberFormat="1" applyFont="1" applyFill="1" applyBorder="1" applyAlignment="1">
      <alignment horizontal="right" vertical="center"/>
    </xf>
    <xf numFmtId="49" fontId="12" fillId="2" borderId="86" xfId="8" applyNumberFormat="1" applyFont="1" applyBorder="1" applyAlignment="1" applyProtection="1">
      <alignment horizontal="right" vertical="center"/>
    </xf>
    <xf numFmtId="49" fontId="12" fillId="2" borderId="39" xfId="8" applyNumberFormat="1" applyFont="1" applyBorder="1" applyAlignment="1" applyProtection="1">
      <alignment horizontal="right" vertical="center"/>
    </xf>
    <xf numFmtId="49" fontId="12" fillId="2" borderId="34" xfId="8" applyNumberFormat="1" applyFont="1" applyBorder="1" applyAlignment="1" applyProtection="1">
      <alignment horizontal="right" vertical="center"/>
    </xf>
    <xf numFmtId="49" fontId="12" fillId="3" borderId="60" xfId="0" applyNumberFormat="1" applyFont="1" applyFill="1" applyBorder="1" applyAlignment="1">
      <alignment horizontal="center" vertical="top"/>
    </xf>
    <xf numFmtId="49" fontId="12" fillId="3" borderId="84" xfId="0" applyNumberFormat="1" applyFont="1" applyFill="1" applyBorder="1" applyAlignment="1">
      <alignment horizontal="center" vertical="top"/>
    </xf>
    <xf numFmtId="49" fontId="11" fillId="0" borderId="176" xfId="0" applyNumberFormat="1" applyFont="1" applyBorder="1" applyAlignment="1">
      <alignment horizontal="center" vertical="top" wrapText="1"/>
    </xf>
    <xf numFmtId="49" fontId="11" fillId="11" borderId="101" xfId="0" applyNumberFormat="1" applyFont="1" applyFill="1" applyBorder="1" applyAlignment="1">
      <alignment horizontal="center" vertical="top"/>
    </xf>
    <xf numFmtId="49" fontId="11" fillId="11" borderId="58" xfId="0" applyNumberFormat="1" applyFont="1" applyFill="1" applyBorder="1" applyAlignment="1">
      <alignment horizontal="center" vertical="top"/>
    </xf>
    <xf numFmtId="49" fontId="11" fillId="10" borderId="55" xfId="0" applyNumberFormat="1" applyFont="1" applyFill="1" applyBorder="1" applyAlignment="1">
      <alignment horizontal="center" vertical="top"/>
    </xf>
    <xf numFmtId="49" fontId="11" fillId="10" borderId="183" xfId="0" applyNumberFormat="1" applyFont="1" applyFill="1" applyBorder="1" applyAlignment="1">
      <alignment horizontal="center" vertical="top"/>
    </xf>
    <xf numFmtId="49" fontId="11" fillId="10" borderId="58" xfId="0" applyNumberFormat="1" applyFont="1" applyFill="1" applyBorder="1" applyAlignment="1">
      <alignment horizontal="center" vertical="top"/>
    </xf>
    <xf numFmtId="49" fontId="11" fillId="10" borderId="176" xfId="0" applyNumberFormat="1" applyFont="1" applyFill="1" applyBorder="1" applyAlignment="1">
      <alignment horizontal="center" vertical="top"/>
    </xf>
    <xf numFmtId="49" fontId="12" fillId="19" borderId="85" xfId="0" applyNumberFormat="1" applyFont="1" applyFill="1" applyBorder="1" applyAlignment="1">
      <alignment horizontal="left" vertical="top"/>
    </xf>
    <xf numFmtId="49" fontId="12" fillId="19" borderId="67" xfId="0" applyNumberFormat="1" applyFont="1" applyFill="1" applyBorder="1" applyAlignment="1">
      <alignment horizontal="left" vertical="top"/>
    </xf>
    <xf numFmtId="49" fontId="12" fillId="0" borderId="17" xfId="0" applyNumberFormat="1" applyFont="1" applyBorder="1" applyAlignment="1">
      <alignment horizontal="center" vertical="top"/>
    </xf>
    <xf numFmtId="49" fontId="12" fillId="0" borderId="171" xfId="0" applyNumberFormat="1" applyFont="1" applyBorder="1" applyAlignment="1">
      <alignment horizontal="center" vertical="top"/>
    </xf>
    <xf numFmtId="49" fontId="11" fillId="10" borderId="47" xfId="0" applyNumberFormat="1" applyFont="1" applyFill="1" applyBorder="1" applyAlignment="1">
      <alignment horizontal="center" vertical="top"/>
    </xf>
    <xf numFmtId="49" fontId="11" fillId="10" borderId="63" xfId="0" applyNumberFormat="1" applyFont="1" applyFill="1" applyBorder="1" applyAlignment="1">
      <alignment horizontal="center" vertical="top"/>
    </xf>
    <xf numFmtId="49" fontId="11" fillId="10" borderId="53" xfId="0" applyNumberFormat="1" applyFont="1" applyFill="1" applyBorder="1" applyAlignment="1">
      <alignment horizontal="center" vertical="top"/>
    </xf>
    <xf numFmtId="49" fontId="11" fillId="0" borderId="53" xfId="0" applyNumberFormat="1" applyFont="1" applyBorder="1" applyAlignment="1">
      <alignment horizontal="center" vertical="top"/>
    </xf>
    <xf numFmtId="0" fontId="11" fillId="0" borderId="15" xfId="0" applyFont="1" applyBorder="1" applyAlignment="1">
      <alignment horizontal="left" vertical="top" wrapText="1"/>
    </xf>
    <xf numFmtId="0" fontId="11" fillId="0" borderId="159" xfId="0" applyFont="1" applyBorder="1" applyAlignment="1">
      <alignment horizontal="left" vertical="top" wrapText="1"/>
    </xf>
    <xf numFmtId="0" fontId="11" fillId="0" borderId="52" xfId="0" applyFont="1" applyBorder="1" applyAlignment="1">
      <alignment horizontal="left" vertical="top" wrapText="1"/>
    </xf>
    <xf numFmtId="49" fontId="12" fillId="3" borderId="29" xfId="0" applyNumberFormat="1" applyFont="1" applyFill="1" applyBorder="1" applyAlignment="1">
      <alignment horizontal="center" vertical="top"/>
    </xf>
    <xf numFmtId="49" fontId="12" fillId="2" borderId="18" xfId="0" applyNumberFormat="1" applyFont="1" applyFill="1" applyBorder="1" applyAlignment="1">
      <alignment horizontal="center" vertical="top"/>
    </xf>
    <xf numFmtId="49" fontId="12" fillId="2" borderId="189" xfId="0" applyNumberFormat="1" applyFont="1" applyFill="1" applyBorder="1" applyAlignment="1">
      <alignment horizontal="center" vertical="top"/>
    </xf>
    <xf numFmtId="49" fontId="12" fillId="2" borderId="24" xfId="0" applyNumberFormat="1" applyFont="1" applyFill="1" applyBorder="1" applyAlignment="1">
      <alignment horizontal="center" vertical="top"/>
    </xf>
    <xf numFmtId="49" fontId="12" fillId="7" borderId="36" xfId="0" applyNumberFormat="1" applyFont="1" applyFill="1" applyBorder="1" applyAlignment="1">
      <alignment horizontal="center" vertical="top"/>
    </xf>
    <xf numFmtId="0" fontId="11" fillId="10" borderId="122" xfId="10" applyNumberFormat="1" applyFont="1" applyFill="1" applyBorder="1" applyAlignment="1" applyProtection="1">
      <alignment horizontal="left" vertical="top" wrapText="1"/>
    </xf>
    <xf numFmtId="0" fontId="11" fillId="10" borderId="191" xfId="10" applyNumberFormat="1" applyFont="1" applyFill="1" applyBorder="1" applyAlignment="1" applyProtection="1">
      <alignment horizontal="left" vertical="top" wrapText="1"/>
    </xf>
    <xf numFmtId="49" fontId="12" fillId="3" borderId="153" xfId="0" applyNumberFormat="1" applyFont="1" applyFill="1" applyBorder="1" applyAlignment="1">
      <alignment horizontal="center" vertical="top"/>
    </xf>
    <xf numFmtId="0" fontId="11" fillId="0" borderId="191" xfId="10" applyNumberFormat="1" applyFont="1" applyFill="1" applyBorder="1" applyAlignment="1" applyProtection="1">
      <alignment horizontal="left" vertical="top" wrapText="1"/>
    </xf>
    <xf numFmtId="49" fontId="12" fillId="0" borderId="14" xfId="0" applyNumberFormat="1" applyFont="1" applyBorder="1" applyAlignment="1">
      <alignment horizontal="center" vertical="top"/>
    </xf>
    <xf numFmtId="0" fontId="11" fillId="0" borderId="142" xfId="10" applyNumberFormat="1" applyFont="1" applyFill="1" applyBorder="1" applyAlignment="1" applyProtection="1">
      <alignment horizontal="left" vertical="top" wrapText="1"/>
    </xf>
    <xf numFmtId="0" fontId="11" fillId="0" borderId="190" xfId="10" applyNumberFormat="1" applyFont="1" applyFill="1" applyBorder="1" applyAlignment="1" applyProtection="1">
      <alignment horizontal="left" vertical="top" wrapText="1"/>
    </xf>
    <xf numFmtId="49" fontId="12" fillId="7" borderId="100" xfId="0" applyNumberFormat="1" applyFont="1" applyFill="1" applyBorder="1" applyAlignment="1">
      <alignment vertical="top"/>
    </xf>
    <xf numFmtId="49" fontId="12" fillId="19" borderId="15" xfId="0" applyNumberFormat="1" applyFont="1" applyFill="1" applyBorder="1" applyAlignment="1">
      <alignment horizontal="center" vertical="top"/>
    </xf>
    <xf numFmtId="49" fontId="12" fillId="10" borderId="66" xfId="0" applyNumberFormat="1" applyFont="1" applyFill="1" applyBorder="1" applyAlignment="1">
      <alignment horizontal="center" vertical="top"/>
    </xf>
    <xf numFmtId="49" fontId="12" fillId="10" borderId="14" xfId="0" applyNumberFormat="1" applyFont="1" applyFill="1" applyBorder="1" applyAlignment="1">
      <alignment horizontal="center" vertical="top"/>
    </xf>
    <xf numFmtId="49" fontId="12" fillId="16" borderId="111" xfId="8" applyNumberFormat="1" applyFont="1" applyFill="1" applyBorder="1" applyAlignment="1" applyProtection="1">
      <alignment horizontal="right" vertical="center"/>
    </xf>
    <xf numFmtId="49" fontId="12" fillId="16" borderId="114" xfId="8" applyNumberFormat="1" applyFont="1" applyFill="1" applyBorder="1" applyAlignment="1" applyProtection="1">
      <alignment horizontal="right" vertical="center"/>
    </xf>
    <xf numFmtId="49" fontId="12" fillId="19" borderId="52" xfId="0" applyNumberFormat="1" applyFont="1" applyFill="1" applyBorder="1" applyAlignment="1">
      <alignment horizontal="center" vertical="top"/>
    </xf>
    <xf numFmtId="49" fontId="12" fillId="11" borderId="111" xfId="0" applyNumberFormat="1" applyFont="1" applyFill="1" applyBorder="1" applyAlignment="1">
      <alignment horizontal="center" vertical="top"/>
    </xf>
    <xf numFmtId="49" fontId="12" fillId="11" borderId="18" xfId="0" applyNumberFormat="1" applyFont="1" applyFill="1" applyBorder="1" applyAlignment="1">
      <alignment horizontal="center" vertical="top"/>
    </xf>
    <xf numFmtId="49" fontId="12" fillId="11" borderId="189" xfId="0" applyNumberFormat="1" applyFont="1" applyFill="1" applyBorder="1" applyAlignment="1">
      <alignment horizontal="center" vertical="top"/>
    </xf>
    <xf numFmtId="49" fontId="11" fillId="11" borderId="50" xfId="0" applyNumberFormat="1" applyFont="1" applyFill="1" applyBorder="1" applyAlignment="1">
      <alignment horizontal="center" vertical="top"/>
    </xf>
    <xf numFmtId="49" fontId="11" fillId="11" borderId="35" xfId="0" applyNumberFormat="1" applyFont="1" applyFill="1" applyBorder="1" applyAlignment="1">
      <alignment horizontal="center" vertical="top"/>
    </xf>
    <xf numFmtId="49" fontId="12" fillId="11" borderId="112" xfId="0" applyNumberFormat="1" applyFont="1" applyFill="1" applyBorder="1" applyAlignment="1">
      <alignment horizontal="center" vertical="top"/>
    </xf>
    <xf numFmtId="49" fontId="11" fillId="11" borderId="47" xfId="0" applyNumberFormat="1" applyFont="1" applyFill="1" applyBorder="1" applyAlignment="1">
      <alignment horizontal="center" vertical="top" wrapText="1"/>
    </xf>
    <xf numFmtId="49" fontId="11" fillId="11" borderId="47" xfId="0" applyNumberFormat="1" applyFont="1" applyFill="1" applyBorder="1" applyAlignment="1">
      <alignment horizontal="center" vertical="top"/>
    </xf>
    <xf numFmtId="0" fontId="12" fillId="13" borderId="94" xfId="0" applyFont="1" applyFill="1" applyBorder="1" applyAlignment="1">
      <alignment horizontal="left" vertical="top" wrapText="1"/>
    </xf>
    <xf numFmtId="0" fontId="12" fillId="13" borderId="49" xfId="0" applyFont="1" applyFill="1" applyBorder="1" applyAlignment="1">
      <alignment horizontal="left" vertical="top" wrapText="1"/>
    </xf>
    <xf numFmtId="49" fontId="12" fillId="3" borderId="118" xfId="0" applyNumberFormat="1" applyFont="1" applyFill="1" applyBorder="1" applyAlignment="1">
      <alignment horizontal="right" vertical="center"/>
    </xf>
    <xf numFmtId="49" fontId="12" fillId="3" borderId="111" xfId="0" applyNumberFormat="1" applyFont="1" applyFill="1" applyBorder="1" applyAlignment="1">
      <alignment horizontal="right" vertical="center"/>
    </xf>
    <xf numFmtId="49" fontId="12" fillId="3" borderId="105" xfId="0" applyNumberFormat="1" applyFont="1" applyFill="1" applyBorder="1" applyAlignment="1">
      <alignment horizontal="center" vertical="top"/>
    </xf>
    <xf numFmtId="49" fontId="12" fillId="0" borderId="170" xfId="0" applyNumberFormat="1" applyFont="1" applyBorder="1" applyAlignment="1">
      <alignment horizontal="center" vertical="top"/>
    </xf>
    <xf numFmtId="49" fontId="11" fillId="10" borderId="110" xfId="0" applyNumberFormat="1" applyFont="1" applyFill="1" applyBorder="1" applyAlignment="1">
      <alignment horizontal="center" vertical="top"/>
    </xf>
    <xf numFmtId="49" fontId="12" fillId="0" borderId="68" xfId="0" applyNumberFormat="1" applyFont="1" applyBorder="1" applyAlignment="1">
      <alignment horizontal="left" vertical="top" wrapText="1"/>
    </xf>
    <xf numFmtId="49" fontId="12" fillId="0" borderId="39" xfId="0" applyNumberFormat="1" applyFont="1" applyBorder="1" applyAlignment="1">
      <alignment horizontal="left" vertical="top" wrapText="1"/>
    </xf>
    <xf numFmtId="49" fontId="12" fillId="0" borderId="34" xfId="0" applyNumberFormat="1" applyFont="1" applyBorder="1" applyAlignment="1">
      <alignment horizontal="left" vertical="top" wrapText="1"/>
    </xf>
    <xf numFmtId="0" fontId="11" fillId="9" borderId="178" xfId="0" applyFont="1" applyFill="1" applyBorder="1" applyAlignment="1">
      <alignment horizontal="center" vertical="center" textRotation="90" wrapText="1"/>
    </xf>
    <xf numFmtId="0" fontId="11" fillId="9" borderId="181" xfId="0" applyFont="1" applyFill="1" applyBorder="1" applyAlignment="1">
      <alignment horizontal="center" vertical="center" textRotation="90" wrapText="1"/>
    </xf>
    <xf numFmtId="0" fontId="11" fillId="0" borderId="125" xfId="0" applyFont="1" applyBorder="1" applyAlignment="1">
      <alignment horizontal="center" vertical="center" textRotation="90" wrapText="1"/>
    </xf>
    <xf numFmtId="0" fontId="11" fillId="0" borderId="87" xfId="0" applyFont="1" applyBorder="1" applyAlignment="1">
      <alignment horizontal="center" vertical="center" textRotation="90" wrapText="1"/>
    </xf>
    <xf numFmtId="0" fontId="11" fillId="0" borderId="106" xfId="0" applyFont="1" applyBorder="1" applyAlignment="1">
      <alignment horizontal="center" vertical="center" textRotation="90" wrapText="1"/>
    </xf>
    <xf numFmtId="0" fontId="11" fillId="0" borderId="125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0" borderId="106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137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121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textRotation="90" wrapText="1"/>
    </xf>
    <xf numFmtId="0" fontId="11" fillId="0" borderId="131" xfId="0" applyFont="1" applyBorder="1" applyAlignment="1">
      <alignment horizontal="center" vertical="center" textRotation="90" wrapText="1"/>
    </xf>
    <xf numFmtId="0" fontId="11" fillId="0" borderId="107" xfId="0" applyFont="1" applyBorder="1" applyAlignment="1">
      <alignment horizontal="center" vertical="center" textRotation="90" wrapText="1"/>
    </xf>
    <xf numFmtId="0" fontId="11" fillId="9" borderId="177" xfId="0" applyFont="1" applyFill="1" applyBorder="1" applyAlignment="1">
      <alignment horizontal="center" vertical="center" textRotation="90" wrapText="1"/>
    </xf>
    <xf numFmtId="0" fontId="11" fillId="9" borderId="179" xfId="0" applyFont="1" applyFill="1" applyBorder="1" applyAlignment="1">
      <alignment horizontal="center" vertical="center" textRotation="90" wrapText="1"/>
    </xf>
    <xf numFmtId="0" fontId="11" fillId="9" borderId="168" xfId="0" applyFont="1" applyFill="1" applyBorder="1" applyAlignment="1">
      <alignment horizontal="center" vertical="center"/>
    </xf>
    <xf numFmtId="0" fontId="11" fillId="0" borderId="177" xfId="0" applyFont="1" applyBorder="1" applyAlignment="1">
      <alignment horizontal="center" vertical="center" textRotation="90" wrapText="1"/>
    </xf>
    <xf numFmtId="0" fontId="11" fillId="0" borderId="179" xfId="0" applyFont="1" applyBorder="1" applyAlignment="1">
      <alignment horizontal="center" vertical="center" textRotation="90" wrapText="1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110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0" fontId="11" fillId="0" borderId="168" xfId="0" applyFont="1" applyBorder="1" applyAlignment="1">
      <alignment horizontal="center" vertical="center"/>
    </xf>
    <xf numFmtId="0" fontId="11" fillId="0" borderId="178" xfId="0" applyFont="1" applyBorder="1" applyAlignment="1">
      <alignment horizontal="center" vertical="center" textRotation="90" wrapText="1"/>
    </xf>
    <xf numFmtId="0" fontId="11" fillId="0" borderId="181" xfId="0" applyFont="1" applyBorder="1" applyAlignment="1">
      <alignment horizontal="center" vertical="center" textRotation="90" wrapText="1"/>
    </xf>
    <xf numFmtId="49" fontId="11" fillId="10" borderId="48" xfId="0" applyNumberFormat="1" applyFont="1" applyFill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49" fontId="12" fillId="0" borderId="168" xfId="0" applyNumberFormat="1" applyFont="1" applyBorder="1" applyAlignment="1">
      <alignment horizontal="center" vertical="top"/>
    </xf>
    <xf numFmtId="49" fontId="12" fillId="0" borderId="180" xfId="0" applyNumberFormat="1" applyFont="1" applyBorder="1" applyAlignment="1">
      <alignment horizontal="center" vertical="top"/>
    </xf>
    <xf numFmtId="49" fontId="11" fillId="10" borderId="48" xfId="0" applyNumberFormat="1" applyFont="1" applyFill="1" applyBorder="1" applyAlignment="1">
      <alignment horizontal="center" vertical="top" wrapText="1"/>
    </xf>
    <xf numFmtId="49" fontId="11" fillId="0" borderId="47" xfId="0" applyNumberFormat="1" applyFont="1" applyBorder="1" applyAlignment="1">
      <alignment horizontal="center" vertical="top" wrapText="1"/>
    </xf>
    <xf numFmtId="0" fontId="12" fillId="19" borderId="85" xfId="0" applyFont="1" applyFill="1" applyBorder="1" applyAlignment="1">
      <alignment horizontal="left" vertical="top"/>
    </xf>
    <xf numFmtId="0" fontId="12" fillId="19" borderId="67" xfId="0" applyFont="1" applyFill="1" applyBorder="1" applyAlignment="1">
      <alignment horizontal="left" vertical="top"/>
    </xf>
    <xf numFmtId="49" fontId="12" fillId="0" borderId="8" xfId="0" applyNumberFormat="1" applyFont="1" applyBorder="1" applyAlignment="1">
      <alignment horizontal="center" vertical="top" wrapText="1"/>
    </xf>
    <xf numFmtId="49" fontId="12" fillId="3" borderId="40" xfId="0" applyNumberFormat="1" applyFont="1" applyFill="1" applyBorder="1" applyAlignment="1">
      <alignment horizontal="right" vertical="center"/>
    </xf>
    <xf numFmtId="49" fontId="12" fillId="3" borderId="67" xfId="0" applyNumberFormat="1" applyFont="1" applyFill="1" applyBorder="1" applyAlignment="1">
      <alignment horizontal="right" vertical="center"/>
    </xf>
    <xf numFmtId="0" fontId="12" fillId="7" borderId="68" xfId="0" applyFont="1" applyFill="1" applyBorder="1" applyAlignment="1">
      <alignment horizontal="left" vertical="top" wrapText="1"/>
    </xf>
    <xf numFmtId="0" fontId="12" fillId="7" borderId="39" xfId="0" applyFont="1" applyFill="1" applyBorder="1" applyAlignment="1">
      <alignment horizontal="left" vertical="top" wrapText="1"/>
    </xf>
    <xf numFmtId="0" fontId="12" fillId="7" borderId="34" xfId="0" applyFont="1" applyFill="1" applyBorder="1" applyAlignment="1">
      <alignment horizontal="left" vertical="top" wrapText="1"/>
    </xf>
    <xf numFmtId="0" fontId="12" fillId="22" borderId="30" xfId="0" applyFont="1" applyFill="1" applyBorder="1" applyAlignment="1">
      <alignment horizontal="left" vertical="top"/>
    </xf>
    <xf numFmtId="0" fontId="12" fillId="22" borderId="39" xfId="0" applyFont="1" applyFill="1" applyBorder="1" applyAlignment="1">
      <alignment horizontal="left" vertical="top"/>
    </xf>
    <xf numFmtId="0" fontId="12" fillId="22" borderId="34" xfId="0" applyFont="1" applyFill="1" applyBorder="1" applyAlignment="1">
      <alignment horizontal="left" vertical="top"/>
    </xf>
    <xf numFmtId="49" fontId="12" fillId="19" borderId="86" xfId="0" applyNumberFormat="1" applyFont="1" applyFill="1" applyBorder="1" applyAlignment="1">
      <alignment horizontal="left" vertical="top"/>
    </xf>
    <xf numFmtId="49" fontId="12" fillId="19" borderId="39" xfId="0" applyNumberFormat="1" applyFont="1" applyFill="1" applyBorder="1" applyAlignment="1">
      <alignment horizontal="left" vertical="top"/>
    </xf>
    <xf numFmtId="49" fontId="12" fillId="19" borderId="94" xfId="0" applyNumberFormat="1" applyFont="1" applyFill="1" applyBorder="1" applyAlignment="1">
      <alignment horizontal="left" vertical="top"/>
    </xf>
    <xf numFmtId="49" fontId="12" fillId="19" borderId="49" xfId="0" applyNumberFormat="1" applyFont="1" applyFill="1" applyBorder="1" applyAlignment="1">
      <alignment horizontal="left" vertical="top"/>
    </xf>
    <xf numFmtId="0" fontId="11" fillId="10" borderId="73" xfId="10" applyNumberFormat="1" applyFont="1" applyFill="1" applyBorder="1" applyAlignment="1" applyProtection="1">
      <alignment horizontal="left" vertical="top" wrapText="1"/>
    </xf>
    <xf numFmtId="0" fontId="11" fillId="10" borderId="73" xfId="0" applyFont="1" applyFill="1" applyBorder="1" applyAlignment="1">
      <alignment horizontal="center" vertical="top"/>
    </xf>
    <xf numFmtId="49" fontId="11" fillId="10" borderId="74" xfId="0" applyNumberFormat="1" applyFont="1" applyFill="1" applyBorder="1" applyAlignment="1">
      <alignment horizontal="center" vertical="top" wrapText="1"/>
    </xf>
    <xf numFmtId="0" fontId="11" fillId="10" borderId="9" xfId="0" applyFont="1" applyFill="1" applyBorder="1" applyAlignment="1">
      <alignment horizontal="center" vertical="top"/>
    </xf>
    <xf numFmtId="0" fontId="11" fillId="10" borderId="168" xfId="0" applyFont="1" applyFill="1" applyBorder="1" applyAlignment="1">
      <alignment horizontal="center" vertical="top"/>
    </xf>
    <xf numFmtId="0" fontId="11" fillId="10" borderId="180" xfId="0" applyFont="1" applyFill="1" applyBorder="1" applyAlignment="1">
      <alignment horizontal="center" vertical="top"/>
    </xf>
    <xf numFmtId="49" fontId="11" fillId="0" borderId="138" xfId="0" applyNumberFormat="1" applyFont="1" applyBorder="1" applyAlignment="1">
      <alignment horizontal="center" vertical="top" wrapText="1"/>
    </xf>
    <xf numFmtId="49" fontId="11" fillId="0" borderId="139" xfId="0" applyNumberFormat="1" applyFont="1" applyBorder="1" applyAlignment="1">
      <alignment horizontal="center" vertical="top" wrapText="1"/>
    </xf>
    <xf numFmtId="49" fontId="11" fillId="0" borderId="136" xfId="0" applyNumberFormat="1" applyFont="1" applyBorder="1" applyAlignment="1">
      <alignment horizontal="center" vertical="top" wrapText="1"/>
    </xf>
    <xf numFmtId="49" fontId="11" fillId="0" borderId="48" xfId="0" applyNumberFormat="1" applyFont="1" applyBorder="1" applyAlignment="1">
      <alignment horizontal="center" vertical="top"/>
    </xf>
    <xf numFmtId="49" fontId="11" fillId="10" borderId="64" xfId="0" applyNumberFormat="1" applyFont="1" applyFill="1" applyBorder="1" applyAlignment="1">
      <alignment horizontal="center" vertical="top" wrapText="1"/>
    </xf>
    <xf numFmtId="49" fontId="11" fillId="10" borderId="181" xfId="0" applyNumberFormat="1" applyFont="1" applyFill="1" applyBorder="1" applyAlignment="1">
      <alignment horizontal="center" vertical="top" wrapText="1"/>
    </xf>
    <xf numFmtId="49" fontId="11" fillId="0" borderId="65" xfId="0" applyNumberFormat="1" applyFont="1" applyBorder="1" applyAlignment="1">
      <alignment horizontal="center" vertical="top" wrapText="1"/>
    </xf>
    <xf numFmtId="49" fontId="11" fillId="0" borderId="174" xfId="0" applyNumberFormat="1" applyFont="1" applyBorder="1" applyAlignment="1">
      <alignment horizontal="center" vertical="top" wrapText="1"/>
    </xf>
    <xf numFmtId="49" fontId="11" fillId="0" borderId="115" xfId="0" applyNumberFormat="1" applyFont="1" applyBorder="1" applyAlignment="1">
      <alignment horizontal="center" vertical="top" wrapText="1"/>
    </xf>
    <xf numFmtId="49" fontId="12" fillId="12" borderId="86" xfId="0" applyNumberFormat="1" applyFont="1" applyFill="1" applyBorder="1" applyAlignment="1">
      <alignment horizontal="left" vertical="top"/>
    </xf>
    <xf numFmtId="49" fontId="12" fillId="12" borderId="39" xfId="0" applyNumberFormat="1" applyFont="1" applyFill="1" applyBorder="1" applyAlignment="1">
      <alignment horizontal="left" vertical="top"/>
    </xf>
    <xf numFmtId="49" fontId="12" fillId="12" borderId="94" xfId="0" applyNumberFormat="1" applyFont="1" applyFill="1" applyBorder="1" applyAlignment="1">
      <alignment horizontal="left" vertical="top"/>
    </xf>
    <xf numFmtId="49" fontId="12" fillId="12" borderId="49" xfId="0" applyNumberFormat="1" applyFont="1" applyFill="1" applyBorder="1" applyAlignment="1">
      <alignment horizontal="left" vertical="top"/>
    </xf>
    <xf numFmtId="49" fontId="11" fillId="0" borderId="138" xfId="0" applyNumberFormat="1" applyFont="1" applyBorder="1" applyAlignment="1">
      <alignment horizontal="center" vertical="top"/>
    </xf>
    <xf numFmtId="49" fontId="11" fillId="0" borderId="139" xfId="0" applyNumberFormat="1" applyFont="1" applyBorder="1" applyAlignment="1">
      <alignment horizontal="center" vertical="top"/>
    </xf>
    <xf numFmtId="49" fontId="11" fillId="0" borderId="136" xfId="0" applyNumberFormat="1" applyFont="1" applyBorder="1" applyAlignment="1">
      <alignment horizontal="center" vertical="top"/>
    </xf>
    <xf numFmtId="0" fontId="11" fillId="10" borderId="9" xfId="0" applyFont="1" applyFill="1" applyBorder="1" applyAlignment="1">
      <alignment horizontal="left" vertical="top" wrapText="1"/>
    </xf>
    <xf numFmtId="0" fontId="11" fillId="10" borderId="180" xfId="0" applyFont="1" applyFill="1" applyBorder="1" applyAlignment="1">
      <alignment horizontal="left" vertical="top" wrapText="1"/>
    </xf>
    <xf numFmtId="0" fontId="11" fillId="0" borderId="154" xfId="0" applyFont="1" applyBorder="1" applyAlignment="1" applyProtection="1">
      <alignment horizontal="center" vertical="center" textRotation="90" wrapText="1"/>
      <protection locked="0"/>
    </xf>
    <xf numFmtId="0" fontId="11" fillId="0" borderId="45" xfId="0" applyFont="1" applyBorder="1" applyAlignment="1" applyProtection="1">
      <alignment horizontal="center" vertical="center" textRotation="90" wrapText="1"/>
      <protection locked="0"/>
    </xf>
    <xf numFmtId="0" fontId="11" fillId="0" borderId="152" xfId="0" applyFont="1" applyBorder="1" applyAlignment="1" applyProtection="1">
      <alignment horizontal="center" vertical="center" textRotation="90" wrapText="1"/>
      <protection locked="0"/>
    </xf>
    <xf numFmtId="0" fontId="11" fillId="0" borderId="43" xfId="0" applyFont="1" applyBorder="1" applyAlignment="1" applyProtection="1">
      <alignment horizontal="center" vertical="center" textRotation="90" wrapText="1"/>
      <protection locked="0"/>
    </xf>
    <xf numFmtId="0" fontId="11" fillId="0" borderId="89" xfId="0" applyFont="1" applyBorder="1" applyAlignment="1" applyProtection="1">
      <alignment horizontal="center" vertical="center"/>
      <protection locked="0"/>
    </xf>
    <xf numFmtId="0" fontId="11" fillId="0" borderId="22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2" fillId="0" borderId="91" xfId="0" applyFont="1" applyBorder="1" applyAlignment="1" applyProtection="1">
      <alignment horizontal="center" vertical="center" wrapText="1"/>
      <protection locked="0"/>
    </xf>
    <xf numFmtId="0" fontId="12" fillId="0" borderId="77" xfId="0" applyFont="1" applyBorder="1" applyAlignment="1" applyProtection="1">
      <alignment horizontal="center" vertical="center" wrapText="1"/>
      <protection locked="0"/>
    </xf>
    <xf numFmtId="0" fontId="12" fillId="0" borderId="78" xfId="0" applyFont="1" applyBorder="1" applyAlignment="1" applyProtection="1">
      <alignment horizontal="center" vertical="center" wrapText="1"/>
      <protection locked="0"/>
    </xf>
    <xf numFmtId="0" fontId="12" fillId="20" borderId="68" xfId="0" applyFont="1" applyFill="1" applyBorder="1" applyAlignment="1">
      <alignment horizontal="right" vertical="top"/>
    </xf>
    <xf numFmtId="0" fontId="12" fillId="20" borderId="39" xfId="0" applyFont="1" applyFill="1" applyBorder="1" applyAlignment="1">
      <alignment horizontal="right" vertical="top"/>
    </xf>
    <xf numFmtId="0" fontId="12" fillId="20" borderId="34" xfId="0" applyFont="1" applyFill="1" applyBorder="1" applyAlignment="1">
      <alignment horizontal="right" vertical="top"/>
    </xf>
    <xf numFmtId="0" fontId="11" fillId="0" borderId="31" xfId="0" applyFont="1" applyBorder="1" applyAlignment="1" applyProtection="1">
      <alignment horizontal="center" vertical="center" textRotation="90"/>
      <protection locked="0"/>
    </xf>
    <xf numFmtId="0" fontId="11" fillId="0" borderId="80" xfId="0" applyFont="1" applyBorder="1" applyAlignment="1" applyProtection="1">
      <alignment horizontal="center" vertical="center" textRotation="90"/>
      <protection locked="0"/>
    </xf>
    <xf numFmtId="0" fontId="11" fillId="0" borderId="43" xfId="0" applyFont="1" applyBorder="1" applyAlignment="1" applyProtection="1">
      <alignment horizontal="center" vertical="center" textRotation="90"/>
      <protection locked="0"/>
    </xf>
    <xf numFmtId="0" fontId="11" fillId="0" borderId="32" xfId="0" applyFont="1" applyBorder="1" applyAlignment="1" applyProtection="1">
      <alignment horizontal="center" vertical="center" textRotation="90"/>
      <protection locked="0"/>
    </xf>
    <xf numFmtId="0" fontId="11" fillId="0" borderId="29" xfId="0" applyFont="1" applyBorder="1" applyAlignment="1" applyProtection="1">
      <alignment horizontal="center" vertical="center" textRotation="90"/>
      <protection locked="0"/>
    </xf>
    <xf numFmtId="0" fontId="11" fillId="0" borderId="44" xfId="0" applyFont="1" applyBorder="1" applyAlignment="1" applyProtection="1">
      <alignment horizontal="center" vertical="center" textRotation="90"/>
      <protection locked="0"/>
    </xf>
    <xf numFmtId="0" fontId="11" fillId="0" borderId="33" xfId="0" applyFont="1" applyBorder="1" applyAlignment="1" applyProtection="1">
      <alignment horizontal="center" vertical="center" textRotation="90"/>
      <protection locked="0"/>
    </xf>
    <xf numFmtId="0" fontId="11" fillId="0" borderId="90" xfId="0" applyFont="1" applyBorder="1" applyAlignment="1" applyProtection="1">
      <alignment horizontal="center" vertical="center" textRotation="90"/>
      <protection locked="0"/>
    </xf>
    <xf numFmtId="0" fontId="11" fillId="0" borderId="45" xfId="0" applyFont="1" applyBorder="1" applyAlignment="1" applyProtection="1">
      <alignment horizontal="center" vertical="center" textRotation="90"/>
      <protection locked="0"/>
    </xf>
    <xf numFmtId="0" fontId="12" fillId="0" borderId="91" xfId="0" applyFont="1" applyBorder="1" applyAlignment="1" applyProtection="1">
      <alignment horizontal="center" vertical="center"/>
      <protection locked="0"/>
    </xf>
    <xf numFmtId="0" fontId="12" fillId="0" borderId="77" xfId="0" applyFont="1" applyBorder="1" applyAlignment="1" applyProtection="1">
      <alignment horizontal="center" vertical="center"/>
      <protection locked="0"/>
    </xf>
    <xf numFmtId="0" fontId="12" fillId="0" borderId="78" xfId="0" applyFont="1" applyBorder="1" applyAlignment="1" applyProtection="1">
      <alignment horizontal="center" vertical="center"/>
      <protection locked="0"/>
    </xf>
    <xf numFmtId="0" fontId="14" fillId="0" borderId="94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12" fillId="8" borderId="196" xfId="0" applyFont="1" applyFill="1" applyBorder="1" applyAlignment="1" applyProtection="1">
      <alignment horizontal="center" vertical="center" wrapText="1"/>
      <protection locked="0"/>
    </xf>
    <xf numFmtId="0" fontId="12" fillId="8" borderId="199" xfId="0" applyFont="1" applyFill="1" applyBorder="1" applyAlignment="1" applyProtection="1">
      <alignment horizontal="center" vertical="center" wrapText="1"/>
      <protection locked="0"/>
    </xf>
    <xf numFmtId="0" fontId="12" fillId="8" borderId="204" xfId="0" applyFont="1" applyFill="1" applyBorder="1" applyAlignment="1" applyProtection="1">
      <alignment horizontal="center" vertical="center" wrapText="1"/>
      <protection locked="0"/>
    </xf>
    <xf numFmtId="0" fontId="12" fillId="8" borderId="197" xfId="0" applyFont="1" applyFill="1" applyBorder="1" applyAlignment="1" applyProtection="1">
      <alignment horizontal="center" vertical="center" wrapText="1"/>
      <protection locked="0"/>
    </xf>
    <xf numFmtId="0" fontId="12" fillId="8" borderId="198" xfId="0" applyFont="1" applyFill="1" applyBorder="1" applyAlignment="1" applyProtection="1">
      <alignment horizontal="center" vertical="center" wrapText="1"/>
      <protection locked="0"/>
    </xf>
    <xf numFmtId="0" fontId="12" fillId="8" borderId="200" xfId="0" applyFont="1" applyFill="1" applyBorder="1" applyAlignment="1" applyProtection="1">
      <alignment horizontal="center" vertical="center" wrapText="1"/>
      <protection locked="0"/>
    </xf>
    <xf numFmtId="0" fontId="12" fillId="8" borderId="88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 textRotation="90" wrapText="1"/>
      <protection locked="0"/>
    </xf>
    <xf numFmtId="0" fontId="12" fillId="8" borderId="110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8" xfId="0" applyFont="1" applyFill="1" applyBorder="1" applyAlignment="1" applyProtection="1">
      <alignment horizontal="center" vertical="center" textRotation="90" wrapText="1"/>
      <protection locked="0"/>
    </xf>
    <xf numFmtId="0" fontId="14" fillId="8" borderId="201" xfId="0" applyFont="1" applyFill="1" applyBorder="1" applyAlignment="1" applyProtection="1">
      <alignment horizontal="center" vertical="top" wrapText="1"/>
      <protection locked="0"/>
    </xf>
    <xf numFmtId="0" fontId="14" fillId="8" borderId="202" xfId="0" applyFont="1" applyFill="1" applyBorder="1" applyAlignment="1" applyProtection="1">
      <alignment horizontal="center" vertical="top" wrapText="1"/>
      <protection locked="0"/>
    </xf>
    <xf numFmtId="0" fontId="14" fillId="8" borderId="205" xfId="0" applyFont="1" applyFill="1" applyBorder="1" applyAlignment="1" applyProtection="1">
      <alignment horizontal="center" vertical="top" wrapText="1"/>
      <protection locked="0"/>
    </xf>
    <xf numFmtId="0" fontId="14" fillId="8" borderId="153" xfId="0" applyFont="1" applyFill="1" applyBorder="1" applyAlignment="1" applyProtection="1">
      <alignment horizontal="center" vertical="top" wrapText="1"/>
      <protection locked="0"/>
    </xf>
    <xf numFmtId="0" fontId="14" fillId="8" borderId="29" xfId="0" applyFont="1" applyFill="1" applyBorder="1" applyAlignment="1" applyProtection="1">
      <alignment horizontal="center" vertical="top" wrapText="1"/>
      <protection locked="0"/>
    </xf>
    <xf numFmtId="0" fontId="14" fillId="8" borderId="206" xfId="0" applyFont="1" applyFill="1" applyBorder="1" applyAlignment="1" applyProtection="1">
      <alignment horizontal="center" vertical="top" wrapText="1"/>
      <protection locked="0"/>
    </xf>
    <xf numFmtId="0" fontId="14" fillId="8" borderId="187" xfId="0" applyFont="1" applyFill="1" applyBorder="1" applyAlignment="1" applyProtection="1">
      <alignment horizontal="center" vertical="top" wrapText="1"/>
      <protection locked="0"/>
    </xf>
    <xf numFmtId="0" fontId="14" fillId="8" borderId="203" xfId="0" applyFont="1" applyFill="1" applyBorder="1" applyAlignment="1" applyProtection="1">
      <alignment horizontal="center" vertical="top" wrapText="1"/>
      <protection locked="0"/>
    </xf>
    <xf numFmtId="0" fontId="14" fillId="8" borderId="207" xfId="0" applyFont="1" applyFill="1" applyBorder="1" applyAlignment="1" applyProtection="1">
      <alignment horizontal="center" vertical="top" wrapText="1"/>
      <protection locked="0"/>
    </xf>
    <xf numFmtId="0" fontId="14" fillId="20" borderId="57" xfId="0" applyFont="1" applyFill="1" applyBorder="1" applyAlignment="1">
      <alignment horizontal="left"/>
    </xf>
    <xf numFmtId="0" fontId="14" fillId="20" borderId="0" xfId="0" applyFont="1" applyFill="1" applyAlignment="1">
      <alignment horizontal="left"/>
    </xf>
    <xf numFmtId="0" fontId="14" fillId="20" borderId="54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25" borderId="96" xfId="0" applyFont="1" applyFill="1" applyBorder="1" applyAlignment="1">
      <alignment horizontal="center" vertical="top"/>
    </xf>
    <xf numFmtId="0" fontId="14" fillId="25" borderId="117" xfId="0" applyFont="1" applyFill="1" applyBorder="1" applyAlignment="1">
      <alignment horizontal="center" vertical="top"/>
    </xf>
    <xf numFmtId="0" fontId="14" fillId="25" borderId="77" xfId="0" applyFont="1" applyFill="1" applyBorder="1" applyAlignment="1">
      <alignment horizontal="center" vertical="top"/>
    </xf>
    <xf numFmtId="0" fontId="14" fillId="25" borderId="222" xfId="0" applyFont="1" applyFill="1" applyBorder="1" applyAlignment="1">
      <alignment horizontal="center" vertical="top"/>
    </xf>
    <xf numFmtId="0" fontId="14" fillId="25" borderId="62" xfId="0" applyFont="1" applyFill="1" applyBorder="1" applyAlignment="1">
      <alignment horizontal="center"/>
    </xf>
    <xf numFmtId="0" fontId="14" fillId="25" borderId="60" xfId="0" applyFont="1" applyFill="1" applyBorder="1" applyAlignment="1">
      <alignment horizontal="center"/>
    </xf>
    <xf numFmtId="0" fontId="14" fillId="25" borderId="61" xfId="0" applyFont="1" applyFill="1" applyBorder="1" applyAlignment="1">
      <alignment horizontal="center"/>
    </xf>
    <xf numFmtId="0" fontId="14" fillId="25" borderId="78" xfId="0" applyFont="1" applyFill="1" applyBorder="1" applyAlignment="1">
      <alignment horizontal="center" vertical="top" wrapText="1"/>
    </xf>
    <xf numFmtId="0" fontId="14" fillId="25" borderId="224" xfId="0" applyFont="1" applyFill="1" applyBorder="1" applyAlignment="1">
      <alignment horizontal="center" vertical="top" wrapText="1"/>
    </xf>
    <xf numFmtId="0" fontId="14" fillId="20" borderId="93" xfId="0" applyFont="1" applyFill="1" applyBorder="1" applyAlignment="1">
      <alignment horizontal="left"/>
    </xf>
    <xf numFmtId="0" fontId="14" fillId="20" borderId="94" xfId="0" applyFont="1" applyFill="1" applyBorder="1" applyAlignment="1">
      <alignment horizontal="left"/>
    </xf>
    <xf numFmtId="0" fontId="14" fillId="20" borderId="49" xfId="0" applyFont="1" applyFill="1" applyBorder="1" applyAlignment="1">
      <alignment horizontal="left"/>
    </xf>
    <xf numFmtId="0" fontId="14" fillId="20" borderId="68" xfId="0" applyFont="1" applyFill="1" applyBorder="1" applyAlignment="1">
      <alignment horizontal="left"/>
    </xf>
    <xf numFmtId="0" fontId="16" fillId="20" borderId="39" xfId="0" applyFont="1" applyFill="1" applyBorder="1" applyAlignment="1">
      <alignment horizontal="left"/>
    </xf>
    <xf numFmtId="0" fontId="16" fillId="20" borderId="34" xfId="0" applyFont="1" applyFill="1" applyBorder="1" applyAlignment="1">
      <alignment horizontal="left"/>
    </xf>
    <xf numFmtId="0" fontId="16" fillId="10" borderId="97" xfId="0" applyFont="1" applyFill="1" applyBorder="1" applyAlignment="1">
      <alignment horizontal="center"/>
    </xf>
    <xf numFmtId="0" fontId="16" fillId="10" borderId="97" xfId="0" applyFont="1" applyFill="1" applyBorder="1"/>
    <xf numFmtId="3" fontId="16" fillId="10" borderId="81" xfId="0" applyNumberFormat="1" applyFont="1" applyFill="1" applyBorder="1" applyAlignment="1">
      <alignment horizontal="center"/>
    </xf>
    <xf numFmtId="3" fontId="16" fillId="10" borderId="98" xfId="0" applyNumberFormat="1" applyFont="1" applyFill="1" applyBorder="1" applyAlignment="1">
      <alignment horizontal="center"/>
    </xf>
    <xf numFmtId="3" fontId="16" fillId="10" borderId="99" xfId="0" applyNumberFormat="1" applyFont="1" applyFill="1" applyBorder="1" applyAlignment="1">
      <alignment horizontal="center"/>
    </xf>
    <xf numFmtId="0" fontId="16" fillId="10" borderId="50" xfId="0" applyFont="1" applyFill="1" applyBorder="1" applyAlignment="1">
      <alignment wrapText="1"/>
    </xf>
    <xf numFmtId="0" fontId="16" fillId="10" borderId="50" xfId="0" applyFont="1" applyFill="1" applyBorder="1" applyAlignment="1">
      <alignment horizontal="center" vertical="top"/>
    </xf>
    <xf numFmtId="3" fontId="16" fillId="10" borderId="43" xfId="0" applyNumberFormat="1" applyFont="1" applyFill="1" applyBorder="1" applyAlignment="1">
      <alignment horizontal="center" vertical="top"/>
    </xf>
    <xf numFmtId="3" fontId="16" fillId="10" borderId="44" xfId="0" applyNumberFormat="1" applyFont="1" applyFill="1" applyBorder="1" applyAlignment="1">
      <alignment horizontal="center" vertical="top"/>
    </xf>
    <xf numFmtId="3" fontId="16" fillId="10" borderId="45" xfId="0" applyNumberFormat="1" applyFont="1" applyFill="1" applyBorder="1" applyAlignment="1">
      <alignment horizontal="center" vertical="top"/>
    </xf>
    <xf numFmtId="49" fontId="12" fillId="23" borderId="52" xfId="0" applyNumberFormat="1" applyFont="1" applyFill="1" applyBorder="1" applyAlignment="1">
      <alignment horizontal="center" vertical="top"/>
    </xf>
    <xf numFmtId="0" fontId="11" fillId="23" borderId="52" xfId="10" applyNumberFormat="1" applyFont="1" applyFill="1" applyBorder="1" applyAlignment="1" applyProtection="1">
      <alignment horizontal="left" vertical="top" wrapText="1"/>
    </xf>
    <xf numFmtId="0" fontId="11" fillId="23" borderId="52" xfId="0" applyFont="1" applyFill="1" applyBorder="1" applyAlignment="1">
      <alignment horizontal="center" vertical="top"/>
    </xf>
    <xf numFmtId="49" fontId="11" fillId="23" borderId="101" xfId="0" applyNumberFormat="1" applyFont="1" applyFill="1" applyBorder="1" applyAlignment="1">
      <alignment horizontal="center" vertical="top" wrapText="1"/>
    </xf>
    <xf numFmtId="49" fontId="11" fillId="23" borderId="35" xfId="0" applyNumberFormat="1" applyFont="1" applyFill="1" applyBorder="1" applyAlignment="1">
      <alignment horizontal="center" vertical="top"/>
    </xf>
    <xf numFmtId="49" fontId="11" fillId="23" borderId="46" xfId="0" applyNumberFormat="1" applyFont="1" applyFill="1" applyBorder="1" applyAlignment="1">
      <alignment horizontal="center" vertical="top"/>
    </xf>
    <xf numFmtId="0" fontId="11" fillId="23" borderId="96" xfId="0" applyFont="1" applyFill="1" applyBorder="1" applyAlignment="1">
      <alignment horizontal="center" vertical="center" wrapText="1"/>
    </xf>
    <xf numFmtId="164" fontId="11" fillId="23" borderId="62" xfId="0" applyNumberFormat="1" applyFont="1" applyFill="1" applyBorder="1" applyAlignment="1">
      <alignment horizontal="center" vertical="center"/>
    </xf>
    <xf numFmtId="164" fontId="11" fillId="23" borderId="60" xfId="0" applyNumberFormat="1" applyFont="1" applyFill="1" applyBorder="1" applyAlignment="1">
      <alignment horizontal="center" vertical="center"/>
    </xf>
    <xf numFmtId="164" fontId="11" fillId="23" borderId="61" xfId="0" applyNumberFormat="1" applyFont="1" applyFill="1" applyBorder="1" applyAlignment="1">
      <alignment horizontal="center" vertical="center"/>
    </xf>
    <xf numFmtId="49" fontId="12" fillId="23" borderId="15" xfId="0" applyNumberFormat="1" applyFont="1" applyFill="1" applyBorder="1" applyAlignment="1">
      <alignment horizontal="center" vertical="top"/>
    </xf>
    <xf numFmtId="0" fontId="11" fillId="23" borderId="15" xfId="10" applyNumberFormat="1" applyFont="1" applyFill="1" applyBorder="1" applyAlignment="1" applyProtection="1">
      <alignment horizontal="left" vertical="top" wrapText="1"/>
    </xf>
    <xf numFmtId="0" fontId="11" fillId="23" borderId="15" xfId="0" applyFont="1" applyFill="1" applyBorder="1" applyAlignment="1">
      <alignment horizontal="center" vertical="top"/>
    </xf>
    <xf numFmtId="49" fontId="11" fillId="23" borderId="109" xfId="0" applyNumberFormat="1" applyFont="1" applyFill="1" applyBorder="1" applyAlignment="1">
      <alignment horizontal="center" vertical="top" wrapText="1"/>
    </xf>
    <xf numFmtId="49" fontId="11" fillId="23" borderId="110" xfId="0" applyNumberFormat="1" applyFont="1" applyFill="1" applyBorder="1" applyAlignment="1">
      <alignment horizontal="center" vertical="top"/>
    </xf>
    <xf numFmtId="0" fontId="11" fillId="23" borderId="57" xfId="0" applyFont="1" applyFill="1" applyBorder="1" applyAlignment="1">
      <alignment horizontal="center" vertical="center" wrapText="1"/>
    </xf>
    <xf numFmtId="164" fontId="11" fillId="23" borderId="80" xfId="0" applyNumberFormat="1" applyFont="1" applyFill="1" applyBorder="1" applyAlignment="1">
      <alignment horizontal="center" vertical="center"/>
    </xf>
    <xf numFmtId="164" fontId="11" fillId="23" borderId="29" xfId="0" applyNumberFormat="1" applyFont="1" applyFill="1" applyBorder="1" applyAlignment="1">
      <alignment horizontal="center" vertical="center"/>
    </xf>
    <xf numFmtId="164" fontId="11" fillId="23" borderId="90" xfId="0" applyNumberFormat="1" applyFont="1" applyFill="1" applyBorder="1" applyAlignment="1">
      <alignment horizontal="center" vertical="center"/>
    </xf>
    <xf numFmtId="49" fontId="11" fillId="23" borderId="50" xfId="0" applyNumberFormat="1" applyFont="1" applyFill="1" applyBorder="1" applyAlignment="1">
      <alignment horizontal="center" vertical="top"/>
    </xf>
    <xf numFmtId="49" fontId="11" fillId="23" borderId="175" xfId="0" applyNumberFormat="1" applyFont="1" applyFill="1" applyBorder="1" applyAlignment="1">
      <alignment horizontal="center" vertical="top"/>
    </xf>
    <xf numFmtId="0" fontId="12" fillId="23" borderId="68" xfId="0" applyFont="1" applyFill="1" applyBorder="1" applyAlignment="1">
      <alignment horizontal="center" vertical="top" wrapText="1"/>
    </xf>
    <xf numFmtId="164" fontId="12" fillId="23" borderId="31" xfId="0" applyNumberFormat="1" applyFont="1" applyFill="1" applyBorder="1" applyAlignment="1">
      <alignment horizontal="center" vertical="top"/>
    </xf>
    <xf numFmtId="164" fontId="12" fillId="23" borderId="32" xfId="0" applyNumberFormat="1" applyFont="1" applyFill="1" applyBorder="1" applyAlignment="1">
      <alignment horizontal="center" vertical="top"/>
    </xf>
    <xf numFmtId="164" fontId="12" fillId="23" borderId="33" xfId="0" applyNumberFormat="1" applyFont="1" applyFill="1" applyBorder="1" applyAlignment="1">
      <alignment horizontal="center" vertical="top"/>
    </xf>
  </cellXfs>
  <cellStyles count="28">
    <cellStyle name="1 antraštė" xfId="1" builtinId="16" customBuiltin="1"/>
    <cellStyle name="2 antraštė" xfId="2" builtinId="17" customBuiltin="1"/>
    <cellStyle name="20% – paryškinimas 3 2" xfId="3" xr:uid="{00000000-0005-0000-0000-000002000000}"/>
    <cellStyle name="20% – paryškinimas 5 2" xfId="4" xr:uid="{00000000-0005-0000-0000-000003000000}"/>
    <cellStyle name="3 antraštė" xfId="5" builtinId="18" customBuiltin="1"/>
    <cellStyle name="4 antraštė" xfId="6" builtinId="19" customBuiltin="1"/>
    <cellStyle name="Aiškinamasis tekstas" xfId="7" builtinId="53" customBuiltin="1"/>
    <cellStyle name="Excel_BuiltIn_20% – paryškinimas 3" xfId="8" xr:uid="{00000000-0005-0000-0000-000007000000}"/>
    <cellStyle name="Excel_BuiltIn_20% – paryškinimas 5" xfId="9" xr:uid="{00000000-0005-0000-0000-000008000000}"/>
    <cellStyle name="Excel_BuiltIn_Pastaba" xfId="10" xr:uid="{00000000-0005-0000-0000-000009000000}"/>
    <cellStyle name="Explanatory Text" xfId="11" xr:uid="{00000000-0005-0000-0000-00000A000000}"/>
    <cellStyle name="Geras" xfId="12" builtinId="26" customBuiltin="1"/>
    <cellStyle name="Good 1" xfId="13" xr:uid="{00000000-0005-0000-0000-00000C000000}"/>
    <cellStyle name="Heading 1 1" xfId="14" xr:uid="{00000000-0005-0000-0000-00000D000000}"/>
    <cellStyle name="Heading 2 1" xfId="15" xr:uid="{00000000-0005-0000-0000-00000E000000}"/>
    <cellStyle name="Heading 3" xfId="16" xr:uid="{00000000-0005-0000-0000-00000F000000}"/>
    <cellStyle name="Heading 4" xfId="17" xr:uid="{00000000-0005-0000-0000-000010000000}"/>
    <cellStyle name="Įprastas" xfId="0" builtinId="0"/>
    <cellStyle name="Įspėjimo tekstas" xfId="18" builtinId="11" customBuiltin="1"/>
    <cellStyle name="Išvestis" xfId="19" builtinId="21" customBuiltin="1"/>
    <cellStyle name="Output" xfId="20" xr:uid="{00000000-0005-0000-0000-000014000000}"/>
    <cellStyle name="Paprastas_Lapas1" xfId="21" xr:uid="{00000000-0005-0000-0000-000015000000}"/>
    <cellStyle name="Pastaba 2" xfId="22" xr:uid="{00000000-0005-0000-0000-000016000000}"/>
    <cellStyle name="Pavadinimas" xfId="23" builtinId="15" customBuiltin="1"/>
    <cellStyle name="Suma" xfId="24" builtinId="25" customBuiltin="1"/>
    <cellStyle name="Title" xfId="25" xr:uid="{00000000-0005-0000-0000-000019000000}"/>
    <cellStyle name="Total" xfId="26" xr:uid="{00000000-0005-0000-0000-00001A000000}"/>
    <cellStyle name="Warning Text" xfId="27" xr:uid="{00000000-0005-0000-0000-00001B000000}"/>
  </cellStyles>
  <dxfs count="0"/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84"/>
  <sheetViews>
    <sheetView tabSelected="1" zoomScale="80" zoomScaleNormal="80" zoomScaleSheetLayoutView="80" workbookViewId="0">
      <pane ySplit="14" topLeftCell="A84" activePane="bottomLeft" state="frozen"/>
      <selection pane="bottomLeft" activeCell="E92" sqref="E92:E94"/>
    </sheetView>
  </sheetViews>
  <sheetFormatPr defaultRowHeight="12.75" x14ac:dyDescent="0.2"/>
  <cols>
    <col min="1" max="1" width="3.28515625" style="28" customWidth="1"/>
    <col min="2" max="2" width="3.7109375" style="29" customWidth="1"/>
    <col min="3" max="3" width="3.140625" style="29" customWidth="1"/>
    <col min="4" max="4" width="3.42578125" style="29" customWidth="1"/>
    <col min="5" max="5" width="34.85546875" style="29" customWidth="1"/>
    <col min="6" max="6" width="5" style="29" customWidth="1"/>
    <col min="7" max="7" width="12.85546875" style="29" customWidth="1"/>
    <col min="8" max="8" width="11.85546875" style="29" customWidth="1"/>
    <col min="9" max="9" width="5.28515625" style="29" customWidth="1"/>
    <col min="10" max="10" width="10.85546875" style="29" customWidth="1"/>
    <col min="11" max="11" width="8.5703125" style="29" customWidth="1"/>
    <col min="12" max="12" width="10.5703125" style="29" customWidth="1"/>
    <col min="13" max="13" width="10.7109375" style="29" customWidth="1"/>
    <col min="14" max="14" width="10.28515625" style="29" customWidth="1"/>
    <col min="15" max="15" width="10.7109375" style="29" customWidth="1"/>
    <col min="16" max="17" width="10.85546875" style="29" customWidth="1"/>
    <col min="18" max="18" width="11" style="29" customWidth="1"/>
    <col min="19" max="19" width="11.140625" style="29" customWidth="1"/>
    <col min="20" max="20" width="11" style="29" customWidth="1"/>
    <col min="21" max="22" width="11.28515625" style="29" customWidth="1"/>
    <col min="23" max="23" width="11.85546875" style="29" customWidth="1"/>
    <col min="24" max="37" width="9" style="29" hidden="1" customWidth="1"/>
    <col min="38" max="16384" width="9.140625" style="28"/>
  </cols>
  <sheetData>
    <row r="1" spans="1:37" ht="0.75" customHeight="1" x14ac:dyDescent="0.2">
      <c r="B1" s="942" t="s">
        <v>0</v>
      </c>
      <c r="C1" s="942"/>
      <c r="D1" s="942"/>
      <c r="E1" s="942"/>
      <c r="F1" s="942"/>
      <c r="G1" s="942"/>
      <c r="H1" s="942"/>
      <c r="I1" s="942"/>
      <c r="J1" s="942"/>
      <c r="K1" s="942"/>
      <c r="L1" s="942"/>
      <c r="M1" s="942"/>
      <c r="N1" s="942"/>
      <c r="O1" s="942"/>
      <c r="P1" s="942"/>
      <c r="Q1" s="942"/>
      <c r="R1" s="942"/>
      <c r="S1" s="942"/>
      <c r="T1" s="942"/>
      <c r="U1" s="942"/>
      <c r="V1" s="942"/>
      <c r="W1" s="942"/>
    </row>
    <row r="2" spans="1:37" ht="12.75" customHeight="1" x14ac:dyDescent="0.2"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S2" s="689" t="s">
        <v>149</v>
      </c>
      <c r="T2" s="689"/>
      <c r="U2" s="689"/>
      <c r="V2" s="689"/>
      <c r="W2" s="689"/>
      <c r="X2" s="689"/>
    </row>
    <row r="3" spans="1:37" ht="12.75" customHeight="1" x14ac:dyDescent="0.2"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S3" s="689" t="s">
        <v>451</v>
      </c>
      <c r="T3" s="689"/>
      <c r="U3" s="689"/>
      <c r="V3" s="689"/>
      <c r="W3" s="689"/>
      <c r="X3" s="689"/>
    </row>
    <row r="4" spans="1:37" ht="12.75" customHeight="1" x14ac:dyDescent="0.2"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S4" s="689" t="s">
        <v>456</v>
      </c>
      <c r="T4" s="689"/>
      <c r="U4" s="689"/>
      <c r="V4" s="689"/>
      <c r="W4" s="689"/>
      <c r="X4" s="689"/>
    </row>
    <row r="5" spans="1:37" ht="12.75" customHeight="1" x14ac:dyDescent="0.2"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S5" s="689" t="s">
        <v>457</v>
      </c>
      <c r="T5" s="689"/>
      <c r="U5" s="689"/>
      <c r="V5" s="689"/>
      <c r="W5" s="689"/>
      <c r="X5" s="663"/>
    </row>
    <row r="6" spans="1:37" ht="12.75" customHeight="1" x14ac:dyDescent="0.2"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S6" s="689" t="s">
        <v>458</v>
      </c>
      <c r="T6" s="689"/>
      <c r="U6" s="689"/>
      <c r="V6" s="689"/>
      <c r="W6" s="689"/>
      <c r="X6" s="663"/>
    </row>
    <row r="7" spans="1:37" ht="12.75" customHeight="1" x14ac:dyDescent="0.2"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S7" s="689" t="s">
        <v>452</v>
      </c>
      <c r="T7" s="689"/>
      <c r="U7" s="689"/>
      <c r="V7" s="689"/>
      <c r="W7" s="689"/>
      <c r="X7" s="663"/>
    </row>
    <row r="8" spans="1:37" ht="12" customHeight="1" x14ac:dyDescent="0.2">
      <c r="B8" s="943" t="s">
        <v>441</v>
      </c>
      <c r="C8" s="943"/>
      <c r="D8" s="943"/>
      <c r="E8" s="943"/>
      <c r="F8" s="943"/>
      <c r="G8" s="943"/>
      <c r="H8" s="943"/>
      <c r="I8" s="943"/>
      <c r="J8" s="943"/>
      <c r="K8" s="943"/>
      <c r="L8" s="943"/>
      <c r="M8" s="943"/>
      <c r="N8" s="943"/>
      <c r="O8" s="943"/>
      <c r="P8" s="943"/>
      <c r="Q8" s="943"/>
      <c r="R8" s="943"/>
      <c r="S8" s="943"/>
      <c r="T8" s="943"/>
      <c r="U8" s="943"/>
      <c r="V8" s="943"/>
      <c r="W8" s="943"/>
    </row>
    <row r="9" spans="1:37" ht="12.75" customHeight="1" x14ac:dyDescent="0.2">
      <c r="B9" s="944" t="s">
        <v>173</v>
      </c>
      <c r="C9" s="944"/>
      <c r="D9" s="944"/>
      <c r="E9" s="944"/>
      <c r="F9" s="944"/>
      <c r="G9" s="944"/>
      <c r="H9" s="944"/>
      <c r="I9" s="944"/>
      <c r="J9" s="944"/>
      <c r="K9" s="944"/>
      <c r="L9" s="944"/>
      <c r="M9" s="944"/>
      <c r="N9" s="944"/>
      <c r="O9" s="944"/>
      <c r="P9" s="944"/>
      <c r="Q9" s="944"/>
      <c r="R9" s="944"/>
      <c r="S9" s="944"/>
      <c r="T9" s="944"/>
      <c r="U9" s="944"/>
      <c r="V9" s="944"/>
      <c r="W9" s="944"/>
    </row>
    <row r="10" spans="1:37" ht="12.75" customHeight="1" x14ac:dyDescent="0.2">
      <c r="B10" s="943" t="s">
        <v>374</v>
      </c>
      <c r="C10" s="943"/>
      <c r="D10" s="943"/>
      <c r="E10" s="943"/>
      <c r="F10" s="943"/>
      <c r="G10" s="943"/>
      <c r="H10" s="943"/>
      <c r="I10" s="943"/>
      <c r="J10" s="943"/>
      <c r="K10" s="943"/>
      <c r="L10" s="943"/>
      <c r="M10" s="943"/>
      <c r="N10" s="943"/>
      <c r="O10" s="943"/>
      <c r="P10" s="943"/>
      <c r="Q10" s="943"/>
      <c r="R10" s="943"/>
      <c r="S10" s="943"/>
      <c r="T10" s="943"/>
      <c r="U10" s="943"/>
      <c r="V10" s="943"/>
      <c r="W10" s="943"/>
    </row>
    <row r="11" spans="1:37" ht="16.5" customHeight="1" thickBo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945" t="s">
        <v>117</v>
      </c>
      <c r="V11" s="945"/>
      <c r="W11" s="945"/>
    </row>
    <row r="12" spans="1:37" ht="21.75" customHeight="1" thickBot="1" x14ac:dyDescent="0.25">
      <c r="A12" s="956" t="s">
        <v>1</v>
      </c>
      <c r="B12" s="959" t="s">
        <v>2</v>
      </c>
      <c r="C12" s="962" t="s">
        <v>3</v>
      </c>
      <c r="D12" s="1074" t="s">
        <v>4</v>
      </c>
      <c r="E12" s="1077" t="s">
        <v>5</v>
      </c>
      <c r="F12" s="1074" t="s">
        <v>6</v>
      </c>
      <c r="G12" s="1086" t="s">
        <v>7</v>
      </c>
      <c r="H12" s="946" t="s">
        <v>8</v>
      </c>
      <c r="I12" s="946" t="s">
        <v>9</v>
      </c>
      <c r="J12" s="1094" t="s">
        <v>412</v>
      </c>
      <c r="K12" s="946" t="s">
        <v>10</v>
      </c>
      <c r="L12" s="949" t="s">
        <v>375</v>
      </c>
      <c r="M12" s="950"/>
      <c r="N12" s="950"/>
      <c r="O12" s="951"/>
      <c r="P12" s="1080" t="s">
        <v>376</v>
      </c>
      <c r="Q12" s="1081"/>
      <c r="R12" s="1081"/>
      <c r="S12" s="1082"/>
      <c r="T12" s="1083" t="s">
        <v>442</v>
      </c>
      <c r="U12" s="1084"/>
      <c r="V12" s="1084"/>
      <c r="W12" s="1085"/>
    </row>
    <row r="13" spans="1:37" ht="13.15" customHeight="1" thickBot="1" x14ac:dyDescent="0.25">
      <c r="A13" s="957"/>
      <c r="B13" s="960"/>
      <c r="C13" s="963"/>
      <c r="D13" s="1075"/>
      <c r="E13" s="1078"/>
      <c r="F13" s="1075"/>
      <c r="G13" s="1087"/>
      <c r="H13" s="947"/>
      <c r="I13" s="947"/>
      <c r="J13" s="1095"/>
      <c r="K13" s="947"/>
      <c r="L13" s="1089" t="s">
        <v>11</v>
      </c>
      <c r="M13" s="1091" t="s">
        <v>12</v>
      </c>
      <c r="N13" s="1091"/>
      <c r="O13" s="1072" t="s">
        <v>106</v>
      </c>
      <c r="P13" s="1092" t="s">
        <v>11</v>
      </c>
      <c r="Q13" s="1097" t="s">
        <v>12</v>
      </c>
      <c r="R13" s="1097"/>
      <c r="S13" s="1098" t="s">
        <v>106</v>
      </c>
      <c r="T13" s="1092" t="s">
        <v>11</v>
      </c>
      <c r="U13" s="1097" t="s">
        <v>12</v>
      </c>
      <c r="V13" s="1097"/>
      <c r="W13" s="1098" t="s">
        <v>106</v>
      </c>
    </row>
    <row r="14" spans="1:37" ht="127.5" customHeight="1" thickBot="1" x14ac:dyDescent="0.25">
      <c r="A14" s="958"/>
      <c r="B14" s="961"/>
      <c r="C14" s="964"/>
      <c r="D14" s="1076"/>
      <c r="E14" s="1079"/>
      <c r="F14" s="1076"/>
      <c r="G14" s="1088"/>
      <c r="H14" s="948"/>
      <c r="I14" s="948"/>
      <c r="J14" s="1096"/>
      <c r="K14" s="948"/>
      <c r="L14" s="1090"/>
      <c r="M14" s="279" t="s">
        <v>11</v>
      </c>
      <c r="N14" s="279" t="s">
        <v>82</v>
      </c>
      <c r="O14" s="1073"/>
      <c r="P14" s="1093"/>
      <c r="Q14" s="280" t="s">
        <v>11</v>
      </c>
      <c r="R14" s="280" t="s">
        <v>82</v>
      </c>
      <c r="S14" s="1099"/>
      <c r="T14" s="1093"/>
      <c r="U14" s="280" t="s">
        <v>11</v>
      </c>
      <c r="V14" s="280" t="s">
        <v>82</v>
      </c>
      <c r="W14" s="1099"/>
    </row>
    <row r="15" spans="1:37" ht="18" customHeight="1" thickBot="1" x14ac:dyDescent="0.25">
      <c r="A15" s="1069" t="s">
        <v>431</v>
      </c>
      <c r="B15" s="1070"/>
      <c r="C15" s="1070"/>
      <c r="D15" s="1070"/>
      <c r="E15" s="1070"/>
      <c r="F15" s="1070"/>
      <c r="G15" s="1070"/>
      <c r="H15" s="1070"/>
      <c r="I15" s="1070"/>
      <c r="J15" s="1070"/>
      <c r="K15" s="1070"/>
      <c r="L15" s="1070"/>
      <c r="M15" s="1070"/>
      <c r="N15" s="1070"/>
      <c r="O15" s="1070"/>
      <c r="P15" s="1070"/>
      <c r="Q15" s="1070"/>
      <c r="R15" s="1070"/>
      <c r="S15" s="1070"/>
      <c r="T15" s="1070"/>
      <c r="U15" s="1070"/>
      <c r="V15" s="1070"/>
      <c r="W15" s="1071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ht="17.25" customHeight="1" thickBot="1" x14ac:dyDescent="0.25">
      <c r="A16" s="1111" t="s">
        <v>13</v>
      </c>
      <c r="B16" s="1112"/>
      <c r="C16" s="1112"/>
      <c r="D16" s="1112"/>
      <c r="E16" s="1112"/>
      <c r="F16" s="1112"/>
      <c r="G16" s="1112"/>
      <c r="H16" s="1112"/>
      <c r="I16" s="1112"/>
      <c r="J16" s="1112"/>
      <c r="K16" s="1112"/>
      <c r="L16" s="1112"/>
      <c r="M16" s="1112"/>
      <c r="N16" s="1112"/>
      <c r="O16" s="1112"/>
      <c r="P16" s="1112"/>
      <c r="Q16" s="1112"/>
      <c r="R16" s="1112"/>
      <c r="S16" s="1112"/>
      <c r="T16" s="1112"/>
      <c r="U16" s="1112"/>
      <c r="V16" s="1112"/>
      <c r="W16" s="1113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t="19.5" customHeight="1" thickBot="1" x14ac:dyDescent="0.25">
      <c r="A17" s="142" t="s">
        <v>14</v>
      </c>
      <c r="B17" s="224" t="s">
        <v>15</v>
      </c>
      <c r="C17" s="1114" t="s">
        <v>155</v>
      </c>
      <c r="D17" s="1115"/>
      <c r="E17" s="1115"/>
      <c r="F17" s="1115"/>
      <c r="G17" s="1115"/>
      <c r="H17" s="1115"/>
      <c r="I17" s="1115"/>
      <c r="J17" s="1115"/>
      <c r="K17" s="1115"/>
      <c r="L17" s="1115"/>
      <c r="M17" s="1115"/>
      <c r="N17" s="1115"/>
      <c r="O17" s="1115"/>
      <c r="P17" s="1115"/>
      <c r="Q17" s="1115"/>
      <c r="R17" s="1115"/>
      <c r="S17" s="1115"/>
      <c r="T17" s="1115"/>
      <c r="U17" s="1115"/>
      <c r="V17" s="1115"/>
      <c r="W17" s="1116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t="21" customHeight="1" thickBot="1" x14ac:dyDescent="0.25">
      <c r="A18" s="27" t="s">
        <v>14</v>
      </c>
      <c r="B18" s="225" t="s">
        <v>15</v>
      </c>
      <c r="C18" s="155" t="s">
        <v>15</v>
      </c>
      <c r="D18" s="892" t="s">
        <v>17</v>
      </c>
      <c r="E18" s="893"/>
      <c r="F18" s="893"/>
      <c r="G18" s="893"/>
      <c r="H18" s="893"/>
      <c r="I18" s="893"/>
      <c r="J18" s="893"/>
      <c r="K18" s="893"/>
      <c r="L18" s="893"/>
      <c r="M18" s="893"/>
      <c r="N18" s="893"/>
      <c r="O18" s="893"/>
      <c r="P18" s="893"/>
      <c r="Q18" s="893"/>
      <c r="R18" s="893"/>
      <c r="S18" s="893"/>
      <c r="T18" s="893"/>
      <c r="U18" s="893"/>
      <c r="V18" s="893"/>
      <c r="W18" s="924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t="27.75" customHeight="1" thickBot="1" x14ac:dyDescent="0.25">
      <c r="A19" s="723" t="s">
        <v>14</v>
      </c>
      <c r="B19" s="690" t="s">
        <v>15</v>
      </c>
      <c r="C19" s="696" t="s">
        <v>15</v>
      </c>
      <c r="D19" s="986" t="s">
        <v>15</v>
      </c>
      <c r="E19" s="765" t="s">
        <v>189</v>
      </c>
      <c r="F19" s="786" t="s">
        <v>185</v>
      </c>
      <c r="G19" s="769" t="s">
        <v>18</v>
      </c>
      <c r="H19" s="791" t="s">
        <v>19</v>
      </c>
      <c r="I19" s="778" t="s">
        <v>36</v>
      </c>
      <c r="J19" s="778" t="s">
        <v>421</v>
      </c>
      <c r="K19" s="59" t="s">
        <v>20</v>
      </c>
      <c r="L19" s="555">
        <f>SUM(M19,O19)</f>
        <v>120</v>
      </c>
      <c r="M19" s="556">
        <v>120</v>
      </c>
      <c r="N19" s="556">
        <v>0</v>
      </c>
      <c r="O19" s="557">
        <v>0</v>
      </c>
      <c r="P19" s="558">
        <f>Q19+S19</f>
        <v>120</v>
      </c>
      <c r="Q19" s="559">
        <v>120</v>
      </c>
      <c r="R19" s="556">
        <v>0</v>
      </c>
      <c r="S19" s="557">
        <v>0</v>
      </c>
      <c r="T19" s="560">
        <f>U19+W19</f>
        <v>120</v>
      </c>
      <c r="U19" s="561">
        <v>120</v>
      </c>
      <c r="V19" s="561">
        <v>0</v>
      </c>
      <c r="W19" s="562">
        <v>0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t="27" customHeight="1" thickBot="1" x14ac:dyDescent="0.25">
      <c r="A20" s="783"/>
      <c r="B20" s="692"/>
      <c r="C20" s="732"/>
      <c r="D20" s="987"/>
      <c r="E20" s="965"/>
      <c r="F20" s="788"/>
      <c r="G20" s="785"/>
      <c r="H20" s="793"/>
      <c r="I20" s="779"/>
      <c r="J20" s="779"/>
      <c r="K20" s="46" t="s">
        <v>11</v>
      </c>
      <c r="L20" s="51">
        <f>SUM(L19)</f>
        <v>120</v>
      </c>
      <c r="M20" s="40">
        <f>SUM(M19:M19)</f>
        <v>120</v>
      </c>
      <c r="N20" s="40">
        <v>0</v>
      </c>
      <c r="O20" s="309">
        <v>0</v>
      </c>
      <c r="P20" s="47">
        <f>SUM(P19)</f>
        <v>120</v>
      </c>
      <c r="Q20" s="48">
        <f t="shared" ref="Q20:W20" si="0">SUM(Q19)</f>
        <v>120</v>
      </c>
      <c r="R20" s="48">
        <f t="shared" si="0"/>
        <v>0</v>
      </c>
      <c r="S20" s="49">
        <f t="shared" si="0"/>
        <v>0</v>
      </c>
      <c r="T20" s="47">
        <f t="shared" si="0"/>
        <v>120</v>
      </c>
      <c r="U20" s="48">
        <f t="shared" si="0"/>
        <v>120</v>
      </c>
      <c r="V20" s="48">
        <f t="shared" si="0"/>
        <v>0</v>
      </c>
      <c r="W20" s="49">
        <f t="shared" si="0"/>
        <v>0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ht="20.25" customHeight="1" thickBot="1" x14ac:dyDescent="0.25">
      <c r="A21" s="27" t="s">
        <v>14</v>
      </c>
      <c r="B21" s="4" t="s">
        <v>15</v>
      </c>
      <c r="C21" s="5" t="s">
        <v>15</v>
      </c>
      <c r="D21" s="143"/>
      <c r="E21" s="789" t="s">
        <v>174</v>
      </c>
      <c r="F21" s="789"/>
      <c r="G21" s="789"/>
      <c r="H21" s="789"/>
      <c r="I21" s="789"/>
      <c r="J21" s="790"/>
      <c r="K21" s="952"/>
      <c r="L21" s="20">
        <f t="shared" ref="L21:N21" si="1">L20</f>
        <v>120</v>
      </c>
      <c r="M21" s="6">
        <f t="shared" si="1"/>
        <v>120</v>
      </c>
      <c r="N21" s="6">
        <f t="shared" si="1"/>
        <v>0</v>
      </c>
      <c r="O21" s="144">
        <v>0</v>
      </c>
      <c r="P21" s="26">
        <f>P20</f>
        <v>120</v>
      </c>
      <c r="Q21" s="199">
        <f>Q20</f>
        <v>120</v>
      </c>
      <c r="R21" s="310">
        <v>0</v>
      </c>
      <c r="S21" s="311">
        <v>0</v>
      </c>
      <c r="T21" s="26">
        <f>T20</f>
        <v>120</v>
      </c>
      <c r="U21" s="310">
        <f>U20</f>
        <v>120</v>
      </c>
      <c r="V21" s="310">
        <v>0</v>
      </c>
      <c r="W21" s="311">
        <v>0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ht="20.25" customHeight="1" thickBot="1" x14ac:dyDescent="0.25">
      <c r="A22" s="27" t="s">
        <v>14</v>
      </c>
      <c r="B22" s="4" t="s">
        <v>15</v>
      </c>
      <c r="C22" s="5" t="s">
        <v>21</v>
      </c>
      <c r="D22" s="939" t="s">
        <v>131</v>
      </c>
      <c r="E22" s="940"/>
      <c r="F22" s="940"/>
      <c r="G22" s="940"/>
      <c r="H22" s="940"/>
      <c r="I22" s="940"/>
      <c r="J22" s="940"/>
      <c r="K22" s="940"/>
      <c r="L22" s="940"/>
      <c r="M22" s="940"/>
      <c r="N22" s="940"/>
      <c r="O22" s="940"/>
      <c r="P22" s="940"/>
      <c r="Q22" s="940"/>
      <c r="R22" s="940"/>
      <c r="S22" s="940"/>
      <c r="T22" s="940"/>
      <c r="U22" s="940"/>
      <c r="V22" s="940"/>
      <c r="W22" s="941"/>
    </row>
    <row r="23" spans="1:37" ht="20.25" customHeight="1" x14ac:dyDescent="0.2">
      <c r="A23" s="723" t="s">
        <v>14</v>
      </c>
      <c r="B23" s="690" t="s">
        <v>15</v>
      </c>
      <c r="C23" s="696" t="s">
        <v>21</v>
      </c>
      <c r="D23" s="986" t="s">
        <v>15</v>
      </c>
      <c r="E23" s="765" t="s">
        <v>190</v>
      </c>
      <c r="F23" s="786" t="s">
        <v>185</v>
      </c>
      <c r="G23" s="769" t="s">
        <v>132</v>
      </c>
      <c r="H23" s="778" t="s">
        <v>26</v>
      </c>
      <c r="I23" s="778" t="s">
        <v>377</v>
      </c>
      <c r="J23" s="778" t="s">
        <v>421</v>
      </c>
      <c r="K23" s="64" t="s">
        <v>40</v>
      </c>
      <c r="L23" s="563">
        <f>SUM(M23,O23)</f>
        <v>780</v>
      </c>
      <c r="M23" s="664">
        <v>780</v>
      </c>
      <c r="N23" s="664">
        <v>750.3</v>
      </c>
      <c r="O23" s="665">
        <v>0</v>
      </c>
      <c r="P23" s="89">
        <f>Q23+S23</f>
        <v>873.6</v>
      </c>
      <c r="Q23" s="564">
        <v>873.6</v>
      </c>
      <c r="R23" s="564">
        <v>840.4</v>
      </c>
      <c r="S23" s="91">
        <v>0</v>
      </c>
      <c r="T23" s="565">
        <f>+U23+W23</f>
        <v>960.9</v>
      </c>
      <c r="U23" s="566">
        <v>960.9</v>
      </c>
      <c r="V23" s="566">
        <v>924.4</v>
      </c>
      <c r="W23" s="567">
        <v>0</v>
      </c>
    </row>
    <row r="24" spans="1:37" ht="19.5" customHeight="1" x14ac:dyDescent="0.2">
      <c r="A24" s="967"/>
      <c r="B24" s="997"/>
      <c r="C24" s="966"/>
      <c r="D24" s="1101"/>
      <c r="E24" s="953"/>
      <c r="F24" s="954"/>
      <c r="G24" s="955"/>
      <c r="H24" s="780"/>
      <c r="I24" s="780"/>
      <c r="J24" s="780"/>
      <c r="K24" s="54" t="s">
        <v>40</v>
      </c>
      <c r="L24" s="150">
        <f>M24+O24</f>
        <v>72</v>
      </c>
      <c r="M24" s="316">
        <v>72</v>
      </c>
      <c r="N24" s="316">
        <v>70.8</v>
      </c>
      <c r="O24" s="208">
        <v>0</v>
      </c>
      <c r="P24" s="149">
        <f>Q24+S24</f>
        <v>65.099999999999994</v>
      </c>
      <c r="Q24" s="316">
        <v>65.099999999999994</v>
      </c>
      <c r="R24" s="316">
        <v>64.099999999999994</v>
      </c>
      <c r="S24" s="322">
        <v>0</v>
      </c>
      <c r="T24" s="254">
        <f>U24+W24</f>
        <v>71.599999999999994</v>
      </c>
      <c r="U24" s="55">
        <v>71.599999999999994</v>
      </c>
      <c r="V24" s="55">
        <v>70.5</v>
      </c>
      <c r="W24" s="56">
        <v>0</v>
      </c>
    </row>
    <row r="25" spans="1:37" ht="20.25" customHeight="1" thickBot="1" x14ac:dyDescent="0.25">
      <c r="A25" s="724"/>
      <c r="B25" s="691"/>
      <c r="C25" s="697"/>
      <c r="D25" s="1102"/>
      <c r="E25" s="809"/>
      <c r="F25" s="787"/>
      <c r="G25" s="784"/>
      <c r="H25" s="780"/>
      <c r="I25" s="780"/>
      <c r="J25" s="780"/>
      <c r="K25" s="60" t="s">
        <v>23</v>
      </c>
      <c r="L25" s="568">
        <f>M25+O25</f>
        <v>65</v>
      </c>
      <c r="M25" s="569">
        <v>65</v>
      </c>
      <c r="N25" s="569">
        <v>36.5</v>
      </c>
      <c r="O25" s="570">
        <v>0</v>
      </c>
      <c r="P25" s="571">
        <f>+Q25+S25</f>
        <v>68.599999999999994</v>
      </c>
      <c r="Q25" s="550">
        <v>68.599999999999994</v>
      </c>
      <c r="R25" s="550">
        <v>37.299999999999997</v>
      </c>
      <c r="S25" s="551">
        <v>0</v>
      </c>
      <c r="T25" s="103">
        <f>+U25+W25</f>
        <v>73.599999999999994</v>
      </c>
      <c r="U25" s="44">
        <v>73.599999999999994</v>
      </c>
      <c r="V25" s="44">
        <v>41</v>
      </c>
      <c r="W25" s="146">
        <v>0</v>
      </c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2.5" customHeight="1" thickBot="1" x14ac:dyDescent="0.25">
      <c r="A26" s="725"/>
      <c r="B26" s="695"/>
      <c r="C26" s="698"/>
      <c r="D26" s="1103"/>
      <c r="E26" s="766"/>
      <c r="F26" s="810"/>
      <c r="G26" s="771"/>
      <c r="H26" s="779"/>
      <c r="I26" s="779"/>
      <c r="J26" s="779"/>
      <c r="K26" s="46" t="s">
        <v>11</v>
      </c>
      <c r="L26" s="47">
        <f t="shared" ref="L26:W26" si="2">SUM(L23:L25)</f>
        <v>917</v>
      </c>
      <c r="M26" s="48">
        <f t="shared" si="2"/>
        <v>917</v>
      </c>
      <c r="N26" s="48">
        <f t="shared" si="2"/>
        <v>857.59999999999991</v>
      </c>
      <c r="O26" s="49">
        <f t="shared" si="2"/>
        <v>0</v>
      </c>
      <c r="P26" s="47">
        <f t="shared" si="2"/>
        <v>1007.3000000000001</v>
      </c>
      <c r="Q26" s="48">
        <f t="shared" si="2"/>
        <v>1007.3000000000001</v>
      </c>
      <c r="R26" s="48">
        <f t="shared" si="2"/>
        <v>941.8</v>
      </c>
      <c r="S26" s="49">
        <f t="shared" si="2"/>
        <v>0</v>
      </c>
      <c r="T26" s="47">
        <f t="shared" si="2"/>
        <v>1106.0999999999999</v>
      </c>
      <c r="U26" s="48">
        <f t="shared" si="2"/>
        <v>1106.0999999999999</v>
      </c>
      <c r="V26" s="48">
        <f t="shared" si="2"/>
        <v>1035.9000000000001</v>
      </c>
      <c r="W26" s="49">
        <f t="shared" si="2"/>
        <v>0</v>
      </c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9.5" customHeight="1" x14ac:dyDescent="0.2">
      <c r="A27" s="723" t="s">
        <v>14</v>
      </c>
      <c r="B27" s="733" t="s">
        <v>15</v>
      </c>
      <c r="C27" s="696" t="s">
        <v>21</v>
      </c>
      <c r="D27" s="986" t="s">
        <v>14</v>
      </c>
      <c r="E27" s="765" t="s">
        <v>121</v>
      </c>
      <c r="F27" s="786" t="s">
        <v>185</v>
      </c>
      <c r="G27" s="769" t="s">
        <v>132</v>
      </c>
      <c r="H27" s="778" t="s">
        <v>26</v>
      </c>
      <c r="I27" s="937" t="s">
        <v>377</v>
      </c>
      <c r="J27" s="778" t="s">
        <v>421</v>
      </c>
      <c r="K27" s="64" t="s">
        <v>20</v>
      </c>
      <c r="L27" s="88">
        <f>SUM(M27,O27)</f>
        <v>427.3</v>
      </c>
      <c r="M27" s="489">
        <v>427.3</v>
      </c>
      <c r="N27" s="489">
        <v>369</v>
      </c>
      <c r="O27" s="490">
        <v>0</v>
      </c>
      <c r="P27" s="572">
        <f>+Q27</f>
        <v>514.29999999999995</v>
      </c>
      <c r="Q27" s="201">
        <v>514.29999999999995</v>
      </c>
      <c r="R27" s="201">
        <v>443.2</v>
      </c>
      <c r="S27" s="573">
        <v>0</v>
      </c>
      <c r="T27" s="565">
        <f>+U27+W27</f>
        <v>561.5</v>
      </c>
      <c r="U27" s="566">
        <v>561.5</v>
      </c>
      <c r="V27" s="566">
        <v>487.5</v>
      </c>
      <c r="W27" s="567">
        <v>0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ht="20.25" customHeight="1" x14ac:dyDescent="0.2">
      <c r="A28" s="724"/>
      <c r="B28" s="734"/>
      <c r="C28" s="697"/>
      <c r="D28" s="1102"/>
      <c r="E28" s="809"/>
      <c r="F28" s="787"/>
      <c r="G28" s="784"/>
      <c r="H28" s="780"/>
      <c r="I28" s="938"/>
      <c r="J28" s="780"/>
      <c r="K28" s="60" t="s">
        <v>108</v>
      </c>
      <c r="L28" s="158">
        <f>SUM(M28,O28)</f>
        <v>21.6</v>
      </c>
      <c r="M28" s="189">
        <v>21.6</v>
      </c>
      <c r="N28" s="189">
        <v>0</v>
      </c>
      <c r="O28" s="549">
        <v>0</v>
      </c>
      <c r="P28" s="574">
        <f>+Q28</f>
        <v>22.4</v>
      </c>
      <c r="Q28" s="324">
        <v>22.4</v>
      </c>
      <c r="R28" s="324">
        <v>0</v>
      </c>
      <c r="S28" s="575">
        <v>0</v>
      </c>
      <c r="T28" s="254">
        <f>+U28</f>
        <v>23.5</v>
      </c>
      <c r="U28" s="55">
        <v>23.5</v>
      </c>
      <c r="V28" s="55">
        <v>0</v>
      </c>
      <c r="W28" s="56">
        <v>0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ht="19.5" customHeight="1" thickBot="1" x14ac:dyDescent="0.25">
      <c r="A29" s="783"/>
      <c r="B29" s="735"/>
      <c r="C29" s="732"/>
      <c r="D29" s="987"/>
      <c r="E29" s="965"/>
      <c r="F29" s="788"/>
      <c r="G29" s="785"/>
      <c r="H29" s="780"/>
      <c r="I29" s="938"/>
      <c r="J29" s="780"/>
      <c r="K29" s="191" t="s">
        <v>32</v>
      </c>
      <c r="L29" s="249">
        <f>M29+O29</f>
        <v>0</v>
      </c>
      <c r="M29" s="251">
        <v>0</v>
      </c>
      <c r="N29" s="251">
        <v>0</v>
      </c>
      <c r="O29" s="250">
        <v>0</v>
      </c>
      <c r="P29" s="284">
        <f>Q29+S29</f>
        <v>0</v>
      </c>
      <c r="Q29" s="251">
        <v>0</v>
      </c>
      <c r="R29" s="251">
        <v>0</v>
      </c>
      <c r="S29" s="285">
        <v>0</v>
      </c>
      <c r="T29" s="281">
        <f>U29+W29</f>
        <v>0</v>
      </c>
      <c r="U29" s="286">
        <v>0</v>
      </c>
      <c r="V29" s="286">
        <v>0</v>
      </c>
      <c r="W29" s="287">
        <v>0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ht="24" customHeight="1" thickBot="1" x14ac:dyDescent="0.25">
      <c r="A30" s="725"/>
      <c r="B30" s="748"/>
      <c r="C30" s="698"/>
      <c r="D30" s="1103"/>
      <c r="E30" s="766"/>
      <c r="F30" s="810"/>
      <c r="G30" s="771"/>
      <c r="H30" s="779"/>
      <c r="I30" s="779"/>
      <c r="J30" s="779"/>
      <c r="K30" s="192" t="s">
        <v>11</v>
      </c>
      <c r="L30" s="47">
        <f t="shared" ref="L30:W30" si="3">SUM(L27:L29)</f>
        <v>448.90000000000003</v>
      </c>
      <c r="M30" s="48">
        <f t="shared" si="3"/>
        <v>448.90000000000003</v>
      </c>
      <c r="N30" s="48">
        <f t="shared" si="3"/>
        <v>369</v>
      </c>
      <c r="O30" s="49">
        <f t="shared" si="3"/>
        <v>0</v>
      </c>
      <c r="P30" s="47">
        <f t="shared" si="3"/>
        <v>536.69999999999993</v>
      </c>
      <c r="Q30" s="48">
        <f t="shared" si="3"/>
        <v>536.69999999999993</v>
      </c>
      <c r="R30" s="48">
        <f t="shared" si="3"/>
        <v>443.2</v>
      </c>
      <c r="S30" s="49">
        <f t="shared" si="3"/>
        <v>0</v>
      </c>
      <c r="T30" s="47">
        <f t="shared" si="3"/>
        <v>585</v>
      </c>
      <c r="U30" s="48">
        <f t="shared" si="3"/>
        <v>585</v>
      </c>
      <c r="V30" s="48">
        <f t="shared" si="3"/>
        <v>487.5</v>
      </c>
      <c r="W30" s="49">
        <f t="shared" si="3"/>
        <v>0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ht="20.25" customHeight="1" thickBot="1" x14ac:dyDescent="0.25">
      <c r="A31" s="723" t="s">
        <v>14</v>
      </c>
      <c r="B31" s="733" t="s">
        <v>15</v>
      </c>
      <c r="C31" s="696" t="s">
        <v>21</v>
      </c>
      <c r="D31" s="806" t="s">
        <v>27</v>
      </c>
      <c r="E31" s="765" t="s">
        <v>156</v>
      </c>
      <c r="F31" s="786" t="s">
        <v>185</v>
      </c>
      <c r="G31" s="769" t="s">
        <v>123</v>
      </c>
      <c r="H31" s="1127" t="s">
        <v>180</v>
      </c>
      <c r="I31" s="1127" t="s">
        <v>377</v>
      </c>
      <c r="J31" s="781" t="s">
        <v>421</v>
      </c>
      <c r="K31" s="145" t="s">
        <v>40</v>
      </c>
      <c r="L31" s="130">
        <f>SUM(M31,O31)</f>
        <v>1065</v>
      </c>
      <c r="M31" s="666">
        <v>1065</v>
      </c>
      <c r="N31" s="201">
        <v>0</v>
      </c>
      <c r="O31" s="202">
        <v>0</v>
      </c>
      <c r="P31" s="131">
        <f>+Q31</f>
        <v>1200</v>
      </c>
      <c r="Q31" s="576">
        <v>1200</v>
      </c>
      <c r="R31" s="576">
        <v>0</v>
      </c>
      <c r="S31" s="577">
        <v>0</v>
      </c>
      <c r="T31" s="113">
        <f>+U31+W31</f>
        <v>1380</v>
      </c>
      <c r="U31" s="578">
        <v>1380</v>
      </c>
      <c r="V31" s="578">
        <v>0</v>
      </c>
      <c r="W31" s="579">
        <v>0</v>
      </c>
      <c r="X31" s="28" t="s">
        <v>28</v>
      </c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9.5" customHeight="1" thickBot="1" x14ac:dyDescent="0.25">
      <c r="A32" s="724"/>
      <c r="B32" s="734"/>
      <c r="C32" s="697"/>
      <c r="D32" s="807"/>
      <c r="E32" s="809"/>
      <c r="F32" s="787"/>
      <c r="G32" s="784"/>
      <c r="H32" s="1128"/>
      <c r="I32" s="1128"/>
      <c r="J32" s="776"/>
      <c r="K32" s="291" t="s">
        <v>20</v>
      </c>
      <c r="L32" s="325">
        <f>SUM(M32,O32)</f>
        <v>157.30000000000001</v>
      </c>
      <c r="M32" s="580">
        <v>157.30000000000001</v>
      </c>
      <c r="N32" s="581">
        <v>153</v>
      </c>
      <c r="O32" s="582">
        <v>0</v>
      </c>
      <c r="P32" s="325">
        <f>Q32+S32</f>
        <v>179.9</v>
      </c>
      <c r="Q32" s="580">
        <v>179.9</v>
      </c>
      <c r="R32" s="580">
        <v>175</v>
      </c>
      <c r="S32" s="583">
        <v>0</v>
      </c>
      <c r="T32" s="288">
        <f>+U32+W32</f>
        <v>195.5</v>
      </c>
      <c r="U32" s="289">
        <v>195.5</v>
      </c>
      <c r="V32" s="289">
        <v>190</v>
      </c>
      <c r="W32" s="290">
        <v>0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18.75" customHeight="1" thickBot="1" x14ac:dyDescent="0.25">
      <c r="A33" s="724"/>
      <c r="B33" s="734"/>
      <c r="C33" s="697"/>
      <c r="D33" s="807"/>
      <c r="E33" s="809"/>
      <c r="F33" s="787"/>
      <c r="G33" s="784"/>
      <c r="H33" s="1128"/>
      <c r="I33" s="1128"/>
      <c r="J33" s="776"/>
      <c r="K33" s="60" t="s">
        <v>108</v>
      </c>
      <c r="L33" s="158">
        <f>SUM(M33,O33)</f>
        <v>106.8</v>
      </c>
      <c r="M33" s="584">
        <v>106.8</v>
      </c>
      <c r="N33" s="189">
        <v>82.6</v>
      </c>
      <c r="O33" s="190">
        <v>0</v>
      </c>
      <c r="P33" s="158">
        <f>Q33+S33</f>
        <v>113.1</v>
      </c>
      <c r="Q33" s="584">
        <v>113.1</v>
      </c>
      <c r="R33" s="584">
        <v>87</v>
      </c>
      <c r="S33" s="585">
        <v>0</v>
      </c>
      <c r="T33" s="103">
        <f>+U33+W33</f>
        <v>118.8</v>
      </c>
      <c r="U33" s="44">
        <v>118.8</v>
      </c>
      <c r="V33" s="44">
        <v>91.2</v>
      </c>
      <c r="W33" s="147">
        <v>0</v>
      </c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22.5" customHeight="1" thickBot="1" x14ac:dyDescent="0.25">
      <c r="A34" s="725"/>
      <c r="B34" s="748"/>
      <c r="C34" s="698"/>
      <c r="D34" s="808"/>
      <c r="E34" s="766"/>
      <c r="F34" s="810"/>
      <c r="G34" s="771"/>
      <c r="H34" s="1129"/>
      <c r="I34" s="1129"/>
      <c r="J34" s="815"/>
      <c r="K34" s="233" t="s">
        <v>11</v>
      </c>
      <c r="L34" s="47">
        <f t="shared" ref="L34:W34" si="4">L33+L32+L31</f>
        <v>1329.1</v>
      </c>
      <c r="M34" s="48">
        <f t="shared" si="4"/>
        <v>1329.1</v>
      </c>
      <c r="N34" s="48">
        <f t="shared" si="4"/>
        <v>235.6</v>
      </c>
      <c r="O34" s="49">
        <f t="shared" si="4"/>
        <v>0</v>
      </c>
      <c r="P34" s="47">
        <f t="shared" si="4"/>
        <v>1493</v>
      </c>
      <c r="Q34" s="48">
        <f t="shared" si="4"/>
        <v>1493</v>
      </c>
      <c r="R34" s="48">
        <f t="shared" si="4"/>
        <v>262</v>
      </c>
      <c r="S34" s="49">
        <f t="shared" si="4"/>
        <v>0</v>
      </c>
      <c r="T34" s="47">
        <f t="shared" si="4"/>
        <v>1694.3</v>
      </c>
      <c r="U34" s="48">
        <f t="shared" si="4"/>
        <v>1694.3</v>
      </c>
      <c r="V34" s="48">
        <f t="shared" si="4"/>
        <v>281.2</v>
      </c>
      <c r="W34" s="49">
        <f t="shared" si="4"/>
        <v>0</v>
      </c>
      <c r="X34" s="28" t="s">
        <v>30</v>
      </c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8" customHeight="1" thickBot="1" x14ac:dyDescent="0.25">
      <c r="A35" s="723" t="s">
        <v>14</v>
      </c>
      <c r="B35" s="733" t="s">
        <v>15</v>
      </c>
      <c r="C35" s="696" t="s">
        <v>21</v>
      </c>
      <c r="D35" s="986" t="s">
        <v>34</v>
      </c>
      <c r="E35" s="765" t="s">
        <v>133</v>
      </c>
      <c r="F35" s="786" t="s">
        <v>185</v>
      </c>
      <c r="G35" s="769" t="s">
        <v>123</v>
      </c>
      <c r="H35" s="1140" t="s">
        <v>26</v>
      </c>
      <c r="I35" s="778" t="s">
        <v>377</v>
      </c>
      <c r="J35" s="778" t="s">
        <v>421</v>
      </c>
      <c r="K35" s="145" t="s">
        <v>20</v>
      </c>
      <c r="L35" s="130">
        <f>SUM(M35,O35)</f>
        <v>65.599999999999994</v>
      </c>
      <c r="M35" s="201">
        <v>65.599999999999994</v>
      </c>
      <c r="N35" s="201">
        <v>56</v>
      </c>
      <c r="O35" s="202">
        <v>0</v>
      </c>
      <c r="P35" s="130">
        <f>+Q35</f>
        <v>85.3</v>
      </c>
      <c r="Q35" s="201">
        <v>85.3</v>
      </c>
      <c r="R35" s="201">
        <v>71.2</v>
      </c>
      <c r="S35" s="202">
        <v>0</v>
      </c>
      <c r="T35" s="113">
        <f>+U35+W35</f>
        <v>93.7</v>
      </c>
      <c r="U35" s="578">
        <v>93.7</v>
      </c>
      <c r="V35" s="578">
        <v>78.3</v>
      </c>
      <c r="W35" s="586">
        <v>0</v>
      </c>
      <c r="X35" s="28" t="s">
        <v>35</v>
      </c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1" customHeight="1" thickBot="1" x14ac:dyDescent="0.25">
      <c r="A36" s="724"/>
      <c r="B36" s="734"/>
      <c r="C36" s="697"/>
      <c r="D36" s="1102"/>
      <c r="E36" s="809"/>
      <c r="F36" s="787"/>
      <c r="G36" s="784"/>
      <c r="H36" s="1141"/>
      <c r="I36" s="780"/>
      <c r="J36" s="780"/>
      <c r="K36" s="60" t="s">
        <v>108</v>
      </c>
      <c r="L36" s="158">
        <f>SUM(M36,O36)</f>
        <v>10.8</v>
      </c>
      <c r="M36" s="189">
        <v>10.8</v>
      </c>
      <c r="N36" s="189">
        <v>7.3</v>
      </c>
      <c r="O36" s="549">
        <v>0</v>
      </c>
      <c r="P36" s="158">
        <f>+Q36</f>
        <v>11.4</v>
      </c>
      <c r="Q36" s="189">
        <v>11.4</v>
      </c>
      <c r="R36" s="189">
        <v>7.9</v>
      </c>
      <c r="S36" s="190">
        <v>0</v>
      </c>
      <c r="T36" s="103">
        <f>+U36+W36</f>
        <v>11.9</v>
      </c>
      <c r="U36" s="44">
        <v>11.9</v>
      </c>
      <c r="V36" s="44">
        <v>8.3000000000000007</v>
      </c>
      <c r="W36" s="146">
        <v>0</v>
      </c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ht="21.75" customHeight="1" thickBot="1" x14ac:dyDescent="0.25">
      <c r="A37" s="725"/>
      <c r="B37" s="748"/>
      <c r="C37" s="698"/>
      <c r="D37" s="1103"/>
      <c r="E37" s="766"/>
      <c r="F37" s="810"/>
      <c r="G37" s="771"/>
      <c r="H37" s="1142"/>
      <c r="I37" s="779"/>
      <c r="J37" s="779"/>
      <c r="K37" s="46" t="s">
        <v>11</v>
      </c>
      <c r="L37" s="50">
        <f>L35+L36</f>
        <v>76.399999999999991</v>
      </c>
      <c r="M37" s="40">
        <f>M35+M36</f>
        <v>76.399999999999991</v>
      </c>
      <c r="N37" s="40">
        <f>N35+N36</f>
        <v>63.3</v>
      </c>
      <c r="O37" s="308">
        <f>O35+O36</f>
        <v>0</v>
      </c>
      <c r="P37" s="47">
        <f>SUM(P35:P36)</f>
        <v>96.7</v>
      </c>
      <c r="Q37" s="48">
        <f t="shared" ref="Q37:W37" si="5">SUM(Q35:Q36)</f>
        <v>96.7</v>
      </c>
      <c r="R37" s="48">
        <f t="shared" si="5"/>
        <v>79.100000000000009</v>
      </c>
      <c r="S37" s="49">
        <f t="shared" si="5"/>
        <v>0</v>
      </c>
      <c r="T37" s="47">
        <f t="shared" si="5"/>
        <v>105.60000000000001</v>
      </c>
      <c r="U37" s="48">
        <f t="shared" si="5"/>
        <v>105.60000000000001</v>
      </c>
      <c r="V37" s="48">
        <f t="shared" si="5"/>
        <v>86.6</v>
      </c>
      <c r="W37" s="49">
        <f t="shared" si="5"/>
        <v>0</v>
      </c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ht="19.5" customHeight="1" x14ac:dyDescent="0.2">
      <c r="A38" s="723" t="s">
        <v>14</v>
      </c>
      <c r="B38" s="733" t="s">
        <v>15</v>
      </c>
      <c r="C38" s="696" t="s">
        <v>21</v>
      </c>
      <c r="D38" s="986" t="s">
        <v>36</v>
      </c>
      <c r="E38" s="765" t="s">
        <v>37</v>
      </c>
      <c r="F38" s="786" t="s">
        <v>185</v>
      </c>
      <c r="G38" s="769" t="s">
        <v>123</v>
      </c>
      <c r="H38" s="791" t="s">
        <v>26</v>
      </c>
      <c r="I38" s="778" t="s">
        <v>377</v>
      </c>
      <c r="J38" s="778" t="s">
        <v>421</v>
      </c>
      <c r="K38" s="145" t="s">
        <v>20</v>
      </c>
      <c r="L38" s="130">
        <f>SUM(M38,O38)</f>
        <v>468</v>
      </c>
      <c r="M38" s="201">
        <v>468</v>
      </c>
      <c r="N38" s="201">
        <v>455</v>
      </c>
      <c r="O38" s="202">
        <v>0</v>
      </c>
      <c r="P38" s="130">
        <f>+Q38</f>
        <v>555.6</v>
      </c>
      <c r="Q38" s="201">
        <v>555.6</v>
      </c>
      <c r="R38" s="201">
        <v>540.29999999999995</v>
      </c>
      <c r="S38" s="202">
        <v>0</v>
      </c>
      <c r="T38" s="113">
        <f>+U38+W38</f>
        <v>611.4</v>
      </c>
      <c r="U38" s="578">
        <v>611.4</v>
      </c>
      <c r="V38" s="578">
        <v>594.29999999999995</v>
      </c>
      <c r="W38" s="586">
        <v>0</v>
      </c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ht="17.25" customHeight="1" x14ac:dyDescent="0.2">
      <c r="A39" s="967"/>
      <c r="B39" s="968"/>
      <c r="C39" s="966"/>
      <c r="D39" s="1101"/>
      <c r="E39" s="953"/>
      <c r="F39" s="954"/>
      <c r="G39" s="955"/>
      <c r="H39" s="1130"/>
      <c r="I39" s="780"/>
      <c r="J39" s="780"/>
      <c r="K39" s="54" t="s">
        <v>29</v>
      </c>
      <c r="L39" s="241">
        <f>M39+O39</f>
        <v>0</v>
      </c>
      <c r="M39" s="292">
        <v>0</v>
      </c>
      <c r="N39" s="292">
        <v>0</v>
      </c>
      <c r="O39" s="293">
        <v>0</v>
      </c>
      <c r="P39" s="241">
        <f>Q39+S39</f>
        <v>0</v>
      </c>
      <c r="Q39" s="292">
        <v>0</v>
      </c>
      <c r="R39" s="292">
        <v>0</v>
      </c>
      <c r="S39" s="294">
        <v>0</v>
      </c>
      <c r="T39" s="242">
        <f>U39+W39</f>
        <v>0</v>
      </c>
      <c r="U39" s="243">
        <v>0</v>
      </c>
      <c r="V39" s="55">
        <v>0</v>
      </c>
      <c r="W39" s="56">
        <v>0</v>
      </c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ht="20.25" customHeight="1" thickBot="1" x14ac:dyDescent="0.25">
      <c r="A40" s="724"/>
      <c r="B40" s="734"/>
      <c r="C40" s="697"/>
      <c r="D40" s="1102"/>
      <c r="E40" s="809"/>
      <c r="F40" s="787"/>
      <c r="G40" s="784"/>
      <c r="H40" s="1130"/>
      <c r="I40" s="780"/>
      <c r="J40" s="780"/>
      <c r="K40" s="60" t="s">
        <v>108</v>
      </c>
      <c r="L40" s="150">
        <f>SUM(M40,O40)</f>
        <v>99.1</v>
      </c>
      <c r="M40" s="324">
        <v>99.1</v>
      </c>
      <c r="N40" s="324">
        <v>87.4</v>
      </c>
      <c r="O40" s="587">
        <v>0</v>
      </c>
      <c r="P40" s="150">
        <f>+Q40</f>
        <v>103.3</v>
      </c>
      <c r="Q40" s="324">
        <v>103.3</v>
      </c>
      <c r="R40" s="324">
        <v>91.8</v>
      </c>
      <c r="S40" s="526">
        <v>0</v>
      </c>
      <c r="T40" s="254">
        <f>+U40+W40</f>
        <v>108.5</v>
      </c>
      <c r="U40" s="55">
        <v>108.5</v>
      </c>
      <c r="V40" s="44">
        <v>96.4</v>
      </c>
      <c r="W40" s="146">
        <v>0</v>
      </c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ht="20.25" customHeight="1" thickBot="1" x14ac:dyDescent="0.25">
      <c r="A41" s="725"/>
      <c r="B41" s="748"/>
      <c r="C41" s="698"/>
      <c r="D41" s="1103"/>
      <c r="E41" s="766"/>
      <c r="F41" s="810"/>
      <c r="G41" s="771"/>
      <c r="H41" s="779"/>
      <c r="I41" s="779"/>
      <c r="J41" s="779"/>
      <c r="K41" s="46" t="s">
        <v>11</v>
      </c>
      <c r="L41" s="47">
        <f t="shared" ref="L41:W41" si="6">SUM(L38:L40)</f>
        <v>567.1</v>
      </c>
      <c r="M41" s="48">
        <f t="shared" si="6"/>
        <v>567.1</v>
      </c>
      <c r="N41" s="48">
        <f t="shared" si="6"/>
        <v>542.4</v>
      </c>
      <c r="O41" s="49">
        <f t="shared" si="6"/>
        <v>0</v>
      </c>
      <c r="P41" s="47">
        <f t="shared" si="6"/>
        <v>658.9</v>
      </c>
      <c r="Q41" s="48">
        <f t="shared" si="6"/>
        <v>658.9</v>
      </c>
      <c r="R41" s="48">
        <f t="shared" si="6"/>
        <v>632.09999999999991</v>
      </c>
      <c r="S41" s="49">
        <f t="shared" si="6"/>
        <v>0</v>
      </c>
      <c r="T41" s="47">
        <f t="shared" si="6"/>
        <v>719.9</v>
      </c>
      <c r="U41" s="48">
        <f t="shared" si="6"/>
        <v>719.9</v>
      </c>
      <c r="V41" s="48">
        <f t="shared" si="6"/>
        <v>690.69999999999993</v>
      </c>
      <c r="W41" s="49">
        <f t="shared" si="6"/>
        <v>0</v>
      </c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19.5" customHeight="1" x14ac:dyDescent="0.2">
      <c r="A42" s="723" t="s">
        <v>14</v>
      </c>
      <c r="B42" s="733" t="s">
        <v>15</v>
      </c>
      <c r="C42" s="696" t="s">
        <v>21</v>
      </c>
      <c r="D42" s="986" t="s">
        <v>47</v>
      </c>
      <c r="E42" s="765" t="s">
        <v>122</v>
      </c>
      <c r="F42" s="786" t="s">
        <v>185</v>
      </c>
      <c r="G42" s="769" t="s">
        <v>48</v>
      </c>
      <c r="H42" s="791" t="s">
        <v>26</v>
      </c>
      <c r="I42" s="778" t="s">
        <v>377</v>
      </c>
      <c r="J42" s="778" t="s">
        <v>186</v>
      </c>
      <c r="K42" s="64" t="s">
        <v>20</v>
      </c>
      <c r="L42" s="88">
        <f>SUM(M42,O42)</f>
        <v>277.5</v>
      </c>
      <c r="M42" s="489">
        <v>277.5</v>
      </c>
      <c r="N42" s="489">
        <v>242.7</v>
      </c>
      <c r="O42" s="490">
        <v>0</v>
      </c>
      <c r="P42" s="88">
        <f>+Q42</f>
        <v>347</v>
      </c>
      <c r="Q42" s="489">
        <v>347</v>
      </c>
      <c r="R42" s="489">
        <v>311.7</v>
      </c>
      <c r="S42" s="490">
        <v>0</v>
      </c>
      <c r="T42" s="565">
        <f>+U42+W42</f>
        <v>380.3</v>
      </c>
      <c r="U42" s="566">
        <v>380.3</v>
      </c>
      <c r="V42" s="566">
        <v>342.8</v>
      </c>
      <c r="W42" s="567">
        <v>0</v>
      </c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1:37" ht="19.5" customHeight="1" x14ac:dyDescent="0.2">
      <c r="A43" s="967"/>
      <c r="B43" s="968"/>
      <c r="C43" s="966"/>
      <c r="D43" s="1101"/>
      <c r="E43" s="953"/>
      <c r="F43" s="954"/>
      <c r="G43" s="955"/>
      <c r="H43" s="1130"/>
      <c r="I43" s="780"/>
      <c r="J43" s="780"/>
      <c r="K43" s="54" t="s">
        <v>32</v>
      </c>
      <c r="L43" s="241">
        <f>M43+O43</f>
        <v>0</v>
      </c>
      <c r="M43" s="292">
        <v>0</v>
      </c>
      <c r="N43" s="292">
        <v>0</v>
      </c>
      <c r="O43" s="293">
        <v>0</v>
      </c>
      <c r="P43" s="241">
        <f>Q43+S43</f>
        <v>0</v>
      </c>
      <c r="Q43" s="292">
        <v>0</v>
      </c>
      <c r="R43" s="292">
        <v>0</v>
      </c>
      <c r="S43" s="294">
        <v>0</v>
      </c>
      <c r="T43" s="242">
        <f>U43+W43</f>
        <v>0</v>
      </c>
      <c r="U43" s="243">
        <v>0</v>
      </c>
      <c r="V43" s="243">
        <v>0</v>
      </c>
      <c r="W43" s="56">
        <v>0</v>
      </c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</row>
    <row r="44" spans="1:37" ht="20.25" customHeight="1" thickBot="1" x14ac:dyDescent="0.25">
      <c r="A44" s="724"/>
      <c r="B44" s="734"/>
      <c r="C44" s="697"/>
      <c r="D44" s="1102"/>
      <c r="E44" s="809"/>
      <c r="F44" s="787"/>
      <c r="G44" s="784"/>
      <c r="H44" s="1130"/>
      <c r="I44" s="780"/>
      <c r="J44" s="780"/>
      <c r="K44" s="60" t="s">
        <v>40</v>
      </c>
      <c r="L44" s="150">
        <f>SUM(M44,O44)</f>
        <v>32.200000000000003</v>
      </c>
      <c r="M44" s="324">
        <v>32.200000000000003</v>
      </c>
      <c r="N44" s="324">
        <v>31.7</v>
      </c>
      <c r="O44" s="587">
        <v>0</v>
      </c>
      <c r="P44" s="150">
        <f>+Q44</f>
        <v>65.3</v>
      </c>
      <c r="Q44" s="324">
        <v>65.3</v>
      </c>
      <c r="R44" s="324">
        <v>64.400000000000006</v>
      </c>
      <c r="S44" s="526">
        <v>0</v>
      </c>
      <c r="T44" s="254">
        <f>+U44+W44</f>
        <v>71.8</v>
      </c>
      <c r="U44" s="55">
        <v>71.8</v>
      </c>
      <c r="V44" s="55">
        <v>70.8</v>
      </c>
      <c r="W44" s="146">
        <v>0</v>
      </c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</row>
    <row r="45" spans="1:37" ht="18" customHeight="1" thickBot="1" x14ac:dyDescent="0.25">
      <c r="A45" s="783"/>
      <c r="B45" s="735"/>
      <c r="C45" s="732"/>
      <c r="D45" s="987"/>
      <c r="E45" s="965"/>
      <c r="F45" s="788"/>
      <c r="G45" s="785"/>
      <c r="H45" s="779"/>
      <c r="I45" s="779"/>
      <c r="J45" s="779"/>
      <c r="K45" s="233" t="s">
        <v>11</v>
      </c>
      <c r="L45" s="47">
        <f>L42+L44+L43</f>
        <v>309.7</v>
      </c>
      <c r="M45" s="48">
        <f t="shared" ref="M45:W45" si="7">M42+M44+M43</f>
        <v>309.7</v>
      </c>
      <c r="N45" s="48">
        <f t="shared" si="7"/>
        <v>274.39999999999998</v>
      </c>
      <c r="O45" s="49">
        <f t="shared" si="7"/>
        <v>0</v>
      </c>
      <c r="P45" s="47">
        <f t="shared" si="7"/>
        <v>412.3</v>
      </c>
      <c r="Q45" s="48">
        <f t="shared" si="7"/>
        <v>412.3</v>
      </c>
      <c r="R45" s="48">
        <f t="shared" si="7"/>
        <v>376.1</v>
      </c>
      <c r="S45" s="49">
        <f t="shared" si="7"/>
        <v>0</v>
      </c>
      <c r="T45" s="47">
        <f t="shared" si="7"/>
        <v>452.1</v>
      </c>
      <c r="U45" s="48">
        <f t="shared" si="7"/>
        <v>452.1</v>
      </c>
      <c r="V45" s="48">
        <f t="shared" si="7"/>
        <v>413.6</v>
      </c>
      <c r="W45" s="49">
        <f t="shared" si="7"/>
        <v>0</v>
      </c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1:37" ht="20.25" customHeight="1" x14ac:dyDescent="0.2">
      <c r="A46" s="723" t="s">
        <v>14</v>
      </c>
      <c r="B46" s="733" t="s">
        <v>15</v>
      </c>
      <c r="C46" s="696" t="s">
        <v>21</v>
      </c>
      <c r="D46" s="736" t="s">
        <v>138</v>
      </c>
      <c r="E46" s="739" t="s">
        <v>139</v>
      </c>
      <c r="F46" s="742" t="s">
        <v>185</v>
      </c>
      <c r="G46" s="745" t="s">
        <v>450</v>
      </c>
      <c r="H46" s="929" t="s">
        <v>180</v>
      </c>
      <c r="I46" s="685" t="s">
        <v>377</v>
      </c>
      <c r="J46" s="685" t="s">
        <v>421</v>
      </c>
      <c r="K46" s="156" t="s">
        <v>40</v>
      </c>
      <c r="L46" s="130">
        <f>SUM(M46,O46)</f>
        <v>13.3</v>
      </c>
      <c r="M46" s="201">
        <v>13.3</v>
      </c>
      <c r="N46" s="201">
        <v>4.0999999999999996</v>
      </c>
      <c r="O46" s="202">
        <v>0</v>
      </c>
      <c r="P46" s="130">
        <f>+Q46</f>
        <v>33.6</v>
      </c>
      <c r="Q46" s="201">
        <v>33.6</v>
      </c>
      <c r="R46" s="201">
        <v>0</v>
      </c>
      <c r="S46" s="202">
        <v>0</v>
      </c>
      <c r="T46" s="130">
        <f>+U46+W46</f>
        <v>33.6</v>
      </c>
      <c r="U46" s="491">
        <v>33.6</v>
      </c>
      <c r="V46" s="491">
        <v>0</v>
      </c>
      <c r="W46" s="133">
        <v>0</v>
      </c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1:37" ht="20.25" customHeight="1" thickBot="1" x14ac:dyDescent="0.25">
      <c r="A47" s="724"/>
      <c r="B47" s="734"/>
      <c r="C47" s="697"/>
      <c r="D47" s="737"/>
      <c r="E47" s="740"/>
      <c r="F47" s="743"/>
      <c r="G47" s="746"/>
      <c r="H47" s="1104"/>
      <c r="I47" s="1068"/>
      <c r="J47" s="1068"/>
      <c r="K47" s="188" t="s">
        <v>108</v>
      </c>
      <c r="L47" s="158">
        <f>SUM(M47,O47)</f>
        <v>0</v>
      </c>
      <c r="M47" s="189">
        <v>0</v>
      </c>
      <c r="N47" s="189">
        <v>0</v>
      </c>
      <c r="O47" s="549">
        <v>0</v>
      </c>
      <c r="P47" s="150">
        <f>+Q47</f>
        <v>0</v>
      </c>
      <c r="Q47" s="189">
        <v>0</v>
      </c>
      <c r="R47" s="189">
        <v>0</v>
      </c>
      <c r="S47" s="190">
        <v>0</v>
      </c>
      <c r="T47" s="158">
        <f>+U47+W47</f>
        <v>0</v>
      </c>
      <c r="U47" s="550">
        <v>0</v>
      </c>
      <c r="V47" s="550">
        <v>0</v>
      </c>
      <c r="W47" s="551">
        <v>0</v>
      </c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1:37" ht="20.25" customHeight="1" thickBot="1" x14ac:dyDescent="0.25">
      <c r="A48" s="783"/>
      <c r="B48" s="735"/>
      <c r="C48" s="732"/>
      <c r="D48" s="738"/>
      <c r="E48" s="741"/>
      <c r="F48" s="744"/>
      <c r="G48" s="747"/>
      <c r="H48" s="934"/>
      <c r="I48" s="686"/>
      <c r="J48" s="686"/>
      <c r="K48" s="46" t="s">
        <v>11</v>
      </c>
      <c r="L48" s="61">
        <f>L46+L47</f>
        <v>13.3</v>
      </c>
      <c r="M48" s="63">
        <f>M46+M47</f>
        <v>13.3</v>
      </c>
      <c r="N48" s="63">
        <f>N46+N47</f>
        <v>4.0999999999999996</v>
      </c>
      <c r="O48" s="63">
        <f>O46+O47</f>
        <v>0</v>
      </c>
      <c r="P48" s="47">
        <f>SUM(P46:P47)</f>
        <v>33.6</v>
      </c>
      <c r="Q48" s="48">
        <f t="shared" ref="Q48:W48" si="8">SUM(Q46:Q47)</f>
        <v>33.6</v>
      </c>
      <c r="R48" s="48">
        <f t="shared" si="8"/>
        <v>0</v>
      </c>
      <c r="S48" s="49">
        <f t="shared" si="8"/>
        <v>0</v>
      </c>
      <c r="T48" s="47">
        <f t="shared" si="8"/>
        <v>33.6</v>
      </c>
      <c r="U48" s="48">
        <f t="shared" si="8"/>
        <v>33.6</v>
      </c>
      <c r="V48" s="48">
        <f t="shared" si="8"/>
        <v>0</v>
      </c>
      <c r="W48" s="49">
        <f t="shared" si="8"/>
        <v>0</v>
      </c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7" ht="18.75" customHeight="1" x14ac:dyDescent="0.2">
      <c r="A49" s="723" t="s">
        <v>14</v>
      </c>
      <c r="B49" s="733" t="s">
        <v>15</v>
      </c>
      <c r="C49" s="696" t="s">
        <v>21</v>
      </c>
      <c r="D49" s="736" t="s">
        <v>49</v>
      </c>
      <c r="E49" s="739" t="s">
        <v>362</v>
      </c>
      <c r="F49" s="742" t="s">
        <v>187</v>
      </c>
      <c r="G49" s="1020" t="s">
        <v>123</v>
      </c>
      <c r="H49" s="929" t="s">
        <v>180</v>
      </c>
      <c r="I49" s="685" t="s">
        <v>377</v>
      </c>
      <c r="J49" s="685" t="s">
        <v>421</v>
      </c>
      <c r="K49" s="156" t="s">
        <v>108</v>
      </c>
      <c r="L49" s="88">
        <f>SUM(M49,O49)</f>
        <v>0</v>
      </c>
      <c r="M49" s="489">
        <v>0</v>
      </c>
      <c r="N49" s="489">
        <v>0</v>
      </c>
      <c r="O49" s="490">
        <v>0</v>
      </c>
      <c r="P49" s="130">
        <f>+Q49</f>
        <v>0</v>
      </c>
      <c r="Q49" s="201">
        <v>0</v>
      </c>
      <c r="R49" s="201">
        <v>0</v>
      </c>
      <c r="S49" s="202">
        <v>0</v>
      </c>
      <c r="T49" s="130">
        <f>+U49+W49</f>
        <v>0</v>
      </c>
      <c r="U49" s="491">
        <v>0</v>
      </c>
      <c r="V49" s="491">
        <v>0</v>
      </c>
      <c r="W49" s="133">
        <v>0</v>
      </c>
      <c r="X49" s="28" t="s">
        <v>38</v>
      </c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7" ht="19.5" customHeight="1" thickBot="1" x14ac:dyDescent="0.25">
      <c r="A50" s="724"/>
      <c r="B50" s="734"/>
      <c r="C50" s="697"/>
      <c r="D50" s="737"/>
      <c r="E50" s="740"/>
      <c r="F50" s="743"/>
      <c r="G50" s="1021"/>
      <c r="H50" s="1104"/>
      <c r="I50" s="1068"/>
      <c r="J50" s="1068"/>
      <c r="K50" s="188" t="s">
        <v>23</v>
      </c>
      <c r="L50" s="158">
        <f>SUM(M50,O50)</f>
        <v>55</v>
      </c>
      <c r="M50" s="189">
        <v>55</v>
      </c>
      <c r="N50" s="189">
        <v>47.5</v>
      </c>
      <c r="O50" s="549">
        <v>0</v>
      </c>
      <c r="P50" s="150">
        <f>+Q50</f>
        <v>57.7</v>
      </c>
      <c r="Q50" s="189">
        <v>57.7</v>
      </c>
      <c r="R50" s="189">
        <v>49.8</v>
      </c>
      <c r="S50" s="190">
        <v>0</v>
      </c>
      <c r="T50" s="158">
        <f>+U50+W50</f>
        <v>62.8</v>
      </c>
      <c r="U50" s="550">
        <v>62.8</v>
      </c>
      <c r="V50" s="550">
        <v>54.8</v>
      </c>
      <c r="W50" s="551">
        <v>0</v>
      </c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</row>
    <row r="51" spans="1:37" ht="22.5" customHeight="1" thickBot="1" x14ac:dyDescent="0.25">
      <c r="A51" s="783"/>
      <c r="B51" s="735"/>
      <c r="C51" s="732"/>
      <c r="D51" s="738"/>
      <c r="E51" s="741"/>
      <c r="F51" s="744"/>
      <c r="G51" s="1022"/>
      <c r="H51" s="934"/>
      <c r="I51" s="686"/>
      <c r="J51" s="686"/>
      <c r="K51" s="46" t="s">
        <v>11</v>
      </c>
      <c r="L51" s="61">
        <f>L49+L50</f>
        <v>55</v>
      </c>
      <c r="M51" s="63">
        <f>M49+M50</f>
        <v>55</v>
      </c>
      <c r="N51" s="63">
        <f>N49+N50</f>
        <v>47.5</v>
      </c>
      <c r="O51" s="63">
        <f>O49+O50</f>
        <v>0</v>
      </c>
      <c r="P51" s="213">
        <f>SUM(P49:P50)</f>
        <v>57.7</v>
      </c>
      <c r="Q51" s="214">
        <f t="shared" ref="Q51:W51" si="9">SUM(Q49:Q50)</f>
        <v>57.7</v>
      </c>
      <c r="R51" s="214">
        <f t="shared" si="9"/>
        <v>49.8</v>
      </c>
      <c r="S51" s="215">
        <f t="shared" si="9"/>
        <v>0</v>
      </c>
      <c r="T51" s="213">
        <f t="shared" si="9"/>
        <v>62.8</v>
      </c>
      <c r="U51" s="214">
        <f t="shared" si="9"/>
        <v>62.8</v>
      </c>
      <c r="V51" s="214">
        <f t="shared" si="9"/>
        <v>54.8</v>
      </c>
      <c r="W51" s="215">
        <f t="shared" si="9"/>
        <v>0</v>
      </c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1:37" ht="21.75" customHeight="1" thickBot="1" x14ac:dyDescent="0.25">
      <c r="A52" s="27" t="s">
        <v>14</v>
      </c>
      <c r="B52" s="4" t="s">
        <v>15</v>
      </c>
      <c r="C52" s="5" t="s">
        <v>21</v>
      </c>
      <c r="D52" s="143"/>
      <c r="E52" s="789" t="s">
        <v>174</v>
      </c>
      <c r="F52" s="789"/>
      <c r="G52" s="789"/>
      <c r="H52" s="789"/>
      <c r="I52" s="789"/>
      <c r="J52" s="790"/>
      <c r="K52" s="790"/>
      <c r="L52" s="7">
        <f t="shared" ref="L52:W52" si="10">L26+L30+L34+L37+L51+L41+L45+L48</f>
        <v>3716.5</v>
      </c>
      <c r="M52" s="8">
        <f t="shared" si="10"/>
        <v>3716.5</v>
      </c>
      <c r="N52" s="8">
        <f t="shared" si="10"/>
        <v>2393.8999999999996</v>
      </c>
      <c r="O52" s="9">
        <f t="shared" si="10"/>
        <v>0</v>
      </c>
      <c r="P52" s="7">
        <f t="shared" si="10"/>
        <v>4296.2</v>
      </c>
      <c r="Q52" s="8">
        <f t="shared" si="10"/>
        <v>4296.2</v>
      </c>
      <c r="R52" s="8">
        <f t="shared" si="10"/>
        <v>2784.1</v>
      </c>
      <c r="S52" s="9">
        <f t="shared" si="10"/>
        <v>0</v>
      </c>
      <c r="T52" s="7">
        <f t="shared" si="10"/>
        <v>4759.4000000000005</v>
      </c>
      <c r="U52" s="8">
        <f t="shared" si="10"/>
        <v>4759.4000000000005</v>
      </c>
      <c r="V52" s="8">
        <f t="shared" si="10"/>
        <v>3050.2999999999997</v>
      </c>
      <c r="W52" s="9">
        <f t="shared" si="10"/>
        <v>0</v>
      </c>
    </row>
    <row r="53" spans="1:37" ht="22.5" customHeight="1" thickBot="1" x14ac:dyDescent="0.25">
      <c r="A53" s="27" t="s">
        <v>14</v>
      </c>
      <c r="B53" s="4" t="s">
        <v>15</v>
      </c>
      <c r="C53" s="5" t="s">
        <v>24</v>
      </c>
      <c r="D53" s="1136" t="s">
        <v>130</v>
      </c>
      <c r="E53" s="1137"/>
      <c r="F53" s="1137"/>
      <c r="G53" s="1137"/>
      <c r="H53" s="1137"/>
      <c r="I53" s="1137"/>
      <c r="J53" s="1137"/>
      <c r="K53" s="1137"/>
      <c r="L53" s="1138"/>
      <c r="M53" s="1138"/>
      <c r="N53" s="1138"/>
      <c r="O53" s="1138"/>
      <c r="P53" s="1138"/>
      <c r="Q53" s="1138"/>
      <c r="R53" s="1138"/>
      <c r="S53" s="1138"/>
      <c r="T53" s="1138"/>
      <c r="U53" s="1138"/>
      <c r="V53" s="1138"/>
      <c r="W53" s="1139"/>
    </row>
    <row r="54" spans="1:37" ht="21.75" customHeight="1" x14ac:dyDescent="0.2">
      <c r="A54" s="723" t="s">
        <v>14</v>
      </c>
      <c r="B54" s="733" t="s">
        <v>15</v>
      </c>
      <c r="C54" s="696" t="s">
        <v>24</v>
      </c>
      <c r="D54" s="986" t="s">
        <v>15</v>
      </c>
      <c r="E54" s="765" t="s">
        <v>403</v>
      </c>
      <c r="F54" s="786" t="s">
        <v>185</v>
      </c>
      <c r="G54" s="769" t="s">
        <v>18</v>
      </c>
      <c r="H54" s="791" t="s">
        <v>19</v>
      </c>
      <c r="I54" s="778" t="s">
        <v>36</v>
      </c>
      <c r="J54" s="778" t="s">
        <v>422</v>
      </c>
      <c r="K54" s="64" t="s">
        <v>39</v>
      </c>
      <c r="L54" s="88">
        <f>SUM(M54,O54)</f>
        <v>1511.5</v>
      </c>
      <c r="M54" s="564">
        <v>1511.5</v>
      </c>
      <c r="N54" s="564">
        <v>0</v>
      </c>
      <c r="O54" s="91">
        <v>0</v>
      </c>
      <c r="P54" s="89">
        <f>Q54+S54</f>
        <v>2280</v>
      </c>
      <c r="Q54" s="564">
        <v>2280</v>
      </c>
      <c r="R54" s="564">
        <v>0</v>
      </c>
      <c r="S54" s="91">
        <v>0</v>
      </c>
      <c r="T54" s="565">
        <f>U54+W54</f>
        <v>2300</v>
      </c>
      <c r="U54" s="566">
        <v>2300</v>
      </c>
      <c r="V54" s="566">
        <v>0</v>
      </c>
      <c r="W54" s="567">
        <v>0</v>
      </c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37" ht="22.5" customHeight="1" thickBot="1" x14ac:dyDescent="0.25">
      <c r="A55" s="724"/>
      <c r="B55" s="734"/>
      <c r="C55" s="697"/>
      <c r="D55" s="1102"/>
      <c r="E55" s="809"/>
      <c r="F55" s="787"/>
      <c r="G55" s="784"/>
      <c r="H55" s="792"/>
      <c r="I55" s="780"/>
      <c r="J55" s="780"/>
      <c r="K55" s="60" t="s">
        <v>20</v>
      </c>
      <c r="L55" s="158">
        <f>SUM(M55,O55)</f>
        <v>575</v>
      </c>
      <c r="M55" s="550">
        <v>575</v>
      </c>
      <c r="N55" s="550">
        <v>0</v>
      </c>
      <c r="O55" s="588">
        <v>0</v>
      </c>
      <c r="P55" s="571">
        <f>Q55+S55</f>
        <v>590</v>
      </c>
      <c r="Q55" s="550">
        <v>590</v>
      </c>
      <c r="R55" s="550">
        <v>0</v>
      </c>
      <c r="S55" s="551">
        <v>0</v>
      </c>
      <c r="T55" s="103">
        <f>U55+W55</f>
        <v>590</v>
      </c>
      <c r="U55" s="44">
        <v>590</v>
      </c>
      <c r="V55" s="44">
        <v>0</v>
      </c>
      <c r="W55" s="146">
        <v>0</v>
      </c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37" ht="22.5" customHeight="1" thickBot="1" x14ac:dyDescent="0.25">
      <c r="A56" s="725"/>
      <c r="B56" s="748"/>
      <c r="C56" s="698"/>
      <c r="D56" s="1103"/>
      <c r="E56" s="766"/>
      <c r="F56" s="810"/>
      <c r="G56" s="771"/>
      <c r="H56" s="793"/>
      <c r="I56" s="779"/>
      <c r="J56" s="779"/>
      <c r="K56" s="46" t="s">
        <v>11</v>
      </c>
      <c r="L56" s="47">
        <f t="shared" ref="L56:W56" si="11">SUM(L54:L55)</f>
        <v>2086.5</v>
      </c>
      <c r="M56" s="48">
        <f t="shared" si="11"/>
        <v>2086.5</v>
      </c>
      <c r="N56" s="48">
        <f t="shared" si="11"/>
        <v>0</v>
      </c>
      <c r="O56" s="312">
        <f t="shared" si="11"/>
        <v>0</v>
      </c>
      <c r="P56" s="47">
        <f t="shared" si="11"/>
        <v>2870</v>
      </c>
      <c r="Q56" s="48">
        <f t="shared" si="11"/>
        <v>2870</v>
      </c>
      <c r="R56" s="48">
        <f t="shared" si="11"/>
        <v>0</v>
      </c>
      <c r="S56" s="49">
        <f t="shared" si="11"/>
        <v>0</v>
      </c>
      <c r="T56" s="47">
        <f t="shared" si="11"/>
        <v>2890</v>
      </c>
      <c r="U56" s="48">
        <f t="shared" si="11"/>
        <v>2890</v>
      </c>
      <c r="V56" s="48">
        <f t="shared" si="11"/>
        <v>0</v>
      </c>
      <c r="W56" s="49">
        <f t="shared" si="11"/>
        <v>0</v>
      </c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37" ht="27.75" customHeight="1" thickBot="1" x14ac:dyDescent="0.25">
      <c r="A57" s="723" t="s">
        <v>14</v>
      </c>
      <c r="B57" s="733" t="s">
        <v>15</v>
      </c>
      <c r="C57" s="696" t="s">
        <v>24</v>
      </c>
      <c r="D57" s="986" t="s">
        <v>21</v>
      </c>
      <c r="E57" s="765" t="s">
        <v>191</v>
      </c>
      <c r="F57" s="786" t="s">
        <v>185</v>
      </c>
      <c r="G57" s="769" t="s">
        <v>18</v>
      </c>
      <c r="H57" s="791" t="s">
        <v>19</v>
      </c>
      <c r="I57" s="778" t="s">
        <v>36</v>
      </c>
      <c r="J57" s="778" t="s">
        <v>422</v>
      </c>
      <c r="K57" s="54" t="s">
        <v>39</v>
      </c>
      <c r="L57" s="589">
        <f>SUM(M57,O57)</f>
        <v>43.5</v>
      </c>
      <c r="M57" s="207">
        <v>43.5</v>
      </c>
      <c r="N57" s="207">
        <v>42.9</v>
      </c>
      <c r="O57" s="238">
        <v>0</v>
      </c>
      <c r="P57" s="237">
        <f>Q57+S57</f>
        <v>52</v>
      </c>
      <c r="Q57" s="207">
        <v>52</v>
      </c>
      <c r="R57" s="207">
        <v>51.3</v>
      </c>
      <c r="S57" s="238">
        <v>0</v>
      </c>
      <c r="T57" s="667">
        <f>U57+W57</f>
        <v>60</v>
      </c>
      <c r="U57" s="65">
        <v>60</v>
      </c>
      <c r="V57" s="65">
        <v>59.1</v>
      </c>
      <c r="W57" s="129">
        <v>0</v>
      </c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37" ht="30" customHeight="1" thickBot="1" x14ac:dyDescent="0.25">
      <c r="A58" s="725"/>
      <c r="B58" s="748"/>
      <c r="C58" s="698"/>
      <c r="D58" s="1103"/>
      <c r="E58" s="766"/>
      <c r="F58" s="810"/>
      <c r="G58" s="771"/>
      <c r="H58" s="793"/>
      <c r="I58" s="779"/>
      <c r="J58" s="779"/>
      <c r="K58" s="46" t="s">
        <v>11</v>
      </c>
      <c r="L58" s="47">
        <f t="shared" ref="L58:W58" si="12">SUM(L57:L57)</f>
        <v>43.5</v>
      </c>
      <c r="M58" s="48">
        <f t="shared" si="12"/>
        <v>43.5</v>
      </c>
      <c r="N58" s="48">
        <f t="shared" si="12"/>
        <v>42.9</v>
      </c>
      <c r="O58" s="312">
        <f t="shared" si="12"/>
        <v>0</v>
      </c>
      <c r="P58" s="47">
        <f t="shared" si="12"/>
        <v>52</v>
      </c>
      <c r="Q58" s="48">
        <f t="shared" si="12"/>
        <v>52</v>
      </c>
      <c r="R58" s="48">
        <f t="shared" si="12"/>
        <v>51.3</v>
      </c>
      <c r="S58" s="49">
        <f t="shared" si="12"/>
        <v>0</v>
      </c>
      <c r="T58" s="47">
        <f t="shared" si="12"/>
        <v>60</v>
      </c>
      <c r="U58" s="48">
        <f t="shared" si="12"/>
        <v>60</v>
      </c>
      <c r="V58" s="48">
        <f t="shared" si="12"/>
        <v>59.1</v>
      </c>
      <c r="W58" s="49">
        <f t="shared" si="12"/>
        <v>0</v>
      </c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37" ht="21" customHeight="1" x14ac:dyDescent="0.2">
      <c r="A59" s="723" t="s">
        <v>14</v>
      </c>
      <c r="B59" s="690" t="s">
        <v>15</v>
      </c>
      <c r="C59" s="696" t="s">
        <v>24</v>
      </c>
      <c r="D59" s="806" t="s">
        <v>24</v>
      </c>
      <c r="E59" s="765" t="s">
        <v>134</v>
      </c>
      <c r="F59" s="786" t="s">
        <v>185</v>
      </c>
      <c r="G59" s="769" t="s">
        <v>18</v>
      </c>
      <c r="H59" s="775" t="s">
        <v>181</v>
      </c>
      <c r="I59" s="1133" t="s">
        <v>378</v>
      </c>
      <c r="J59" s="781" t="s">
        <v>421</v>
      </c>
      <c r="K59" s="64" t="s">
        <v>40</v>
      </c>
      <c r="L59" s="88">
        <f>SUM(M59,O59)</f>
        <v>297.39999999999998</v>
      </c>
      <c r="M59" s="590">
        <v>297.39999999999998</v>
      </c>
      <c r="N59" s="564">
        <v>17.2</v>
      </c>
      <c r="O59" s="91">
        <v>0</v>
      </c>
      <c r="P59" s="131">
        <f>Q59+S59</f>
        <v>335</v>
      </c>
      <c r="Q59" s="576">
        <v>335</v>
      </c>
      <c r="R59" s="576">
        <v>0</v>
      </c>
      <c r="S59" s="577">
        <v>0</v>
      </c>
      <c r="T59" s="113">
        <f>U59+W59</f>
        <v>350</v>
      </c>
      <c r="U59" s="578">
        <v>350</v>
      </c>
      <c r="V59" s="578">
        <v>0</v>
      </c>
      <c r="W59" s="579">
        <v>0</v>
      </c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</row>
    <row r="60" spans="1:37" ht="16.5" customHeight="1" x14ac:dyDescent="0.2">
      <c r="A60" s="724"/>
      <c r="B60" s="691"/>
      <c r="C60" s="697"/>
      <c r="D60" s="807"/>
      <c r="E60" s="809"/>
      <c r="F60" s="787"/>
      <c r="G60" s="784"/>
      <c r="H60" s="1017"/>
      <c r="I60" s="1134"/>
      <c r="J60" s="776"/>
      <c r="K60" s="291" t="s">
        <v>20</v>
      </c>
      <c r="L60" s="325">
        <f>SUM(M60,O60)</f>
        <v>608.1</v>
      </c>
      <c r="M60" s="326">
        <v>608.1</v>
      </c>
      <c r="N60" s="327">
        <v>490</v>
      </c>
      <c r="O60" s="328">
        <v>0</v>
      </c>
      <c r="P60" s="131">
        <f>Q60+S60</f>
        <v>732.6</v>
      </c>
      <c r="Q60" s="326">
        <v>732.6</v>
      </c>
      <c r="R60" s="326">
        <v>585.79999999999995</v>
      </c>
      <c r="S60" s="329">
        <v>0</v>
      </c>
      <c r="T60" s="288">
        <f>U60+W60</f>
        <v>767.8</v>
      </c>
      <c r="U60" s="289">
        <v>767.8</v>
      </c>
      <c r="V60" s="289">
        <v>614.6</v>
      </c>
      <c r="W60" s="290">
        <v>0</v>
      </c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</row>
    <row r="61" spans="1:37" ht="18" customHeight="1" x14ac:dyDescent="0.2">
      <c r="A61" s="724"/>
      <c r="B61" s="691"/>
      <c r="C61" s="697"/>
      <c r="D61" s="807"/>
      <c r="E61" s="809"/>
      <c r="F61" s="787"/>
      <c r="G61" s="784"/>
      <c r="H61" s="1017"/>
      <c r="I61" s="1134"/>
      <c r="J61" s="776"/>
      <c r="K61" s="244" t="s">
        <v>108</v>
      </c>
      <c r="L61" s="241">
        <f>SUM(M61,O61)</f>
        <v>680</v>
      </c>
      <c r="M61" s="591">
        <v>680</v>
      </c>
      <c r="N61" s="592">
        <v>525.1</v>
      </c>
      <c r="O61" s="593">
        <v>0</v>
      </c>
      <c r="P61" s="594">
        <f>Q61+S61</f>
        <v>700</v>
      </c>
      <c r="Q61" s="591">
        <v>700</v>
      </c>
      <c r="R61" s="591">
        <v>538.79999999999995</v>
      </c>
      <c r="S61" s="595">
        <v>0</v>
      </c>
      <c r="T61" s="242">
        <f>U61+W61</f>
        <v>720</v>
      </c>
      <c r="U61" s="243">
        <v>720</v>
      </c>
      <c r="V61" s="243">
        <v>550</v>
      </c>
      <c r="W61" s="596">
        <v>0</v>
      </c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</row>
    <row r="62" spans="1:37" ht="18" customHeight="1" x14ac:dyDescent="0.2">
      <c r="A62" s="783"/>
      <c r="B62" s="692"/>
      <c r="C62" s="732"/>
      <c r="D62" s="1108"/>
      <c r="E62" s="965"/>
      <c r="F62" s="788"/>
      <c r="G62" s="785"/>
      <c r="H62" s="1105"/>
      <c r="I62" s="1135"/>
      <c r="J62" s="776"/>
      <c r="K62" s="54" t="s">
        <v>42</v>
      </c>
      <c r="L62" s="93">
        <f>M62+O62</f>
        <v>0</v>
      </c>
      <c r="M62" s="492">
        <v>0</v>
      </c>
      <c r="N62" s="493">
        <v>0</v>
      </c>
      <c r="O62" s="208">
        <v>0</v>
      </c>
      <c r="P62" s="494">
        <f>Q62+S62</f>
        <v>0</v>
      </c>
      <c r="Q62" s="492">
        <v>0</v>
      </c>
      <c r="R62" s="492">
        <v>0</v>
      </c>
      <c r="S62" s="206">
        <v>0</v>
      </c>
      <c r="T62" s="78">
        <f>U62+W62</f>
        <v>0</v>
      </c>
      <c r="U62" s="495">
        <v>0</v>
      </c>
      <c r="V62" s="495">
        <v>0</v>
      </c>
      <c r="W62" s="216">
        <v>0</v>
      </c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</row>
    <row r="63" spans="1:37" ht="18" customHeight="1" thickBot="1" x14ac:dyDescent="0.25">
      <c r="A63" s="783"/>
      <c r="B63" s="692"/>
      <c r="C63" s="732"/>
      <c r="D63" s="1108"/>
      <c r="E63" s="965"/>
      <c r="F63" s="788"/>
      <c r="G63" s="785"/>
      <c r="H63" s="1105"/>
      <c r="I63" s="1135"/>
      <c r="J63" s="776"/>
      <c r="K63" s="191" t="s">
        <v>32</v>
      </c>
      <c r="L63" s="249">
        <f>M63+O63</f>
        <v>0</v>
      </c>
      <c r="M63" s="297">
        <v>0</v>
      </c>
      <c r="N63" s="298">
        <v>0</v>
      </c>
      <c r="O63" s="299">
        <v>0</v>
      </c>
      <c r="P63" s="300">
        <f>Q63+S63</f>
        <v>0</v>
      </c>
      <c r="Q63" s="297">
        <v>0</v>
      </c>
      <c r="R63" s="297">
        <v>0</v>
      </c>
      <c r="S63" s="301">
        <v>0</v>
      </c>
      <c r="T63" s="281">
        <f>U63+W63</f>
        <v>0</v>
      </c>
      <c r="U63" s="286">
        <v>0</v>
      </c>
      <c r="V63" s="286">
        <v>0</v>
      </c>
      <c r="W63" s="287">
        <v>0</v>
      </c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</row>
    <row r="64" spans="1:37" ht="23.25" customHeight="1" thickBot="1" x14ac:dyDescent="0.25">
      <c r="A64" s="783"/>
      <c r="B64" s="692"/>
      <c r="C64" s="732"/>
      <c r="D64" s="1108"/>
      <c r="E64" s="965"/>
      <c r="F64" s="788"/>
      <c r="G64" s="785"/>
      <c r="H64" s="777"/>
      <c r="I64" s="777"/>
      <c r="J64" s="815"/>
      <c r="K64" s="192" t="s">
        <v>11</v>
      </c>
      <c r="L64" s="47">
        <f t="shared" ref="L64:W64" si="13">SUM(L59:L63)</f>
        <v>1585.5</v>
      </c>
      <c r="M64" s="48">
        <f t="shared" si="13"/>
        <v>1585.5</v>
      </c>
      <c r="N64" s="48">
        <f t="shared" si="13"/>
        <v>1032.3</v>
      </c>
      <c r="O64" s="49">
        <f t="shared" si="13"/>
        <v>0</v>
      </c>
      <c r="P64" s="47">
        <f t="shared" si="13"/>
        <v>1767.6</v>
      </c>
      <c r="Q64" s="48">
        <f t="shared" si="13"/>
        <v>1767.6</v>
      </c>
      <c r="R64" s="48">
        <f t="shared" si="13"/>
        <v>1124.5999999999999</v>
      </c>
      <c r="S64" s="49">
        <f t="shared" si="13"/>
        <v>0</v>
      </c>
      <c r="T64" s="47">
        <f t="shared" si="13"/>
        <v>1837.8</v>
      </c>
      <c r="U64" s="48">
        <f t="shared" si="13"/>
        <v>1837.8</v>
      </c>
      <c r="V64" s="48">
        <f t="shared" si="13"/>
        <v>1164.5999999999999</v>
      </c>
      <c r="W64" s="49">
        <f t="shared" si="13"/>
        <v>0</v>
      </c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</row>
    <row r="65" spans="1:37" ht="20.25" customHeight="1" thickBot="1" x14ac:dyDescent="0.25">
      <c r="A65" s="27" t="s">
        <v>14</v>
      </c>
      <c r="B65" s="4" t="s">
        <v>15</v>
      </c>
      <c r="C65" s="5" t="s">
        <v>24</v>
      </c>
      <c r="D65" s="1109" t="s">
        <v>174</v>
      </c>
      <c r="E65" s="1109"/>
      <c r="F65" s="1109"/>
      <c r="G65" s="1109"/>
      <c r="H65" s="1109"/>
      <c r="I65" s="1109"/>
      <c r="J65" s="862"/>
      <c r="K65" s="1110"/>
      <c r="L65" s="193">
        <f t="shared" ref="L65:W65" si="14">L56+L58+L64</f>
        <v>3715.5</v>
      </c>
      <c r="M65" s="194">
        <f t="shared" si="14"/>
        <v>3715.5</v>
      </c>
      <c r="N65" s="194">
        <f t="shared" si="14"/>
        <v>1075.2</v>
      </c>
      <c r="O65" s="195">
        <f t="shared" si="14"/>
        <v>0</v>
      </c>
      <c r="P65" s="193">
        <f t="shared" si="14"/>
        <v>4689.6000000000004</v>
      </c>
      <c r="Q65" s="194">
        <f t="shared" si="14"/>
        <v>4689.6000000000004</v>
      </c>
      <c r="R65" s="194">
        <f t="shared" si="14"/>
        <v>1175.8999999999999</v>
      </c>
      <c r="S65" s="195">
        <f t="shared" si="14"/>
        <v>0</v>
      </c>
      <c r="T65" s="193">
        <f t="shared" si="14"/>
        <v>4787.8</v>
      </c>
      <c r="U65" s="194">
        <f t="shared" si="14"/>
        <v>4787.8</v>
      </c>
      <c r="V65" s="194">
        <f t="shared" si="14"/>
        <v>1223.6999999999998</v>
      </c>
      <c r="W65" s="195">
        <f t="shared" si="14"/>
        <v>0</v>
      </c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</row>
    <row r="66" spans="1:37" ht="20.25" customHeight="1" thickBot="1" x14ac:dyDescent="0.25">
      <c r="A66" s="27" t="s">
        <v>14</v>
      </c>
      <c r="B66" s="4" t="s">
        <v>15</v>
      </c>
      <c r="C66" s="5" t="s">
        <v>14</v>
      </c>
      <c r="D66" s="1106" t="s">
        <v>99</v>
      </c>
      <c r="E66" s="1106"/>
      <c r="F66" s="1106"/>
      <c r="G66" s="1106"/>
      <c r="H66" s="1106"/>
      <c r="I66" s="1106"/>
      <c r="J66" s="1106"/>
      <c r="K66" s="1106"/>
      <c r="L66" s="1106"/>
      <c r="M66" s="1106"/>
      <c r="N66" s="1106"/>
      <c r="O66" s="1106"/>
      <c r="P66" s="1106"/>
      <c r="Q66" s="1106"/>
      <c r="R66" s="1106"/>
      <c r="S66" s="1106"/>
      <c r="T66" s="1106"/>
      <c r="U66" s="1106"/>
      <c r="V66" s="1106"/>
      <c r="W66" s="1107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</row>
    <row r="67" spans="1:37" ht="18" customHeight="1" x14ac:dyDescent="0.2">
      <c r="A67" s="723" t="s">
        <v>14</v>
      </c>
      <c r="B67" s="690" t="s">
        <v>15</v>
      </c>
      <c r="C67" s="696" t="s">
        <v>14</v>
      </c>
      <c r="D67" s="986" t="s">
        <v>15</v>
      </c>
      <c r="E67" s="739" t="s">
        <v>192</v>
      </c>
      <c r="F67" s="773" t="s">
        <v>185</v>
      </c>
      <c r="G67" s="745" t="s">
        <v>135</v>
      </c>
      <c r="H67" s="687" t="s">
        <v>19</v>
      </c>
      <c r="I67" s="687" t="s">
        <v>36</v>
      </c>
      <c r="J67" s="685" t="s">
        <v>422</v>
      </c>
      <c r="K67" s="156" t="s">
        <v>20</v>
      </c>
      <c r="L67" s="88">
        <f>SUM(M67,O67)</f>
        <v>450</v>
      </c>
      <c r="M67" s="590">
        <v>450</v>
      </c>
      <c r="N67" s="564">
        <v>0</v>
      </c>
      <c r="O67" s="91">
        <v>0</v>
      </c>
      <c r="P67" s="89">
        <f>Q67+S67</f>
        <v>465</v>
      </c>
      <c r="Q67" s="590">
        <v>465</v>
      </c>
      <c r="R67" s="590">
        <v>0</v>
      </c>
      <c r="S67" s="597">
        <v>0</v>
      </c>
      <c r="T67" s="88">
        <f>U67+W67</f>
        <v>465</v>
      </c>
      <c r="U67" s="564">
        <v>465</v>
      </c>
      <c r="V67" s="564">
        <v>0</v>
      </c>
      <c r="W67" s="92">
        <v>0</v>
      </c>
    </row>
    <row r="68" spans="1:37" ht="18" customHeight="1" x14ac:dyDescent="0.2">
      <c r="A68" s="967"/>
      <c r="B68" s="997"/>
      <c r="C68" s="966"/>
      <c r="D68" s="1101"/>
      <c r="E68" s="1143"/>
      <c r="F68" s="1124"/>
      <c r="G68" s="1131"/>
      <c r="H68" s="1100"/>
      <c r="I68" s="1100"/>
      <c r="J68" s="1068"/>
      <c r="K68" s="157" t="s">
        <v>29</v>
      </c>
      <c r="L68" s="130">
        <f>M68+O68</f>
        <v>0</v>
      </c>
      <c r="M68" s="317">
        <v>0</v>
      </c>
      <c r="N68" s="316">
        <v>0</v>
      </c>
      <c r="O68" s="322">
        <v>0</v>
      </c>
      <c r="P68" s="149">
        <f>Q68+S68</f>
        <v>0</v>
      </c>
      <c r="Q68" s="317">
        <v>0</v>
      </c>
      <c r="R68" s="317">
        <v>0</v>
      </c>
      <c r="S68" s="318">
        <v>0</v>
      </c>
      <c r="T68" s="150">
        <f>U68+W68</f>
        <v>0</v>
      </c>
      <c r="U68" s="316">
        <v>0</v>
      </c>
      <c r="V68" s="316">
        <v>0</v>
      </c>
      <c r="W68" s="208">
        <v>0</v>
      </c>
    </row>
    <row r="69" spans="1:37" ht="22.5" customHeight="1" thickBot="1" x14ac:dyDescent="0.25">
      <c r="A69" s="724"/>
      <c r="B69" s="691"/>
      <c r="C69" s="697"/>
      <c r="D69" s="1102"/>
      <c r="E69" s="740"/>
      <c r="F69" s="1125"/>
      <c r="G69" s="746"/>
      <c r="H69" s="1023"/>
      <c r="I69" s="1023"/>
      <c r="J69" s="1068"/>
      <c r="K69" s="188" t="s">
        <v>40</v>
      </c>
      <c r="L69" s="325">
        <f>M69+O69</f>
        <v>236.1</v>
      </c>
      <c r="M69" s="159">
        <v>236.1</v>
      </c>
      <c r="N69" s="550">
        <v>4.5</v>
      </c>
      <c r="O69" s="551">
        <v>0</v>
      </c>
      <c r="P69" s="571">
        <f>Q69+S69</f>
        <v>232.6</v>
      </c>
      <c r="Q69" s="159">
        <v>232.6</v>
      </c>
      <c r="R69" s="159">
        <v>4.5</v>
      </c>
      <c r="S69" s="160">
        <v>0</v>
      </c>
      <c r="T69" s="571">
        <f>U69+W69</f>
        <v>232.6</v>
      </c>
      <c r="U69" s="550">
        <v>232.6</v>
      </c>
      <c r="V69" s="550">
        <v>4.5</v>
      </c>
      <c r="W69" s="588">
        <v>0</v>
      </c>
    </row>
    <row r="70" spans="1:37" ht="21.75" customHeight="1" thickBot="1" x14ac:dyDescent="0.25">
      <c r="A70" s="725"/>
      <c r="B70" s="695"/>
      <c r="C70" s="698"/>
      <c r="D70" s="1103"/>
      <c r="E70" s="1144"/>
      <c r="F70" s="1126"/>
      <c r="G70" s="1132"/>
      <c r="H70" s="688"/>
      <c r="I70" s="688"/>
      <c r="J70" s="686"/>
      <c r="K70" s="46" t="s">
        <v>11</v>
      </c>
      <c r="L70" s="51">
        <f t="shared" ref="L70:W70" si="15">SUM(L67:L69)</f>
        <v>686.1</v>
      </c>
      <c r="M70" s="39">
        <f t="shared" si="15"/>
        <v>686.1</v>
      </c>
      <c r="N70" s="39">
        <f t="shared" si="15"/>
        <v>4.5</v>
      </c>
      <c r="O70" s="52">
        <f t="shared" si="15"/>
        <v>0</v>
      </c>
      <c r="P70" s="51">
        <f t="shared" si="15"/>
        <v>697.6</v>
      </c>
      <c r="Q70" s="39">
        <f t="shared" si="15"/>
        <v>697.6</v>
      </c>
      <c r="R70" s="39">
        <f t="shared" si="15"/>
        <v>4.5</v>
      </c>
      <c r="S70" s="52">
        <f t="shared" si="15"/>
        <v>0</v>
      </c>
      <c r="T70" s="51">
        <f t="shared" si="15"/>
        <v>697.6</v>
      </c>
      <c r="U70" s="39">
        <f t="shared" si="15"/>
        <v>697.6</v>
      </c>
      <c r="V70" s="39">
        <f t="shared" si="15"/>
        <v>4.5</v>
      </c>
      <c r="W70" s="52">
        <f t="shared" si="15"/>
        <v>0</v>
      </c>
    </row>
    <row r="71" spans="1:37" ht="17.25" customHeight="1" x14ac:dyDescent="0.2">
      <c r="A71" s="671" t="s">
        <v>14</v>
      </c>
      <c r="B71" s="673" t="s">
        <v>15</v>
      </c>
      <c r="C71" s="675" t="s">
        <v>14</v>
      </c>
      <c r="D71" s="796" t="s">
        <v>21</v>
      </c>
      <c r="E71" s="679" t="s">
        <v>170</v>
      </c>
      <c r="F71" s="681" t="s">
        <v>187</v>
      </c>
      <c r="G71" s="683" t="s">
        <v>41</v>
      </c>
      <c r="H71" s="685" t="s">
        <v>19</v>
      </c>
      <c r="I71" s="687" t="s">
        <v>36</v>
      </c>
      <c r="J71" s="685" t="s">
        <v>422</v>
      </c>
      <c r="K71" s="305" t="s">
        <v>23</v>
      </c>
      <c r="L71" s="203">
        <f>M71+O71</f>
        <v>46</v>
      </c>
      <c r="M71" s="204">
        <v>46</v>
      </c>
      <c r="N71" s="204">
        <v>0</v>
      </c>
      <c r="O71" s="205">
        <v>0</v>
      </c>
      <c r="P71" s="203">
        <f>Q71+S71</f>
        <v>46</v>
      </c>
      <c r="Q71" s="204">
        <v>46</v>
      </c>
      <c r="R71" s="204">
        <v>0</v>
      </c>
      <c r="S71" s="205">
        <v>0</v>
      </c>
      <c r="T71" s="203">
        <f>U71+W71</f>
        <v>46</v>
      </c>
      <c r="U71" s="204">
        <v>46</v>
      </c>
      <c r="V71" s="204">
        <v>0</v>
      </c>
      <c r="W71" s="205">
        <v>0</v>
      </c>
    </row>
    <row r="72" spans="1:37" ht="21" customHeight="1" thickBot="1" x14ac:dyDescent="0.25">
      <c r="A72" s="672"/>
      <c r="B72" s="674"/>
      <c r="C72" s="676"/>
      <c r="D72" s="797"/>
      <c r="E72" s="680"/>
      <c r="F72" s="682"/>
      <c r="G72" s="684"/>
      <c r="H72" s="1068"/>
      <c r="I72" s="1023"/>
      <c r="J72" s="1068"/>
      <c r="K72" s="157" t="s">
        <v>40</v>
      </c>
      <c r="L72" s="149">
        <f>SUM(M72,O72)</f>
        <v>68.099999999999994</v>
      </c>
      <c r="M72" s="316">
        <v>68.099999999999994</v>
      </c>
      <c r="N72" s="317">
        <v>2</v>
      </c>
      <c r="O72" s="318">
        <v>0</v>
      </c>
      <c r="P72" s="149">
        <f>Q72+S72</f>
        <v>61.8</v>
      </c>
      <c r="Q72" s="317">
        <v>61.8</v>
      </c>
      <c r="R72" s="317">
        <v>1.8</v>
      </c>
      <c r="S72" s="318">
        <v>0</v>
      </c>
      <c r="T72" s="149">
        <f>U72+W72</f>
        <v>61.8</v>
      </c>
      <c r="U72" s="317">
        <v>61.8</v>
      </c>
      <c r="V72" s="317">
        <v>1.8</v>
      </c>
      <c r="W72" s="318">
        <v>0</v>
      </c>
    </row>
    <row r="73" spans="1:37" ht="21.75" customHeight="1" thickBot="1" x14ac:dyDescent="0.25">
      <c r="A73" s="794"/>
      <c r="B73" s="702"/>
      <c r="C73" s="795"/>
      <c r="D73" s="798"/>
      <c r="E73" s="1121"/>
      <c r="F73" s="1122"/>
      <c r="G73" s="1123"/>
      <c r="H73" s="686"/>
      <c r="I73" s="688"/>
      <c r="J73" s="686"/>
      <c r="K73" s="72" t="s">
        <v>11</v>
      </c>
      <c r="L73" s="73">
        <f t="shared" ref="L73:W73" si="16">SUM(L72+L71)</f>
        <v>114.1</v>
      </c>
      <c r="M73" s="74">
        <f t="shared" si="16"/>
        <v>114.1</v>
      </c>
      <c r="N73" s="74">
        <f t="shared" si="16"/>
        <v>2</v>
      </c>
      <c r="O73" s="75">
        <f t="shared" si="16"/>
        <v>0</v>
      </c>
      <c r="P73" s="73">
        <f t="shared" si="16"/>
        <v>107.8</v>
      </c>
      <c r="Q73" s="74">
        <f t="shared" si="16"/>
        <v>107.8</v>
      </c>
      <c r="R73" s="74">
        <f t="shared" si="16"/>
        <v>1.8</v>
      </c>
      <c r="S73" s="75">
        <f t="shared" si="16"/>
        <v>0</v>
      </c>
      <c r="T73" s="73">
        <f t="shared" si="16"/>
        <v>107.8</v>
      </c>
      <c r="U73" s="74">
        <f t="shared" si="16"/>
        <v>107.8</v>
      </c>
      <c r="V73" s="74">
        <f t="shared" si="16"/>
        <v>1.8</v>
      </c>
      <c r="W73" s="75">
        <f t="shared" si="16"/>
        <v>0</v>
      </c>
    </row>
    <row r="74" spans="1:37" ht="19.5" customHeight="1" x14ac:dyDescent="0.2">
      <c r="A74" s="671" t="s">
        <v>14</v>
      </c>
      <c r="B74" s="673" t="s">
        <v>15</v>
      </c>
      <c r="C74" s="675" t="s">
        <v>14</v>
      </c>
      <c r="D74" s="796" t="s">
        <v>14</v>
      </c>
      <c r="E74" s="799" t="s">
        <v>124</v>
      </c>
      <c r="F74" s="767" t="s">
        <v>187</v>
      </c>
      <c r="G74" s="803" t="s">
        <v>123</v>
      </c>
      <c r="H74" s="778" t="s">
        <v>19</v>
      </c>
      <c r="I74" s="791" t="s">
        <v>36</v>
      </c>
      <c r="J74" s="778" t="s">
        <v>422</v>
      </c>
      <c r="K74" s="67" t="s">
        <v>23</v>
      </c>
      <c r="L74" s="203">
        <f>M74+O74</f>
        <v>0</v>
      </c>
      <c r="M74" s="204">
        <v>0</v>
      </c>
      <c r="N74" s="204">
        <v>0</v>
      </c>
      <c r="O74" s="205">
        <v>0</v>
      </c>
      <c r="P74" s="203">
        <f>Q74+S74</f>
        <v>0</v>
      </c>
      <c r="Q74" s="204">
        <v>0</v>
      </c>
      <c r="R74" s="204">
        <v>0</v>
      </c>
      <c r="S74" s="205">
        <v>0</v>
      </c>
      <c r="T74" s="68">
        <f>U74+W74</f>
        <v>0</v>
      </c>
      <c r="U74" s="69">
        <v>0</v>
      </c>
      <c r="V74" s="69">
        <v>0</v>
      </c>
      <c r="W74" s="70">
        <v>0</v>
      </c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</row>
    <row r="75" spans="1:37" ht="19.5" customHeight="1" thickBot="1" x14ac:dyDescent="0.25">
      <c r="A75" s="672"/>
      <c r="B75" s="674"/>
      <c r="C75" s="676"/>
      <c r="D75" s="797"/>
      <c r="E75" s="800"/>
      <c r="F75" s="802"/>
      <c r="G75" s="804"/>
      <c r="H75" s="780"/>
      <c r="I75" s="792"/>
      <c r="J75" s="780"/>
      <c r="K75" s="54" t="s">
        <v>29</v>
      </c>
      <c r="L75" s="149">
        <f>SUM(M75,O75)</f>
        <v>0</v>
      </c>
      <c r="M75" s="316">
        <v>0</v>
      </c>
      <c r="N75" s="317">
        <v>0</v>
      </c>
      <c r="O75" s="318">
        <v>0</v>
      </c>
      <c r="P75" s="149">
        <f>Q75+S75</f>
        <v>0</v>
      </c>
      <c r="Q75" s="317">
        <v>0</v>
      </c>
      <c r="R75" s="317">
        <v>0</v>
      </c>
      <c r="S75" s="318">
        <v>0</v>
      </c>
      <c r="T75" s="71">
        <v>0</v>
      </c>
      <c r="U75" s="314">
        <v>0</v>
      </c>
      <c r="V75" s="314">
        <v>0</v>
      </c>
      <c r="W75" s="315">
        <v>0</v>
      </c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</row>
    <row r="76" spans="1:37" ht="24" customHeight="1" thickBot="1" x14ac:dyDescent="0.25">
      <c r="A76" s="794"/>
      <c r="B76" s="702"/>
      <c r="C76" s="795"/>
      <c r="D76" s="798"/>
      <c r="E76" s="801"/>
      <c r="F76" s="768"/>
      <c r="G76" s="805"/>
      <c r="H76" s="779"/>
      <c r="I76" s="793"/>
      <c r="J76" s="779"/>
      <c r="K76" s="72" t="s">
        <v>11</v>
      </c>
      <c r="L76" s="73">
        <f t="shared" ref="L76:W76" si="17">SUM(L75+L74)</f>
        <v>0</v>
      </c>
      <c r="M76" s="74">
        <f t="shared" si="17"/>
        <v>0</v>
      </c>
      <c r="N76" s="74">
        <f t="shared" si="17"/>
        <v>0</v>
      </c>
      <c r="O76" s="75">
        <f t="shared" si="17"/>
        <v>0</v>
      </c>
      <c r="P76" s="73">
        <f t="shared" si="17"/>
        <v>0</v>
      </c>
      <c r="Q76" s="74">
        <f t="shared" si="17"/>
        <v>0</v>
      </c>
      <c r="R76" s="74">
        <f t="shared" si="17"/>
        <v>0</v>
      </c>
      <c r="S76" s="75">
        <f t="shared" si="17"/>
        <v>0</v>
      </c>
      <c r="T76" s="73">
        <f t="shared" si="17"/>
        <v>0</v>
      </c>
      <c r="U76" s="74">
        <f t="shared" si="17"/>
        <v>0</v>
      </c>
      <c r="V76" s="74">
        <f t="shared" si="17"/>
        <v>0</v>
      </c>
      <c r="W76" s="75">
        <f t="shared" si="17"/>
        <v>0</v>
      </c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</row>
    <row r="77" spans="1:37" ht="23.25" customHeight="1" thickBot="1" x14ac:dyDescent="0.25">
      <c r="A77" s="671" t="s">
        <v>14</v>
      </c>
      <c r="B77" s="673" t="s">
        <v>15</v>
      </c>
      <c r="C77" s="675" t="s">
        <v>14</v>
      </c>
      <c r="D77" s="796" t="s">
        <v>27</v>
      </c>
      <c r="E77" s="799" t="s">
        <v>169</v>
      </c>
      <c r="F77" s="767" t="s">
        <v>187</v>
      </c>
      <c r="G77" s="803" t="s">
        <v>22</v>
      </c>
      <c r="H77" s="778" t="s">
        <v>19</v>
      </c>
      <c r="I77" s="791" t="s">
        <v>36</v>
      </c>
      <c r="J77" s="778" t="s">
        <v>186</v>
      </c>
      <c r="K77" s="54" t="s">
        <v>29</v>
      </c>
      <c r="L77" s="128">
        <f>M77+O77</f>
        <v>0</v>
      </c>
      <c r="M77" s="65">
        <v>0</v>
      </c>
      <c r="N77" s="65">
        <v>0</v>
      </c>
      <c r="O77" s="129">
        <v>0</v>
      </c>
      <c r="P77" s="237">
        <f>Q77+S77</f>
        <v>0</v>
      </c>
      <c r="Q77" s="207">
        <v>0</v>
      </c>
      <c r="R77" s="207">
        <v>0</v>
      </c>
      <c r="S77" s="238">
        <v>0</v>
      </c>
      <c r="T77" s="128">
        <f>U77+W77</f>
        <v>0</v>
      </c>
      <c r="U77" s="65">
        <v>0</v>
      </c>
      <c r="V77" s="65">
        <v>0</v>
      </c>
      <c r="W77" s="129">
        <v>0</v>
      </c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</row>
    <row r="78" spans="1:37" ht="27.75" customHeight="1" thickBot="1" x14ac:dyDescent="0.25">
      <c r="A78" s="672"/>
      <c r="B78" s="674"/>
      <c r="C78" s="676"/>
      <c r="D78" s="797"/>
      <c r="E78" s="800"/>
      <c r="F78" s="802"/>
      <c r="G78" s="804"/>
      <c r="H78" s="779"/>
      <c r="I78" s="793"/>
      <c r="J78" s="779"/>
      <c r="K78" s="72" t="s">
        <v>11</v>
      </c>
      <c r="L78" s="73">
        <f t="shared" ref="L78:W78" si="18">SUM(L77)</f>
        <v>0</v>
      </c>
      <c r="M78" s="74">
        <f t="shared" si="18"/>
        <v>0</v>
      </c>
      <c r="N78" s="74">
        <f t="shared" si="18"/>
        <v>0</v>
      </c>
      <c r="O78" s="75">
        <f t="shared" si="18"/>
        <v>0</v>
      </c>
      <c r="P78" s="73">
        <f t="shared" si="18"/>
        <v>0</v>
      </c>
      <c r="Q78" s="74">
        <f t="shared" si="18"/>
        <v>0</v>
      </c>
      <c r="R78" s="74">
        <f t="shared" si="18"/>
        <v>0</v>
      </c>
      <c r="S78" s="75">
        <f t="shared" si="18"/>
        <v>0</v>
      </c>
      <c r="T78" s="73">
        <f t="shared" si="18"/>
        <v>0</v>
      </c>
      <c r="U78" s="74">
        <f t="shared" si="18"/>
        <v>0</v>
      </c>
      <c r="V78" s="74">
        <f t="shared" si="18"/>
        <v>0</v>
      </c>
      <c r="W78" s="75">
        <f t="shared" si="18"/>
        <v>0</v>
      </c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</row>
    <row r="79" spans="1:37" ht="24.75" customHeight="1" thickBot="1" x14ac:dyDescent="0.25">
      <c r="A79" s="671" t="s">
        <v>14</v>
      </c>
      <c r="B79" s="673" t="s">
        <v>15</v>
      </c>
      <c r="C79" s="675" t="s">
        <v>14</v>
      </c>
      <c r="D79" s="796" t="s">
        <v>31</v>
      </c>
      <c r="E79" s="799" t="s">
        <v>147</v>
      </c>
      <c r="F79" s="767" t="s">
        <v>185</v>
      </c>
      <c r="G79" s="803" t="s">
        <v>41</v>
      </c>
      <c r="H79" s="778" t="s">
        <v>19</v>
      </c>
      <c r="I79" s="791" t="s">
        <v>36</v>
      </c>
      <c r="J79" s="778" t="s">
        <v>421</v>
      </c>
      <c r="K79" s="54" t="s">
        <v>40</v>
      </c>
      <c r="L79" s="237">
        <f>M79+O79</f>
        <v>0.3</v>
      </c>
      <c r="M79" s="207">
        <v>0.3</v>
      </c>
      <c r="N79" s="207">
        <v>0.3</v>
      </c>
      <c r="O79" s="238">
        <v>0</v>
      </c>
      <c r="P79" s="237">
        <f>Q79+S79</f>
        <v>0.7</v>
      </c>
      <c r="Q79" s="207">
        <v>0.7</v>
      </c>
      <c r="R79" s="207">
        <v>0.7</v>
      </c>
      <c r="S79" s="238">
        <v>0</v>
      </c>
      <c r="T79" s="128">
        <f>U79+W79</f>
        <v>0.7</v>
      </c>
      <c r="U79" s="65">
        <v>0.7</v>
      </c>
      <c r="V79" s="65">
        <v>0.7</v>
      </c>
      <c r="W79" s="129">
        <v>0</v>
      </c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</row>
    <row r="80" spans="1:37" ht="25.5" customHeight="1" thickBot="1" x14ac:dyDescent="0.25">
      <c r="A80" s="672"/>
      <c r="B80" s="674"/>
      <c r="C80" s="676"/>
      <c r="D80" s="797"/>
      <c r="E80" s="800"/>
      <c r="F80" s="802"/>
      <c r="G80" s="804"/>
      <c r="H80" s="779"/>
      <c r="I80" s="793"/>
      <c r="J80" s="779"/>
      <c r="K80" s="72" t="s">
        <v>11</v>
      </c>
      <c r="L80" s="81">
        <f t="shared" ref="L80:W80" si="19">SUM(L79)</f>
        <v>0.3</v>
      </c>
      <c r="M80" s="82">
        <f t="shared" si="19"/>
        <v>0.3</v>
      </c>
      <c r="N80" s="82">
        <f t="shared" si="19"/>
        <v>0.3</v>
      </c>
      <c r="O80" s="83">
        <f t="shared" si="19"/>
        <v>0</v>
      </c>
      <c r="P80" s="81">
        <f t="shared" si="19"/>
        <v>0.7</v>
      </c>
      <c r="Q80" s="82">
        <f t="shared" si="19"/>
        <v>0.7</v>
      </c>
      <c r="R80" s="82">
        <f t="shared" si="19"/>
        <v>0.7</v>
      </c>
      <c r="S80" s="83">
        <f t="shared" si="19"/>
        <v>0</v>
      </c>
      <c r="T80" s="81">
        <f t="shared" si="19"/>
        <v>0.7</v>
      </c>
      <c r="U80" s="82">
        <f t="shared" si="19"/>
        <v>0.7</v>
      </c>
      <c r="V80" s="82">
        <f t="shared" si="19"/>
        <v>0.7</v>
      </c>
      <c r="W80" s="83">
        <f t="shared" si="19"/>
        <v>0</v>
      </c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</row>
    <row r="81" spans="1:37" ht="19.5" customHeight="1" x14ac:dyDescent="0.2">
      <c r="A81" s="671" t="s">
        <v>14</v>
      </c>
      <c r="B81" s="673" t="s">
        <v>15</v>
      </c>
      <c r="C81" s="675" t="s">
        <v>14</v>
      </c>
      <c r="D81" s="796" t="s">
        <v>33</v>
      </c>
      <c r="E81" s="799" t="s">
        <v>208</v>
      </c>
      <c r="F81" s="767" t="s">
        <v>185</v>
      </c>
      <c r="G81" s="803" t="s">
        <v>41</v>
      </c>
      <c r="H81" s="778" t="s">
        <v>19</v>
      </c>
      <c r="I81" s="791" t="s">
        <v>36</v>
      </c>
      <c r="J81" s="778" t="s">
        <v>421</v>
      </c>
      <c r="K81" s="67" t="s">
        <v>29</v>
      </c>
      <c r="L81" s="68">
        <f>M81+O81</f>
        <v>45.2</v>
      </c>
      <c r="M81" s="69">
        <v>45.2</v>
      </c>
      <c r="N81" s="69">
        <v>39.299999999999997</v>
      </c>
      <c r="O81" s="70">
        <v>0</v>
      </c>
      <c r="P81" s="68">
        <f>Q81+S81</f>
        <v>45.2</v>
      </c>
      <c r="Q81" s="69">
        <v>45.2</v>
      </c>
      <c r="R81" s="69">
        <v>39.299999999999997</v>
      </c>
      <c r="S81" s="70">
        <v>0</v>
      </c>
      <c r="T81" s="68">
        <f>U81+W81</f>
        <v>45.2</v>
      </c>
      <c r="U81" s="69">
        <v>45.2</v>
      </c>
      <c r="V81" s="69">
        <v>39.299999999999997</v>
      </c>
      <c r="W81" s="70">
        <v>0</v>
      </c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</row>
    <row r="82" spans="1:37" ht="21.75" customHeight="1" thickBot="1" x14ac:dyDescent="0.25">
      <c r="A82" s="672"/>
      <c r="B82" s="674"/>
      <c r="C82" s="676"/>
      <c r="D82" s="797"/>
      <c r="E82" s="800"/>
      <c r="F82" s="802"/>
      <c r="G82" s="804"/>
      <c r="H82" s="780"/>
      <c r="I82" s="780"/>
      <c r="J82" s="780"/>
      <c r="K82" s="87" t="s">
        <v>23</v>
      </c>
      <c r="L82" s="128">
        <f>M82+O82</f>
        <v>0</v>
      </c>
      <c r="M82" s="65">
        <v>0</v>
      </c>
      <c r="N82" s="65">
        <v>0</v>
      </c>
      <c r="O82" s="129">
        <v>0</v>
      </c>
      <c r="P82" s="128">
        <f>Q82+S82</f>
        <v>0</v>
      </c>
      <c r="Q82" s="65">
        <v>0</v>
      </c>
      <c r="R82" s="65">
        <v>0</v>
      </c>
      <c r="S82" s="129">
        <v>0</v>
      </c>
      <c r="T82" s="128">
        <f>U82+W82</f>
        <v>0</v>
      </c>
      <c r="U82" s="65">
        <v>0</v>
      </c>
      <c r="V82" s="65">
        <v>0</v>
      </c>
      <c r="W82" s="129">
        <v>0</v>
      </c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</row>
    <row r="83" spans="1:37" ht="22.5" customHeight="1" thickBot="1" x14ac:dyDescent="0.25">
      <c r="A83" s="672"/>
      <c r="B83" s="674"/>
      <c r="C83" s="676"/>
      <c r="D83" s="797"/>
      <c r="E83" s="800"/>
      <c r="F83" s="802"/>
      <c r="G83" s="804"/>
      <c r="H83" s="779"/>
      <c r="I83" s="793"/>
      <c r="J83" s="779"/>
      <c r="K83" s="488" t="s">
        <v>11</v>
      </c>
      <c r="L83" s="81">
        <f t="shared" ref="L83:W83" si="20">SUM(L81:L82)</f>
        <v>45.2</v>
      </c>
      <c r="M83" s="82">
        <f t="shared" si="20"/>
        <v>45.2</v>
      </c>
      <c r="N83" s="82">
        <f t="shared" si="20"/>
        <v>39.299999999999997</v>
      </c>
      <c r="O83" s="83">
        <f t="shared" si="20"/>
        <v>0</v>
      </c>
      <c r="P83" s="81">
        <f t="shared" si="20"/>
        <v>45.2</v>
      </c>
      <c r="Q83" s="82">
        <f t="shared" si="20"/>
        <v>45.2</v>
      </c>
      <c r="R83" s="82">
        <f t="shared" si="20"/>
        <v>39.299999999999997</v>
      </c>
      <c r="S83" s="83">
        <f t="shared" si="20"/>
        <v>0</v>
      </c>
      <c r="T83" s="81">
        <f t="shared" si="20"/>
        <v>45.2</v>
      </c>
      <c r="U83" s="82">
        <f t="shared" si="20"/>
        <v>45.2</v>
      </c>
      <c r="V83" s="82">
        <f t="shared" si="20"/>
        <v>39.299999999999997</v>
      </c>
      <c r="W83" s="83">
        <f t="shared" si="20"/>
        <v>0</v>
      </c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</row>
    <row r="84" spans="1:37" ht="19.5" customHeight="1" x14ac:dyDescent="0.2">
      <c r="A84" s="671" t="s">
        <v>14</v>
      </c>
      <c r="B84" s="673" t="s">
        <v>15</v>
      </c>
      <c r="C84" s="675" t="s">
        <v>14</v>
      </c>
      <c r="D84" s="796" t="s">
        <v>34</v>
      </c>
      <c r="E84" s="799" t="s">
        <v>360</v>
      </c>
      <c r="F84" s="767" t="s">
        <v>185</v>
      </c>
      <c r="G84" s="803" t="s">
        <v>25</v>
      </c>
      <c r="H84" s="778" t="s">
        <v>19</v>
      </c>
      <c r="I84" s="791" t="s">
        <v>36</v>
      </c>
      <c r="J84" s="778" t="s">
        <v>421</v>
      </c>
      <c r="K84" s="67" t="s">
        <v>29</v>
      </c>
      <c r="L84" s="68">
        <f>M84+O84</f>
        <v>12</v>
      </c>
      <c r="M84" s="69">
        <v>12</v>
      </c>
      <c r="N84" s="69">
        <v>0</v>
      </c>
      <c r="O84" s="70">
        <v>0</v>
      </c>
      <c r="P84" s="68">
        <f>Q84+S84</f>
        <v>12</v>
      </c>
      <c r="Q84" s="69">
        <v>12</v>
      </c>
      <c r="R84" s="69">
        <v>0</v>
      </c>
      <c r="S84" s="70">
        <v>0</v>
      </c>
      <c r="T84" s="68">
        <f>U84+W84</f>
        <v>12</v>
      </c>
      <c r="U84" s="69">
        <v>12</v>
      </c>
      <c r="V84" s="69">
        <v>0</v>
      </c>
      <c r="W84" s="70">
        <v>0</v>
      </c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</row>
    <row r="85" spans="1:37" ht="22.5" customHeight="1" thickBot="1" x14ac:dyDescent="0.25">
      <c r="A85" s="672"/>
      <c r="B85" s="674"/>
      <c r="C85" s="676"/>
      <c r="D85" s="797"/>
      <c r="E85" s="800"/>
      <c r="F85" s="802"/>
      <c r="G85" s="804"/>
      <c r="H85" s="780"/>
      <c r="I85" s="780"/>
      <c r="J85" s="780"/>
      <c r="K85" s="87" t="s">
        <v>23</v>
      </c>
      <c r="L85" s="128">
        <f>M85+O85</f>
        <v>0</v>
      </c>
      <c r="M85" s="65">
        <v>0</v>
      </c>
      <c r="N85" s="65">
        <v>0</v>
      </c>
      <c r="O85" s="129">
        <v>0</v>
      </c>
      <c r="P85" s="128">
        <f>Q85+S85</f>
        <v>0</v>
      </c>
      <c r="Q85" s="65">
        <v>0</v>
      </c>
      <c r="R85" s="65">
        <v>0</v>
      </c>
      <c r="S85" s="129">
        <v>0</v>
      </c>
      <c r="T85" s="128">
        <f>U85+W85</f>
        <v>0</v>
      </c>
      <c r="U85" s="65">
        <v>0</v>
      </c>
      <c r="V85" s="65">
        <v>0</v>
      </c>
      <c r="W85" s="129">
        <v>0</v>
      </c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</row>
    <row r="86" spans="1:37" ht="24.75" customHeight="1" thickBot="1" x14ac:dyDescent="0.25">
      <c r="A86" s="672"/>
      <c r="B86" s="674"/>
      <c r="C86" s="676"/>
      <c r="D86" s="797"/>
      <c r="E86" s="800"/>
      <c r="F86" s="802"/>
      <c r="G86" s="804"/>
      <c r="H86" s="779"/>
      <c r="I86" s="793"/>
      <c r="J86" s="779"/>
      <c r="K86" s="488" t="s">
        <v>11</v>
      </c>
      <c r="L86" s="81">
        <f t="shared" ref="L86:W86" si="21">SUM(L84:L85)</f>
        <v>12</v>
      </c>
      <c r="M86" s="82">
        <f t="shared" si="21"/>
        <v>12</v>
      </c>
      <c r="N86" s="82">
        <f t="shared" si="21"/>
        <v>0</v>
      </c>
      <c r="O86" s="83">
        <f t="shared" si="21"/>
        <v>0</v>
      </c>
      <c r="P86" s="81">
        <f t="shared" si="21"/>
        <v>12</v>
      </c>
      <c r="Q86" s="82">
        <f t="shared" si="21"/>
        <v>12</v>
      </c>
      <c r="R86" s="82">
        <f t="shared" si="21"/>
        <v>0</v>
      </c>
      <c r="S86" s="83">
        <f t="shared" si="21"/>
        <v>0</v>
      </c>
      <c r="T86" s="81">
        <f t="shared" si="21"/>
        <v>12</v>
      </c>
      <c r="U86" s="82">
        <f t="shared" si="21"/>
        <v>12</v>
      </c>
      <c r="V86" s="82">
        <f t="shared" si="21"/>
        <v>0</v>
      </c>
      <c r="W86" s="83">
        <f t="shared" si="21"/>
        <v>0</v>
      </c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</row>
    <row r="87" spans="1:37" ht="24.75" customHeight="1" x14ac:dyDescent="0.2">
      <c r="A87" s="671" t="s">
        <v>14</v>
      </c>
      <c r="B87" s="673" t="s">
        <v>15</v>
      </c>
      <c r="C87" s="675" t="s">
        <v>14</v>
      </c>
      <c r="D87" s="677" t="s">
        <v>36</v>
      </c>
      <c r="E87" s="679" t="s">
        <v>364</v>
      </c>
      <c r="F87" s="681" t="s">
        <v>185</v>
      </c>
      <c r="G87" s="683" t="s">
        <v>41</v>
      </c>
      <c r="H87" s="685" t="s">
        <v>19</v>
      </c>
      <c r="I87" s="687" t="s">
        <v>36</v>
      </c>
      <c r="J87" s="685" t="s">
        <v>421</v>
      </c>
      <c r="K87" s="305" t="s">
        <v>40</v>
      </c>
      <c r="L87" s="203">
        <f>M87+O87</f>
        <v>63.4</v>
      </c>
      <c r="M87" s="204">
        <v>63.4</v>
      </c>
      <c r="N87" s="204">
        <v>1.2</v>
      </c>
      <c r="O87" s="205">
        <v>0</v>
      </c>
      <c r="P87" s="203">
        <f>Q87+S87</f>
        <v>12.3</v>
      </c>
      <c r="Q87" s="204">
        <v>12.3</v>
      </c>
      <c r="R87" s="204">
        <v>0.3</v>
      </c>
      <c r="S87" s="205">
        <v>0</v>
      </c>
      <c r="T87" s="203">
        <f>U87+W87</f>
        <v>18.399999999999999</v>
      </c>
      <c r="U87" s="204">
        <v>18.399999999999999</v>
      </c>
      <c r="V87" s="204">
        <v>0.4</v>
      </c>
      <c r="W87" s="205">
        <v>0</v>
      </c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</row>
    <row r="88" spans="1:37" ht="24.75" customHeight="1" thickBot="1" x14ac:dyDescent="0.25">
      <c r="A88" s="672"/>
      <c r="B88" s="674"/>
      <c r="C88" s="676"/>
      <c r="D88" s="678"/>
      <c r="E88" s="680"/>
      <c r="F88" s="682"/>
      <c r="G88" s="684"/>
      <c r="H88" s="1068"/>
      <c r="I88" s="1068"/>
      <c r="J88" s="1068"/>
      <c r="K88" s="514" t="s">
        <v>23</v>
      </c>
      <c r="L88" s="237">
        <f>M88+O88</f>
        <v>0</v>
      </c>
      <c r="M88" s="207">
        <v>0</v>
      </c>
      <c r="N88" s="207">
        <v>0</v>
      </c>
      <c r="O88" s="238">
        <v>0</v>
      </c>
      <c r="P88" s="237">
        <f>Q88+S88</f>
        <v>0</v>
      </c>
      <c r="Q88" s="207">
        <v>0</v>
      </c>
      <c r="R88" s="207">
        <v>0</v>
      </c>
      <c r="S88" s="238">
        <v>0</v>
      </c>
      <c r="T88" s="237">
        <f>U88+W88</f>
        <v>0</v>
      </c>
      <c r="U88" s="207">
        <v>0</v>
      </c>
      <c r="V88" s="207">
        <v>0</v>
      </c>
      <c r="W88" s="238">
        <v>0</v>
      </c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</row>
    <row r="89" spans="1:37" ht="24.75" customHeight="1" thickBot="1" x14ac:dyDescent="0.25">
      <c r="A89" s="672"/>
      <c r="B89" s="674"/>
      <c r="C89" s="676"/>
      <c r="D89" s="678"/>
      <c r="E89" s="680"/>
      <c r="F89" s="682"/>
      <c r="G89" s="684"/>
      <c r="H89" s="686"/>
      <c r="I89" s="688"/>
      <c r="J89" s="686"/>
      <c r="K89" s="488" t="s">
        <v>11</v>
      </c>
      <c r="L89" s="81">
        <f t="shared" ref="L89:W89" si="22">SUM(L87:L88)</f>
        <v>63.4</v>
      </c>
      <c r="M89" s="82">
        <f t="shared" si="22"/>
        <v>63.4</v>
      </c>
      <c r="N89" s="82">
        <f t="shared" si="22"/>
        <v>1.2</v>
      </c>
      <c r="O89" s="83">
        <f t="shared" si="22"/>
        <v>0</v>
      </c>
      <c r="P89" s="81">
        <f t="shared" si="22"/>
        <v>12.3</v>
      </c>
      <c r="Q89" s="82">
        <f t="shared" si="22"/>
        <v>12.3</v>
      </c>
      <c r="R89" s="82">
        <f t="shared" si="22"/>
        <v>0.3</v>
      </c>
      <c r="S89" s="83">
        <f t="shared" si="22"/>
        <v>0</v>
      </c>
      <c r="T89" s="81">
        <f t="shared" si="22"/>
        <v>18.399999999999999</v>
      </c>
      <c r="U89" s="82">
        <f t="shared" si="22"/>
        <v>18.399999999999999</v>
      </c>
      <c r="V89" s="82">
        <f t="shared" si="22"/>
        <v>0.4</v>
      </c>
      <c r="W89" s="83">
        <f t="shared" si="22"/>
        <v>0</v>
      </c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</row>
    <row r="90" spans="1:37" ht="24.75" customHeight="1" thickBot="1" x14ac:dyDescent="0.25">
      <c r="A90" s="671" t="s">
        <v>14</v>
      </c>
      <c r="B90" s="673" t="s">
        <v>15</v>
      </c>
      <c r="C90" s="675" t="s">
        <v>14</v>
      </c>
      <c r="D90" s="677" t="s">
        <v>47</v>
      </c>
      <c r="E90" s="679" t="s">
        <v>366</v>
      </c>
      <c r="F90" s="681" t="s">
        <v>185</v>
      </c>
      <c r="G90" s="683" t="s">
        <v>367</v>
      </c>
      <c r="H90" s="685" t="s">
        <v>379</v>
      </c>
      <c r="I90" s="687" t="s">
        <v>368</v>
      </c>
      <c r="J90" s="685" t="s">
        <v>423</v>
      </c>
      <c r="K90" s="305" t="s">
        <v>23</v>
      </c>
      <c r="L90" s="203">
        <f>M90+O90</f>
        <v>20</v>
      </c>
      <c r="M90" s="204">
        <v>20</v>
      </c>
      <c r="N90" s="204">
        <v>0</v>
      </c>
      <c r="O90" s="205">
        <v>0</v>
      </c>
      <c r="P90" s="203">
        <f>Q90+S90</f>
        <v>20</v>
      </c>
      <c r="Q90" s="204">
        <v>20</v>
      </c>
      <c r="R90" s="204">
        <v>0</v>
      </c>
      <c r="S90" s="205">
        <v>0</v>
      </c>
      <c r="T90" s="203">
        <f>U90+W90</f>
        <v>20</v>
      </c>
      <c r="U90" s="204">
        <v>20</v>
      </c>
      <c r="V90" s="204">
        <v>0</v>
      </c>
      <c r="W90" s="205">
        <v>0</v>
      </c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</row>
    <row r="91" spans="1:37" ht="24.75" customHeight="1" thickBot="1" x14ac:dyDescent="0.25">
      <c r="A91" s="672"/>
      <c r="B91" s="674"/>
      <c r="C91" s="676"/>
      <c r="D91" s="678"/>
      <c r="E91" s="680"/>
      <c r="F91" s="682"/>
      <c r="G91" s="684"/>
      <c r="H91" s="686"/>
      <c r="I91" s="688"/>
      <c r="J91" s="686"/>
      <c r="K91" s="488" t="s">
        <v>11</v>
      </c>
      <c r="L91" s="81">
        <f t="shared" ref="L91:W91" si="23">SUM(L90:L90)</f>
        <v>20</v>
      </c>
      <c r="M91" s="82">
        <f t="shared" si="23"/>
        <v>20</v>
      </c>
      <c r="N91" s="82">
        <f t="shared" si="23"/>
        <v>0</v>
      </c>
      <c r="O91" s="83">
        <f t="shared" si="23"/>
        <v>0</v>
      </c>
      <c r="P91" s="81">
        <f t="shared" si="23"/>
        <v>20</v>
      </c>
      <c r="Q91" s="82">
        <f t="shared" si="23"/>
        <v>20</v>
      </c>
      <c r="R91" s="82">
        <f t="shared" si="23"/>
        <v>0</v>
      </c>
      <c r="S91" s="83">
        <f t="shared" si="23"/>
        <v>0</v>
      </c>
      <c r="T91" s="81">
        <f t="shared" si="23"/>
        <v>20</v>
      </c>
      <c r="U91" s="82">
        <f t="shared" si="23"/>
        <v>20</v>
      </c>
      <c r="V91" s="82">
        <f t="shared" si="23"/>
        <v>0</v>
      </c>
      <c r="W91" s="83">
        <f t="shared" si="23"/>
        <v>0</v>
      </c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</row>
    <row r="92" spans="1:37" ht="21" customHeight="1" x14ac:dyDescent="0.2">
      <c r="A92" s="671" t="s">
        <v>14</v>
      </c>
      <c r="B92" s="673" t="s">
        <v>15</v>
      </c>
      <c r="C92" s="675" t="s">
        <v>14</v>
      </c>
      <c r="D92" s="1221" t="s">
        <v>138</v>
      </c>
      <c r="E92" s="1222" t="s">
        <v>453</v>
      </c>
      <c r="F92" s="1223" t="s">
        <v>187</v>
      </c>
      <c r="G92" s="1224" t="s">
        <v>41</v>
      </c>
      <c r="H92" s="1225" t="s">
        <v>19</v>
      </c>
      <c r="I92" s="1226" t="s">
        <v>36</v>
      </c>
      <c r="J92" s="1225" t="s">
        <v>422</v>
      </c>
      <c r="K92" s="1227" t="s">
        <v>29</v>
      </c>
      <c r="L92" s="1228">
        <f>M92+O92</f>
        <v>50</v>
      </c>
      <c r="M92" s="1229">
        <v>50</v>
      </c>
      <c r="N92" s="1229">
        <v>0</v>
      </c>
      <c r="O92" s="1230">
        <v>0</v>
      </c>
      <c r="P92" s="1228">
        <f>Q92+S92</f>
        <v>50</v>
      </c>
      <c r="Q92" s="1229">
        <v>50</v>
      </c>
      <c r="R92" s="1229">
        <v>0</v>
      </c>
      <c r="S92" s="1230">
        <v>0</v>
      </c>
      <c r="T92" s="1228">
        <f>U92+W92</f>
        <v>49</v>
      </c>
      <c r="U92" s="1229">
        <v>49</v>
      </c>
      <c r="V92" s="1229">
        <v>0</v>
      </c>
      <c r="W92" s="1230">
        <v>0</v>
      </c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</row>
    <row r="93" spans="1:37" ht="21" customHeight="1" thickBot="1" x14ac:dyDescent="0.25">
      <c r="A93" s="672"/>
      <c r="B93" s="674"/>
      <c r="C93" s="676"/>
      <c r="D93" s="1231"/>
      <c r="E93" s="1232"/>
      <c r="F93" s="1233"/>
      <c r="G93" s="1234"/>
      <c r="H93" s="1235"/>
      <c r="I93" s="1235"/>
      <c r="J93" s="1235"/>
      <c r="K93" s="1236" t="s">
        <v>23</v>
      </c>
      <c r="L93" s="1237">
        <f>M93+O93</f>
        <v>0</v>
      </c>
      <c r="M93" s="1238">
        <v>0</v>
      </c>
      <c r="N93" s="1238">
        <v>0</v>
      </c>
      <c r="O93" s="1239">
        <v>0</v>
      </c>
      <c r="P93" s="1237">
        <f>Q93+S93</f>
        <v>0</v>
      </c>
      <c r="Q93" s="1238">
        <v>0</v>
      </c>
      <c r="R93" s="1238">
        <v>0</v>
      </c>
      <c r="S93" s="1239">
        <v>0</v>
      </c>
      <c r="T93" s="1237">
        <f>U93+W93</f>
        <v>0</v>
      </c>
      <c r="U93" s="1238">
        <v>0</v>
      </c>
      <c r="V93" s="1238">
        <v>0</v>
      </c>
      <c r="W93" s="1239">
        <v>0</v>
      </c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1:37" ht="21.75" customHeight="1" thickBot="1" x14ac:dyDescent="0.25">
      <c r="A94" s="672"/>
      <c r="B94" s="674"/>
      <c r="C94" s="676"/>
      <c r="D94" s="1231"/>
      <c r="E94" s="1232"/>
      <c r="F94" s="1233"/>
      <c r="G94" s="1234"/>
      <c r="H94" s="1240"/>
      <c r="I94" s="1241"/>
      <c r="J94" s="1240"/>
      <c r="K94" s="1242" t="s">
        <v>11</v>
      </c>
      <c r="L94" s="1243">
        <f>SUM(L92:L93)</f>
        <v>50</v>
      </c>
      <c r="M94" s="1244">
        <f t="shared" ref="M94:W94" si="24">SUM(M92:M93)</f>
        <v>50</v>
      </c>
      <c r="N94" s="1244">
        <f t="shared" si="24"/>
        <v>0</v>
      </c>
      <c r="O94" s="1245">
        <f t="shared" si="24"/>
        <v>0</v>
      </c>
      <c r="P94" s="1243">
        <f t="shared" si="24"/>
        <v>50</v>
      </c>
      <c r="Q94" s="1244">
        <f t="shared" si="24"/>
        <v>50</v>
      </c>
      <c r="R94" s="1244">
        <f t="shared" si="24"/>
        <v>0</v>
      </c>
      <c r="S94" s="1245">
        <f t="shared" si="24"/>
        <v>0</v>
      </c>
      <c r="T94" s="1243">
        <f t="shared" si="24"/>
        <v>49</v>
      </c>
      <c r="U94" s="1244">
        <f t="shared" si="24"/>
        <v>49</v>
      </c>
      <c r="V94" s="1244">
        <f t="shared" si="24"/>
        <v>0</v>
      </c>
      <c r="W94" s="1245">
        <f t="shared" si="24"/>
        <v>0</v>
      </c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</row>
    <row r="95" spans="1:37" ht="21.75" customHeight="1" thickBot="1" x14ac:dyDescent="0.25">
      <c r="A95" s="267" t="s">
        <v>14</v>
      </c>
      <c r="B95" s="148" t="s">
        <v>15</v>
      </c>
      <c r="C95" s="252" t="s">
        <v>14</v>
      </c>
      <c r="D95" s="1064" t="s">
        <v>174</v>
      </c>
      <c r="E95" s="1064"/>
      <c r="F95" s="1064"/>
      <c r="G95" s="1064"/>
      <c r="H95" s="1064"/>
      <c r="I95" s="1064"/>
      <c r="J95" s="1065"/>
      <c r="K95" s="1065"/>
      <c r="L95" s="7">
        <f>L70+L76+L94+L73+L78+L80+L83+L86+L89+L91</f>
        <v>991.1</v>
      </c>
      <c r="M95" s="8">
        <f t="shared" ref="M95:W95" si="25">M70+M76+M94+M73+M78+M80+M83+M86+M89+M91</f>
        <v>991.1</v>
      </c>
      <c r="N95" s="8">
        <f t="shared" si="25"/>
        <v>47.3</v>
      </c>
      <c r="O95" s="9">
        <f t="shared" si="25"/>
        <v>0</v>
      </c>
      <c r="P95" s="7">
        <f t="shared" si="25"/>
        <v>945.6</v>
      </c>
      <c r="Q95" s="8">
        <f t="shared" si="25"/>
        <v>945.6</v>
      </c>
      <c r="R95" s="8">
        <f t="shared" si="25"/>
        <v>46.599999999999994</v>
      </c>
      <c r="S95" s="9">
        <f t="shared" si="25"/>
        <v>0</v>
      </c>
      <c r="T95" s="7">
        <f t="shared" si="25"/>
        <v>950.7</v>
      </c>
      <c r="U95" s="8">
        <f t="shared" si="25"/>
        <v>950.7</v>
      </c>
      <c r="V95" s="8">
        <f t="shared" si="25"/>
        <v>46.699999999999996</v>
      </c>
      <c r="W95" s="9">
        <f t="shared" si="25"/>
        <v>0</v>
      </c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</row>
    <row r="96" spans="1:37" ht="21.75" customHeight="1" thickBot="1" x14ac:dyDescent="0.25">
      <c r="A96" s="27" t="s">
        <v>14</v>
      </c>
      <c r="B96" s="4" t="s">
        <v>15</v>
      </c>
      <c r="C96" s="5" t="s">
        <v>27</v>
      </c>
      <c r="D96" s="1117" t="s">
        <v>43</v>
      </c>
      <c r="E96" s="1118"/>
      <c r="F96" s="1118"/>
      <c r="G96" s="1118"/>
      <c r="H96" s="1118"/>
      <c r="I96" s="1118"/>
      <c r="J96" s="1118"/>
      <c r="K96" s="1118"/>
      <c r="L96" s="1119"/>
      <c r="M96" s="1119"/>
      <c r="N96" s="1119"/>
      <c r="O96" s="1119"/>
      <c r="P96" s="1119"/>
      <c r="Q96" s="1119"/>
      <c r="R96" s="1119"/>
      <c r="S96" s="1119"/>
      <c r="T96" s="1119"/>
      <c r="U96" s="1119"/>
      <c r="V96" s="1119"/>
      <c r="W96" s="1120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</row>
    <row r="97" spans="1:38" ht="30.75" customHeight="1" thickBot="1" x14ac:dyDescent="0.25">
      <c r="A97" s="972" t="s">
        <v>14</v>
      </c>
      <c r="B97" s="733" t="s">
        <v>15</v>
      </c>
      <c r="C97" s="696" t="s">
        <v>27</v>
      </c>
      <c r="D97" s="796" t="s">
        <v>15</v>
      </c>
      <c r="E97" s="765" t="s">
        <v>100</v>
      </c>
      <c r="F97" s="767" t="s">
        <v>185</v>
      </c>
      <c r="G97" s="769" t="s">
        <v>44</v>
      </c>
      <c r="H97" s="775" t="s">
        <v>19</v>
      </c>
      <c r="I97" s="778" t="s">
        <v>36</v>
      </c>
      <c r="J97" s="778" t="s">
        <v>424</v>
      </c>
      <c r="K97" s="77" t="s">
        <v>42</v>
      </c>
      <c r="L97" s="555">
        <f>SUM(M97,O97)</f>
        <v>13733.9</v>
      </c>
      <c r="M97" s="598">
        <v>13733.9</v>
      </c>
      <c r="N97" s="598">
        <v>0</v>
      </c>
      <c r="O97" s="599">
        <v>0</v>
      </c>
      <c r="P97" s="558">
        <f>Q97+S97</f>
        <v>13733.9</v>
      </c>
      <c r="Q97" s="598">
        <v>13733.9</v>
      </c>
      <c r="R97" s="598">
        <v>0</v>
      </c>
      <c r="S97" s="599">
        <v>0</v>
      </c>
      <c r="T97" s="560">
        <f>U97+W97</f>
        <v>13733.9</v>
      </c>
      <c r="U97" s="600">
        <v>13733.9</v>
      </c>
      <c r="V97" s="600">
        <v>0</v>
      </c>
      <c r="W97" s="601">
        <v>0</v>
      </c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</row>
    <row r="98" spans="1:38" ht="34.5" customHeight="1" thickBot="1" x14ac:dyDescent="0.25">
      <c r="A98" s="973"/>
      <c r="B98" s="748"/>
      <c r="C98" s="698"/>
      <c r="D98" s="798"/>
      <c r="E98" s="766"/>
      <c r="F98" s="768"/>
      <c r="G98" s="771"/>
      <c r="H98" s="777"/>
      <c r="I98" s="779"/>
      <c r="J98" s="779"/>
      <c r="K98" s="46" t="s">
        <v>11</v>
      </c>
      <c r="L98" s="50">
        <f t="shared" ref="L98:W98" si="26">SUM(L97)</f>
        <v>13733.9</v>
      </c>
      <c r="M98" s="48">
        <f t="shared" si="26"/>
        <v>13733.9</v>
      </c>
      <c r="N98" s="48">
        <f t="shared" si="26"/>
        <v>0</v>
      </c>
      <c r="O98" s="52">
        <f t="shared" si="26"/>
        <v>0</v>
      </c>
      <c r="P98" s="50">
        <f t="shared" si="26"/>
        <v>13733.9</v>
      </c>
      <c r="Q98" s="48">
        <f t="shared" si="26"/>
        <v>13733.9</v>
      </c>
      <c r="R98" s="48">
        <f t="shared" si="26"/>
        <v>0</v>
      </c>
      <c r="S98" s="52">
        <f t="shared" si="26"/>
        <v>0</v>
      </c>
      <c r="T98" s="50">
        <f t="shared" si="26"/>
        <v>13733.9</v>
      </c>
      <c r="U98" s="48">
        <f t="shared" si="26"/>
        <v>13733.9</v>
      </c>
      <c r="V98" s="48">
        <f t="shared" si="26"/>
        <v>0</v>
      </c>
      <c r="W98" s="52">
        <f t="shared" si="26"/>
        <v>0</v>
      </c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</row>
    <row r="99" spans="1:38" ht="20.25" customHeight="1" thickBot="1" x14ac:dyDescent="0.25">
      <c r="A99" s="972" t="s">
        <v>14</v>
      </c>
      <c r="B99" s="733" t="s">
        <v>15</v>
      </c>
      <c r="C99" s="696" t="s">
        <v>27</v>
      </c>
      <c r="D99" s="796" t="s">
        <v>21</v>
      </c>
      <c r="E99" s="765" t="s">
        <v>101</v>
      </c>
      <c r="F99" s="767" t="s">
        <v>185</v>
      </c>
      <c r="G99" s="769" t="s">
        <v>44</v>
      </c>
      <c r="H99" s="775" t="s">
        <v>19</v>
      </c>
      <c r="I99" s="778" t="s">
        <v>36</v>
      </c>
      <c r="J99" s="778" t="s">
        <v>424</v>
      </c>
      <c r="K99" s="54" t="s">
        <v>42</v>
      </c>
      <c r="L99" s="93">
        <f>SUM(M99,O99)</f>
        <v>96.4</v>
      </c>
      <c r="M99" s="84">
        <v>96.4</v>
      </c>
      <c r="N99" s="84">
        <v>85.4</v>
      </c>
      <c r="O99" s="206">
        <v>0</v>
      </c>
      <c r="P99" s="93">
        <f>Q99+S99</f>
        <v>96.4</v>
      </c>
      <c r="Q99" s="84">
        <v>96.4</v>
      </c>
      <c r="R99" s="84">
        <v>85.4</v>
      </c>
      <c r="S99" s="206">
        <v>0</v>
      </c>
      <c r="T99" s="78">
        <f>U99+W99</f>
        <v>96.4</v>
      </c>
      <c r="U99" s="79">
        <v>96.4</v>
      </c>
      <c r="V99" s="79">
        <v>85.4</v>
      </c>
      <c r="W99" s="80">
        <v>0</v>
      </c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41"/>
    </row>
    <row r="100" spans="1:38" ht="27" customHeight="1" thickBot="1" x14ac:dyDescent="0.25">
      <c r="A100" s="973"/>
      <c r="B100" s="748"/>
      <c r="C100" s="698"/>
      <c r="D100" s="798"/>
      <c r="E100" s="766"/>
      <c r="F100" s="768"/>
      <c r="G100" s="771"/>
      <c r="H100" s="777"/>
      <c r="I100" s="779"/>
      <c r="J100" s="779"/>
      <c r="K100" s="46" t="s">
        <v>11</v>
      </c>
      <c r="L100" s="50">
        <f t="shared" ref="L100:W100" si="27">SUM(L99)</f>
        <v>96.4</v>
      </c>
      <c r="M100" s="48">
        <f t="shared" si="27"/>
        <v>96.4</v>
      </c>
      <c r="N100" s="48">
        <f t="shared" si="27"/>
        <v>85.4</v>
      </c>
      <c r="O100" s="52">
        <f t="shared" si="27"/>
        <v>0</v>
      </c>
      <c r="P100" s="50">
        <f t="shared" si="27"/>
        <v>96.4</v>
      </c>
      <c r="Q100" s="48">
        <f t="shared" si="27"/>
        <v>96.4</v>
      </c>
      <c r="R100" s="48">
        <f t="shared" si="27"/>
        <v>85.4</v>
      </c>
      <c r="S100" s="52">
        <f t="shared" si="27"/>
        <v>0</v>
      </c>
      <c r="T100" s="50">
        <f t="shared" si="27"/>
        <v>96.4</v>
      </c>
      <c r="U100" s="48">
        <f t="shared" si="27"/>
        <v>96.4</v>
      </c>
      <c r="V100" s="48">
        <f t="shared" si="27"/>
        <v>85.4</v>
      </c>
      <c r="W100" s="52">
        <f t="shared" si="27"/>
        <v>0</v>
      </c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</row>
    <row r="101" spans="1:38" ht="21.75" customHeight="1" thickBot="1" x14ac:dyDescent="0.25">
      <c r="A101" s="972" t="s">
        <v>14</v>
      </c>
      <c r="B101" s="733" t="s">
        <v>15</v>
      </c>
      <c r="C101" s="696" t="s">
        <v>27</v>
      </c>
      <c r="D101" s="796" t="s">
        <v>24</v>
      </c>
      <c r="E101" s="765" t="s">
        <v>245</v>
      </c>
      <c r="F101" s="767" t="s">
        <v>185</v>
      </c>
      <c r="G101" s="769" t="s">
        <v>125</v>
      </c>
      <c r="H101" s="775" t="s">
        <v>19</v>
      </c>
      <c r="I101" s="778" t="s">
        <v>36</v>
      </c>
      <c r="J101" s="778" t="s">
        <v>424</v>
      </c>
      <c r="K101" s="54" t="s">
        <v>42</v>
      </c>
      <c r="L101" s="602">
        <f>SUM(M101,O101)</f>
        <v>7346.8</v>
      </c>
      <c r="M101" s="79">
        <v>7346.8</v>
      </c>
      <c r="N101" s="79">
        <v>0</v>
      </c>
      <c r="O101" s="80">
        <v>0</v>
      </c>
      <c r="P101" s="602">
        <f>Q101+S101</f>
        <v>7346.8</v>
      </c>
      <c r="Q101" s="79">
        <v>7346.8</v>
      </c>
      <c r="R101" s="79">
        <v>0</v>
      </c>
      <c r="S101" s="80">
        <v>0</v>
      </c>
      <c r="T101" s="602">
        <f>U101+W101</f>
        <v>7346.8</v>
      </c>
      <c r="U101" s="79">
        <v>7346.8</v>
      </c>
      <c r="V101" s="79">
        <v>0</v>
      </c>
      <c r="W101" s="80">
        <v>0</v>
      </c>
    </row>
    <row r="102" spans="1:38" s="32" customFormat="1" ht="25.5" customHeight="1" thickBot="1" x14ac:dyDescent="0.25">
      <c r="A102" s="973"/>
      <c r="B102" s="748"/>
      <c r="C102" s="698"/>
      <c r="D102" s="798"/>
      <c r="E102" s="766"/>
      <c r="F102" s="768"/>
      <c r="G102" s="771"/>
      <c r="H102" s="777"/>
      <c r="I102" s="779"/>
      <c r="J102" s="779"/>
      <c r="K102" s="72" t="s">
        <v>11</v>
      </c>
      <c r="L102" s="482">
        <f>SUM(L101)</f>
        <v>7346.8</v>
      </c>
      <c r="M102" s="74">
        <f>SUM(M101)</f>
        <v>7346.8</v>
      </c>
      <c r="N102" s="74">
        <v>0</v>
      </c>
      <c r="O102" s="485">
        <v>0</v>
      </c>
      <c r="P102" s="486">
        <f>P101</f>
        <v>7346.8</v>
      </c>
      <c r="Q102" s="484">
        <f t="shared" ref="Q102:W102" si="28">Q101</f>
        <v>7346.8</v>
      </c>
      <c r="R102" s="484">
        <f t="shared" si="28"/>
        <v>0</v>
      </c>
      <c r="S102" s="487">
        <f t="shared" si="28"/>
        <v>0</v>
      </c>
      <c r="T102" s="486">
        <f t="shared" si="28"/>
        <v>7346.8</v>
      </c>
      <c r="U102" s="484">
        <f t="shared" si="28"/>
        <v>7346.8</v>
      </c>
      <c r="V102" s="484">
        <f t="shared" si="28"/>
        <v>0</v>
      </c>
      <c r="W102" s="487">
        <f t="shared" si="28"/>
        <v>0</v>
      </c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</row>
    <row r="103" spans="1:38" s="32" customFormat="1" ht="23.25" customHeight="1" thickBot="1" x14ac:dyDescent="0.25">
      <c r="A103" s="972" t="s">
        <v>14</v>
      </c>
      <c r="B103" s="733" t="s">
        <v>15</v>
      </c>
      <c r="C103" s="696" t="s">
        <v>27</v>
      </c>
      <c r="D103" s="796" t="s">
        <v>14</v>
      </c>
      <c r="E103" s="765" t="s">
        <v>271</v>
      </c>
      <c r="F103" s="767" t="s">
        <v>185</v>
      </c>
      <c r="G103" s="769" t="s">
        <v>125</v>
      </c>
      <c r="H103" s="775" t="s">
        <v>19</v>
      </c>
      <c r="I103" s="778" t="s">
        <v>36</v>
      </c>
      <c r="J103" s="778" t="s">
        <v>424</v>
      </c>
      <c r="K103" s="54" t="s">
        <v>42</v>
      </c>
      <c r="L103" s="602">
        <f>SUM(M103,O103)</f>
        <v>301.2</v>
      </c>
      <c r="M103" s="79">
        <v>301.2</v>
      </c>
      <c r="N103" s="79">
        <v>218.5</v>
      </c>
      <c r="O103" s="80">
        <v>0</v>
      </c>
      <c r="P103" s="602">
        <f>Q103+S103</f>
        <v>301.2</v>
      </c>
      <c r="Q103" s="79">
        <v>301.2</v>
      </c>
      <c r="R103" s="79">
        <v>218.5</v>
      </c>
      <c r="S103" s="80">
        <v>0</v>
      </c>
      <c r="T103" s="602">
        <f>U103+W103</f>
        <v>301.2</v>
      </c>
      <c r="U103" s="79">
        <v>301.2</v>
      </c>
      <c r="V103" s="79">
        <v>218.5</v>
      </c>
      <c r="W103" s="80">
        <v>0</v>
      </c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</row>
    <row r="104" spans="1:38" s="32" customFormat="1" ht="25.5" customHeight="1" thickBot="1" x14ac:dyDescent="0.25">
      <c r="A104" s="973"/>
      <c r="B104" s="748"/>
      <c r="C104" s="698"/>
      <c r="D104" s="798"/>
      <c r="E104" s="766"/>
      <c r="F104" s="768"/>
      <c r="G104" s="771"/>
      <c r="H104" s="777"/>
      <c r="I104" s="779"/>
      <c r="J104" s="779"/>
      <c r="K104" s="72" t="s">
        <v>11</v>
      </c>
      <c r="L104" s="485">
        <f>SUM(L103)</f>
        <v>301.2</v>
      </c>
      <c r="M104" s="74">
        <f>SUM(M103)</f>
        <v>301.2</v>
      </c>
      <c r="N104" s="74">
        <f>SUM(N103)</f>
        <v>218.5</v>
      </c>
      <c r="O104" s="85">
        <f>SUM(O103)</f>
        <v>0</v>
      </c>
      <c r="P104" s="482">
        <f>P103</f>
        <v>301.2</v>
      </c>
      <c r="Q104" s="74">
        <f>Q103</f>
        <v>301.2</v>
      </c>
      <c r="R104" s="74">
        <f>R103</f>
        <v>218.5</v>
      </c>
      <c r="S104" s="74">
        <f>S103</f>
        <v>0</v>
      </c>
      <c r="T104" s="482">
        <f t="shared" ref="T104:W104" si="29">SUM(T103)</f>
        <v>301.2</v>
      </c>
      <c r="U104" s="74">
        <f t="shared" si="29"/>
        <v>301.2</v>
      </c>
      <c r="V104" s="74">
        <f t="shared" si="29"/>
        <v>218.5</v>
      </c>
      <c r="W104" s="85">
        <f t="shared" si="29"/>
        <v>0</v>
      </c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</row>
    <row r="105" spans="1:38" s="32" customFormat="1" ht="21.75" customHeight="1" thickBot="1" x14ac:dyDescent="0.25">
      <c r="A105" s="972" t="s">
        <v>14</v>
      </c>
      <c r="B105" s="733" t="s">
        <v>15</v>
      </c>
      <c r="C105" s="696" t="s">
        <v>27</v>
      </c>
      <c r="D105" s="796" t="s">
        <v>27</v>
      </c>
      <c r="E105" s="765" t="s">
        <v>102</v>
      </c>
      <c r="F105" s="767" t="s">
        <v>185</v>
      </c>
      <c r="G105" s="769" t="s">
        <v>45</v>
      </c>
      <c r="H105" s="775" t="s">
        <v>19</v>
      </c>
      <c r="I105" s="778" t="s">
        <v>36</v>
      </c>
      <c r="J105" s="778" t="s">
        <v>424</v>
      </c>
      <c r="K105" s="54" t="s">
        <v>40</v>
      </c>
      <c r="L105" s="93">
        <f>SUM(M105,O105)</f>
        <v>375.3</v>
      </c>
      <c r="M105" s="84">
        <v>375.3</v>
      </c>
      <c r="N105" s="84">
        <v>0</v>
      </c>
      <c r="O105" s="206">
        <v>0</v>
      </c>
      <c r="P105" s="93">
        <f>Q105+S105</f>
        <v>360.2</v>
      </c>
      <c r="Q105" s="84">
        <v>360.2</v>
      </c>
      <c r="R105" s="84">
        <v>0</v>
      </c>
      <c r="S105" s="206">
        <v>0</v>
      </c>
      <c r="T105" s="78">
        <f>U105+W105</f>
        <v>363</v>
      </c>
      <c r="U105" s="79">
        <v>363</v>
      </c>
      <c r="V105" s="79">
        <v>0</v>
      </c>
      <c r="W105" s="80">
        <v>0</v>
      </c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</row>
    <row r="106" spans="1:38" s="32" customFormat="1" ht="25.5" customHeight="1" thickBot="1" x14ac:dyDescent="0.25">
      <c r="A106" s="973"/>
      <c r="B106" s="748"/>
      <c r="C106" s="698"/>
      <c r="D106" s="798"/>
      <c r="E106" s="766"/>
      <c r="F106" s="768"/>
      <c r="G106" s="771"/>
      <c r="H106" s="777"/>
      <c r="I106" s="779"/>
      <c r="J106" s="779"/>
      <c r="K106" s="46" t="s">
        <v>11</v>
      </c>
      <c r="L106" s="50">
        <f>SUM(L105)</f>
        <v>375.3</v>
      </c>
      <c r="M106" s="48">
        <f>SUM(M105)</f>
        <v>375.3</v>
      </c>
      <c r="N106" s="48">
        <f>SUM(N105)</f>
        <v>0</v>
      </c>
      <c r="O106" s="52">
        <f>SUM(O105)</f>
        <v>0</v>
      </c>
      <c r="P106" s="50">
        <f>P105</f>
        <v>360.2</v>
      </c>
      <c r="Q106" s="48">
        <f>Q105</f>
        <v>360.2</v>
      </c>
      <c r="R106" s="48">
        <v>0</v>
      </c>
      <c r="S106" s="52">
        <v>0</v>
      </c>
      <c r="T106" s="50">
        <f t="shared" ref="T106:W106" si="30">SUM(T105)</f>
        <v>363</v>
      </c>
      <c r="U106" s="48">
        <f t="shared" si="30"/>
        <v>363</v>
      </c>
      <c r="V106" s="48">
        <f t="shared" si="30"/>
        <v>0</v>
      </c>
      <c r="W106" s="52">
        <f t="shared" si="30"/>
        <v>0</v>
      </c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</row>
    <row r="107" spans="1:38" s="32" customFormat="1" ht="23.25" customHeight="1" thickBot="1" x14ac:dyDescent="0.25">
      <c r="A107" s="972" t="s">
        <v>14</v>
      </c>
      <c r="B107" s="733" t="s">
        <v>15</v>
      </c>
      <c r="C107" s="696" t="s">
        <v>27</v>
      </c>
      <c r="D107" s="796" t="s">
        <v>46</v>
      </c>
      <c r="E107" s="765" t="s">
        <v>103</v>
      </c>
      <c r="F107" s="767" t="s">
        <v>185</v>
      </c>
      <c r="G107" s="769" t="s">
        <v>44</v>
      </c>
      <c r="H107" s="775" t="s">
        <v>19</v>
      </c>
      <c r="I107" s="778" t="s">
        <v>36</v>
      </c>
      <c r="J107" s="778" t="s">
        <v>424</v>
      </c>
      <c r="K107" s="54" t="s">
        <v>40</v>
      </c>
      <c r="L107" s="93">
        <f>SUM(M107,O107)</f>
        <v>1018.4</v>
      </c>
      <c r="M107" s="84">
        <v>1018.4</v>
      </c>
      <c r="N107" s="84">
        <v>0</v>
      </c>
      <c r="O107" s="206">
        <v>0</v>
      </c>
      <c r="P107" s="93">
        <f>Q107+S107</f>
        <v>1010</v>
      </c>
      <c r="Q107" s="84">
        <v>1010</v>
      </c>
      <c r="R107" s="84">
        <v>0</v>
      </c>
      <c r="S107" s="206">
        <v>0</v>
      </c>
      <c r="T107" s="78">
        <f>U107+W107</f>
        <v>1000</v>
      </c>
      <c r="U107" s="79">
        <v>1000</v>
      </c>
      <c r="V107" s="79">
        <v>0</v>
      </c>
      <c r="W107" s="80">
        <v>0</v>
      </c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</row>
    <row r="108" spans="1:38" s="32" customFormat="1" ht="23.25" customHeight="1" thickBot="1" x14ac:dyDescent="0.25">
      <c r="A108" s="973"/>
      <c r="B108" s="748"/>
      <c r="C108" s="698"/>
      <c r="D108" s="798"/>
      <c r="E108" s="766"/>
      <c r="F108" s="768"/>
      <c r="G108" s="771"/>
      <c r="H108" s="777"/>
      <c r="I108" s="779"/>
      <c r="J108" s="779"/>
      <c r="K108" s="46" t="s">
        <v>11</v>
      </c>
      <c r="L108" s="50">
        <f>SUM(L107)</f>
        <v>1018.4</v>
      </c>
      <c r="M108" s="48">
        <f>SUM(M107)</f>
        <v>1018.4</v>
      </c>
      <c r="N108" s="48">
        <f>SUM(N107)</f>
        <v>0</v>
      </c>
      <c r="O108" s="52">
        <f>SUM(O107)</f>
        <v>0</v>
      </c>
      <c r="P108" s="50">
        <f>P107</f>
        <v>1010</v>
      </c>
      <c r="Q108" s="48">
        <f>Q107</f>
        <v>1010</v>
      </c>
      <c r="R108" s="48">
        <v>0</v>
      </c>
      <c r="S108" s="52">
        <v>0</v>
      </c>
      <c r="T108" s="50">
        <f t="shared" ref="T108:W108" si="31">SUM(T107)</f>
        <v>1000</v>
      </c>
      <c r="U108" s="48">
        <f t="shared" si="31"/>
        <v>1000</v>
      </c>
      <c r="V108" s="48">
        <f t="shared" si="31"/>
        <v>0</v>
      </c>
      <c r="W108" s="52">
        <f t="shared" si="31"/>
        <v>0</v>
      </c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</row>
    <row r="109" spans="1:38" s="32" customFormat="1" ht="21.75" customHeight="1" thickBot="1" x14ac:dyDescent="0.25">
      <c r="A109" s="972" t="s">
        <v>14</v>
      </c>
      <c r="B109" s="733" t="s">
        <v>15</v>
      </c>
      <c r="C109" s="696" t="s">
        <v>27</v>
      </c>
      <c r="D109" s="796" t="s">
        <v>31</v>
      </c>
      <c r="E109" s="765" t="s">
        <v>104</v>
      </c>
      <c r="F109" s="767" t="s">
        <v>185</v>
      </c>
      <c r="G109" s="769" t="s">
        <v>44</v>
      </c>
      <c r="H109" s="775" t="s">
        <v>19</v>
      </c>
      <c r="I109" s="778" t="s">
        <v>36</v>
      </c>
      <c r="J109" s="778" t="s">
        <v>424</v>
      </c>
      <c r="K109" s="59" t="s">
        <v>40</v>
      </c>
      <c r="L109" s="603">
        <f>SUM(M109,O109)</f>
        <v>39.9</v>
      </c>
      <c r="M109" s="604">
        <v>39.9</v>
      </c>
      <c r="N109" s="604">
        <v>39.299999999999997</v>
      </c>
      <c r="O109" s="605">
        <v>0</v>
      </c>
      <c r="P109" s="603">
        <f>Q109+S109</f>
        <v>37.9</v>
      </c>
      <c r="Q109" s="604">
        <v>37.9</v>
      </c>
      <c r="R109" s="604">
        <v>37.4</v>
      </c>
      <c r="S109" s="605">
        <v>0</v>
      </c>
      <c r="T109" s="606">
        <f>U109+W109</f>
        <v>37.6</v>
      </c>
      <c r="U109" s="607">
        <v>37.6</v>
      </c>
      <c r="V109" s="607">
        <v>37.1</v>
      </c>
      <c r="W109" s="608">
        <v>0</v>
      </c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</row>
    <row r="110" spans="1:38" s="32" customFormat="1" ht="25.5" customHeight="1" thickBot="1" x14ac:dyDescent="0.25">
      <c r="A110" s="973"/>
      <c r="B110" s="748"/>
      <c r="C110" s="698"/>
      <c r="D110" s="798"/>
      <c r="E110" s="766"/>
      <c r="F110" s="768"/>
      <c r="G110" s="771"/>
      <c r="H110" s="777"/>
      <c r="I110" s="779"/>
      <c r="J110" s="779"/>
      <c r="K110" s="46" t="s">
        <v>11</v>
      </c>
      <c r="L110" s="50">
        <f>SUM(L109)</f>
        <v>39.9</v>
      </c>
      <c r="M110" s="48">
        <f>SUM(M109)</f>
        <v>39.9</v>
      </c>
      <c r="N110" s="48">
        <f>SUM(N109)</f>
        <v>39.299999999999997</v>
      </c>
      <c r="O110" s="52">
        <f>SUM(O109)</f>
        <v>0</v>
      </c>
      <c r="P110" s="50">
        <f>P109</f>
        <v>37.9</v>
      </c>
      <c r="Q110" s="48">
        <f>Q109</f>
        <v>37.9</v>
      </c>
      <c r="R110" s="48">
        <f>SUM(R109)</f>
        <v>37.4</v>
      </c>
      <c r="S110" s="52">
        <v>0</v>
      </c>
      <c r="T110" s="50">
        <f t="shared" ref="T110:W110" si="32">SUM(T109)</f>
        <v>37.6</v>
      </c>
      <c r="U110" s="48">
        <f t="shared" si="32"/>
        <v>37.6</v>
      </c>
      <c r="V110" s="48">
        <f t="shared" si="32"/>
        <v>37.1</v>
      </c>
      <c r="W110" s="52">
        <f t="shared" si="32"/>
        <v>0</v>
      </c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</row>
    <row r="111" spans="1:38" s="32" customFormat="1" ht="26.25" customHeight="1" thickBot="1" x14ac:dyDescent="0.25">
      <c r="A111" s="972" t="s">
        <v>14</v>
      </c>
      <c r="B111" s="733" t="s">
        <v>15</v>
      </c>
      <c r="C111" s="696" t="s">
        <v>27</v>
      </c>
      <c r="D111" s="796" t="s">
        <v>33</v>
      </c>
      <c r="E111" s="765" t="s">
        <v>105</v>
      </c>
      <c r="F111" s="767" t="s">
        <v>185</v>
      </c>
      <c r="G111" s="769" t="s">
        <v>44</v>
      </c>
      <c r="H111" s="775" t="s">
        <v>19</v>
      </c>
      <c r="I111" s="778" t="s">
        <v>36</v>
      </c>
      <c r="J111" s="778" t="s">
        <v>424</v>
      </c>
      <c r="K111" s="54" t="s">
        <v>40</v>
      </c>
      <c r="L111" s="93">
        <f>SUM(M111,O111)</f>
        <v>150</v>
      </c>
      <c r="M111" s="84">
        <v>150</v>
      </c>
      <c r="N111" s="84">
        <v>0</v>
      </c>
      <c r="O111" s="206">
        <v>0</v>
      </c>
      <c r="P111" s="93">
        <f>Q111+S111</f>
        <v>130</v>
      </c>
      <c r="Q111" s="84">
        <v>130</v>
      </c>
      <c r="R111" s="84">
        <v>0</v>
      </c>
      <c r="S111" s="206">
        <v>0</v>
      </c>
      <c r="T111" s="78">
        <f>U111+W111</f>
        <v>130</v>
      </c>
      <c r="U111" s="79">
        <v>130</v>
      </c>
      <c r="V111" s="79">
        <v>0</v>
      </c>
      <c r="W111" s="80">
        <v>0</v>
      </c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</row>
    <row r="112" spans="1:38" s="32" customFormat="1" ht="25.5" customHeight="1" thickBot="1" x14ac:dyDescent="0.25">
      <c r="A112" s="973"/>
      <c r="B112" s="748"/>
      <c r="C112" s="698"/>
      <c r="D112" s="798"/>
      <c r="E112" s="766"/>
      <c r="F112" s="768"/>
      <c r="G112" s="771"/>
      <c r="H112" s="777"/>
      <c r="I112" s="779"/>
      <c r="J112" s="779"/>
      <c r="K112" s="46" t="s">
        <v>11</v>
      </c>
      <c r="L112" s="50">
        <f>SUM(L111)</f>
        <v>150</v>
      </c>
      <c r="M112" s="48">
        <f>SUM(M111)</f>
        <v>150</v>
      </c>
      <c r="N112" s="48">
        <f>SUM(N111)</f>
        <v>0</v>
      </c>
      <c r="O112" s="52">
        <f>SUM(O111)</f>
        <v>0</v>
      </c>
      <c r="P112" s="50">
        <f>P111</f>
        <v>130</v>
      </c>
      <c r="Q112" s="48">
        <f>Q111</f>
        <v>130</v>
      </c>
      <c r="R112" s="48">
        <v>0</v>
      </c>
      <c r="S112" s="52">
        <v>0</v>
      </c>
      <c r="T112" s="50">
        <f t="shared" ref="T112:W112" si="33">SUM(T111)</f>
        <v>130</v>
      </c>
      <c r="U112" s="48">
        <f t="shared" si="33"/>
        <v>130</v>
      </c>
      <c r="V112" s="48">
        <f t="shared" si="33"/>
        <v>0</v>
      </c>
      <c r="W112" s="52">
        <f t="shared" si="33"/>
        <v>0</v>
      </c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</row>
    <row r="113" spans="1:37" s="32" customFormat="1" ht="23.25" customHeight="1" thickBot="1" x14ac:dyDescent="0.25">
      <c r="A113" s="972" t="s">
        <v>14</v>
      </c>
      <c r="B113" s="733" t="s">
        <v>15</v>
      </c>
      <c r="C113" s="696" t="s">
        <v>27</v>
      </c>
      <c r="D113" s="796" t="s">
        <v>34</v>
      </c>
      <c r="E113" s="765" t="s">
        <v>357</v>
      </c>
      <c r="F113" s="767" t="s">
        <v>185</v>
      </c>
      <c r="G113" s="769" t="s">
        <v>25</v>
      </c>
      <c r="H113" s="775" t="s">
        <v>19</v>
      </c>
      <c r="I113" s="778" t="s">
        <v>36</v>
      </c>
      <c r="J113" s="778" t="s">
        <v>424</v>
      </c>
      <c r="K113" s="59" t="s">
        <v>23</v>
      </c>
      <c r="L113" s="149">
        <f>SUM(M113,O113)</f>
        <v>340</v>
      </c>
      <c r="M113" s="316">
        <v>340</v>
      </c>
      <c r="N113" s="320">
        <v>0</v>
      </c>
      <c r="O113" s="322">
        <v>0</v>
      </c>
      <c r="P113" s="71">
        <f>Q113+S113</f>
        <v>360</v>
      </c>
      <c r="Q113" s="314">
        <v>360</v>
      </c>
      <c r="R113" s="314">
        <v>0</v>
      </c>
      <c r="S113" s="315">
        <v>0</v>
      </c>
      <c r="T113" s="609">
        <f>U113+W113</f>
        <v>360</v>
      </c>
      <c r="U113" s="610">
        <v>360</v>
      </c>
      <c r="V113" s="314">
        <v>0</v>
      </c>
      <c r="W113" s="315">
        <v>0</v>
      </c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</row>
    <row r="114" spans="1:37" s="32" customFormat="1" ht="24.75" customHeight="1" thickBot="1" x14ac:dyDescent="0.25">
      <c r="A114" s="973"/>
      <c r="B114" s="748"/>
      <c r="C114" s="698"/>
      <c r="D114" s="798"/>
      <c r="E114" s="766"/>
      <c r="F114" s="768"/>
      <c r="G114" s="771"/>
      <c r="H114" s="777"/>
      <c r="I114" s="779"/>
      <c r="J114" s="779"/>
      <c r="K114" s="72" t="s">
        <v>11</v>
      </c>
      <c r="L114" s="482">
        <f>SUM(L113)</f>
        <v>340</v>
      </c>
      <c r="M114" s="74">
        <f>SUM(M113)</f>
        <v>340</v>
      </c>
      <c r="N114" s="74">
        <f>SUM(N113)</f>
        <v>0</v>
      </c>
      <c r="O114" s="85">
        <f>SUM(O113)</f>
        <v>0</v>
      </c>
      <c r="P114" s="482">
        <f>P113</f>
        <v>360</v>
      </c>
      <c r="Q114" s="74">
        <f>Q113</f>
        <v>360</v>
      </c>
      <c r="R114" s="74">
        <v>0</v>
      </c>
      <c r="S114" s="85">
        <v>0</v>
      </c>
      <c r="T114" s="482">
        <f t="shared" ref="T114:W114" si="34">SUM(T113)</f>
        <v>360</v>
      </c>
      <c r="U114" s="74">
        <f t="shared" si="34"/>
        <v>360</v>
      </c>
      <c r="V114" s="74">
        <f t="shared" si="34"/>
        <v>0</v>
      </c>
      <c r="W114" s="85">
        <f t="shared" si="34"/>
        <v>0</v>
      </c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</row>
    <row r="115" spans="1:37" s="32" customFormat="1" ht="22.5" customHeight="1" thickBot="1" x14ac:dyDescent="0.25">
      <c r="A115" s="972" t="s">
        <v>14</v>
      </c>
      <c r="B115" s="733" t="s">
        <v>15</v>
      </c>
      <c r="C115" s="696" t="s">
        <v>27</v>
      </c>
      <c r="D115" s="796" t="s">
        <v>36</v>
      </c>
      <c r="E115" s="765" t="s">
        <v>358</v>
      </c>
      <c r="F115" s="767" t="s">
        <v>185</v>
      </c>
      <c r="G115" s="769" t="s">
        <v>44</v>
      </c>
      <c r="H115" s="775" t="s">
        <v>19</v>
      </c>
      <c r="I115" s="778" t="s">
        <v>36</v>
      </c>
      <c r="J115" s="778" t="s">
        <v>424</v>
      </c>
      <c r="K115" s="54" t="s">
        <v>23</v>
      </c>
      <c r="L115" s="494">
        <f>SUM(M115,O115)</f>
        <v>250</v>
      </c>
      <c r="M115" s="84">
        <v>250</v>
      </c>
      <c r="N115" s="84">
        <v>0</v>
      </c>
      <c r="O115" s="206">
        <v>0</v>
      </c>
      <c r="P115" s="602">
        <f>Q115+S115</f>
        <v>250</v>
      </c>
      <c r="Q115" s="79">
        <v>250</v>
      </c>
      <c r="R115" s="79">
        <v>0</v>
      </c>
      <c r="S115" s="80">
        <v>0</v>
      </c>
      <c r="T115" s="602">
        <f>U115+W115</f>
        <v>250</v>
      </c>
      <c r="U115" s="79">
        <v>250</v>
      </c>
      <c r="V115" s="79">
        <v>0</v>
      </c>
      <c r="W115" s="80">
        <v>0</v>
      </c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</row>
    <row r="116" spans="1:37" s="32" customFormat="1" ht="23.25" customHeight="1" thickBot="1" x14ac:dyDescent="0.25">
      <c r="A116" s="973"/>
      <c r="B116" s="748"/>
      <c r="C116" s="698"/>
      <c r="D116" s="798"/>
      <c r="E116" s="766"/>
      <c r="F116" s="768"/>
      <c r="G116" s="771"/>
      <c r="H116" s="777"/>
      <c r="I116" s="779"/>
      <c r="J116" s="779"/>
      <c r="K116" s="72" t="s">
        <v>11</v>
      </c>
      <c r="L116" s="482">
        <f>SUM(L115)</f>
        <v>250</v>
      </c>
      <c r="M116" s="74">
        <f>SUM(M115)</f>
        <v>250</v>
      </c>
      <c r="N116" s="74">
        <f>SUM(N115)</f>
        <v>0</v>
      </c>
      <c r="O116" s="85">
        <f>SUM(O115)</f>
        <v>0</v>
      </c>
      <c r="P116" s="482">
        <f>P115</f>
        <v>250</v>
      </c>
      <c r="Q116" s="74">
        <f>Q115</f>
        <v>250</v>
      </c>
      <c r="R116" s="74">
        <f>R115</f>
        <v>0</v>
      </c>
      <c r="S116" s="85">
        <v>0</v>
      </c>
      <c r="T116" s="482">
        <f t="shared" ref="T116:W116" si="35">SUM(T115)</f>
        <v>250</v>
      </c>
      <c r="U116" s="74">
        <f t="shared" si="35"/>
        <v>250</v>
      </c>
      <c r="V116" s="74">
        <f t="shared" si="35"/>
        <v>0</v>
      </c>
      <c r="W116" s="85">
        <f t="shared" si="35"/>
        <v>0</v>
      </c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</row>
    <row r="117" spans="1:37" s="32" customFormat="1" ht="24.75" customHeight="1" thickBot="1" x14ac:dyDescent="0.25">
      <c r="A117" s="972" t="s">
        <v>14</v>
      </c>
      <c r="B117" s="733" t="s">
        <v>15</v>
      </c>
      <c r="C117" s="696" t="s">
        <v>27</v>
      </c>
      <c r="D117" s="796" t="s">
        <v>47</v>
      </c>
      <c r="E117" s="765" t="s">
        <v>107</v>
      </c>
      <c r="F117" s="767" t="s">
        <v>185</v>
      </c>
      <c r="G117" s="769" t="s">
        <v>48</v>
      </c>
      <c r="H117" s="775" t="s">
        <v>19</v>
      </c>
      <c r="I117" s="778" t="s">
        <v>36</v>
      </c>
      <c r="J117" s="778" t="s">
        <v>424</v>
      </c>
      <c r="K117" s="54" t="s">
        <v>40</v>
      </c>
      <c r="L117" s="93">
        <f>SUM(M117,O117)</f>
        <v>11.6</v>
      </c>
      <c r="M117" s="84">
        <v>11.6</v>
      </c>
      <c r="N117" s="84">
        <v>11.4</v>
      </c>
      <c r="O117" s="206">
        <v>0</v>
      </c>
      <c r="P117" s="93">
        <f>Q117+S117</f>
        <v>10.8</v>
      </c>
      <c r="Q117" s="84">
        <v>10.8</v>
      </c>
      <c r="R117" s="84">
        <v>10.7</v>
      </c>
      <c r="S117" s="206">
        <v>0</v>
      </c>
      <c r="T117" s="78">
        <f>U117+W117</f>
        <v>10.9</v>
      </c>
      <c r="U117" s="79">
        <v>10.9</v>
      </c>
      <c r="V117" s="79">
        <v>10.7</v>
      </c>
      <c r="W117" s="80">
        <v>0</v>
      </c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</row>
    <row r="118" spans="1:37" s="32" customFormat="1" ht="27" customHeight="1" thickBot="1" x14ac:dyDescent="0.25">
      <c r="A118" s="973"/>
      <c r="B118" s="748"/>
      <c r="C118" s="698"/>
      <c r="D118" s="798"/>
      <c r="E118" s="766"/>
      <c r="F118" s="768"/>
      <c r="G118" s="771"/>
      <c r="H118" s="777"/>
      <c r="I118" s="779"/>
      <c r="J118" s="779"/>
      <c r="K118" s="46" t="s">
        <v>11</v>
      </c>
      <c r="L118" s="50">
        <f>SUM(L117)</f>
        <v>11.6</v>
      </c>
      <c r="M118" s="48">
        <f>SUM(M117)</f>
        <v>11.6</v>
      </c>
      <c r="N118" s="48">
        <f>SUM(N117)</f>
        <v>11.4</v>
      </c>
      <c r="O118" s="52">
        <f>SUM(O117)</f>
        <v>0</v>
      </c>
      <c r="P118" s="50">
        <f>P117</f>
        <v>10.8</v>
      </c>
      <c r="Q118" s="48">
        <f>Q117</f>
        <v>10.8</v>
      </c>
      <c r="R118" s="48">
        <f>R117</f>
        <v>10.7</v>
      </c>
      <c r="S118" s="52">
        <v>0</v>
      </c>
      <c r="T118" s="50">
        <f t="shared" ref="T118:W118" si="36">SUM(T117)</f>
        <v>10.9</v>
      </c>
      <c r="U118" s="48">
        <f t="shared" si="36"/>
        <v>10.9</v>
      </c>
      <c r="V118" s="48">
        <f t="shared" si="36"/>
        <v>10.7</v>
      </c>
      <c r="W118" s="52">
        <f t="shared" si="36"/>
        <v>0</v>
      </c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</row>
    <row r="119" spans="1:37" s="32" customFormat="1" ht="18.75" customHeight="1" thickBot="1" x14ac:dyDescent="0.25">
      <c r="A119" s="972" t="s">
        <v>14</v>
      </c>
      <c r="B119" s="733" t="s">
        <v>15</v>
      </c>
      <c r="C119" s="1066" t="s">
        <v>27</v>
      </c>
      <c r="D119" s="796" t="s">
        <v>49</v>
      </c>
      <c r="E119" s="1034" t="s">
        <v>150</v>
      </c>
      <c r="F119" s="767" t="s">
        <v>185</v>
      </c>
      <c r="G119" s="769" t="s">
        <v>25</v>
      </c>
      <c r="H119" s="775" t="s">
        <v>19</v>
      </c>
      <c r="I119" s="778" t="s">
        <v>36</v>
      </c>
      <c r="J119" s="778" t="s">
        <v>424</v>
      </c>
      <c r="K119" s="67" t="s">
        <v>23</v>
      </c>
      <c r="L119" s="611">
        <f>SUM(M119,O119)</f>
        <v>2165</v>
      </c>
      <c r="M119" s="612">
        <v>2165</v>
      </c>
      <c r="N119" s="612">
        <v>0</v>
      </c>
      <c r="O119" s="613">
        <v>0</v>
      </c>
      <c r="P119" s="611">
        <f>Q119+S119</f>
        <v>2400</v>
      </c>
      <c r="Q119" s="612">
        <v>2400</v>
      </c>
      <c r="R119" s="612">
        <v>0</v>
      </c>
      <c r="S119" s="613">
        <v>0</v>
      </c>
      <c r="T119" s="614">
        <f>U119+W119</f>
        <v>2400</v>
      </c>
      <c r="U119" s="615">
        <v>2400</v>
      </c>
      <c r="V119" s="615">
        <v>0</v>
      </c>
      <c r="W119" s="616">
        <v>0</v>
      </c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</row>
    <row r="120" spans="1:37" s="32" customFormat="1" ht="21" customHeight="1" thickBot="1" x14ac:dyDescent="0.25">
      <c r="A120" s="700"/>
      <c r="B120" s="674"/>
      <c r="C120" s="676"/>
      <c r="D120" s="797"/>
      <c r="E120" s="1032"/>
      <c r="F120" s="802"/>
      <c r="G120" s="770"/>
      <c r="H120" s="776"/>
      <c r="I120" s="780"/>
      <c r="J120" s="780"/>
      <c r="K120" s="54" t="s">
        <v>40</v>
      </c>
      <c r="L120" s="93">
        <f>M120+O120</f>
        <v>0</v>
      </c>
      <c r="M120" s="84">
        <v>0</v>
      </c>
      <c r="N120" s="84">
        <v>0</v>
      </c>
      <c r="O120" s="206">
        <v>0</v>
      </c>
      <c r="P120" s="93">
        <f>Q120+S120</f>
        <v>0</v>
      </c>
      <c r="Q120" s="84">
        <v>0</v>
      </c>
      <c r="R120" s="84">
        <v>0</v>
      </c>
      <c r="S120" s="206">
        <v>0</v>
      </c>
      <c r="T120" s="78">
        <f>U1064+W120</f>
        <v>0</v>
      </c>
      <c r="U120" s="79">
        <v>0</v>
      </c>
      <c r="V120" s="79">
        <v>0</v>
      </c>
      <c r="W120" s="80">
        <v>0</v>
      </c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</row>
    <row r="121" spans="1:37" s="32" customFormat="1" ht="22.5" customHeight="1" thickBot="1" x14ac:dyDescent="0.25">
      <c r="A121" s="973"/>
      <c r="B121" s="748"/>
      <c r="C121" s="698"/>
      <c r="D121" s="798"/>
      <c r="E121" s="766"/>
      <c r="F121" s="768"/>
      <c r="G121" s="771"/>
      <c r="H121" s="777"/>
      <c r="I121" s="779"/>
      <c r="J121" s="779"/>
      <c r="K121" s="233" t="s">
        <v>11</v>
      </c>
      <c r="L121" s="47">
        <f t="shared" ref="L121:W121" si="37">SUM(L119:L120)</f>
        <v>2165</v>
      </c>
      <c r="M121" s="48">
        <f t="shared" si="37"/>
        <v>2165</v>
      </c>
      <c r="N121" s="48">
        <f t="shared" si="37"/>
        <v>0</v>
      </c>
      <c r="O121" s="49">
        <f t="shared" si="37"/>
        <v>0</v>
      </c>
      <c r="P121" s="47">
        <f t="shared" si="37"/>
        <v>2400</v>
      </c>
      <c r="Q121" s="48">
        <f t="shared" si="37"/>
        <v>2400</v>
      </c>
      <c r="R121" s="48">
        <f t="shared" si="37"/>
        <v>0</v>
      </c>
      <c r="S121" s="49">
        <f t="shared" si="37"/>
        <v>0</v>
      </c>
      <c r="T121" s="47">
        <f t="shared" si="37"/>
        <v>2400</v>
      </c>
      <c r="U121" s="48">
        <f t="shared" si="37"/>
        <v>2400</v>
      </c>
      <c r="V121" s="48">
        <f t="shared" si="37"/>
        <v>0</v>
      </c>
      <c r="W121" s="49">
        <f t="shared" si="37"/>
        <v>0</v>
      </c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</row>
    <row r="122" spans="1:37" s="32" customFormat="1" ht="24.75" customHeight="1" thickBot="1" x14ac:dyDescent="0.25">
      <c r="A122" s="972" t="s">
        <v>14</v>
      </c>
      <c r="B122" s="837" t="s">
        <v>15</v>
      </c>
      <c r="C122" s="1015" t="s">
        <v>27</v>
      </c>
      <c r="D122" s="763" t="s">
        <v>50</v>
      </c>
      <c r="E122" s="765" t="s">
        <v>136</v>
      </c>
      <c r="F122" s="767" t="s">
        <v>185</v>
      </c>
      <c r="G122" s="772" t="s">
        <v>51</v>
      </c>
      <c r="H122" s="781" t="str">
        <f>H119</f>
        <v>188723322</v>
      </c>
      <c r="I122" s="778" t="s">
        <v>36</v>
      </c>
      <c r="J122" s="778" t="s">
        <v>424</v>
      </c>
      <c r="K122" s="59" t="str">
        <f>K119</f>
        <v>SB</v>
      </c>
      <c r="L122" s="93">
        <f>SUM(M122,O122)</f>
        <v>5</v>
      </c>
      <c r="M122" s="207">
        <v>5</v>
      </c>
      <c r="N122" s="207">
        <f>N119</f>
        <v>0</v>
      </c>
      <c r="O122" s="208">
        <f>O119</f>
        <v>0</v>
      </c>
      <c r="P122" s="93">
        <f>Q122+S122</f>
        <v>10</v>
      </c>
      <c r="Q122" s="84">
        <v>10</v>
      </c>
      <c r="R122" s="84">
        <f t="shared" ref="R122:W122" si="38">R119</f>
        <v>0</v>
      </c>
      <c r="S122" s="206">
        <f t="shared" si="38"/>
        <v>0</v>
      </c>
      <c r="T122" s="86">
        <f>U122+W122</f>
        <v>10</v>
      </c>
      <c r="U122" s="79">
        <v>10</v>
      </c>
      <c r="V122" s="79">
        <f t="shared" si="38"/>
        <v>0</v>
      </c>
      <c r="W122" s="80">
        <f t="shared" si="38"/>
        <v>0</v>
      </c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</row>
    <row r="123" spans="1:37" s="32" customFormat="1" ht="33" customHeight="1" thickBot="1" x14ac:dyDescent="0.25">
      <c r="A123" s="973"/>
      <c r="B123" s="1037"/>
      <c r="C123" s="1016"/>
      <c r="D123" s="764"/>
      <c r="E123" s="766"/>
      <c r="F123" s="782"/>
      <c r="G123" s="771"/>
      <c r="H123" s="777"/>
      <c r="I123" s="779"/>
      <c r="J123" s="779"/>
      <c r="K123" s="46" t="str">
        <f>K121</f>
        <v>Iš viso</v>
      </c>
      <c r="L123" s="50">
        <f t="shared" ref="L123:W123" si="39">SUM(L122)</f>
        <v>5</v>
      </c>
      <c r="M123" s="48">
        <f t="shared" si="39"/>
        <v>5</v>
      </c>
      <c r="N123" s="48">
        <f t="shared" si="39"/>
        <v>0</v>
      </c>
      <c r="O123" s="52">
        <f t="shared" si="39"/>
        <v>0</v>
      </c>
      <c r="P123" s="50">
        <f t="shared" si="39"/>
        <v>10</v>
      </c>
      <c r="Q123" s="48">
        <f t="shared" si="39"/>
        <v>10</v>
      </c>
      <c r="R123" s="48">
        <f t="shared" si="39"/>
        <v>0</v>
      </c>
      <c r="S123" s="52">
        <f t="shared" si="39"/>
        <v>0</v>
      </c>
      <c r="T123" s="50">
        <f t="shared" si="39"/>
        <v>10</v>
      </c>
      <c r="U123" s="48">
        <f t="shared" si="39"/>
        <v>10</v>
      </c>
      <c r="V123" s="48">
        <f t="shared" si="39"/>
        <v>0</v>
      </c>
      <c r="W123" s="52">
        <f t="shared" si="39"/>
        <v>0</v>
      </c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</row>
    <row r="124" spans="1:37" s="32" customFormat="1" ht="18" customHeight="1" thickBot="1" x14ac:dyDescent="0.25">
      <c r="A124" s="972" t="s">
        <v>14</v>
      </c>
      <c r="B124" s="837" t="s">
        <v>15</v>
      </c>
      <c r="C124" s="1015" t="s">
        <v>27</v>
      </c>
      <c r="D124" s="763" t="s">
        <v>52</v>
      </c>
      <c r="E124" s="765" t="s">
        <v>128</v>
      </c>
      <c r="F124" s="767" t="s">
        <v>185</v>
      </c>
      <c r="G124" s="769" t="s">
        <v>51</v>
      </c>
      <c r="H124" s="775" t="s">
        <v>19</v>
      </c>
      <c r="I124" s="778" t="s">
        <v>36</v>
      </c>
      <c r="J124" s="778" t="s">
        <v>424</v>
      </c>
      <c r="K124" s="67" t="s">
        <v>23</v>
      </c>
      <c r="L124" s="611">
        <f>SUM(M124,O124)</f>
        <v>1300</v>
      </c>
      <c r="M124" s="204">
        <v>1300</v>
      </c>
      <c r="N124" s="204">
        <v>0</v>
      </c>
      <c r="O124" s="617">
        <v>0</v>
      </c>
      <c r="P124" s="611">
        <f>Q124+S124</f>
        <v>1500</v>
      </c>
      <c r="Q124" s="612">
        <v>1500</v>
      </c>
      <c r="R124" s="612">
        <v>0</v>
      </c>
      <c r="S124" s="613">
        <v>0</v>
      </c>
      <c r="T124" s="618">
        <f>U124+W124</f>
        <v>1500</v>
      </c>
      <c r="U124" s="615">
        <v>1500</v>
      </c>
      <c r="V124" s="615">
        <v>0</v>
      </c>
      <c r="W124" s="616">
        <v>0</v>
      </c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</row>
    <row r="125" spans="1:37" s="32" customFormat="1" ht="19.5" customHeight="1" thickBot="1" x14ac:dyDescent="0.25">
      <c r="A125" s="700"/>
      <c r="B125" s="1038"/>
      <c r="C125" s="1035"/>
      <c r="D125" s="1067"/>
      <c r="E125" s="1032"/>
      <c r="F125" s="802"/>
      <c r="G125" s="770"/>
      <c r="H125" s="776"/>
      <c r="I125" s="780"/>
      <c r="J125" s="780"/>
      <c r="K125" s="54" t="s">
        <v>40</v>
      </c>
      <c r="L125" s="93">
        <f>M125+O125</f>
        <v>0</v>
      </c>
      <c r="M125" s="207">
        <v>0</v>
      </c>
      <c r="N125" s="207">
        <v>0</v>
      </c>
      <c r="O125" s="208">
        <v>0</v>
      </c>
      <c r="P125" s="93">
        <f>Q125+S125</f>
        <v>0</v>
      </c>
      <c r="Q125" s="84">
        <v>0</v>
      </c>
      <c r="R125" s="84">
        <v>0</v>
      </c>
      <c r="S125" s="206">
        <v>0</v>
      </c>
      <c r="T125" s="86">
        <f>U125+W125</f>
        <v>0</v>
      </c>
      <c r="U125" s="79">
        <v>0</v>
      </c>
      <c r="V125" s="79">
        <v>0</v>
      </c>
      <c r="W125" s="80">
        <v>0</v>
      </c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</row>
    <row r="126" spans="1:37" s="32" customFormat="1" ht="24.75" customHeight="1" thickBot="1" x14ac:dyDescent="0.25">
      <c r="A126" s="973"/>
      <c r="B126" s="1037"/>
      <c r="C126" s="1016"/>
      <c r="D126" s="764"/>
      <c r="E126" s="766"/>
      <c r="F126" s="768"/>
      <c r="G126" s="771"/>
      <c r="H126" s="777"/>
      <c r="I126" s="779"/>
      <c r="J126" s="779"/>
      <c r="K126" s="233" t="s">
        <v>11</v>
      </c>
      <c r="L126" s="47">
        <f t="shared" ref="L126:W126" si="40">SUM(L124:L125)</f>
        <v>1300</v>
      </c>
      <c r="M126" s="48">
        <f t="shared" si="40"/>
        <v>1300</v>
      </c>
      <c r="N126" s="48">
        <f t="shared" si="40"/>
        <v>0</v>
      </c>
      <c r="O126" s="49">
        <f t="shared" si="40"/>
        <v>0</v>
      </c>
      <c r="P126" s="47">
        <f t="shared" si="40"/>
        <v>1500</v>
      </c>
      <c r="Q126" s="48">
        <f t="shared" si="40"/>
        <v>1500</v>
      </c>
      <c r="R126" s="48">
        <f t="shared" si="40"/>
        <v>0</v>
      </c>
      <c r="S126" s="49">
        <f t="shared" si="40"/>
        <v>0</v>
      </c>
      <c r="T126" s="47">
        <f t="shared" si="40"/>
        <v>1500</v>
      </c>
      <c r="U126" s="48">
        <f t="shared" si="40"/>
        <v>1500</v>
      </c>
      <c r="V126" s="48">
        <f t="shared" si="40"/>
        <v>0</v>
      </c>
      <c r="W126" s="49">
        <f t="shared" si="40"/>
        <v>0</v>
      </c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</row>
    <row r="127" spans="1:37" s="32" customFormat="1" ht="26.25" customHeight="1" thickBot="1" x14ac:dyDescent="0.25">
      <c r="A127" s="972" t="s">
        <v>14</v>
      </c>
      <c r="B127" s="837" t="s">
        <v>15</v>
      </c>
      <c r="C127" s="1015" t="s">
        <v>27</v>
      </c>
      <c r="D127" s="841" t="s">
        <v>53</v>
      </c>
      <c r="E127" s="826" t="s">
        <v>137</v>
      </c>
      <c r="F127" s="761" t="s">
        <v>185</v>
      </c>
      <c r="G127" s="852" t="s">
        <v>51</v>
      </c>
      <c r="H127" s="775" t="s">
        <v>19</v>
      </c>
      <c r="I127" s="778" t="s">
        <v>36</v>
      </c>
      <c r="J127" s="778" t="s">
        <v>424</v>
      </c>
      <c r="K127" s="87" t="s">
        <v>23</v>
      </c>
      <c r="L127" s="93">
        <f>SUM(M127,O127)</f>
        <v>20</v>
      </c>
      <c r="M127" s="207">
        <v>20</v>
      </c>
      <c r="N127" s="207">
        <v>0</v>
      </c>
      <c r="O127" s="208">
        <v>0</v>
      </c>
      <c r="P127" s="93">
        <f>Q127+S127</f>
        <v>23</v>
      </c>
      <c r="Q127" s="84">
        <v>23</v>
      </c>
      <c r="R127" s="84">
        <v>0</v>
      </c>
      <c r="S127" s="206">
        <v>0</v>
      </c>
      <c r="T127" s="86">
        <f>U127+W127</f>
        <v>23</v>
      </c>
      <c r="U127" s="79">
        <v>23</v>
      </c>
      <c r="V127" s="79">
        <v>0</v>
      </c>
      <c r="W127" s="80">
        <v>0</v>
      </c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</row>
    <row r="128" spans="1:37" ht="27.75" customHeight="1" thickBot="1" x14ac:dyDescent="0.25">
      <c r="A128" s="973"/>
      <c r="B128" s="1037"/>
      <c r="C128" s="1016"/>
      <c r="D128" s="1027"/>
      <c r="E128" s="1033"/>
      <c r="F128" s="782"/>
      <c r="G128" s="936"/>
      <c r="H128" s="777"/>
      <c r="I128" s="779"/>
      <c r="J128" s="779"/>
      <c r="K128" s="46" t="s">
        <v>11</v>
      </c>
      <c r="L128" s="50">
        <f t="shared" ref="L128:W128" si="41">SUM(L127)</f>
        <v>20</v>
      </c>
      <c r="M128" s="48">
        <f t="shared" si="41"/>
        <v>20</v>
      </c>
      <c r="N128" s="48">
        <f t="shared" si="41"/>
        <v>0</v>
      </c>
      <c r="O128" s="52">
        <f t="shared" si="41"/>
        <v>0</v>
      </c>
      <c r="P128" s="50">
        <f t="shared" si="41"/>
        <v>23</v>
      </c>
      <c r="Q128" s="48">
        <f t="shared" si="41"/>
        <v>23</v>
      </c>
      <c r="R128" s="48">
        <f t="shared" si="41"/>
        <v>0</v>
      </c>
      <c r="S128" s="52">
        <f t="shared" si="41"/>
        <v>0</v>
      </c>
      <c r="T128" s="50">
        <f t="shared" si="41"/>
        <v>23</v>
      </c>
      <c r="U128" s="48">
        <f t="shared" si="41"/>
        <v>23</v>
      </c>
      <c r="V128" s="48">
        <f t="shared" si="41"/>
        <v>0</v>
      </c>
      <c r="W128" s="52">
        <f t="shared" si="41"/>
        <v>0</v>
      </c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</row>
    <row r="129" spans="1:37" ht="21.75" customHeight="1" thickBot="1" x14ac:dyDescent="0.25">
      <c r="A129" s="972" t="s">
        <v>14</v>
      </c>
      <c r="B129" s="837" t="s">
        <v>15</v>
      </c>
      <c r="C129" s="1015" t="s">
        <v>27</v>
      </c>
      <c r="D129" s="841" t="s">
        <v>54</v>
      </c>
      <c r="E129" s="1045" t="s">
        <v>55</v>
      </c>
      <c r="F129" s="761" t="s">
        <v>185</v>
      </c>
      <c r="G129" s="852" t="s">
        <v>79</v>
      </c>
      <c r="H129" s="775" t="s">
        <v>19</v>
      </c>
      <c r="I129" s="778" t="s">
        <v>36</v>
      </c>
      <c r="J129" s="778" t="s">
        <v>424</v>
      </c>
      <c r="K129" s="54" t="s">
        <v>40</v>
      </c>
      <c r="L129" s="150">
        <f>SUM(M129,O129)</f>
        <v>2.2999999999999998</v>
      </c>
      <c r="M129" s="320">
        <v>2.2999999999999998</v>
      </c>
      <c r="N129" s="321">
        <v>2.2999999999999998</v>
      </c>
      <c r="O129" s="322">
        <v>0</v>
      </c>
      <c r="P129" s="150">
        <f>Q129+S129</f>
        <v>2.2000000000000002</v>
      </c>
      <c r="Q129" s="317">
        <v>2.2000000000000002</v>
      </c>
      <c r="R129" s="319">
        <v>2.2000000000000002</v>
      </c>
      <c r="S129" s="318">
        <v>0</v>
      </c>
      <c r="T129" s="609">
        <f>U129+W129</f>
        <v>2.2000000000000002</v>
      </c>
      <c r="U129" s="610">
        <v>2.2000000000000002</v>
      </c>
      <c r="V129" s="314">
        <v>2.2000000000000002</v>
      </c>
      <c r="W129" s="315">
        <v>0</v>
      </c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</row>
    <row r="130" spans="1:37" ht="23.25" customHeight="1" thickBot="1" x14ac:dyDescent="0.25">
      <c r="A130" s="973"/>
      <c r="B130" s="1037"/>
      <c r="C130" s="1016"/>
      <c r="D130" s="1027"/>
      <c r="E130" s="1046"/>
      <c r="F130" s="782"/>
      <c r="G130" s="936"/>
      <c r="H130" s="777"/>
      <c r="I130" s="779"/>
      <c r="J130" s="779"/>
      <c r="K130" s="46" t="s">
        <v>11</v>
      </c>
      <c r="L130" s="47">
        <f>SUM(L129)</f>
        <v>2.2999999999999998</v>
      </c>
      <c r="M130" s="48">
        <f>SUM(M129)</f>
        <v>2.2999999999999998</v>
      </c>
      <c r="N130" s="48">
        <f>SUM(N129)</f>
        <v>2.2999999999999998</v>
      </c>
      <c r="O130" s="49">
        <f>SUM(O129)</f>
        <v>0</v>
      </c>
      <c r="P130" s="47">
        <f>P129</f>
        <v>2.2000000000000002</v>
      </c>
      <c r="Q130" s="48">
        <f t="shared" ref="Q130:S130" si="42">Q129</f>
        <v>2.2000000000000002</v>
      </c>
      <c r="R130" s="48">
        <f t="shared" si="42"/>
        <v>2.2000000000000002</v>
      </c>
      <c r="S130" s="49">
        <f t="shared" si="42"/>
        <v>0</v>
      </c>
      <c r="T130" s="47">
        <f t="shared" ref="T130:W130" si="43">SUM(T129)</f>
        <v>2.2000000000000002</v>
      </c>
      <c r="U130" s="48">
        <f t="shared" si="43"/>
        <v>2.2000000000000002</v>
      </c>
      <c r="V130" s="48">
        <f t="shared" si="43"/>
        <v>2.2000000000000002</v>
      </c>
      <c r="W130" s="49">
        <f t="shared" si="43"/>
        <v>0</v>
      </c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</row>
    <row r="131" spans="1:37" ht="23.25" customHeight="1" thickBot="1" x14ac:dyDescent="0.25">
      <c r="A131" s="972" t="s">
        <v>14</v>
      </c>
      <c r="B131" s="837" t="s">
        <v>15</v>
      </c>
      <c r="C131" s="1015" t="s">
        <v>27</v>
      </c>
      <c r="D131" s="841" t="s">
        <v>96</v>
      </c>
      <c r="E131" s="887" t="s">
        <v>97</v>
      </c>
      <c r="F131" s="761" t="s">
        <v>185</v>
      </c>
      <c r="G131" s="852" t="s">
        <v>44</v>
      </c>
      <c r="H131" s="775" t="s">
        <v>19</v>
      </c>
      <c r="I131" s="778" t="s">
        <v>36</v>
      </c>
      <c r="J131" s="778" t="s">
        <v>424</v>
      </c>
      <c r="K131" s="54" t="s">
        <v>40</v>
      </c>
      <c r="L131" s="150">
        <f>SUM(M131,O131)</f>
        <v>14.8</v>
      </c>
      <c r="M131" s="320">
        <v>14.8</v>
      </c>
      <c r="N131" s="321">
        <v>0</v>
      </c>
      <c r="O131" s="322">
        <v>0</v>
      </c>
      <c r="P131" s="150">
        <f>Q131+S131</f>
        <v>20</v>
      </c>
      <c r="Q131" s="317">
        <v>20</v>
      </c>
      <c r="R131" s="319">
        <v>0</v>
      </c>
      <c r="S131" s="318">
        <v>0</v>
      </c>
      <c r="T131" s="609">
        <f>U131+W131</f>
        <v>20</v>
      </c>
      <c r="U131" s="610">
        <v>20</v>
      </c>
      <c r="V131" s="314">
        <v>0</v>
      </c>
      <c r="W131" s="315">
        <v>0</v>
      </c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</row>
    <row r="132" spans="1:37" ht="24" customHeight="1" thickBot="1" x14ac:dyDescent="0.25">
      <c r="A132" s="1039"/>
      <c r="B132" s="1036"/>
      <c r="C132" s="1042"/>
      <c r="D132" s="1044"/>
      <c r="E132" s="1043"/>
      <c r="F132" s="762"/>
      <c r="G132" s="1031"/>
      <c r="H132" s="777"/>
      <c r="I132" s="779"/>
      <c r="J132" s="779"/>
      <c r="K132" s="46" t="s">
        <v>11</v>
      </c>
      <c r="L132" s="47">
        <f>SUM(L131)</f>
        <v>14.8</v>
      </c>
      <c r="M132" s="48">
        <f>SUM(M131)</f>
        <v>14.8</v>
      </c>
      <c r="N132" s="48">
        <f>SUM(N131)</f>
        <v>0</v>
      </c>
      <c r="O132" s="49">
        <f>SUM(O131)</f>
        <v>0</v>
      </c>
      <c r="P132" s="47">
        <f>P131</f>
        <v>20</v>
      </c>
      <c r="Q132" s="48">
        <f>Q131</f>
        <v>20</v>
      </c>
      <c r="R132" s="48">
        <v>0</v>
      </c>
      <c r="S132" s="49">
        <v>0</v>
      </c>
      <c r="T132" s="47">
        <f t="shared" ref="T132:W132" si="44">SUM(T131)</f>
        <v>20</v>
      </c>
      <c r="U132" s="48">
        <f t="shared" si="44"/>
        <v>20</v>
      </c>
      <c r="V132" s="48">
        <f t="shared" si="44"/>
        <v>0</v>
      </c>
      <c r="W132" s="49">
        <f t="shared" si="44"/>
        <v>0</v>
      </c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</row>
    <row r="133" spans="1:37" ht="21.75" customHeight="1" thickBot="1" x14ac:dyDescent="0.25">
      <c r="A133" s="972" t="s">
        <v>14</v>
      </c>
      <c r="B133" s="837" t="s">
        <v>15</v>
      </c>
      <c r="C133" s="1015" t="s">
        <v>27</v>
      </c>
      <c r="D133" s="841" t="s">
        <v>140</v>
      </c>
      <c r="E133" s="887" t="s">
        <v>141</v>
      </c>
      <c r="F133" s="761" t="s">
        <v>185</v>
      </c>
      <c r="G133" s="852" t="s">
        <v>51</v>
      </c>
      <c r="H133" s="775" t="s">
        <v>19</v>
      </c>
      <c r="I133" s="778" t="s">
        <v>36</v>
      </c>
      <c r="J133" s="778" t="s">
        <v>424</v>
      </c>
      <c r="K133" s="54" t="s">
        <v>23</v>
      </c>
      <c r="L133" s="150">
        <f>SUM(M133,O133)</f>
        <v>250</v>
      </c>
      <c r="M133" s="320">
        <v>250</v>
      </c>
      <c r="N133" s="321">
        <v>0</v>
      </c>
      <c r="O133" s="322">
        <v>0</v>
      </c>
      <c r="P133" s="150">
        <f>Q133+S133</f>
        <v>250</v>
      </c>
      <c r="Q133" s="317">
        <v>250</v>
      </c>
      <c r="R133" s="319">
        <v>0</v>
      </c>
      <c r="S133" s="318">
        <v>0</v>
      </c>
      <c r="T133" s="609">
        <f>U133+W133</f>
        <v>250</v>
      </c>
      <c r="U133" s="610">
        <v>250</v>
      </c>
      <c r="V133" s="314">
        <v>0</v>
      </c>
      <c r="W133" s="315">
        <v>0</v>
      </c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</row>
    <row r="134" spans="1:37" ht="26.25" customHeight="1" thickBot="1" x14ac:dyDescent="0.25">
      <c r="A134" s="1039"/>
      <c r="B134" s="1036"/>
      <c r="C134" s="1042"/>
      <c r="D134" s="1044"/>
      <c r="E134" s="1043"/>
      <c r="F134" s="762"/>
      <c r="G134" s="1031"/>
      <c r="H134" s="777"/>
      <c r="I134" s="779"/>
      <c r="J134" s="779"/>
      <c r="K134" s="46" t="s">
        <v>11</v>
      </c>
      <c r="L134" s="47">
        <f>SUM(L133)</f>
        <v>250</v>
      </c>
      <c r="M134" s="48">
        <f>SUM(M133)</f>
        <v>250</v>
      </c>
      <c r="N134" s="48">
        <f>SUM(N133)</f>
        <v>0</v>
      </c>
      <c r="O134" s="49">
        <f>SUM(O133)</f>
        <v>0</v>
      </c>
      <c r="P134" s="47">
        <f>P133</f>
        <v>250</v>
      </c>
      <c r="Q134" s="48">
        <f>Q133</f>
        <v>250</v>
      </c>
      <c r="R134" s="48">
        <v>0</v>
      </c>
      <c r="S134" s="49">
        <v>0</v>
      </c>
      <c r="T134" s="47">
        <f t="shared" ref="T134:W134" si="45">SUM(T133)</f>
        <v>250</v>
      </c>
      <c r="U134" s="48">
        <f t="shared" si="45"/>
        <v>250</v>
      </c>
      <c r="V134" s="48">
        <f t="shared" si="45"/>
        <v>0</v>
      </c>
      <c r="W134" s="49">
        <f t="shared" si="45"/>
        <v>0</v>
      </c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</row>
    <row r="135" spans="1:37" ht="24" customHeight="1" thickBot="1" x14ac:dyDescent="0.25">
      <c r="A135" s="972" t="s">
        <v>14</v>
      </c>
      <c r="B135" s="837" t="s">
        <v>15</v>
      </c>
      <c r="C135" s="1015" t="s">
        <v>27</v>
      </c>
      <c r="D135" s="1049" t="s">
        <v>151</v>
      </c>
      <c r="E135" s="1040" t="s">
        <v>449</v>
      </c>
      <c r="F135" s="773" t="s">
        <v>185</v>
      </c>
      <c r="G135" s="1029" t="s">
        <v>25</v>
      </c>
      <c r="H135" s="929" t="s">
        <v>19</v>
      </c>
      <c r="I135" s="685" t="s">
        <v>36</v>
      </c>
      <c r="J135" s="685" t="s">
        <v>424</v>
      </c>
      <c r="K135" s="157" t="s">
        <v>40</v>
      </c>
      <c r="L135" s="150">
        <f>SUM(M135,O135)</f>
        <v>0</v>
      </c>
      <c r="M135" s="320">
        <v>0</v>
      </c>
      <c r="N135" s="321">
        <v>0</v>
      </c>
      <c r="O135" s="322">
        <v>0</v>
      </c>
      <c r="P135" s="150">
        <f>Q135+S135</f>
        <v>0</v>
      </c>
      <c r="Q135" s="317">
        <v>0</v>
      </c>
      <c r="R135" s="319">
        <v>0</v>
      </c>
      <c r="S135" s="318">
        <v>0</v>
      </c>
      <c r="T135" s="323">
        <v>0</v>
      </c>
      <c r="U135" s="319">
        <v>0</v>
      </c>
      <c r="V135" s="317">
        <v>0</v>
      </c>
      <c r="W135" s="318">
        <v>0</v>
      </c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</row>
    <row r="136" spans="1:37" ht="24.75" customHeight="1" thickBot="1" x14ac:dyDescent="0.25">
      <c r="A136" s="1039"/>
      <c r="B136" s="1036"/>
      <c r="C136" s="1042"/>
      <c r="D136" s="1050"/>
      <c r="E136" s="1041"/>
      <c r="F136" s="774"/>
      <c r="G136" s="1030"/>
      <c r="H136" s="931"/>
      <c r="I136" s="686"/>
      <c r="J136" s="686"/>
      <c r="K136" s="233" t="s">
        <v>11</v>
      </c>
      <c r="L136" s="47">
        <f t="shared" ref="L136:W136" si="46">L135</f>
        <v>0</v>
      </c>
      <c r="M136" s="48">
        <f t="shared" si="46"/>
        <v>0</v>
      </c>
      <c r="N136" s="48">
        <f t="shared" si="46"/>
        <v>0</v>
      </c>
      <c r="O136" s="49">
        <f t="shared" si="46"/>
        <v>0</v>
      </c>
      <c r="P136" s="47">
        <f t="shared" si="46"/>
        <v>0</v>
      </c>
      <c r="Q136" s="48">
        <f t="shared" si="46"/>
        <v>0</v>
      </c>
      <c r="R136" s="48">
        <f t="shared" si="46"/>
        <v>0</v>
      </c>
      <c r="S136" s="49">
        <f t="shared" si="46"/>
        <v>0</v>
      </c>
      <c r="T136" s="47">
        <f t="shared" si="46"/>
        <v>0</v>
      </c>
      <c r="U136" s="48">
        <f t="shared" si="46"/>
        <v>0</v>
      </c>
      <c r="V136" s="48">
        <f t="shared" si="46"/>
        <v>0</v>
      </c>
      <c r="W136" s="49">
        <f t="shared" si="46"/>
        <v>0</v>
      </c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</row>
    <row r="137" spans="1:37" ht="23.25" customHeight="1" thickBot="1" x14ac:dyDescent="0.25">
      <c r="A137" s="972" t="s">
        <v>14</v>
      </c>
      <c r="B137" s="837" t="s">
        <v>15</v>
      </c>
      <c r="C137" s="1015" t="s">
        <v>27</v>
      </c>
      <c r="D137" s="1049" t="s">
        <v>152</v>
      </c>
      <c r="E137" s="1040" t="s">
        <v>153</v>
      </c>
      <c r="F137" s="773" t="s">
        <v>185</v>
      </c>
      <c r="G137" s="1029" t="s">
        <v>25</v>
      </c>
      <c r="H137" s="929" t="s">
        <v>19</v>
      </c>
      <c r="I137" s="685" t="s">
        <v>36</v>
      </c>
      <c r="J137" s="685" t="s">
        <v>424</v>
      </c>
      <c r="K137" s="157" t="s">
        <v>40</v>
      </c>
      <c r="L137" s="150">
        <f>SUM(M137,O137)</f>
        <v>0</v>
      </c>
      <c r="M137" s="320">
        <v>0</v>
      </c>
      <c r="N137" s="321">
        <v>0</v>
      </c>
      <c r="O137" s="322">
        <v>0</v>
      </c>
      <c r="P137" s="150">
        <f>Q137+S137</f>
        <v>0</v>
      </c>
      <c r="Q137" s="317">
        <v>0</v>
      </c>
      <c r="R137" s="319">
        <v>0</v>
      </c>
      <c r="S137" s="318">
        <v>0</v>
      </c>
      <c r="T137" s="323">
        <v>0</v>
      </c>
      <c r="U137" s="319">
        <v>0</v>
      </c>
      <c r="V137" s="317">
        <v>0</v>
      </c>
      <c r="W137" s="318">
        <v>0</v>
      </c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</row>
    <row r="138" spans="1:37" ht="32.25" customHeight="1" thickBot="1" x14ac:dyDescent="0.25">
      <c r="A138" s="1039"/>
      <c r="B138" s="1036"/>
      <c r="C138" s="1042"/>
      <c r="D138" s="1050"/>
      <c r="E138" s="1041"/>
      <c r="F138" s="774"/>
      <c r="G138" s="1030"/>
      <c r="H138" s="931"/>
      <c r="I138" s="686"/>
      <c r="J138" s="686"/>
      <c r="K138" s="46" t="s">
        <v>11</v>
      </c>
      <c r="L138" s="213">
        <f>SUM(L137)</f>
        <v>0</v>
      </c>
      <c r="M138" s="214">
        <f>SUM(M137)</f>
        <v>0</v>
      </c>
      <c r="N138" s="214">
        <f>SUM(N137)</f>
        <v>0</v>
      </c>
      <c r="O138" s="215">
        <f>SUM(O137)</f>
        <v>0</v>
      </c>
      <c r="P138" s="213">
        <f>P137</f>
        <v>0</v>
      </c>
      <c r="Q138" s="214">
        <f>Q137</f>
        <v>0</v>
      </c>
      <c r="R138" s="214">
        <v>0</v>
      </c>
      <c r="S138" s="215">
        <v>0</v>
      </c>
      <c r="T138" s="213">
        <f t="shared" ref="T138:W138" si="47">SUM(T137)</f>
        <v>0</v>
      </c>
      <c r="U138" s="214">
        <f t="shared" si="47"/>
        <v>0</v>
      </c>
      <c r="V138" s="214">
        <f t="shared" si="47"/>
        <v>0</v>
      </c>
      <c r="W138" s="215">
        <f t="shared" si="47"/>
        <v>0</v>
      </c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</row>
    <row r="139" spans="1:37" ht="15.75" customHeight="1" thickBot="1" x14ac:dyDescent="0.25">
      <c r="A139" s="267" t="s">
        <v>14</v>
      </c>
      <c r="B139" s="148" t="s">
        <v>15</v>
      </c>
      <c r="C139" s="252" t="s">
        <v>27</v>
      </c>
      <c r="D139" s="1064" t="s">
        <v>174</v>
      </c>
      <c r="E139" s="1064"/>
      <c r="F139" s="1064"/>
      <c r="G139" s="1064"/>
      <c r="H139" s="1064"/>
      <c r="I139" s="1064"/>
      <c r="J139" s="1065"/>
      <c r="K139" s="1065"/>
      <c r="L139" s="7">
        <f>L98+L100+L102+L104+L106+L108+L110+L112+L114+L118+L121+L123+L126+L128+L130+L138+L132+L136+L134+L116</f>
        <v>27420.6</v>
      </c>
      <c r="M139" s="8">
        <f t="shared" ref="M139:W139" si="48">M98+M100+M102+M104+M106+M108+M110+M112+M114+M118+M121+M123+M126+M128+M130+M138+M132+M136+M134+M116</f>
        <v>27420.6</v>
      </c>
      <c r="N139" s="8">
        <f t="shared" si="48"/>
        <v>356.9</v>
      </c>
      <c r="O139" s="9">
        <f t="shared" si="48"/>
        <v>0</v>
      </c>
      <c r="P139" s="7">
        <f t="shared" si="48"/>
        <v>27842.400000000001</v>
      </c>
      <c r="Q139" s="8">
        <f t="shared" si="48"/>
        <v>27842.400000000001</v>
      </c>
      <c r="R139" s="8">
        <f t="shared" si="48"/>
        <v>354.19999999999993</v>
      </c>
      <c r="S139" s="9">
        <f t="shared" si="48"/>
        <v>0</v>
      </c>
      <c r="T139" s="7">
        <f t="shared" si="48"/>
        <v>27835</v>
      </c>
      <c r="U139" s="8">
        <f t="shared" si="48"/>
        <v>27835</v>
      </c>
      <c r="V139" s="8">
        <f t="shared" si="48"/>
        <v>353.9</v>
      </c>
      <c r="W139" s="9">
        <f t="shared" si="48"/>
        <v>0</v>
      </c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</row>
    <row r="140" spans="1:37" ht="19.5" customHeight="1" thickBot="1" x14ac:dyDescent="0.25">
      <c r="A140" s="27" t="s">
        <v>14</v>
      </c>
      <c r="B140" s="4" t="s">
        <v>15</v>
      </c>
      <c r="C140" s="5" t="s">
        <v>46</v>
      </c>
      <c r="D140" s="892" t="s">
        <v>161</v>
      </c>
      <c r="E140" s="893"/>
      <c r="F140" s="893"/>
      <c r="G140" s="893"/>
      <c r="H140" s="893"/>
      <c r="I140" s="893"/>
      <c r="J140" s="893"/>
      <c r="K140" s="893"/>
      <c r="L140" s="1062"/>
      <c r="M140" s="1062"/>
      <c r="N140" s="1062"/>
      <c r="O140" s="1062"/>
      <c r="P140" s="1062"/>
      <c r="Q140" s="1062"/>
      <c r="R140" s="1062"/>
      <c r="S140" s="1062"/>
      <c r="T140" s="1062"/>
      <c r="U140" s="1062"/>
      <c r="V140" s="1062"/>
      <c r="W140" s="1063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1:37" ht="17.25" customHeight="1" x14ac:dyDescent="0.2">
      <c r="A141" s="969" t="s">
        <v>14</v>
      </c>
      <c r="B141" s="978" t="s">
        <v>15</v>
      </c>
      <c r="C141" s="1015" t="s">
        <v>46</v>
      </c>
      <c r="D141" s="841" t="s">
        <v>15</v>
      </c>
      <c r="E141" s="887" t="s">
        <v>122</v>
      </c>
      <c r="F141" s="761" t="s">
        <v>185</v>
      </c>
      <c r="G141" s="852" t="s">
        <v>48</v>
      </c>
      <c r="H141" s="775" t="s">
        <v>118</v>
      </c>
      <c r="I141" s="937" t="s">
        <v>380</v>
      </c>
      <c r="J141" s="778" t="s">
        <v>186</v>
      </c>
      <c r="K141" s="59" t="s">
        <v>23</v>
      </c>
      <c r="L141" s="560">
        <f>SUM(M141,O141)</f>
        <v>226</v>
      </c>
      <c r="M141" s="619">
        <v>226</v>
      </c>
      <c r="N141" s="620">
        <v>212</v>
      </c>
      <c r="O141" s="621">
        <v>0</v>
      </c>
      <c r="P141" s="622">
        <f>Q141+S141</f>
        <v>240.9</v>
      </c>
      <c r="Q141" s="598">
        <v>240.9</v>
      </c>
      <c r="R141" s="623">
        <v>234</v>
      </c>
      <c r="S141" s="624">
        <v>0</v>
      </c>
      <c r="T141" s="625">
        <f>U141+W141</f>
        <v>264.89999999999998</v>
      </c>
      <c r="U141" s="626">
        <v>264.89999999999998</v>
      </c>
      <c r="V141" s="600">
        <v>257.39999999999998</v>
      </c>
      <c r="W141" s="601">
        <v>0</v>
      </c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</row>
    <row r="142" spans="1:37" ht="19.5" customHeight="1" thickBot="1" x14ac:dyDescent="0.25">
      <c r="A142" s="970"/>
      <c r="B142" s="979"/>
      <c r="C142" s="1035"/>
      <c r="D142" s="1026"/>
      <c r="E142" s="888"/>
      <c r="F142" s="802"/>
      <c r="G142" s="935"/>
      <c r="H142" s="776"/>
      <c r="I142" s="938"/>
      <c r="J142" s="780"/>
      <c r="K142" s="191" t="s">
        <v>32</v>
      </c>
      <c r="L142" s="281">
        <f>M142+O142</f>
        <v>0</v>
      </c>
      <c r="M142" s="286">
        <v>0</v>
      </c>
      <c r="N142" s="298">
        <v>0</v>
      </c>
      <c r="O142" s="287">
        <v>0</v>
      </c>
      <c r="P142" s="284">
        <f>Q142+S142</f>
        <v>0</v>
      </c>
      <c r="Q142" s="297">
        <v>0</v>
      </c>
      <c r="R142" s="297">
        <v>0</v>
      </c>
      <c r="S142" s="302">
        <v>0</v>
      </c>
      <c r="T142" s="303">
        <f>U142+W142</f>
        <v>0</v>
      </c>
      <c r="U142" s="295">
        <v>0</v>
      </c>
      <c r="V142" s="295">
        <v>0</v>
      </c>
      <c r="W142" s="296">
        <v>0</v>
      </c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</row>
    <row r="143" spans="1:37" ht="22.5" customHeight="1" thickBot="1" x14ac:dyDescent="0.25">
      <c r="A143" s="971"/>
      <c r="B143" s="980"/>
      <c r="C143" s="1016"/>
      <c r="D143" s="1027"/>
      <c r="E143" s="889"/>
      <c r="F143" s="782"/>
      <c r="G143" s="936"/>
      <c r="H143" s="777"/>
      <c r="I143" s="779"/>
      <c r="J143" s="779"/>
      <c r="K143" s="192" t="s">
        <v>11</v>
      </c>
      <c r="L143" s="47">
        <f t="shared" ref="L143:W143" si="49">SUM(L141:L142)</f>
        <v>226</v>
      </c>
      <c r="M143" s="48">
        <f t="shared" si="49"/>
        <v>226</v>
      </c>
      <c r="N143" s="48">
        <f t="shared" si="49"/>
        <v>212</v>
      </c>
      <c r="O143" s="49">
        <f t="shared" si="49"/>
        <v>0</v>
      </c>
      <c r="P143" s="47">
        <f t="shared" si="49"/>
        <v>240.9</v>
      </c>
      <c r="Q143" s="48">
        <f t="shared" si="49"/>
        <v>240.9</v>
      </c>
      <c r="R143" s="48">
        <f t="shared" si="49"/>
        <v>234</v>
      </c>
      <c r="S143" s="49">
        <f t="shared" si="49"/>
        <v>0</v>
      </c>
      <c r="T143" s="47">
        <f t="shared" si="49"/>
        <v>264.89999999999998</v>
      </c>
      <c r="U143" s="48">
        <f t="shared" si="49"/>
        <v>264.89999999999998</v>
      </c>
      <c r="V143" s="48">
        <f t="shared" si="49"/>
        <v>257.39999999999998</v>
      </c>
      <c r="W143" s="49">
        <f t="shared" si="49"/>
        <v>0</v>
      </c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</row>
    <row r="144" spans="1:37" ht="17.25" customHeight="1" x14ac:dyDescent="0.2">
      <c r="A144" s="671" t="s">
        <v>14</v>
      </c>
      <c r="B144" s="673" t="s">
        <v>15</v>
      </c>
      <c r="C144" s="675" t="s">
        <v>46</v>
      </c>
      <c r="D144" s="796" t="s">
        <v>21</v>
      </c>
      <c r="E144" s="799" t="s">
        <v>129</v>
      </c>
      <c r="F144" s="767" t="s">
        <v>185</v>
      </c>
      <c r="G144" s="803" t="s">
        <v>22</v>
      </c>
      <c r="H144" s="778" t="s">
        <v>118</v>
      </c>
      <c r="I144" s="791" t="s">
        <v>380</v>
      </c>
      <c r="J144" s="778" t="s">
        <v>421</v>
      </c>
      <c r="K144" s="67" t="s">
        <v>23</v>
      </c>
      <c r="L144" s="627">
        <f>M144+O144</f>
        <v>97.6</v>
      </c>
      <c r="M144" s="628">
        <v>97.6</v>
      </c>
      <c r="N144" s="628">
        <v>80</v>
      </c>
      <c r="O144" s="629">
        <v>0</v>
      </c>
      <c r="P144" s="630">
        <f>Q144+S144</f>
        <v>104.9</v>
      </c>
      <c r="Q144" s="631">
        <v>104.9</v>
      </c>
      <c r="R144" s="631">
        <v>86.3</v>
      </c>
      <c r="S144" s="632">
        <v>0</v>
      </c>
      <c r="T144" s="627">
        <f>U144+W144</f>
        <v>110</v>
      </c>
      <c r="U144" s="628">
        <v>110</v>
      </c>
      <c r="V144" s="628">
        <v>90.6</v>
      </c>
      <c r="W144" s="629">
        <v>0</v>
      </c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</row>
    <row r="145" spans="1:37" ht="19.5" customHeight="1" thickBot="1" x14ac:dyDescent="0.25">
      <c r="A145" s="672"/>
      <c r="B145" s="674"/>
      <c r="C145" s="676"/>
      <c r="D145" s="797"/>
      <c r="E145" s="800"/>
      <c r="F145" s="802"/>
      <c r="G145" s="804"/>
      <c r="H145" s="780"/>
      <c r="I145" s="792"/>
      <c r="J145" s="780"/>
      <c r="K145" s="54" t="s">
        <v>40</v>
      </c>
      <c r="L145" s="149">
        <f>M145+O145</f>
        <v>0</v>
      </c>
      <c r="M145" s="316">
        <v>0</v>
      </c>
      <c r="N145" s="317">
        <v>0</v>
      </c>
      <c r="O145" s="318">
        <v>0</v>
      </c>
      <c r="P145" s="149">
        <f>Q145+S145</f>
        <v>0</v>
      </c>
      <c r="Q145" s="317">
        <v>0</v>
      </c>
      <c r="R145" s="317">
        <v>0</v>
      </c>
      <c r="S145" s="318">
        <v>0</v>
      </c>
      <c r="T145" s="71">
        <v>0</v>
      </c>
      <c r="U145" s="314">
        <v>0</v>
      </c>
      <c r="V145" s="314">
        <v>0</v>
      </c>
      <c r="W145" s="315">
        <v>0</v>
      </c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</row>
    <row r="146" spans="1:37" ht="20.25" customHeight="1" thickBot="1" x14ac:dyDescent="0.25">
      <c r="A146" s="794"/>
      <c r="B146" s="702"/>
      <c r="C146" s="795"/>
      <c r="D146" s="798"/>
      <c r="E146" s="801"/>
      <c r="F146" s="768"/>
      <c r="G146" s="805"/>
      <c r="H146" s="779"/>
      <c r="I146" s="793"/>
      <c r="J146" s="779"/>
      <c r="K146" s="72" t="s">
        <v>11</v>
      </c>
      <c r="L146" s="73">
        <f t="shared" ref="L146:W146" si="50">SUM(L145+L144)</f>
        <v>97.6</v>
      </c>
      <c r="M146" s="74">
        <f t="shared" si="50"/>
        <v>97.6</v>
      </c>
      <c r="N146" s="74">
        <f t="shared" si="50"/>
        <v>80</v>
      </c>
      <c r="O146" s="75">
        <f t="shared" si="50"/>
        <v>0</v>
      </c>
      <c r="P146" s="73">
        <f t="shared" si="50"/>
        <v>104.9</v>
      </c>
      <c r="Q146" s="74">
        <f t="shared" si="50"/>
        <v>104.9</v>
      </c>
      <c r="R146" s="74">
        <f t="shared" si="50"/>
        <v>86.3</v>
      </c>
      <c r="S146" s="75">
        <f t="shared" si="50"/>
        <v>0</v>
      </c>
      <c r="T146" s="73">
        <f t="shared" si="50"/>
        <v>110</v>
      </c>
      <c r="U146" s="74">
        <f t="shared" si="50"/>
        <v>110</v>
      </c>
      <c r="V146" s="74">
        <f t="shared" si="50"/>
        <v>90.6</v>
      </c>
      <c r="W146" s="75">
        <f t="shared" si="50"/>
        <v>0</v>
      </c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</row>
    <row r="147" spans="1:37" ht="16.5" customHeight="1" x14ac:dyDescent="0.2">
      <c r="A147" s="723" t="s">
        <v>14</v>
      </c>
      <c r="B147" s="690" t="s">
        <v>15</v>
      </c>
      <c r="C147" s="696" t="s">
        <v>46</v>
      </c>
      <c r="D147" s="806" t="s">
        <v>24</v>
      </c>
      <c r="E147" s="765" t="s">
        <v>119</v>
      </c>
      <c r="F147" s="786" t="s">
        <v>185</v>
      </c>
      <c r="G147" s="769" t="s">
        <v>22</v>
      </c>
      <c r="H147" s="791" t="s">
        <v>118</v>
      </c>
      <c r="I147" s="775" t="s">
        <v>380</v>
      </c>
      <c r="J147" s="781" t="s">
        <v>421</v>
      </c>
      <c r="K147" s="64" t="s">
        <v>23</v>
      </c>
      <c r="L147" s="113">
        <f>SUM(M147,O147)</f>
        <v>213</v>
      </c>
      <c r="M147" s="633">
        <v>213</v>
      </c>
      <c r="N147" s="578">
        <v>109</v>
      </c>
      <c r="O147" s="586">
        <v>0</v>
      </c>
      <c r="P147" s="131">
        <f>Q147+S147</f>
        <v>287.8</v>
      </c>
      <c r="Q147" s="576">
        <v>287.8</v>
      </c>
      <c r="R147" s="576">
        <v>133.69999999999999</v>
      </c>
      <c r="S147" s="577">
        <v>0</v>
      </c>
      <c r="T147" s="113">
        <f>U147+W147</f>
        <v>294.89999999999998</v>
      </c>
      <c r="U147" s="578">
        <v>294.89999999999998</v>
      </c>
      <c r="V147" s="578">
        <v>140.4</v>
      </c>
      <c r="W147" s="579">
        <v>0</v>
      </c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</row>
    <row r="148" spans="1:37" ht="18.75" customHeight="1" x14ac:dyDescent="0.2">
      <c r="A148" s="724"/>
      <c r="B148" s="691"/>
      <c r="C148" s="697"/>
      <c r="D148" s="807"/>
      <c r="E148" s="809"/>
      <c r="F148" s="787"/>
      <c r="G148" s="784"/>
      <c r="H148" s="792"/>
      <c r="I148" s="1017"/>
      <c r="J148" s="776"/>
      <c r="K148" s="291" t="s">
        <v>29</v>
      </c>
      <c r="L148" s="325">
        <f>M148+O148</f>
        <v>0</v>
      </c>
      <c r="M148" s="326">
        <v>0</v>
      </c>
      <c r="N148" s="327">
        <v>0</v>
      </c>
      <c r="O148" s="328">
        <v>0</v>
      </c>
      <c r="P148" s="131">
        <f>Q148+S148</f>
        <v>0</v>
      </c>
      <c r="Q148" s="326">
        <v>0</v>
      </c>
      <c r="R148" s="326">
        <v>0</v>
      </c>
      <c r="S148" s="329">
        <v>0</v>
      </c>
      <c r="T148" s="288">
        <v>0</v>
      </c>
      <c r="U148" s="289">
        <v>0</v>
      </c>
      <c r="V148" s="289">
        <v>0</v>
      </c>
      <c r="W148" s="290">
        <v>0</v>
      </c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</row>
    <row r="149" spans="1:37" ht="18.75" customHeight="1" thickBot="1" x14ac:dyDescent="0.25">
      <c r="A149" s="724"/>
      <c r="B149" s="691"/>
      <c r="C149" s="697"/>
      <c r="D149" s="807"/>
      <c r="E149" s="809"/>
      <c r="F149" s="787"/>
      <c r="G149" s="784"/>
      <c r="H149" s="792"/>
      <c r="I149" s="1017"/>
      <c r="J149" s="776"/>
      <c r="K149" s="60" t="s">
        <v>42</v>
      </c>
      <c r="L149" s="103">
        <f>SUM(M149,O149)</f>
        <v>0</v>
      </c>
      <c r="M149" s="66">
        <v>0</v>
      </c>
      <c r="N149" s="44">
        <v>0</v>
      </c>
      <c r="O149" s="146">
        <v>0</v>
      </c>
      <c r="P149" s="149">
        <f>Q149+S149</f>
        <v>0</v>
      </c>
      <c r="Q149" s="159">
        <v>0</v>
      </c>
      <c r="R149" s="159">
        <v>0</v>
      </c>
      <c r="S149" s="160">
        <v>0</v>
      </c>
      <c r="T149" s="103">
        <v>0</v>
      </c>
      <c r="U149" s="44">
        <v>0</v>
      </c>
      <c r="V149" s="44">
        <v>0</v>
      </c>
      <c r="W149" s="147">
        <v>0</v>
      </c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</row>
    <row r="150" spans="1:37" ht="21.75" customHeight="1" thickBot="1" x14ac:dyDescent="0.25">
      <c r="A150" s="725"/>
      <c r="B150" s="695"/>
      <c r="C150" s="698"/>
      <c r="D150" s="808"/>
      <c r="E150" s="766"/>
      <c r="F150" s="810"/>
      <c r="G150" s="771"/>
      <c r="H150" s="793"/>
      <c r="I150" s="777"/>
      <c r="J150" s="815"/>
      <c r="K150" s="46" t="s">
        <v>11</v>
      </c>
      <c r="L150" s="61">
        <f t="shared" ref="L150:W150" si="51">SUM(L147:L149)</f>
        <v>213</v>
      </c>
      <c r="M150" s="62">
        <f t="shared" si="51"/>
        <v>213</v>
      </c>
      <c r="N150" s="62">
        <f t="shared" si="51"/>
        <v>109</v>
      </c>
      <c r="O150" s="63">
        <f t="shared" si="51"/>
        <v>0</v>
      </c>
      <c r="P150" s="47">
        <f t="shared" si="51"/>
        <v>287.8</v>
      </c>
      <c r="Q150" s="48">
        <f t="shared" si="51"/>
        <v>287.8</v>
      </c>
      <c r="R150" s="48">
        <f t="shared" si="51"/>
        <v>133.69999999999999</v>
      </c>
      <c r="S150" s="49">
        <f t="shared" si="51"/>
        <v>0</v>
      </c>
      <c r="T150" s="47">
        <f t="shared" si="51"/>
        <v>294.89999999999998</v>
      </c>
      <c r="U150" s="48">
        <f t="shared" si="51"/>
        <v>294.89999999999998</v>
      </c>
      <c r="V150" s="48">
        <f t="shared" si="51"/>
        <v>140.4</v>
      </c>
      <c r="W150" s="49">
        <f t="shared" si="51"/>
        <v>0</v>
      </c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</row>
    <row r="151" spans="1:37" ht="18" customHeight="1" x14ac:dyDescent="0.2">
      <c r="A151" s="723" t="s">
        <v>14</v>
      </c>
      <c r="B151" s="690" t="s">
        <v>15</v>
      </c>
      <c r="C151" s="812" t="s">
        <v>46</v>
      </c>
      <c r="D151" s="736" t="s">
        <v>14</v>
      </c>
      <c r="E151" s="739" t="s">
        <v>120</v>
      </c>
      <c r="F151" s="742" t="s">
        <v>185</v>
      </c>
      <c r="G151" s="745" t="s">
        <v>179</v>
      </c>
      <c r="H151" s="929" t="s">
        <v>183</v>
      </c>
      <c r="I151" s="932" t="s">
        <v>380</v>
      </c>
      <c r="J151" s="932" t="s">
        <v>421</v>
      </c>
      <c r="K151" s="304" t="s">
        <v>40</v>
      </c>
      <c r="L151" s="89">
        <f>M151+O151</f>
        <v>45.8</v>
      </c>
      <c r="M151" s="90">
        <v>45.8</v>
      </c>
      <c r="N151" s="90">
        <v>45.2</v>
      </c>
      <c r="O151" s="91">
        <v>0</v>
      </c>
      <c r="P151" s="131">
        <f>Q151+S151</f>
        <v>0</v>
      </c>
      <c r="Q151" s="132">
        <v>0</v>
      </c>
      <c r="R151" s="132">
        <v>0</v>
      </c>
      <c r="S151" s="134">
        <v>0</v>
      </c>
      <c r="T151" s="131">
        <f>U151+W151</f>
        <v>0</v>
      </c>
      <c r="U151" s="132">
        <v>0</v>
      </c>
      <c r="V151" s="132">
        <v>0</v>
      </c>
      <c r="W151" s="134">
        <v>0</v>
      </c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</row>
    <row r="152" spans="1:37" ht="17.25" customHeight="1" x14ac:dyDescent="0.2">
      <c r="A152" s="724"/>
      <c r="B152" s="691"/>
      <c r="C152" s="813"/>
      <c r="D152" s="737"/>
      <c r="E152" s="740"/>
      <c r="F152" s="743"/>
      <c r="G152" s="746"/>
      <c r="H152" s="930"/>
      <c r="I152" s="933"/>
      <c r="J152" s="933"/>
      <c r="K152" s="154" t="s">
        <v>23</v>
      </c>
      <c r="L152" s="131">
        <f>M152+O152</f>
        <v>433.9</v>
      </c>
      <c r="M152" s="132">
        <v>433.9</v>
      </c>
      <c r="N152" s="132">
        <v>387</v>
      </c>
      <c r="O152" s="133">
        <v>0</v>
      </c>
      <c r="P152" s="131">
        <f>Q152+S152</f>
        <v>533.4</v>
      </c>
      <c r="Q152" s="132">
        <v>533.4</v>
      </c>
      <c r="R152" s="132">
        <v>479.6</v>
      </c>
      <c r="S152" s="134">
        <v>0</v>
      </c>
      <c r="T152" s="131">
        <f>U152+W152</f>
        <v>560.29999999999995</v>
      </c>
      <c r="U152" s="132">
        <v>560.29999999999995</v>
      </c>
      <c r="V152" s="132">
        <v>503.6</v>
      </c>
      <c r="W152" s="134">
        <v>0</v>
      </c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</row>
    <row r="153" spans="1:37" ht="19.5" customHeight="1" thickBot="1" x14ac:dyDescent="0.25">
      <c r="A153" s="724"/>
      <c r="B153" s="691"/>
      <c r="C153" s="813"/>
      <c r="D153" s="737"/>
      <c r="E153" s="740"/>
      <c r="F153" s="743"/>
      <c r="G153" s="746"/>
      <c r="H153" s="930"/>
      <c r="I153" s="933"/>
      <c r="J153" s="933"/>
      <c r="K153" s="157" t="s">
        <v>42</v>
      </c>
      <c r="L153" s="131">
        <f>M153+O153</f>
        <v>0</v>
      </c>
      <c r="M153" s="132">
        <v>0</v>
      </c>
      <c r="N153" s="132">
        <v>0</v>
      </c>
      <c r="O153" s="133">
        <v>0</v>
      </c>
      <c r="P153" s="131">
        <f>Q153+S153</f>
        <v>0</v>
      </c>
      <c r="Q153" s="132">
        <v>0</v>
      </c>
      <c r="R153" s="132">
        <v>0</v>
      </c>
      <c r="S153" s="134">
        <v>0</v>
      </c>
      <c r="T153" s="131">
        <f>U153+W153</f>
        <v>0</v>
      </c>
      <c r="U153" s="132">
        <v>0</v>
      </c>
      <c r="V153" s="132">
        <v>0</v>
      </c>
      <c r="W153" s="134">
        <v>0</v>
      </c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</row>
    <row r="154" spans="1:37" ht="19.5" customHeight="1" thickBot="1" x14ac:dyDescent="0.25">
      <c r="A154" s="783"/>
      <c r="B154" s="692"/>
      <c r="C154" s="814"/>
      <c r="D154" s="738"/>
      <c r="E154" s="741"/>
      <c r="F154" s="744"/>
      <c r="G154" s="747"/>
      <c r="H154" s="931"/>
      <c r="I154" s="934"/>
      <c r="J154" s="934"/>
      <c r="K154" s="112" t="s">
        <v>11</v>
      </c>
      <c r="L154" s="1">
        <f t="shared" ref="L154:W154" si="52">SUM(L151:L153)</f>
        <v>479.7</v>
      </c>
      <c r="M154" s="2">
        <f t="shared" si="52"/>
        <v>479.7</v>
      </c>
      <c r="N154" s="2">
        <f t="shared" si="52"/>
        <v>432.2</v>
      </c>
      <c r="O154" s="3">
        <f t="shared" si="52"/>
        <v>0</v>
      </c>
      <c r="P154" s="95">
        <f t="shared" si="52"/>
        <v>533.4</v>
      </c>
      <c r="Q154" s="96">
        <f t="shared" si="52"/>
        <v>533.4</v>
      </c>
      <c r="R154" s="96">
        <f t="shared" si="52"/>
        <v>479.6</v>
      </c>
      <c r="S154" s="97">
        <f t="shared" si="52"/>
        <v>0</v>
      </c>
      <c r="T154" s="95">
        <f t="shared" si="52"/>
        <v>560.29999999999995</v>
      </c>
      <c r="U154" s="96">
        <f t="shared" si="52"/>
        <v>560.29999999999995</v>
      </c>
      <c r="V154" s="96">
        <f t="shared" si="52"/>
        <v>503.6</v>
      </c>
      <c r="W154" s="97">
        <f t="shared" si="52"/>
        <v>0</v>
      </c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</row>
    <row r="155" spans="1:37" ht="17.25" customHeight="1" x14ac:dyDescent="0.2">
      <c r="A155" s="723" t="s">
        <v>14</v>
      </c>
      <c r="B155" s="690" t="s">
        <v>15</v>
      </c>
      <c r="C155" s="812" t="s">
        <v>46</v>
      </c>
      <c r="D155" s="736" t="s">
        <v>27</v>
      </c>
      <c r="E155" s="739" t="s">
        <v>162</v>
      </c>
      <c r="F155" s="742" t="s">
        <v>185</v>
      </c>
      <c r="G155" s="1020" t="s">
        <v>22</v>
      </c>
      <c r="H155" s="687" t="s">
        <v>118</v>
      </c>
      <c r="I155" s="932" t="s">
        <v>380</v>
      </c>
      <c r="J155" s="932" t="s">
        <v>421</v>
      </c>
      <c r="K155" s="304" t="s">
        <v>40</v>
      </c>
      <c r="L155" s="89">
        <f>M155+O155</f>
        <v>26.4</v>
      </c>
      <c r="M155" s="90">
        <v>26.4</v>
      </c>
      <c r="N155" s="90">
        <v>26</v>
      </c>
      <c r="O155" s="91">
        <v>0</v>
      </c>
      <c r="P155" s="89">
        <f>Q155+S155</f>
        <v>28.8</v>
      </c>
      <c r="Q155" s="90">
        <v>28.8</v>
      </c>
      <c r="R155" s="90">
        <v>24.6</v>
      </c>
      <c r="S155" s="92">
        <v>0</v>
      </c>
      <c r="T155" s="89">
        <f>U155+W155</f>
        <v>30.5</v>
      </c>
      <c r="U155" s="90">
        <v>30.5</v>
      </c>
      <c r="V155" s="90">
        <v>25.9</v>
      </c>
      <c r="W155" s="92">
        <v>0</v>
      </c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</row>
    <row r="156" spans="1:37" ht="17.25" customHeight="1" thickBot="1" x14ac:dyDescent="0.25">
      <c r="A156" s="724"/>
      <c r="B156" s="691"/>
      <c r="C156" s="813"/>
      <c r="D156" s="737"/>
      <c r="E156" s="740"/>
      <c r="F156" s="743"/>
      <c r="G156" s="1021"/>
      <c r="H156" s="1023"/>
      <c r="I156" s="933"/>
      <c r="J156" s="933"/>
      <c r="K156" s="157" t="s">
        <v>29</v>
      </c>
      <c r="L156" s="131">
        <f>M156+O156</f>
        <v>0</v>
      </c>
      <c r="M156" s="132">
        <v>0</v>
      </c>
      <c r="N156" s="132">
        <v>0</v>
      </c>
      <c r="O156" s="133">
        <v>0</v>
      </c>
      <c r="P156" s="131">
        <f>Q156+S156</f>
        <v>0</v>
      </c>
      <c r="Q156" s="132">
        <v>0</v>
      </c>
      <c r="R156" s="132">
        <v>0</v>
      </c>
      <c r="S156" s="134">
        <v>0</v>
      </c>
      <c r="T156" s="131">
        <f>U156+W156</f>
        <v>0</v>
      </c>
      <c r="U156" s="132">
        <v>0</v>
      </c>
      <c r="V156" s="132">
        <v>0</v>
      </c>
      <c r="W156" s="134">
        <v>0</v>
      </c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</row>
    <row r="157" spans="1:37" ht="22.5" customHeight="1" thickBot="1" x14ac:dyDescent="0.25">
      <c r="A157" s="783"/>
      <c r="B157" s="692"/>
      <c r="C157" s="814"/>
      <c r="D157" s="738"/>
      <c r="E157" s="741"/>
      <c r="F157" s="744"/>
      <c r="G157" s="1022"/>
      <c r="H157" s="688"/>
      <c r="I157" s="934"/>
      <c r="J157" s="934"/>
      <c r="K157" s="112" t="s">
        <v>11</v>
      </c>
      <c r="L157" s="95">
        <f t="shared" ref="L157:W157" si="53">SUM(L155:L156)</f>
        <v>26.4</v>
      </c>
      <c r="M157" s="96">
        <f t="shared" si="53"/>
        <v>26.4</v>
      </c>
      <c r="N157" s="96">
        <f t="shared" si="53"/>
        <v>26</v>
      </c>
      <c r="O157" s="97">
        <f t="shared" si="53"/>
        <v>0</v>
      </c>
      <c r="P157" s="95">
        <f t="shared" si="53"/>
        <v>28.8</v>
      </c>
      <c r="Q157" s="96">
        <f t="shared" si="53"/>
        <v>28.8</v>
      </c>
      <c r="R157" s="96">
        <f t="shared" si="53"/>
        <v>24.6</v>
      </c>
      <c r="S157" s="97">
        <f t="shared" si="53"/>
        <v>0</v>
      </c>
      <c r="T157" s="95">
        <f t="shared" si="53"/>
        <v>30.5</v>
      </c>
      <c r="U157" s="96">
        <f t="shared" si="53"/>
        <v>30.5</v>
      </c>
      <c r="V157" s="96">
        <f t="shared" si="53"/>
        <v>25.9</v>
      </c>
      <c r="W157" s="97">
        <f t="shared" si="53"/>
        <v>0</v>
      </c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</row>
    <row r="158" spans="1:37" ht="19.5" customHeight="1" thickBot="1" x14ac:dyDescent="0.25">
      <c r="A158" s="142" t="s">
        <v>14</v>
      </c>
      <c r="B158" s="151" t="s">
        <v>15</v>
      </c>
      <c r="C158" s="152" t="s">
        <v>46</v>
      </c>
      <c r="D158" s="919" t="s">
        <v>174</v>
      </c>
      <c r="E158" s="920"/>
      <c r="F158" s="920"/>
      <c r="G158" s="920"/>
      <c r="H158" s="920"/>
      <c r="I158" s="920"/>
      <c r="J158" s="920"/>
      <c r="K158" s="920"/>
      <c r="L158" s="276">
        <f t="shared" ref="L158:W158" si="54">L143+L146+L150+L157+L154</f>
        <v>1042.7</v>
      </c>
      <c r="M158" s="277">
        <f t="shared" si="54"/>
        <v>1042.7</v>
      </c>
      <c r="N158" s="277">
        <f t="shared" si="54"/>
        <v>859.2</v>
      </c>
      <c r="O158" s="278">
        <f t="shared" si="54"/>
        <v>0</v>
      </c>
      <c r="P158" s="276">
        <f t="shared" si="54"/>
        <v>1195.8</v>
      </c>
      <c r="Q158" s="277">
        <f t="shared" si="54"/>
        <v>1195.8</v>
      </c>
      <c r="R158" s="277">
        <f t="shared" si="54"/>
        <v>958.2</v>
      </c>
      <c r="S158" s="278">
        <f t="shared" si="54"/>
        <v>0</v>
      </c>
      <c r="T158" s="276">
        <f t="shared" si="54"/>
        <v>1260.5999999999999</v>
      </c>
      <c r="U158" s="277">
        <f t="shared" si="54"/>
        <v>1260.5999999999999</v>
      </c>
      <c r="V158" s="277">
        <f t="shared" si="54"/>
        <v>1017.9</v>
      </c>
      <c r="W158" s="278">
        <f t="shared" si="54"/>
        <v>0</v>
      </c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</row>
    <row r="159" spans="1:37" ht="20.25" customHeight="1" thickBot="1" x14ac:dyDescent="0.25">
      <c r="A159" s="267" t="s">
        <v>14</v>
      </c>
      <c r="B159" s="148" t="s">
        <v>15</v>
      </c>
      <c r="C159" s="922" t="s">
        <v>175</v>
      </c>
      <c r="D159" s="923"/>
      <c r="E159" s="923"/>
      <c r="F159" s="923"/>
      <c r="G159" s="923"/>
      <c r="H159" s="923"/>
      <c r="I159" s="923"/>
      <c r="J159" s="923"/>
      <c r="K159" s="923"/>
      <c r="L159" s="221">
        <f t="shared" ref="L159:W159" si="55">L21+L52+L65+L95+L139+L158</f>
        <v>37006.399999999994</v>
      </c>
      <c r="M159" s="222">
        <f t="shared" si="55"/>
        <v>37006.399999999994</v>
      </c>
      <c r="N159" s="222">
        <f t="shared" si="55"/>
        <v>4732.5</v>
      </c>
      <c r="O159" s="223">
        <f t="shared" si="55"/>
        <v>0</v>
      </c>
      <c r="P159" s="221">
        <f t="shared" si="55"/>
        <v>39089.600000000006</v>
      </c>
      <c r="Q159" s="222">
        <f t="shared" si="55"/>
        <v>39089.600000000006</v>
      </c>
      <c r="R159" s="222">
        <f t="shared" si="55"/>
        <v>5319</v>
      </c>
      <c r="S159" s="223">
        <f t="shared" si="55"/>
        <v>0</v>
      </c>
      <c r="T159" s="221">
        <f t="shared" si="55"/>
        <v>39713.5</v>
      </c>
      <c r="U159" s="222">
        <f t="shared" si="55"/>
        <v>39713.5</v>
      </c>
      <c r="V159" s="222">
        <f t="shared" si="55"/>
        <v>5692.4999999999991</v>
      </c>
      <c r="W159" s="223">
        <f t="shared" si="55"/>
        <v>0</v>
      </c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</row>
    <row r="160" spans="1:37" ht="19.5" customHeight="1" thickBot="1" x14ac:dyDescent="0.25">
      <c r="A160" s="27" t="s">
        <v>14</v>
      </c>
      <c r="B160" s="153" t="s">
        <v>24</v>
      </c>
      <c r="C160" s="925" t="s">
        <v>56</v>
      </c>
      <c r="D160" s="926"/>
      <c r="E160" s="926"/>
      <c r="F160" s="926"/>
      <c r="G160" s="926"/>
      <c r="H160" s="926"/>
      <c r="I160" s="926"/>
      <c r="J160" s="926"/>
      <c r="K160" s="926"/>
      <c r="L160" s="927"/>
      <c r="M160" s="927"/>
      <c r="N160" s="927"/>
      <c r="O160" s="927"/>
      <c r="P160" s="927"/>
      <c r="Q160" s="927"/>
      <c r="R160" s="927"/>
      <c r="S160" s="927"/>
      <c r="T160" s="927"/>
      <c r="U160" s="927"/>
      <c r="V160" s="927"/>
      <c r="W160" s="928"/>
      <c r="X160" s="36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</row>
    <row r="161" spans="1:37" ht="20.25" customHeight="1" thickBot="1" x14ac:dyDescent="0.25">
      <c r="A161" s="27" t="s">
        <v>14</v>
      </c>
      <c r="B161" s="4" t="s">
        <v>24</v>
      </c>
      <c r="C161" s="5" t="s">
        <v>15</v>
      </c>
      <c r="D161" s="892" t="s">
        <v>57</v>
      </c>
      <c r="E161" s="893"/>
      <c r="F161" s="893"/>
      <c r="G161" s="893"/>
      <c r="H161" s="893"/>
      <c r="I161" s="893"/>
      <c r="J161" s="893"/>
      <c r="K161" s="893"/>
      <c r="L161" s="893"/>
      <c r="M161" s="893"/>
      <c r="N161" s="893"/>
      <c r="O161" s="893"/>
      <c r="P161" s="893"/>
      <c r="Q161" s="893"/>
      <c r="R161" s="893"/>
      <c r="S161" s="893"/>
      <c r="T161" s="893"/>
      <c r="U161" s="893"/>
      <c r="V161" s="893"/>
      <c r="W161" s="924"/>
      <c r="X161" s="861"/>
    </row>
    <row r="162" spans="1:37" ht="20.25" customHeight="1" x14ac:dyDescent="0.2">
      <c r="A162" s="723" t="s">
        <v>14</v>
      </c>
      <c r="B162" s="690" t="s">
        <v>24</v>
      </c>
      <c r="C162" s="812" t="s">
        <v>15</v>
      </c>
      <c r="D162" s="736" t="s">
        <v>15</v>
      </c>
      <c r="E162" s="739" t="s">
        <v>58</v>
      </c>
      <c r="F162" s="742" t="s">
        <v>185</v>
      </c>
      <c r="G162" s="1020" t="s">
        <v>111</v>
      </c>
      <c r="H162" s="687" t="s">
        <v>19</v>
      </c>
      <c r="I162" s="781" t="s">
        <v>140</v>
      </c>
      <c r="J162" s="781" t="s">
        <v>186</v>
      </c>
      <c r="K162" s="156" t="s">
        <v>23</v>
      </c>
      <c r="L162" s="89">
        <f>M162+O162</f>
        <v>0</v>
      </c>
      <c r="M162" s="90">
        <v>0</v>
      </c>
      <c r="N162" s="90">
        <v>0</v>
      </c>
      <c r="O162" s="91">
        <v>0</v>
      </c>
      <c r="P162" s="89">
        <f>Q162+S162</f>
        <v>0</v>
      </c>
      <c r="Q162" s="90">
        <v>0</v>
      </c>
      <c r="R162" s="90">
        <v>0</v>
      </c>
      <c r="S162" s="92">
        <v>0</v>
      </c>
      <c r="T162" s="89">
        <v>0</v>
      </c>
      <c r="U162" s="90">
        <v>0</v>
      </c>
      <c r="V162" s="90">
        <v>0</v>
      </c>
      <c r="W162" s="92">
        <v>0</v>
      </c>
      <c r="X162" s="861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</row>
    <row r="163" spans="1:37" ht="21" customHeight="1" thickBot="1" x14ac:dyDescent="0.25">
      <c r="A163" s="724"/>
      <c r="B163" s="691"/>
      <c r="C163" s="813"/>
      <c r="D163" s="737"/>
      <c r="E163" s="740"/>
      <c r="F163" s="743"/>
      <c r="G163" s="1021"/>
      <c r="H163" s="1023"/>
      <c r="I163" s="776"/>
      <c r="J163" s="776"/>
      <c r="K163" s="157" t="s">
        <v>59</v>
      </c>
      <c r="L163" s="634">
        <f>SUM(M163+O163)</f>
        <v>74.8</v>
      </c>
      <c r="M163" s="635">
        <v>74.8</v>
      </c>
      <c r="N163" s="635">
        <v>0</v>
      </c>
      <c r="O163" s="551">
        <v>0</v>
      </c>
      <c r="P163" s="634">
        <f>Q163+S163</f>
        <v>52</v>
      </c>
      <c r="Q163" s="635">
        <v>52</v>
      </c>
      <c r="R163" s="635">
        <v>0</v>
      </c>
      <c r="S163" s="588">
        <v>0</v>
      </c>
      <c r="T163" s="634">
        <f>SUM(U163+W163)</f>
        <v>54</v>
      </c>
      <c r="U163" s="635">
        <v>54</v>
      </c>
      <c r="V163" s="635">
        <v>0</v>
      </c>
      <c r="W163" s="588">
        <v>0</v>
      </c>
      <c r="X163" s="37"/>
    </row>
    <row r="164" spans="1:37" ht="22.5" customHeight="1" thickBot="1" x14ac:dyDescent="0.25">
      <c r="A164" s="783"/>
      <c r="B164" s="692"/>
      <c r="C164" s="814"/>
      <c r="D164" s="738"/>
      <c r="E164" s="741"/>
      <c r="F164" s="744"/>
      <c r="G164" s="1022"/>
      <c r="H164" s="1028"/>
      <c r="I164" s="776"/>
      <c r="J164" s="815"/>
      <c r="K164" s="112" t="s">
        <v>11</v>
      </c>
      <c r="L164" s="98">
        <f t="shared" ref="L164:W164" si="56">SUM(L163+L162)</f>
        <v>74.8</v>
      </c>
      <c r="M164" s="99">
        <f t="shared" si="56"/>
        <v>74.8</v>
      </c>
      <c r="N164" s="99">
        <f t="shared" si="56"/>
        <v>0</v>
      </c>
      <c r="O164" s="102">
        <f t="shared" si="56"/>
        <v>0</v>
      </c>
      <c r="P164" s="98">
        <f t="shared" si="56"/>
        <v>52</v>
      </c>
      <c r="Q164" s="99">
        <f t="shared" si="56"/>
        <v>52</v>
      </c>
      <c r="R164" s="99">
        <f t="shared" si="56"/>
        <v>0</v>
      </c>
      <c r="S164" s="102">
        <f t="shared" si="56"/>
        <v>0</v>
      </c>
      <c r="T164" s="98">
        <f t="shared" si="56"/>
        <v>54</v>
      </c>
      <c r="U164" s="99">
        <f t="shared" si="56"/>
        <v>54</v>
      </c>
      <c r="V164" s="99">
        <f t="shared" si="56"/>
        <v>0</v>
      </c>
      <c r="W164" s="102">
        <f t="shared" si="56"/>
        <v>0</v>
      </c>
      <c r="X164" s="234"/>
    </row>
    <row r="165" spans="1:37" ht="23.25" customHeight="1" thickBot="1" x14ac:dyDescent="0.25">
      <c r="A165" s="142" t="s">
        <v>14</v>
      </c>
      <c r="B165" s="151" t="s">
        <v>24</v>
      </c>
      <c r="C165" s="152" t="s">
        <v>15</v>
      </c>
      <c r="D165" s="919" t="s">
        <v>174</v>
      </c>
      <c r="E165" s="920"/>
      <c r="F165" s="920"/>
      <c r="G165" s="920"/>
      <c r="H165" s="920"/>
      <c r="I165" s="920"/>
      <c r="J165" s="920"/>
      <c r="K165" s="921"/>
      <c r="L165" s="16">
        <f t="shared" ref="L165:W165" si="57">SUM(L164)</f>
        <v>74.8</v>
      </c>
      <c r="M165" s="14">
        <f t="shared" si="57"/>
        <v>74.8</v>
      </c>
      <c r="N165" s="14">
        <f t="shared" si="57"/>
        <v>0</v>
      </c>
      <c r="O165" s="17">
        <f t="shared" si="57"/>
        <v>0</v>
      </c>
      <c r="P165" s="13">
        <f t="shared" si="57"/>
        <v>52</v>
      </c>
      <c r="Q165" s="18">
        <f t="shared" si="57"/>
        <v>52</v>
      </c>
      <c r="R165" s="19">
        <f t="shared" si="57"/>
        <v>0</v>
      </c>
      <c r="S165" s="15">
        <f t="shared" si="57"/>
        <v>0</v>
      </c>
      <c r="T165" s="16">
        <f t="shared" si="57"/>
        <v>54</v>
      </c>
      <c r="U165" s="14">
        <f t="shared" si="57"/>
        <v>54</v>
      </c>
      <c r="V165" s="19">
        <f t="shared" si="57"/>
        <v>0</v>
      </c>
      <c r="W165" s="15">
        <f t="shared" si="57"/>
        <v>0</v>
      </c>
      <c r="X165" s="234"/>
    </row>
    <row r="166" spans="1:37" ht="19.5" customHeight="1" thickBot="1" x14ac:dyDescent="0.25">
      <c r="A166" s="27" t="s">
        <v>14</v>
      </c>
      <c r="B166" s="4" t="s">
        <v>24</v>
      </c>
      <c r="C166" s="155" t="s">
        <v>21</v>
      </c>
      <c r="D166" s="1024" t="s">
        <v>60</v>
      </c>
      <c r="E166" s="1024"/>
      <c r="F166" s="1024"/>
      <c r="G166" s="1024"/>
      <c r="H166" s="1024"/>
      <c r="I166" s="1024"/>
      <c r="J166" s="1024"/>
      <c r="K166" s="1024"/>
      <c r="L166" s="1024"/>
      <c r="M166" s="1024"/>
      <c r="N166" s="1024"/>
      <c r="O166" s="1024"/>
      <c r="P166" s="1024"/>
      <c r="Q166" s="1024"/>
      <c r="R166" s="1024"/>
      <c r="S166" s="1024"/>
      <c r="T166" s="1024"/>
      <c r="U166" s="1024"/>
      <c r="V166" s="1024"/>
      <c r="W166" s="1025"/>
      <c r="X166" s="234"/>
    </row>
    <row r="167" spans="1:37" ht="22.5" customHeight="1" x14ac:dyDescent="0.2">
      <c r="A167" s="1047" t="s">
        <v>14</v>
      </c>
      <c r="B167" s="673" t="s">
        <v>24</v>
      </c>
      <c r="C167" s="1053" t="s">
        <v>21</v>
      </c>
      <c r="D167" s="1054" t="s">
        <v>21</v>
      </c>
      <c r="E167" s="902" t="s">
        <v>159</v>
      </c>
      <c r="F167" s="917" t="s">
        <v>185</v>
      </c>
      <c r="G167" s="1018" t="s">
        <v>163</v>
      </c>
      <c r="H167" s="820" t="s">
        <v>61</v>
      </c>
      <c r="I167" s="1058" t="s">
        <v>381</v>
      </c>
      <c r="J167" s="820" t="s">
        <v>425</v>
      </c>
      <c r="K167" s="266" t="s">
        <v>40</v>
      </c>
      <c r="L167" s="636">
        <f>SUM(M167,O167)</f>
        <v>391.5</v>
      </c>
      <c r="M167" s="637">
        <v>388.7</v>
      </c>
      <c r="N167" s="637">
        <v>332.3</v>
      </c>
      <c r="O167" s="638">
        <v>2.8</v>
      </c>
      <c r="P167" s="636">
        <f>SUM(Q167,S167)</f>
        <v>424.3</v>
      </c>
      <c r="Q167" s="637">
        <v>424.3</v>
      </c>
      <c r="R167" s="637">
        <v>365.5</v>
      </c>
      <c r="S167" s="638">
        <v>0</v>
      </c>
      <c r="T167" s="636">
        <f>U167+W167</f>
        <v>462.6</v>
      </c>
      <c r="U167" s="637">
        <v>462.6</v>
      </c>
      <c r="V167" s="637">
        <v>402.1</v>
      </c>
      <c r="W167" s="638">
        <v>0</v>
      </c>
      <c r="X167" s="234"/>
    </row>
    <row r="168" spans="1:37" ht="22.5" customHeight="1" thickBot="1" x14ac:dyDescent="0.25">
      <c r="A168" s="783"/>
      <c r="B168" s="735"/>
      <c r="C168" s="753"/>
      <c r="D168" s="1055"/>
      <c r="E168" s="908"/>
      <c r="F168" s="918"/>
      <c r="G168" s="1019"/>
      <c r="H168" s="1060"/>
      <c r="I168" s="1061"/>
      <c r="J168" s="821"/>
      <c r="K168" s="127" t="s">
        <v>23</v>
      </c>
      <c r="L168" s="249">
        <f>M168+O168</f>
        <v>215.4</v>
      </c>
      <c r="M168" s="251">
        <v>215.4</v>
      </c>
      <c r="N168" s="251">
        <v>211.3</v>
      </c>
      <c r="O168" s="250">
        <v>0</v>
      </c>
      <c r="P168" s="249">
        <f>Q168+S168</f>
        <v>241.2</v>
      </c>
      <c r="Q168" s="251">
        <v>241.2</v>
      </c>
      <c r="R168" s="251">
        <v>236.6</v>
      </c>
      <c r="S168" s="250">
        <v>0</v>
      </c>
      <c r="T168" s="249">
        <f>U168+W168</f>
        <v>265.3</v>
      </c>
      <c r="U168" s="251">
        <v>265.3</v>
      </c>
      <c r="V168" s="251">
        <v>260.3</v>
      </c>
      <c r="W168" s="250">
        <v>0</v>
      </c>
      <c r="X168" s="234"/>
    </row>
    <row r="169" spans="1:37" ht="24.75" customHeight="1" thickBot="1" x14ac:dyDescent="0.25">
      <c r="A169" s="725"/>
      <c r="B169" s="748"/>
      <c r="C169" s="754"/>
      <c r="D169" s="1056"/>
      <c r="E169" s="903"/>
      <c r="F169" s="758"/>
      <c r="G169" s="760"/>
      <c r="H169" s="881"/>
      <c r="I169" s="819"/>
      <c r="J169" s="822"/>
      <c r="K169" s="112" t="s">
        <v>11</v>
      </c>
      <c r="L169" s="1">
        <f t="shared" ref="L169:W169" si="58">SUM(L167:L168)</f>
        <v>606.9</v>
      </c>
      <c r="M169" s="2">
        <f t="shared" si="58"/>
        <v>604.1</v>
      </c>
      <c r="N169" s="2">
        <f t="shared" si="58"/>
        <v>543.6</v>
      </c>
      <c r="O169" s="3">
        <f t="shared" si="58"/>
        <v>2.8</v>
      </c>
      <c r="P169" s="1">
        <f t="shared" si="58"/>
        <v>665.5</v>
      </c>
      <c r="Q169" s="2">
        <f t="shared" si="58"/>
        <v>665.5</v>
      </c>
      <c r="R169" s="2">
        <f t="shared" si="58"/>
        <v>602.1</v>
      </c>
      <c r="S169" s="3">
        <f t="shared" si="58"/>
        <v>0</v>
      </c>
      <c r="T169" s="1">
        <f t="shared" si="58"/>
        <v>727.90000000000009</v>
      </c>
      <c r="U169" s="2">
        <f t="shared" si="58"/>
        <v>727.90000000000009</v>
      </c>
      <c r="V169" s="2">
        <f t="shared" si="58"/>
        <v>662.40000000000009</v>
      </c>
      <c r="W169" s="3">
        <f t="shared" si="58"/>
        <v>0</v>
      </c>
      <c r="X169" s="234"/>
    </row>
    <row r="170" spans="1:37" ht="22.5" customHeight="1" thickBot="1" x14ac:dyDescent="0.25">
      <c r="A170" s="972" t="s">
        <v>14</v>
      </c>
      <c r="B170" s="733" t="s">
        <v>24</v>
      </c>
      <c r="C170" s="752" t="s">
        <v>21</v>
      </c>
      <c r="D170" s="1059" t="s">
        <v>27</v>
      </c>
      <c r="E170" s="755" t="s">
        <v>62</v>
      </c>
      <c r="F170" s="757" t="s">
        <v>185</v>
      </c>
      <c r="G170" s="759" t="s">
        <v>163</v>
      </c>
      <c r="H170" s="880" t="s">
        <v>61</v>
      </c>
      <c r="I170" s="816" t="s">
        <v>381</v>
      </c>
      <c r="J170" s="1058" t="s">
        <v>186</v>
      </c>
      <c r="K170" s="265" t="s">
        <v>108</v>
      </c>
      <c r="L170" s="589">
        <f>SUM(M170,O170)</f>
        <v>10</v>
      </c>
      <c r="M170" s="639">
        <v>8.8000000000000007</v>
      </c>
      <c r="N170" s="639">
        <v>4.9000000000000004</v>
      </c>
      <c r="O170" s="640">
        <v>1.2</v>
      </c>
      <c r="P170" s="589">
        <f>SUM(Q170,S170)</f>
        <v>10.199999999999999</v>
      </c>
      <c r="Q170" s="639">
        <v>10.199999999999999</v>
      </c>
      <c r="R170" s="639">
        <v>5</v>
      </c>
      <c r="S170" s="640">
        <v>0</v>
      </c>
      <c r="T170" s="589">
        <f>U170+W170</f>
        <v>10.4</v>
      </c>
      <c r="U170" s="639">
        <v>10.4</v>
      </c>
      <c r="V170" s="639">
        <v>5.0999999999999996</v>
      </c>
      <c r="W170" s="640">
        <v>0</v>
      </c>
      <c r="X170" s="861"/>
    </row>
    <row r="171" spans="1:37" ht="24.75" customHeight="1" thickBot="1" x14ac:dyDescent="0.25">
      <c r="A171" s="973"/>
      <c r="B171" s="748"/>
      <c r="C171" s="754"/>
      <c r="D171" s="1056"/>
      <c r="E171" s="756"/>
      <c r="F171" s="758"/>
      <c r="G171" s="760"/>
      <c r="H171" s="881"/>
      <c r="I171" s="819"/>
      <c r="J171" s="1057"/>
      <c r="K171" s="112" t="s">
        <v>11</v>
      </c>
      <c r="L171" s="1">
        <f t="shared" ref="L171:W171" si="59">SUM(L170)</f>
        <v>10</v>
      </c>
      <c r="M171" s="2">
        <f t="shared" si="59"/>
        <v>8.8000000000000007</v>
      </c>
      <c r="N171" s="2">
        <f t="shared" si="59"/>
        <v>4.9000000000000004</v>
      </c>
      <c r="O171" s="3">
        <f t="shared" si="59"/>
        <v>1.2</v>
      </c>
      <c r="P171" s="1">
        <f t="shared" si="59"/>
        <v>10.199999999999999</v>
      </c>
      <c r="Q171" s="2">
        <f t="shared" si="59"/>
        <v>10.199999999999999</v>
      </c>
      <c r="R171" s="2">
        <f t="shared" si="59"/>
        <v>5</v>
      </c>
      <c r="S171" s="3">
        <f t="shared" si="59"/>
        <v>0</v>
      </c>
      <c r="T171" s="1">
        <f t="shared" si="59"/>
        <v>10.4</v>
      </c>
      <c r="U171" s="2">
        <f t="shared" si="59"/>
        <v>10.4</v>
      </c>
      <c r="V171" s="2">
        <f t="shared" si="59"/>
        <v>5.0999999999999996</v>
      </c>
      <c r="W171" s="3">
        <f t="shared" si="59"/>
        <v>0</v>
      </c>
      <c r="X171" s="861"/>
    </row>
    <row r="172" spans="1:37" ht="31.5" customHeight="1" thickBot="1" x14ac:dyDescent="0.25">
      <c r="A172" s="972" t="s">
        <v>14</v>
      </c>
      <c r="B172" s="733" t="s">
        <v>24</v>
      </c>
      <c r="C172" s="752" t="s">
        <v>21</v>
      </c>
      <c r="D172" s="1059" t="s">
        <v>46</v>
      </c>
      <c r="E172" s="755" t="s">
        <v>160</v>
      </c>
      <c r="F172" s="757" t="s">
        <v>185</v>
      </c>
      <c r="G172" s="759" t="s">
        <v>163</v>
      </c>
      <c r="H172" s="880" t="s">
        <v>61</v>
      </c>
      <c r="I172" s="816" t="s">
        <v>381</v>
      </c>
      <c r="J172" s="820" t="s">
        <v>426</v>
      </c>
      <c r="K172" s="264" t="s">
        <v>40</v>
      </c>
      <c r="L172" s="641">
        <f>SUM(M172,O172)</f>
        <v>106.4</v>
      </c>
      <c r="M172" s="642">
        <v>106.4</v>
      </c>
      <c r="N172" s="642">
        <v>64.7</v>
      </c>
      <c r="O172" s="643">
        <v>0</v>
      </c>
      <c r="P172" s="641">
        <f>SUM(Q172,S172)</f>
        <v>106.5</v>
      </c>
      <c r="Q172" s="642">
        <v>106.5</v>
      </c>
      <c r="R172" s="642">
        <v>65</v>
      </c>
      <c r="S172" s="643">
        <v>0</v>
      </c>
      <c r="T172" s="641">
        <f>U172+W172</f>
        <v>371.6</v>
      </c>
      <c r="U172" s="642">
        <v>371.6</v>
      </c>
      <c r="V172" s="642">
        <v>67.7</v>
      </c>
      <c r="W172" s="643">
        <v>0</v>
      </c>
      <c r="X172" s="870"/>
    </row>
    <row r="173" spans="1:37" ht="27.75" customHeight="1" thickBot="1" x14ac:dyDescent="0.25">
      <c r="A173" s="973"/>
      <c r="B173" s="748"/>
      <c r="C173" s="754"/>
      <c r="D173" s="1056"/>
      <c r="E173" s="756"/>
      <c r="F173" s="758"/>
      <c r="G173" s="760"/>
      <c r="H173" s="881"/>
      <c r="I173" s="819"/>
      <c r="J173" s="1057"/>
      <c r="K173" s="112" t="s">
        <v>11</v>
      </c>
      <c r="L173" s="95">
        <f t="shared" ref="L173:W173" si="60">SUM(L172)</f>
        <v>106.4</v>
      </c>
      <c r="M173" s="96">
        <f t="shared" si="60"/>
        <v>106.4</v>
      </c>
      <c r="N173" s="96">
        <f t="shared" si="60"/>
        <v>64.7</v>
      </c>
      <c r="O173" s="97">
        <f t="shared" si="60"/>
        <v>0</v>
      </c>
      <c r="P173" s="95">
        <f t="shared" si="60"/>
        <v>106.5</v>
      </c>
      <c r="Q173" s="96">
        <f t="shared" si="60"/>
        <v>106.5</v>
      </c>
      <c r="R173" s="96">
        <f t="shared" si="60"/>
        <v>65</v>
      </c>
      <c r="S173" s="97">
        <f t="shared" si="60"/>
        <v>0</v>
      </c>
      <c r="T173" s="95">
        <f t="shared" si="60"/>
        <v>371.6</v>
      </c>
      <c r="U173" s="96">
        <f t="shared" si="60"/>
        <v>371.6</v>
      </c>
      <c r="V173" s="96">
        <f t="shared" si="60"/>
        <v>67.7</v>
      </c>
      <c r="W173" s="97">
        <f t="shared" si="60"/>
        <v>0</v>
      </c>
      <c r="X173" s="870"/>
    </row>
    <row r="174" spans="1:37" ht="19.5" customHeight="1" x14ac:dyDescent="0.2">
      <c r="A174" s="972" t="s">
        <v>14</v>
      </c>
      <c r="B174" s="733" t="s">
        <v>24</v>
      </c>
      <c r="C174" s="752" t="s">
        <v>21</v>
      </c>
      <c r="D174" s="975" t="s">
        <v>34</v>
      </c>
      <c r="E174" s="981" t="s">
        <v>304</v>
      </c>
      <c r="F174" s="983" t="s">
        <v>306</v>
      </c>
      <c r="G174" s="769" t="s">
        <v>163</v>
      </c>
      <c r="H174" s="775" t="s">
        <v>61</v>
      </c>
      <c r="I174" s="791" t="s">
        <v>381</v>
      </c>
      <c r="J174" s="781" t="s">
        <v>427</v>
      </c>
      <c r="K174" s="67" t="s">
        <v>23</v>
      </c>
      <c r="L174" s="68">
        <f>SUM(M174,O174)</f>
        <v>46.6</v>
      </c>
      <c r="M174" s="69">
        <v>46.6</v>
      </c>
      <c r="N174" s="69">
        <v>0</v>
      </c>
      <c r="O174" s="70">
        <v>0</v>
      </c>
      <c r="P174" s="68">
        <f>SUM(Q174,S174)</f>
        <v>0</v>
      </c>
      <c r="Q174" s="69">
        <v>0</v>
      </c>
      <c r="R174" s="69">
        <v>0</v>
      </c>
      <c r="S174" s="70">
        <v>0</v>
      </c>
      <c r="T174" s="68">
        <f>U174+W174</f>
        <v>0</v>
      </c>
      <c r="U174" s="69">
        <v>0</v>
      </c>
      <c r="V174" s="69">
        <v>0</v>
      </c>
      <c r="W174" s="70">
        <v>0</v>
      </c>
      <c r="X174" s="870"/>
    </row>
    <row r="175" spans="1:37" ht="21.75" customHeight="1" thickBot="1" x14ac:dyDescent="0.25">
      <c r="A175" s="700"/>
      <c r="B175" s="674"/>
      <c r="C175" s="1048"/>
      <c r="D175" s="976"/>
      <c r="E175" s="800"/>
      <c r="F175" s="984"/>
      <c r="G175" s="770"/>
      <c r="H175" s="776"/>
      <c r="I175" s="780"/>
      <c r="J175" s="780"/>
      <c r="K175" s="54" t="s">
        <v>29</v>
      </c>
      <c r="L175" s="128">
        <f>M175+O175</f>
        <v>175.9</v>
      </c>
      <c r="M175" s="65">
        <v>175.9</v>
      </c>
      <c r="N175" s="65">
        <v>0</v>
      </c>
      <c r="O175" s="129">
        <v>0</v>
      </c>
      <c r="P175" s="128">
        <f>Q175+S175</f>
        <v>0</v>
      </c>
      <c r="Q175" s="65">
        <v>0</v>
      </c>
      <c r="R175" s="65">
        <v>0</v>
      </c>
      <c r="S175" s="129">
        <v>0</v>
      </c>
      <c r="T175" s="128">
        <f>U175+W175</f>
        <v>0</v>
      </c>
      <c r="U175" s="65">
        <v>0</v>
      </c>
      <c r="V175" s="65">
        <v>0</v>
      </c>
      <c r="W175" s="129">
        <v>0</v>
      </c>
      <c r="X175" s="870"/>
    </row>
    <row r="176" spans="1:37" ht="24.75" customHeight="1" thickBot="1" x14ac:dyDescent="0.25">
      <c r="A176" s="973"/>
      <c r="B176" s="748"/>
      <c r="C176" s="754"/>
      <c r="D176" s="977"/>
      <c r="E176" s="982"/>
      <c r="F176" s="985"/>
      <c r="G176" s="771"/>
      <c r="H176" s="777"/>
      <c r="I176" s="793"/>
      <c r="J176" s="779"/>
      <c r="K176" s="306" t="s">
        <v>11</v>
      </c>
      <c r="L176" s="73">
        <f t="shared" ref="L176" si="61">SUM(L174:L175)</f>
        <v>222.5</v>
      </c>
      <c r="M176" s="74">
        <f t="shared" ref="M176" si="62">SUM(M174:M175)</f>
        <v>222.5</v>
      </c>
      <c r="N176" s="74">
        <f t="shared" ref="N176" si="63">SUM(N174:N175)</f>
        <v>0</v>
      </c>
      <c r="O176" s="75">
        <f t="shared" ref="O176" si="64">SUM(O174:O175)</f>
        <v>0</v>
      </c>
      <c r="P176" s="73">
        <f t="shared" ref="P176" si="65">SUM(P174:P175)</f>
        <v>0</v>
      </c>
      <c r="Q176" s="74">
        <f t="shared" ref="Q176" si="66">SUM(Q174:Q175)</f>
        <v>0</v>
      </c>
      <c r="R176" s="74">
        <f t="shared" ref="R176" si="67">SUM(R174:R175)</f>
        <v>0</v>
      </c>
      <c r="S176" s="75">
        <f t="shared" ref="S176" si="68">SUM(S174:S175)</f>
        <v>0</v>
      </c>
      <c r="T176" s="73">
        <f t="shared" ref="T176" si="69">SUM(T174:T175)</f>
        <v>0</v>
      </c>
      <c r="U176" s="74">
        <f t="shared" ref="U176" si="70">SUM(U174:U175)</f>
        <v>0</v>
      </c>
      <c r="V176" s="74">
        <f t="shared" ref="V176" si="71">SUM(V174:V175)</f>
        <v>0</v>
      </c>
      <c r="W176" s="75">
        <f t="shared" ref="W176" si="72">SUM(W174:W175)</f>
        <v>0</v>
      </c>
      <c r="X176" s="870"/>
    </row>
    <row r="177" spans="1:24" ht="26.25" customHeight="1" x14ac:dyDescent="0.2">
      <c r="A177" s="972" t="s">
        <v>14</v>
      </c>
      <c r="B177" s="733" t="s">
        <v>24</v>
      </c>
      <c r="C177" s="752" t="s">
        <v>21</v>
      </c>
      <c r="D177" s="975" t="s">
        <v>36</v>
      </c>
      <c r="E177" s="981" t="s">
        <v>305</v>
      </c>
      <c r="F177" s="983" t="s">
        <v>306</v>
      </c>
      <c r="G177" s="769" t="s">
        <v>163</v>
      </c>
      <c r="H177" s="775" t="s">
        <v>61</v>
      </c>
      <c r="I177" s="791" t="s">
        <v>381</v>
      </c>
      <c r="J177" s="781" t="s">
        <v>428</v>
      </c>
      <c r="K177" s="67" t="s">
        <v>23</v>
      </c>
      <c r="L177" s="68">
        <f>SUM(M177,O177)</f>
        <v>0</v>
      </c>
      <c r="M177" s="69">
        <v>0</v>
      </c>
      <c r="N177" s="69">
        <v>0</v>
      </c>
      <c r="O177" s="70">
        <v>0</v>
      </c>
      <c r="P177" s="68">
        <f>SUM(Q177,S177)</f>
        <v>0</v>
      </c>
      <c r="Q177" s="69">
        <v>0</v>
      </c>
      <c r="R177" s="69">
        <v>0</v>
      </c>
      <c r="S177" s="70">
        <v>0</v>
      </c>
      <c r="T177" s="68">
        <f>U177+W177</f>
        <v>0</v>
      </c>
      <c r="U177" s="69">
        <v>0</v>
      </c>
      <c r="V177" s="69">
        <v>0</v>
      </c>
      <c r="W177" s="70">
        <v>0</v>
      </c>
      <c r="X177" s="861"/>
    </row>
    <row r="178" spans="1:24" ht="26.25" customHeight="1" thickBot="1" x14ac:dyDescent="0.25">
      <c r="A178" s="700"/>
      <c r="B178" s="674"/>
      <c r="C178" s="1048"/>
      <c r="D178" s="976"/>
      <c r="E178" s="800"/>
      <c r="F178" s="984"/>
      <c r="G178" s="770"/>
      <c r="H178" s="776"/>
      <c r="I178" s="780"/>
      <c r="J178" s="780"/>
      <c r="K178" s="54" t="s">
        <v>29</v>
      </c>
      <c r="L178" s="128">
        <f>M178+O178</f>
        <v>0</v>
      </c>
      <c r="M178" s="65">
        <v>0</v>
      </c>
      <c r="N178" s="65">
        <v>0</v>
      </c>
      <c r="O178" s="129">
        <v>0</v>
      </c>
      <c r="P178" s="128">
        <f>Q178+S178</f>
        <v>0</v>
      </c>
      <c r="Q178" s="65">
        <v>0</v>
      </c>
      <c r="R178" s="65">
        <v>0</v>
      </c>
      <c r="S178" s="129">
        <v>0</v>
      </c>
      <c r="T178" s="128">
        <f>U178+W178</f>
        <v>0</v>
      </c>
      <c r="U178" s="65">
        <v>0</v>
      </c>
      <c r="V178" s="65">
        <v>0</v>
      </c>
      <c r="W178" s="129">
        <v>0</v>
      </c>
      <c r="X178" s="870"/>
    </row>
    <row r="179" spans="1:24" ht="30" customHeight="1" thickBot="1" x14ac:dyDescent="0.25">
      <c r="A179" s="973"/>
      <c r="B179" s="748"/>
      <c r="C179" s="754"/>
      <c r="D179" s="977"/>
      <c r="E179" s="982"/>
      <c r="F179" s="985"/>
      <c r="G179" s="771"/>
      <c r="H179" s="777"/>
      <c r="I179" s="793"/>
      <c r="J179" s="779"/>
      <c r="K179" s="306" t="s">
        <v>11</v>
      </c>
      <c r="L179" s="81">
        <f t="shared" ref="L179:W179" si="73">SUM(L177:L178)</f>
        <v>0</v>
      </c>
      <c r="M179" s="82">
        <f t="shared" si="73"/>
        <v>0</v>
      </c>
      <c r="N179" s="82">
        <f t="shared" si="73"/>
        <v>0</v>
      </c>
      <c r="O179" s="83">
        <f t="shared" si="73"/>
        <v>0</v>
      </c>
      <c r="P179" s="81">
        <f t="shared" si="73"/>
        <v>0</v>
      </c>
      <c r="Q179" s="82">
        <f t="shared" si="73"/>
        <v>0</v>
      </c>
      <c r="R179" s="82">
        <f t="shared" si="73"/>
        <v>0</v>
      </c>
      <c r="S179" s="83">
        <f t="shared" si="73"/>
        <v>0</v>
      </c>
      <c r="T179" s="81">
        <f t="shared" si="73"/>
        <v>0</v>
      </c>
      <c r="U179" s="82">
        <f t="shared" si="73"/>
        <v>0</v>
      </c>
      <c r="V179" s="82">
        <f t="shared" si="73"/>
        <v>0</v>
      </c>
      <c r="W179" s="83">
        <f t="shared" si="73"/>
        <v>0</v>
      </c>
      <c r="X179" s="861"/>
    </row>
    <row r="180" spans="1:24" ht="18.75" customHeight="1" thickBot="1" x14ac:dyDescent="0.25">
      <c r="A180" s="27" t="s">
        <v>14</v>
      </c>
      <c r="B180" s="4" t="s">
        <v>24</v>
      </c>
      <c r="C180" s="162" t="s">
        <v>21</v>
      </c>
      <c r="D180" s="693" t="s">
        <v>174</v>
      </c>
      <c r="E180" s="694"/>
      <c r="F180" s="694"/>
      <c r="G180" s="694"/>
      <c r="H180" s="694"/>
      <c r="I180" s="694"/>
      <c r="J180" s="694"/>
      <c r="K180" s="694"/>
      <c r="L180" s="402">
        <f t="shared" ref="L180:W180" si="74">L169+L171+L179+L173+L176</f>
        <v>945.8</v>
      </c>
      <c r="M180" s="403">
        <f t="shared" si="74"/>
        <v>941.8</v>
      </c>
      <c r="N180" s="403">
        <f t="shared" si="74"/>
        <v>613.20000000000005</v>
      </c>
      <c r="O180" s="404">
        <f t="shared" si="74"/>
        <v>4</v>
      </c>
      <c r="P180" s="402">
        <f t="shared" si="74"/>
        <v>782.2</v>
      </c>
      <c r="Q180" s="403">
        <f t="shared" si="74"/>
        <v>782.2</v>
      </c>
      <c r="R180" s="403">
        <f t="shared" si="74"/>
        <v>672.1</v>
      </c>
      <c r="S180" s="404">
        <f t="shared" si="74"/>
        <v>0</v>
      </c>
      <c r="T180" s="402">
        <f t="shared" si="74"/>
        <v>1109.9000000000001</v>
      </c>
      <c r="U180" s="403">
        <f t="shared" si="74"/>
        <v>1109.9000000000001</v>
      </c>
      <c r="V180" s="403">
        <f t="shared" si="74"/>
        <v>735.20000000000016</v>
      </c>
      <c r="W180" s="404">
        <f t="shared" si="74"/>
        <v>0</v>
      </c>
      <c r="X180" s="234"/>
    </row>
    <row r="181" spans="1:24" ht="20.25" customHeight="1" thickBot="1" x14ac:dyDescent="0.25">
      <c r="A181" s="267" t="s">
        <v>14</v>
      </c>
      <c r="B181" s="161" t="s">
        <v>24</v>
      </c>
      <c r="C181" s="1051" t="s">
        <v>175</v>
      </c>
      <c r="D181" s="1052"/>
      <c r="E181" s="1052"/>
      <c r="F181" s="1052"/>
      <c r="G181" s="1052"/>
      <c r="H181" s="1052"/>
      <c r="I181" s="1052"/>
      <c r="J181" s="1052"/>
      <c r="K181" s="1052"/>
      <c r="L181" s="399">
        <f t="shared" ref="L181:W181" si="75">L165+L180</f>
        <v>1020.5999999999999</v>
      </c>
      <c r="M181" s="400">
        <f t="shared" si="75"/>
        <v>1016.5999999999999</v>
      </c>
      <c r="N181" s="400">
        <f t="shared" si="75"/>
        <v>613.20000000000005</v>
      </c>
      <c r="O181" s="401">
        <f t="shared" si="75"/>
        <v>4</v>
      </c>
      <c r="P181" s="399">
        <f t="shared" si="75"/>
        <v>834.2</v>
      </c>
      <c r="Q181" s="400">
        <f t="shared" si="75"/>
        <v>834.2</v>
      </c>
      <c r="R181" s="400">
        <f t="shared" si="75"/>
        <v>672.1</v>
      </c>
      <c r="S181" s="401">
        <f t="shared" si="75"/>
        <v>0</v>
      </c>
      <c r="T181" s="399">
        <f t="shared" si="75"/>
        <v>1163.9000000000001</v>
      </c>
      <c r="U181" s="400">
        <f t="shared" si="75"/>
        <v>1163.9000000000001</v>
      </c>
      <c r="V181" s="400">
        <f t="shared" si="75"/>
        <v>735.20000000000016</v>
      </c>
      <c r="W181" s="401">
        <f t="shared" si="75"/>
        <v>0</v>
      </c>
      <c r="X181" s="870"/>
    </row>
    <row r="182" spans="1:24" ht="18" customHeight="1" thickBot="1" x14ac:dyDescent="0.25">
      <c r="A182" s="994" t="s">
        <v>430</v>
      </c>
      <c r="B182" s="995"/>
      <c r="C182" s="995"/>
      <c r="D182" s="995"/>
      <c r="E182" s="995"/>
      <c r="F182" s="995"/>
      <c r="G182" s="995"/>
      <c r="H182" s="995"/>
      <c r="I182" s="995"/>
      <c r="J182" s="995"/>
      <c r="K182" s="995"/>
      <c r="L182" s="995"/>
      <c r="M182" s="995"/>
      <c r="N182" s="995"/>
      <c r="O182" s="995"/>
      <c r="P182" s="995"/>
      <c r="Q182" s="995"/>
      <c r="R182" s="995"/>
      <c r="S182" s="995"/>
      <c r="T182" s="995"/>
      <c r="U182" s="995"/>
      <c r="V182" s="995"/>
      <c r="W182" s="996"/>
      <c r="X182" s="870"/>
    </row>
    <row r="183" spans="1:24" ht="21" customHeight="1" thickBot="1" x14ac:dyDescent="0.25">
      <c r="A183" s="27" t="s">
        <v>14</v>
      </c>
      <c r="B183" s="229" t="s">
        <v>14</v>
      </c>
      <c r="C183" s="926" t="s">
        <v>404</v>
      </c>
      <c r="D183" s="926"/>
      <c r="E183" s="926"/>
      <c r="F183" s="926"/>
      <c r="G183" s="926"/>
      <c r="H183" s="926"/>
      <c r="I183" s="926"/>
      <c r="J183" s="926"/>
      <c r="K183" s="926"/>
      <c r="L183" s="927"/>
      <c r="M183" s="927"/>
      <c r="N183" s="927"/>
      <c r="O183" s="927"/>
      <c r="P183" s="927"/>
      <c r="Q183" s="927"/>
      <c r="R183" s="927"/>
      <c r="S183" s="927"/>
      <c r="T183" s="927"/>
      <c r="U183" s="927"/>
      <c r="V183" s="927"/>
      <c r="W183" s="928"/>
      <c r="X183" s="861"/>
    </row>
    <row r="184" spans="1:24" ht="20.25" customHeight="1" thickBot="1" x14ac:dyDescent="0.25">
      <c r="A184" s="27" t="s">
        <v>14</v>
      </c>
      <c r="B184" s="4" t="s">
        <v>14</v>
      </c>
      <c r="C184" s="163" t="s">
        <v>15</v>
      </c>
      <c r="D184" s="877" t="s">
        <v>63</v>
      </c>
      <c r="E184" s="878"/>
      <c r="F184" s="878"/>
      <c r="G184" s="878"/>
      <c r="H184" s="878"/>
      <c r="I184" s="878"/>
      <c r="J184" s="878"/>
      <c r="K184" s="878"/>
      <c r="L184" s="878"/>
      <c r="M184" s="878"/>
      <c r="N184" s="878"/>
      <c r="O184" s="878"/>
      <c r="P184" s="878"/>
      <c r="Q184" s="878"/>
      <c r="R184" s="878"/>
      <c r="S184" s="878"/>
      <c r="T184" s="878"/>
      <c r="U184" s="878"/>
      <c r="V184" s="878"/>
      <c r="W184" s="879"/>
      <c r="X184" s="861"/>
    </row>
    <row r="185" spans="1:24" ht="20.25" customHeight="1" x14ac:dyDescent="0.2">
      <c r="A185" s="723" t="s">
        <v>14</v>
      </c>
      <c r="B185" s="690" t="s">
        <v>14</v>
      </c>
      <c r="C185" s="752" t="s">
        <v>15</v>
      </c>
      <c r="D185" s="884" t="s">
        <v>15</v>
      </c>
      <c r="E185" s="832" t="s">
        <v>64</v>
      </c>
      <c r="F185" s="834" t="s">
        <v>185</v>
      </c>
      <c r="G185" s="729" t="s">
        <v>164</v>
      </c>
      <c r="H185" s="854" t="s">
        <v>19</v>
      </c>
      <c r="I185" s="854" t="s">
        <v>126</v>
      </c>
      <c r="J185" s="839" t="s">
        <v>406</v>
      </c>
      <c r="K185" s="196" t="s">
        <v>23</v>
      </c>
      <c r="L185" s="563">
        <f>M185+O185</f>
        <v>200</v>
      </c>
      <c r="M185" s="644">
        <v>200</v>
      </c>
      <c r="N185" s="644">
        <v>0</v>
      </c>
      <c r="O185" s="645">
        <v>0</v>
      </c>
      <c r="P185" s="646">
        <f>Q185+S185</f>
        <v>245.4</v>
      </c>
      <c r="Q185" s="647">
        <v>245.4</v>
      </c>
      <c r="R185" s="647">
        <v>0</v>
      </c>
      <c r="S185" s="648">
        <v>0</v>
      </c>
      <c r="T185" s="646">
        <f>U185+W185</f>
        <v>272.5</v>
      </c>
      <c r="U185" s="647">
        <v>272.5</v>
      </c>
      <c r="V185" s="647">
        <v>0</v>
      </c>
      <c r="W185" s="648">
        <v>0</v>
      </c>
      <c r="X185" s="861"/>
    </row>
    <row r="186" spans="1:24" ht="18.75" customHeight="1" thickBot="1" x14ac:dyDescent="0.25">
      <c r="A186" s="783"/>
      <c r="B186" s="692"/>
      <c r="C186" s="753"/>
      <c r="D186" s="885"/>
      <c r="E186" s="875"/>
      <c r="F186" s="876"/>
      <c r="G186" s="871"/>
      <c r="H186" s="993"/>
      <c r="I186" s="993"/>
      <c r="J186" s="860"/>
      <c r="K186" s="210" t="s">
        <v>40</v>
      </c>
      <c r="L186" s="254">
        <f>M186+O186</f>
        <v>0</v>
      </c>
      <c r="M186" s="211">
        <v>0</v>
      </c>
      <c r="N186" s="211">
        <v>0</v>
      </c>
      <c r="O186" s="247">
        <v>0</v>
      </c>
      <c r="P186" s="254">
        <f>Q186+S186</f>
        <v>0</v>
      </c>
      <c r="Q186" s="211">
        <v>0</v>
      </c>
      <c r="R186" s="211">
        <v>0</v>
      </c>
      <c r="S186" s="247">
        <v>0</v>
      </c>
      <c r="T186" s="254">
        <f>U186+W186</f>
        <v>0</v>
      </c>
      <c r="U186" s="211">
        <v>0</v>
      </c>
      <c r="V186" s="211">
        <v>0</v>
      </c>
      <c r="W186" s="212">
        <v>0</v>
      </c>
      <c r="X186" s="861"/>
    </row>
    <row r="187" spans="1:24" ht="31.5" customHeight="1" thickBot="1" x14ac:dyDescent="0.25">
      <c r="A187" s="725"/>
      <c r="B187" s="695"/>
      <c r="C187" s="754"/>
      <c r="D187" s="897"/>
      <c r="E187" s="833"/>
      <c r="F187" s="835"/>
      <c r="G187" s="731"/>
      <c r="H187" s="856"/>
      <c r="I187" s="856"/>
      <c r="J187" s="840"/>
      <c r="K187" s="112" t="s">
        <v>11</v>
      </c>
      <c r="L187" s="1">
        <f t="shared" ref="L187:W187" si="76">L185+L186</f>
        <v>200</v>
      </c>
      <c r="M187" s="2">
        <f t="shared" si="76"/>
        <v>200</v>
      </c>
      <c r="N187" s="2">
        <f t="shared" si="76"/>
        <v>0</v>
      </c>
      <c r="O187" s="3">
        <f t="shared" si="76"/>
        <v>0</v>
      </c>
      <c r="P187" s="1">
        <f t="shared" si="76"/>
        <v>245.4</v>
      </c>
      <c r="Q187" s="2">
        <f t="shared" si="76"/>
        <v>245.4</v>
      </c>
      <c r="R187" s="2">
        <f t="shared" si="76"/>
        <v>0</v>
      </c>
      <c r="S187" s="3">
        <f t="shared" si="76"/>
        <v>0</v>
      </c>
      <c r="T187" s="1">
        <f t="shared" si="76"/>
        <v>272.5</v>
      </c>
      <c r="U187" s="2">
        <f t="shared" si="76"/>
        <v>272.5</v>
      </c>
      <c r="V187" s="2">
        <f t="shared" si="76"/>
        <v>0</v>
      </c>
      <c r="W187" s="3">
        <f t="shared" si="76"/>
        <v>0</v>
      </c>
      <c r="X187" s="861"/>
    </row>
    <row r="188" spans="1:24" ht="21" customHeight="1" thickBot="1" x14ac:dyDescent="0.25">
      <c r="A188" s="723" t="s">
        <v>14</v>
      </c>
      <c r="B188" s="690" t="s">
        <v>14</v>
      </c>
      <c r="C188" s="752" t="s">
        <v>15</v>
      </c>
      <c r="D188" s="884" t="s">
        <v>21</v>
      </c>
      <c r="E188" s="832" t="s">
        <v>127</v>
      </c>
      <c r="F188" s="834" t="s">
        <v>187</v>
      </c>
      <c r="G188" s="729" t="s">
        <v>165</v>
      </c>
      <c r="H188" s="854" t="s">
        <v>184</v>
      </c>
      <c r="I188" s="854" t="s">
        <v>126</v>
      </c>
      <c r="J188" s="839" t="s">
        <v>407</v>
      </c>
      <c r="K188" s="257" t="s">
        <v>23</v>
      </c>
      <c r="L188" s="150">
        <f>M188+O188</f>
        <v>236.2</v>
      </c>
      <c r="M188" s="527">
        <v>236.2</v>
      </c>
      <c r="N188" s="527">
        <v>220</v>
      </c>
      <c r="O188" s="526">
        <v>0</v>
      </c>
      <c r="P188" s="150">
        <f>Q188+S188</f>
        <v>267.60000000000002</v>
      </c>
      <c r="Q188" s="527">
        <v>267.60000000000002</v>
      </c>
      <c r="R188" s="527">
        <v>241.3</v>
      </c>
      <c r="S188" s="526">
        <v>0</v>
      </c>
      <c r="T188" s="254">
        <f>U188+W188</f>
        <v>293.39999999999998</v>
      </c>
      <c r="U188" s="211">
        <v>293.39999999999998</v>
      </c>
      <c r="V188" s="211">
        <v>265.39999999999998</v>
      </c>
      <c r="W188" s="212">
        <v>0</v>
      </c>
      <c r="X188" s="870"/>
    </row>
    <row r="189" spans="1:24" ht="23.25" customHeight="1" thickBot="1" x14ac:dyDescent="0.25">
      <c r="A189" s="783"/>
      <c r="B189" s="692"/>
      <c r="C189" s="753"/>
      <c r="D189" s="885"/>
      <c r="E189" s="875"/>
      <c r="F189" s="876"/>
      <c r="G189" s="871"/>
      <c r="H189" s="856"/>
      <c r="I189" s="856"/>
      <c r="J189" s="840"/>
      <c r="K189" s="112" t="s">
        <v>11</v>
      </c>
      <c r="L189" s="98">
        <f t="shared" ref="L189:W189" si="77">L188</f>
        <v>236.2</v>
      </c>
      <c r="M189" s="99">
        <f t="shared" si="77"/>
        <v>236.2</v>
      </c>
      <c r="N189" s="99">
        <f t="shared" si="77"/>
        <v>220</v>
      </c>
      <c r="O189" s="105">
        <f t="shared" si="77"/>
        <v>0</v>
      </c>
      <c r="P189" s="98">
        <f t="shared" si="77"/>
        <v>267.60000000000002</v>
      </c>
      <c r="Q189" s="99">
        <f t="shared" si="77"/>
        <v>267.60000000000002</v>
      </c>
      <c r="R189" s="99">
        <f t="shared" si="77"/>
        <v>241.3</v>
      </c>
      <c r="S189" s="105">
        <f t="shared" si="77"/>
        <v>0</v>
      </c>
      <c r="T189" s="98">
        <f t="shared" si="77"/>
        <v>293.39999999999998</v>
      </c>
      <c r="U189" s="99">
        <f t="shared" si="77"/>
        <v>293.39999999999998</v>
      </c>
      <c r="V189" s="99">
        <f t="shared" si="77"/>
        <v>265.39999999999998</v>
      </c>
      <c r="W189" s="102">
        <f t="shared" si="77"/>
        <v>0</v>
      </c>
      <c r="X189" s="870"/>
    </row>
    <row r="190" spans="1:24" ht="22.5" customHeight="1" thickBot="1" x14ac:dyDescent="0.25">
      <c r="A190" s="723" t="s">
        <v>14</v>
      </c>
      <c r="B190" s="690" t="s">
        <v>14</v>
      </c>
      <c r="C190" s="752" t="s">
        <v>15</v>
      </c>
      <c r="D190" s="986" t="s">
        <v>24</v>
      </c>
      <c r="E190" s="765" t="s">
        <v>154</v>
      </c>
      <c r="F190" s="786" t="s">
        <v>185</v>
      </c>
      <c r="G190" s="769" t="s">
        <v>165</v>
      </c>
      <c r="H190" s="791" t="s">
        <v>19</v>
      </c>
      <c r="I190" s="791" t="s">
        <v>126</v>
      </c>
      <c r="J190" s="778" t="s">
        <v>186</v>
      </c>
      <c r="K190" s="54" t="s">
        <v>42</v>
      </c>
      <c r="L190" s="71">
        <f>M190+O190</f>
        <v>0</v>
      </c>
      <c r="M190" s="649">
        <v>0</v>
      </c>
      <c r="N190" s="649">
        <v>0</v>
      </c>
      <c r="O190" s="56">
        <v>0</v>
      </c>
      <c r="P190" s="71">
        <f>Q190+S190</f>
        <v>0</v>
      </c>
      <c r="Q190" s="649">
        <v>0</v>
      </c>
      <c r="R190" s="649">
        <v>0</v>
      </c>
      <c r="S190" s="56">
        <v>0</v>
      </c>
      <c r="T190" s="71">
        <f>U190+W190</f>
        <v>0</v>
      </c>
      <c r="U190" s="649">
        <v>0</v>
      </c>
      <c r="V190" s="649">
        <v>0</v>
      </c>
      <c r="W190" s="216">
        <v>0</v>
      </c>
      <c r="X190" s="861"/>
    </row>
    <row r="191" spans="1:24" ht="25.5" customHeight="1" thickBot="1" x14ac:dyDescent="0.25">
      <c r="A191" s="783"/>
      <c r="B191" s="692"/>
      <c r="C191" s="753"/>
      <c r="D191" s="987"/>
      <c r="E191" s="965"/>
      <c r="F191" s="788"/>
      <c r="G191" s="785"/>
      <c r="H191" s="793"/>
      <c r="I191" s="793"/>
      <c r="J191" s="779"/>
      <c r="K191" s="72" t="s">
        <v>11</v>
      </c>
      <c r="L191" s="217">
        <f t="shared" ref="L191:W191" si="78">L190</f>
        <v>0</v>
      </c>
      <c r="M191" s="218">
        <f t="shared" si="78"/>
        <v>0</v>
      </c>
      <c r="N191" s="218">
        <f t="shared" si="78"/>
        <v>0</v>
      </c>
      <c r="O191" s="219">
        <f t="shared" si="78"/>
        <v>0</v>
      </c>
      <c r="P191" s="217">
        <f t="shared" si="78"/>
        <v>0</v>
      </c>
      <c r="Q191" s="218">
        <f t="shared" si="78"/>
        <v>0</v>
      </c>
      <c r="R191" s="218">
        <f t="shared" si="78"/>
        <v>0</v>
      </c>
      <c r="S191" s="219">
        <f t="shared" si="78"/>
        <v>0</v>
      </c>
      <c r="T191" s="217">
        <f t="shared" si="78"/>
        <v>0</v>
      </c>
      <c r="U191" s="218">
        <f t="shared" si="78"/>
        <v>0</v>
      </c>
      <c r="V191" s="218">
        <f t="shared" si="78"/>
        <v>0</v>
      </c>
      <c r="W191" s="220">
        <f t="shared" si="78"/>
        <v>0</v>
      </c>
      <c r="X191" s="37"/>
    </row>
    <row r="192" spans="1:24" ht="18.75" customHeight="1" thickBot="1" x14ac:dyDescent="0.25">
      <c r="A192" s="27" t="s">
        <v>14</v>
      </c>
      <c r="B192" s="4" t="s">
        <v>14</v>
      </c>
      <c r="C192" s="5" t="s">
        <v>15</v>
      </c>
      <c r="D192" s="998" t="s">
        <v>174</v>
      </c>
      <c r="E192" s="999"/>
      <c r="F192" s="999"/>
      <c r="G192" s="999"/>
      <c r="H192" s="999"/>
      <c r="I192" s="999"/>
      <c r="J192" s="999"/>
      <c r="K192" s="999"/>
      <c r="L192" s="137">
        <f t="shared" ref="L192:W192" si="79">L187+L191+L189</f>
        <v>436.2</v>
      </c>
      <c r="M192" s="138">
        <f t="shared" si="79"/>
        <v>436.2</v>
      </c>
      <c r="N192" s="138">
        <f t="shared" si="79"/>
        <v>220</v>
      </c>
      <c r="O192" s="139">
        <f t="shared" si="79"/>
        <v>0</v>
      </c>
      <c r="P192" s="137">
        <f t="shared" si="79"/>
        <v>513</v>
      </c>
      <c r="Q192" s="138">
        <f t="shared" si="79"/>
        <v>513</v>
      </c>
      <c r="R192" s="138">
        <f t="shared" si="79"/>
        <v>241.3</v>
      </c>
      <c r="S192" s="139">
        <f t="shared" si="79"/>
        <v>0</v>
      </c>
      <c r="T192" s="137">
        <f t="shared" si="79"/>
        <v>565.9</v>
      </c>
      <c r="U192" s="138">
        <f t="shared" si="79"/>
        <v>565.9</v>
      </c>
      <c r="V192" s="138">
        <f t="shared" si="79"/>
        <v>265.39999999999998</v>
      </c>
      <c r="W192" s="139">
        <f t="shared" si="79"/>
        <v>0</v>
      </c>
      <c r="X192" s="234"/>
    </row>
    <row r="193" spans="1:24" ht="18.75" customHeight="1" thickBot="1" x14ac:dyDescent="0.25">
      <c r="A193" s="267" t="s">
        <v>14</v>
      </c>
      <c r="B193" s="148" t="s">
        <v>14</v>
      </c>
      <c r="C193" s="1007" t="s">
        <v>175</v>
      </c>
      <c r="D193" s="1008"/>
      <c r="E193" s="1008"/>
      <c r="F193" s="1008"/>
      <c r="G193" s="1008"/>
      <c r="H193" s="1008"/>
      <c r="I193" s="1008"/>
      <c r="J193" s="1008"/>
      <c r="K193" s="1009"/>
      <c r="L193" s="135">
        <f t="shared" ref="L193:W193" si="80">L192</f>
        <v>436.2</v>
      </c>
      <c r="M193" s="136">
        <f t="shared" si="80"/>
        <v>436.2</v>
      </c>
      <c r="N193" s="136">
        <f t="shared" si="80"/>
        <v>220</v>
      </c>
      <c r="O193" s="164">
        <f t="shared" si="80"/>
        <v>0</v>
      </c>
      <c r="P193" s="135">
        <f t="shared" si="80"/>
        <v>513</v>
      </c>
      <c r="Q193" s="136">
        <f t="shared" si="80"/>
        <v>513</v>
      </c>
      <c r="R193" s="136">
        <f t="shared" si="80"/>
        <v>241.3</v>
      </c>
      <c r="S193" s="164">
        <f t="shared" si="80"/>
        <v>0</v>
      </c>
      <c r="T193" s="135">
        <f t="shared" si="80"/>
        <v>565.9</v>
      </c>
      <c r="U193" s="136">
        <f t="shared" si="80"/>
        <v>565.9</v>
      </c>
      <c r="V193" s="136">
        <f t="shared" si="80"/>
        <v>265.39999999999998</v>
      </c>
      <c r="W193" s="165">
        <f t="shared" si="80"/>
        <v>0</v>
      </c>
      <c r="X193" s="861"/>
    </row>
    <row r="194" spans="1:24" ht="16.5" customHeight="1" thickBot="1" x14ac:dyDescent="0.25">
      <c r="A194" s="994" t="s">
        <v>429</v>
      </c>
      <c r="B194" s="995"/>
      <c r="C194" s="995"/>
      <c r="D194" s="995"/>
      <c r="E194" s="995"/>
      <c r="F194" s="995"/>
      <c r="G194" s="995"/>
      <c r="H194" s="995"/>
      <c r="I194" s="995"/>
      <c r="J194" s="995"/>
      <c r="K194" s="995"/>
      <c r="L194" s="995"/>
      <c r="M194" s="995"/>
      <c r="N194" s="995"/>
      <c r="O194" s="995"/>
      <c r="P194" s="995"/>
      <c r="Q194" s="995"/>
      <c r="R194" s="995"/>
      <c r="S194" s="995"/>
      <c r="T194" s="995"/>
      <c r="U194" s="995"/>
      <c r="V194" s="995"/>
      <c r="W194" s="996"/>
      <c r="X194" s="870"/>
    </row>
    <row r="195" spans="1:24" ht="19.5" customHeight="1" thickBot="1" x14ac:dyDescent="0.25">
      <c r="A195" s="27" t="s">
        <v>14</v>
      </c>
      <c r="B195" s="230" t="s">
        <v>166</v>
      </c>
      <c r="C195" s="1000" t="s">
        <v>167</v>
      </c>
      <c r="D195" s="1000"/>
      <c r="E195" s="1000"/>
      <c r="F195" s="1000"/>
      <c r="G195" s="1000"/>
      <c r="H195" s="1000"/>
      <c r="I195" s="1000"/>
      <c r="J195" s="1000"/>
      <c r="K195" s="1000"/>
      <c r="L195" s="1000"/>
      <c r="M195" s="1000"/>
      <c r="N195" s="1000"/>
      <c r="O195" s="1000"/>
      <c r="P195" s="1000"/>
      <c r="Q195" s="1000"/>
      <c r="R195" s="1000"/>
      <c r="S195" s="1000"/>
      <c r="T195" s="1000"/>
      <c r="U195" s="1000"/>
      <c r="V195" s="1000"/>
      <c r="W195" s="1001"/>
      <c r="X195" s="861"/>
    </row>
    <row r="196" spans="1:24" ht="20.25" customHeight="1" thickBot="1" x14ac:dyDescent="0.25">
      <c r="A196" s="27" t="s">
        <v>14</v>
      </c>
      <c r="B196" s="4" t="s">
        <v>27</v>
      </c>
      <c r="C196" s="5" t="s">
        <v>15</v>
      </c>
      <c r="D196" s="892" t="s">
        <v>65</v>
      </c>
      <c r="E196" s="893"/>
      <c r="F196" s="893"/>
      <c r="G196" s="893"/>
      <c r="H196" s="893"/>
      <c r="I196" s="893"/>
      <c r="J196" s="894"/>
      <c r="K196" s="894"/>
      <c r="L196" s="894"/>
      <c r="M196" s="894"/>
      <c r="N196" s="894"/>
      <c r="O196" s="894"/>
      <c r="P196" s="894"/>
      <c r="Q196" s="894"/>
      <c r="R196" s="894"/>
      <c r="S196" s="894"/>
      <c r="T196" s="894"/>
      <c r="U196" s="894"/>
      <c r="V196" s="894"/>
      <c r="W196" s="895"/>
      <c r="X196" s="861"/>
    </row>
    <row r="197" spans="1:24" ht="20.25" customHeight="1" x14ac:dyDescent="0.2">
      <c r="A197" s="723" t="s">
        <v>14</v>
      </c>
      <c r="B197" s="690" t="s">
        <v>27</v>
      </c>
      <c r="C197" s="750" t="s">
        <v>15</v>
      </c>
      <c r="D197" s="884" t="s">
        <v>15</v>
      </c>
      <c r="E197" s="832" t="s">
        <v>66</v>
      </c>
      <c r="F197" s="834" t="s">
        <v>185</v>
      </c>
      <c r="G197" s="729" t="s">
        <v>67</v>
      </c>
      <c r="H197" s="854" t="s">
        <v>68</v>
      </c>
      <c r="I197" s="988" t="s">
        <v>96</v>
      </c>
      <c r="J197" s="718" t="s">
        <v>186</v>
      </c>
      <c r="K197" s="196" t="s">
        <v>40</v>
      </c>
      <c r="L197" s="650">
        <f>M197+O197</f>
        <v>865</v>
      </c>
      <c r="M197" s="668">
        <v>865</v>
      </c>
      <c r="N197" s="668">
        <v>843.5</v>
      </c>
      <c r="O197" s="651">
        <v>0</v>
      </c>
      <c r="P197" s="203">
        <f>Q197+S197</f>
        <v>1038.4000000000001</v>
      </c>
      <c r="Q197" s="204">
        <v>1038.4000000000001</v>
      </c>
      <c r="R197" s="204">
        <v>1013.8</v>
      </c>
      <c r="S197" s="652">
        <v>0</v>
      </c>
      <c r="T197" s="650">
        <f>U197+W197</f>
        <v>1142.3</v>
      </c>
      <c r="U197" s="653">
        <v>1142.3</v>
      </c>
      <c r="V197" s="653">
        <v>1115.2</v>
      </c>
      <c r="W197" s="651">
        <v>0</v>
      </c>
      <c r="X197" s="861"/>
    </row>
    <row r="198" spans="1:24" ht="20.25" customHeight="1" thickBot="1" x14ac:dyDescent="0.25">
      <c r="A198" s="1002"/>
      <c r="B198" s="749"/>
      <c r="C198" s="704"/>
      <c r="D198" s="989"/>
      <c r="E198" s="991"/>
      <c r="F198" s="890"/>
      <c r="G198" s="882"/>
      <c r="H198" s="719"/>
      <c r="I198" s="722"/>
      <c r="J198" s="719"/>
      <c r="K198" s="197" t="s">
        <v>23</v>
      </c>
      <c r="L198" s="281">
        <f>M198+O198</f>
        <v>0</v>
      </c>
      <c r="M198" s="496">
        <v>0</v>
      </c>
      <c r="N198" s="496">
        <v>0</v>
      </c>
      <c r="O198" s="283">
        <v>0</v>
      </c>
      <c r="P198" s="300">
        <f>Q198+S198</f>
        <v>0</v>
      </c>
      <c r="Q198" s="298">
        <v>0</v>
      </c>
      <c r="R198" s="298">
        <v>0</v>
      </c>
      <c r="S198" s="250">
        <v>0</v>
      </c>
      <c r="T198" s="281">
        <f>U198+W198</f>
        <v>0</v>
      </c>
      <c r="U198" s="282">
        <v>0</v>
      </c>
      <c r="V198" s="282">
        <v>0</v>
      </c>
      <c r="W198" s="283">
        <v>0</v>
      </c>
      <c r="X198" s="37"/>
    </row>
    <row r="199" spans="1:24" ht="24" customHeight="1" thickBot="1" x14ac:dyDescent="0.25">
      <c r="A199" s="725"/>
      <c r="B199" s="695"/>
      <c r="C199" s="751"/>
      <c r="D199" s="990"/>
      <c r="E199" s="992"/>
      <c r="F199" s="891"/>
      <c r="G199" s="883"/>
      <c r="H199" s="720"/>
      <c r="I199" s="720"/>
      <c r="J199" s="720"/>
      <c r="K199" s="198" t="s">
        <v>11</v>
      </c>
      <c r="L199" s="1">
        <f t="shared" ref="L199:W199" si="81">SUM(L197:L198)</f>
        <v>865</v>
      </c>
      <c r="M199" s="2">
        <f t="shared" si="81"/>
        <v>865</v>
      </c>
      <c r="N199" s="2">
        <f t="shared" si="81"/>
        <v>843.5</v>
      </c>
      <c r="O199" s="3">
        <f t="shared" si="81"/>
        <v>0</v>
      </c>
      <c r="P199" s="1">
        <f t="shared" si="81"/>
        <v>1038.4000000000001</v>
      </c>
      <c r="Q199" s="2">
        <f t="shared" si="81"/>
        <v>1038.4000000000001</v>
      </c>
      <c r="R199" s="2">
        <f t="shared" si="81"/>
        <v>1013.8</v>
      </c>
      <c r="S199" s="3">
        <f t="shared" si="81"/>
        <v>0</v>
      </c>
      <c r="T199" s="1">
        <f t="shared" si="81"/>
        <v>1142.3</v>
      </c>
      <c r="U199" s="2">
        <f t="shared" si="81"/>
        <v>1142.3</v>
      </c>
      <c r="V199" s="2">
        <f t="shared" si="81"/>
        <v>1115.2</v>
      </c>
      <c r="W199" s="3">
        <f t="shared" si="81"/>
        <v>0</v>
      </c>
      <c r="X199" s="37"/>
    </row>
    <row r="200" spans="1:24" ht="19.5" customHeight="1" x14ac:dyDescent="0.2">
      <c r="A200" s="723" t="s">
        <v>14</v>
      </c>
      <c r="B200" s="690" t="s">
        <v>27</v>
      </c>
      <c r="C200" s="750" t="s">
        <v>15</v>
      </c>
      <c r="D200" s="884" t="s">
        <v>21</v>
      </c>
      <c r="E200" s="887" t="s">
        <v>69</v>
      </c>
      <c r="F200" s="834" t="s">
        <v>185</v>
      </c>
      <c r="G200" s="729" t="s">
        <v>67</v>
      </c>
      <c r="H200" s="854" t="s">
        <v>68</v>
      </c>
      <c r="I200" s="854" t="s">
        <v>96</v>
      </c>
      <c r="J200" s="718" t="s">
        <v>186</v>
      </c>
      <c r="K200" s="169" t="s">
        <v>40</v>
      </c>
      <c r="L200" s="650">
        <f>SUM(M200+O200)</f>
        <v>35.1</v>
      </c>
      <c r="M200" s="668">
        <v>32.1</v>
      </c>
      <c r="N200" s="668">
        <v>0</v>
      </c>
      <c r="O200" s="651">
        <v>3</v>
      </c>
      <c r="P200" s="203">
        <f>Q200+S200</f>
        <v>38.6</v>
      </c>
      <c r="Q200" s="204">
        <v>38.6</v>
      </c>
      <c r="R200" s="204">
        <v>0</v>
      </c>
      <c r="S200" s="652">
        <v>0</v>
      </c>
      <c r="T200" s="650">
        <f>U200+W200</f>
        <v>42.4</v>
      </c>
      <c r="U200" s="653">
        <v>42.4</v>
      </c>
      <c r="V200" s="653">
        <v>0</v>
      </c>
      <c r="W200" s="651">
        <v>0</v>
      </c>
      <c r="X200" s="234"/>
    </row>
    <row r="201" spans="1:24" ht="18.75" customHeight="1" thickBot="1" x14ac:dyDescent="0.25">
      <c r="A201" s="1002"/>
      <c r="B201" s="749"/>
      <c r="C201" s="704"/>
      <c r="D201" s="989"/>
      <c r="E201" s="888"/>
      <c r="F201" s="890"/>
      <c r="G201" s="882"/>
      <c r="H201" s="719"/>
      <c r="I201" s="719"/>
      <c r="J201" s="719"/>
      <c r="K201" s="210" t="s">
        <v>23</v>
      </c>
      <c r="L201" s="497">
        <f>M201+O201</f>
        <v>0</v>
      </c>
      <c r="M201" s="498">
        <v>0</v>
      </c>
      <c r="N201" s="498">
        <v>0</v>
      </c>
      <c r="O201" s="499">
        <v>0</v>
      </c>
      <c r="P201" s="500">
        <f>Q201+S201</f>
        <v>0</v>
      </c>
      <c r="Q201" s="501">
        <v>0</v>
      </c>
      <c r="R201" s="501">
        <v>0</v>
      </c>
      <c r="S201" s="502">
        <v>0</v>
      </c>
      <c r="T201" s="497">
        <f>U201+W201</f>
        <v>0</v>
      </c>
      <c r="U201" s="503">
        <v>0</v>
      </c>
      <c r="V201" s="503">
        <v>0</v>
      </c>
      <c r="W201" s="499">
        <v>0</v>
      </c>
      <c r="X201" s="234"/>
    </row>
    <row r="202" spans="1:24" ht="24.75" customHeight="1" thickBot="1" x14ac:dyDescent="0.25">
      <c r="A202" s="725"/>
      <c r="B202" s="695"/>
      <c r="C202" s="751"/>
      <c r="D202" s="990"/>
      <c r="E202" s="889"/>
      <c r="F202" s="891"/>
      <c r="G202" s="883"/>
      <c r="H202" s="720"/>
      <c r="I202" s="720"/>
      <c r="J202" s="720"/>
      <c r="K202" s="198" t="s">
        <v>11</v>
      </c>
      <c r="L202" s="1">
        <f t="shared" ref="L202:W202" si="82">SUM(L200:L201)</f>
        <v>35.1</v>
      </c>
      <c r="M202" s="2">
        <f t="shared" si="82"/>
        <v>32.1</v>
      </c>
      <c r="N202" s="2">
        <f t="shared" si="82"/>
        <v>0</v>
      </c>
      <c r="O202" s="3">
        <f t="shared" si="82"/>
        <v>3</v>
      </c>
      <c r="P202" s="1">
        <f t="shared" si="82"/>
        <v>38.6</v>
      </c>
      <c r="Q202" s="2">
        <f t="shared" si="82"/>
        <v>38.6</v>
      </c>
      <c r="R202" s="2">
        <f t="shared" si="82"/>
        <v>0</v>
      </c>
      <c r="S202" s="3">
        <f t="shared" si="82"/>
        <v>0</v>
      </c>
      <c r="T202" s="1">
        <f t="shared" si="82"/>
        <v>42.4</v>
      </c>
      <c r="U202" s="2">
        <f t="shared" si="82"/>
        <v>42.4</v>
      </c>
      <c r="V202" s="2">
        <f t="shared" si="82"/>
        <v>0</v>
      </c>
      <c r="W202" s="3">
        <f t="shared" si="82"/>
        <v>0</v>
      </c>
      <c r="X202" s="861"/>
    </row>
    <row r="203" spans="1:24" ht="21" customHeight="1" thickBot="1" x14ac:dyDescent="0.25">
      <c r="A203" s="27" t="s">
        <v>14</v>
      </c>
      <c r="B203" s="4" t="s">
        <v>27</v>
      </c>
      <c r="C203" s="5" t="s">
        <v>15</v>
      </c>
      <c r="D203" s="862" t="s">
        <v>176</v>
      </c>
      <c r="E203" s="863"/>
      <c r="F203" s="863"/>
      <c r="G203" s="863"/>
      <c r="H203" s="863"/>
      <c r="I203" s="863"/>
      <c r="J203" s="863"/>
      <c r="K203" s="886"/>
      <c r="L203" s="26">
        <f t="shared" ref="L203:W203" si="83">L199+L202</f>
        <v>900.1</v>
      </c>
      <c r="M203" s="199">
        <f t="shared" si="83"/>
        <v>897.1</v>
      </c>
      <c r="N203" s="199">
        <f t="shared" si="83"/>
        <v>843.5</v>
      </c>
      <c r="O203" s="200">
        <f t="shared" si="83"/>
        <v>3</v>
      </c>
      <c r="P203" s="26">
        <f t="shared" si="83"/>
        <v>1077</v>
      </c>
      <c r="Q203" s="199">
        <f t="shared" si="83"/>
        <v>1077</v>
      </c>
      <c r="R203" s="199">
        <f t="shared" si="83"/>
        <v>1013.8</v>
      </c>
      <c r="S203" s="200">
        <f t="shared" si="83"/>
        <v>0</v>
      </c>
      <c r="T203" s="26">
        <f t="shared" si="83"/>
        <v>1184.7</v>
      </c>
      <c r="U203" s="199">
        <f t="shared" si="83"/>
        <v>1184.7</v>
      </c>
      <c r="V203" s="199">
        <f t="shared" si="83"/>
        <v>1115.2</v>
      </c>
      <c r="W203" s="200">
        <f t="shared" si="83"/>
        <v>0</v>
      </c>
      <c r="X203" s="861"/>
    </row>
    <row r="204" spans="1:24" ht="21" customHeight="1" thickBot="1" x14ac:dyDescent="0.25">
      <c r="A204" s="267" t="s">
        <v>14</v>
      </c>
      <c r="B204" s="231" t="s">
        <v>27</v>
      </c>
      <c r="C204" s="923" t="s">
        <v>175</v>
      </c>
      <c r="D204" s="923"/>
      <c r="E204" s="923"/>
      <c r="F204" s="923"/>
      <c r="G204" s="923"/>
      <c r="H204" s="923"/>
      <c r="I204" s="923"/>
      <c r="J204" s="923"/>
      <c r="K204" s="1006"/>
      <c r="L204" s="23">
        <f t="shared" ref="L204:W204" si="84">L203</f>
        <v>900.1</v>
      </c>
      <c r="M204" s="22">
        <f t="shared" si="84"/>
        <v>897.1</v>
      </c>
      <c r="N204" s="22">
        <f t="shared" si="84"/>
        <v>843.5</v>
      </c>
      <c r="O204" s="24">
        <f t="shared" si="84"/>
        <v>3</v>
      </c>
      <c r="P204" s="23">
        <f t="shared" si="84"/>
        <v>1077</v>
      </c>
      <c r="Q204" s="22">
        <f t="shared" si="84"/>
        <v>1077</v>
      </c>
      <c r="R204" s="22">
        <f t="shared" si="84"/>
        <v>1013.8</v>
      </c>
      <c r="S204" s="24">
        <f t="shared" si="84"/>
        <v>0</v>
      </c>
      <c r="T204" s="23">
        <f t="shared" si="84"/>
        <v>1184.7</v>
      </c>
      <c r="U204" s="22">
        <f t="shared" si="84"/>
        <v>1184.7</v>
      </c>
      <c r="V204" s="22">
        <f t="shared" si="84"/>
        <v>1115.2</v>
      </c>
      <c r="W204" s="24">
        <f t="shared" si="84"/>
        <v>0</v>
      </c>
      <c r="X204" s="37"/>
    </row>
    <row r="205" spans="1:24" ht="21" customHeight="1" thickBot="1" x14ac:dyDescent="0.25">
      <c r="A205" s="27" t="s">
        <v>14</v>
      </c>
      <c r="B205" s="4" t="s">
        <v>46</v>
      </c>
      <c r="C205" s="866" t="s">
        <v>70</v>
      </c>
      <c r="D205" s="867"/>
      <c r="E205" s="867"/>
      <c r="F205" s="867"/>
      <c r="G205" s="867"/>
      <c r="H205" s="867"/>
      <c r="I205" s="867"/>
      <c r="J205" s="867"/>
      <c r="K205" s="867"/>
      <c r="L205" s="867"/>
      <c r="M205" s="867"/>
      <c r="N205" s="867"/>
      <c r="O205" s="867"/>
      <c r="P205" s="867"/>
      <c r="Q205" s="867"/>
      <c r="R205" s="867"/>
      <c r="S205" s="867"/>
      <c r="T205" s="867"/>
      <c r="U205" s="867"/>
      <c r="V205" s="867"/>
      <c r="W205" s="974"/>
      <c r="X205" s="234"/>
    </row>
    <row r="206" spans="1:24" ht="21" customHeight="1" thickBot="1" x14ac:dyDescent="0.25">
      <c r="A206" s="27" t="s">
        <v>14</v>
      </c>
      <c r="B206" s="4" t="s">
        <v>46</v>
      </c>
      <c r="C206" s="167" t="s">
        <v>15</v>
      </c>
      <c r="D206" s="823" t="s">
        <v>71</v>
      </c>
      <c r="E206" s="824"/>
      <c r="F206" s="824"/>
      <c r="G206" s="824"/>
      <c r="H206" s="824"/>
      <c r="I206" s="824"/>
      <c r="J206" s="824"/>
      <c r="K206" s="824"/>
      <c r="L206" s="824"/>
      <c r="M206" s="824"/>
      <c r="N206" s="824"/>
      <c r="O206" s="824"/>
      <c r="P206" s="824"/>
      <c r="Q206" s="824"/>
      <c r="R206" s="824"/>
      <c r="S206" s="824"/>
      <c r="T206" s="824"/>
      <c r="U206" s="824"/>
      <c r="V206" s="824"/>
      <c r="W206" s="825"/>
      <c r="X206" s="861"/>
    </row>
    <row r="207" spans="1:24" ht="16.5" customHeight="1" x14ac:dyDescent="0.2">
      <c r="A207" s="723" t="s">
        <v>14</v>
      </c>
      <c r="B207" s="690" t="s">
        <v>46</v>
      </c>
      <c r="C207" s="696" t="s">
        <v>15</v>
      </c>
      <c r="D207" s="830" t="s">
        <v>15</v>
      </c>
      <c r="E207" s="832" t="s">
        <v>72</v>
      </c>
      <c r="F207" s="834" t="s">
        <v>185</v>
      </c>
      <c r="G207" s="729" t="s">
        <v>382</v>
      </c>
      <c r="H207" s="854" t="s">
        <v>19</v>
      </c>
      <c r="I207" s="857" t="s">
        <v>151</v>
      </c>
      <c r="J207" s="839" t="s">
        <v>186</v>
      </c>
      <c r="K207" s="169" t="s">
        <v>40</v>
      </c>
      <c r="L207" s="669">
        <f>SUM(M207+O207)</f>
        <v>18.2</v>
      </c>
      <c r="M207" s="670">
        <v>18.2</v>
      </c>
      <c r="N207" s="670">
        <v>14.5</v>
      </c>
      <c r="O207" s="652">
        <v>0</v>
      </c>
      <c r="P207" s="650">
        <f>Q207+S207</f>
        <v>41.8</v>
      </c>
      <c r="Q207" s="653">
        <v>41.8</v>
      </c>
      <c r="R207" s="653">
        <v>33</v>
      </c>
      <c r="S207" s="651">
        <v>0</v>
      </c>
      <c r="T207" s="650">
        <f>U207+W207</f>
        <v>41.8</v>
      </c>
      <c r="U207" s="653">
        <v>41.8</v>
      </c>
      <c r="V207" s="653">
        <v>33</v>
      </c>
      <c r="W207" s="654">
        <v>0</v>
      </c>
      <c r="X207" s="861"/>
    </row>
    <row r="208" spans="1:24" ht="20.25" customHeight="1" thickBot="1" x14ac:dyDescent="0.25">
      <c r="A208" s="724"/>
      <c r="B208" s="691"/>
      <c r="C208" s="697"/>
      <c r="D208" s="872"/>
      <c r="E208" s="874"/>
      <c r="F208" s="836"/>
      <c r="G208" s="730"/>
      <c r="H208" s="855"/>
      <c r="I208" s="858"/>
      <c r="J208" s="860"/>
      <c r="K208" s="170" t="s">
        <v>32</v>
      </c>
      <c r="L208" s="281">
        <v>0</v>
      </c>
      <c r="M208" s="282">
        <v>0</v>
      </c>
      <c r="N208" s="282">
        <v>0</v>
      </c>
      <c r="O208" s="283">
        <v>0</v>
      </c>
      <c r="P208" s="281">
        <v>0</v>
      </c>
      <c r="Q208" s="282">
        <v>0</v>
      </c>
      <c r="R208" s="282">
        <v>0</v>
      </c>
      <c r="S208" s="283">
        <v>0</v>
      </c>
      <c r="T208" s="281">
        <v>0</v>
      </c>
      <c r="U208" s="282">
        <v>0</v>
      </c>
      <c r="V208" s="282">
        <v>0</v>
      </c>
      <c r="W208" s="101">
        <v>0</v>
      </c>
      <c r="X208" s="861"/>
    </row>
    <row r="209" spans="1:37" ht="21.75" customHeight="1" thickBot="1" x14ac:dyDescent="0.25">
      <c r="A209" s="783"/>
      <c r="B209" s="692"/>
      <c r="C209" s="732"/>
      <c r="D209" s="873"/>
      <c r="E209" s="875"/>
      <c r="F209" s="876"/>
      <c r="G209" s="871"/>
      <c r="H209" s="856"/>
      <c r="I209" s="859"/>
      <c r="J209" s="840"/>
      <c r="K209" s="112" t="s">
        <v>11</v>
      </c>
      <c r="L209" s="1">
        <f t="shared" ref="L209:O209" si="85">SUM(L207:L208)</f>
        <v>18.2</v>
      </c>
      <c r="M209" s="2">
        <f t="shared" si="85"/>
        <v>18.2</v>
      </c>
      <c r="N209" s="2">
        <f t="shared" si="85"/>
        <v>14.5</v>
      </c>
      <c r="O209" s="3">
        <f t="shared" si="85"/>
        <v>0</v>
      </c>
      <c r="P209" s="1">
        <f>SUM(P207+P208)</f>
        <v>41.8</v>
      </c>
      <c r="Q209" s="2">
        <f>SUM(Q207+Q208)</f>
        <v>41.8</v>
      </c>
      <c r="R209" s="2">
        <f>SUM(R207+R208)</f>
        <v>33</v>
      </c>
      <c r="S209" s="3">
        <f>SUM(S207+S208)</f>
        <v>0</v>
      </c>
      <c r="T209" s="1">
        <f>SUM(T207:T208)</f>
        <v>41.8</v>
      </c>
      <c r="U209" s="2">
        <f>SUM(U207:U208)</f>
        <v>41.8</v>
      </c>
      <c r="V209" s="2">
        <f>SUM(V207+V208)</f>
        <v>33</v>
      </c>
      <c r="W209" s="102">
        <f>SUM(W207+W208)</f>
        <v>0</v>
      </c>
      <c r="X209" s="861"/>
    </row>
    <row r="210" spans="1:37" ht="20.25" customHeight="1" thickBot="1" x14ac:dyDescent="0.25">
      <c r="A210" s="27" t="s">
        <v>14</v>
      </c>
      <c r="B210" s="4" t="s">
        <v>46</v>
      </c>
      <c r="C210" s="5" t="s">
        <v>15</v>
      </c>
      <c r="D210" s="862" t="s">
        <v>174</v>
      </c>
      <c r="E210" s="863"/>
      <c r="F210" s="863"/>
      <c r="G210" s="863"/>
      <c r="H210" s="863"/>
      <c r="I210" s="863"/>
      <c r="J210" s="863"/>
      <c r="K210" s="886"/>
      <c r="L210" s="7">
        <f t="shared" ref="L210:W210" si="86">L209</f>
        <v>18.2</v>
      </c>
      <c r="M210" s="8">
        <f t="shared" si="86"/>
        <v>18.2</v>
      </c>
      <c r="N210" s="8">
        <f t="shared" si="86"/>
        <v>14.5</v>
      </c>
      <c r="O210" s="9">
        <f t="shared" si="86"/>
        <v>0</v>
      </c>
      <c r="P210" s="7">
        <f t="shared" si="86"/>
        <v>41.8</v>
      </c>
      <c r="Q210" s="8">
        <f t="shared" si="86"/>
        <v>41.8</v>
      </c>
      <c r="R210" s="8">
        <f t="shared" si="86"/>
        <v>33</v>
      </c>
      <c r="S210" s="9">
        <f t="shared" si="86"/>
        <v>0</v>
      </c>
      <c r="T210" s="7">
        <f t="shared" si="86"/>
        <v>41.8</v>
      </c>
      <c r="U210" s="8">
        <f t="shared" si="86"/>
        <v>41.8</v>
      </c>
      <c r="V210" s="8">
        <f t="shared" si="86"/>
        <v>33</v>
      </c>
      <c r="W210" s="21">
        <f t="shared" si="86"/>
        <v>0</v>
      </c>
      <c r="X210" s="37"/>
    </row>
    <row r="211" spans="1:37" ht="18.75" customHeight="1" thickBot="1" x14ac:dyDescent="0.25">
      <c r="A211" s="267" t="s">
        <v>14</v>
      </c>
      <c r="B211" s="148" t="s">
        <v>46</v>
      </c>
      <c r="C211" s="1003" t="s">
        <v>175</v>
      </c>
      <c r="D211" s="1004"/>
      <c r="E211" s="1004"/>
      <c r="F211" s="1004"/>
      <c r="G211" s="1004"/>
      <c r="H211" s="1004"/>
      <c r="I211" s="1004"/>
      <c r="J211" s="1004"/>
      <c r="K211" s="1005"/>
      <c r="L211" s="10">
        <f t="shared" ref="L211:W211" si="87">L210</f>
        <v>18.2</v>
      </c>
      <c r="M211" s="11">
        <f t="shared" si="87"/>
        <v>18.2</v>
      </c>
      <c r="N211" s="11">
        <f t="shared" si="87"/>
        <v>14.5</v>
      </c>
      <c r="O211" s="12">
        <f t="shared" si="87"/>
        <v>0</v>
      </c>
      <c r="P211" s="10">
        <f t="shared" si="87"/>
        <v>41.8</v>
      </c>
      <c r="Q211" s="11">
        <f t="shared" si="87"/>
        <v>41.8</v>
      </c>
      <c r="R211" s="11">
        <f t="shared" si="87"/>
        <v>33</v>
      </c>
      <c r="S211" s="12">
        <f t="shared" si="87"/>
        <v>0</v>
      </c>
      <c r="T211" s="10">
        <f t="shared" si="87"/>
        <v>41.8</v>
      </c>
      <c r="U211" s="11">
        <f t="shared" si="87"/>
        <v>41.8</v>
      </c>
      <c r="V211" s="11">
        <f t="shared" si="87"/>
        <v>33</v>
      </c>
      <c r="W211" s="25">
        <f t="shared" si="87"/>
        <v>0</v>
      </c>
      <c r="X211" s="234"/>
    </row>
    <row r="212" spans="1:37" ht="18" customHeight="1" thickBot="1" x14ac:dyDescent="0.25">
      <c r="A212" s="27" t="s">
        <v>14</v>
      </c>
      <c r="B212" s="4" t="s">
        <v>31</v>
      </c>
      <c r="C212" s="866" t="s">
        <v>16</v>
      </c>
      <c r="D212" s="867"/>
      <c r="E212" s="867"/>
      <c r="F212" s="867"/>
      <c r="G212" s="867"/>
      <c r="H212" s="867"/>
      <c r="I212" s="867"/>
      <c r="J212" s="867"/>
      <c r="K212" s="867"/>
      <c r="L212" s="867"/>
      <c r="M212" s="867"/>
      <c r="N212" s="867"/>
      <c r="O212" s="867"/>
      <c r="P212" s="867"/>
      <c r="Q212" s="867"/>
      <c r="R212" s="867"/>
      <c r="S212" s="867"/>
      <c r="T212" s="867"/>
      <c r="U212" s="867"/>
      <c r="V212" s="867"/>
      <c r="W212" s="974"/>
      <c r="X212" s="234"/>
    </row>
    <row r="213" spans="1:37" ht="19.5" customHeight="1" thickBot="1" x14ac:dyDescent="0.25">
      <c r="A213" s="27" t="s">
        <v>14</v>
      </c>
      <c r="B213" s="4" t="s">
        <v>31</v>
      </c>
      <c r="C213" s="167" t="s">
        <v>15</v>
      </c>
      <c r="D213" s="823" t="s">
        <v>157</v>
      </c>
      <c r="E213" s="824"/>
      <c r="F213" s="824"/>
      <c r="G213" s="824"/>
      <c r="H213" s="824"/>
      <c r="I213" s="824"/>
      <c r="J213" s="824"/>
      <c r="K213" s="824"/>
      <c r="L213" s="824"/>
      <c r="M213" s="824"/>
      <c r="N213" s="824"/>
      <c r="O213" s="824"/>
      <c r="P213" s="824"/>
      <c r="Q213" s="824"/>
      <c r="R213" s="824"/>
      <c r="S213" s="824"/>
      <c r="T213" s="824"/>
      <c r="U213" s="824"/>
      <c r="V213" s="824"/>
      <c r="W213" s="825"/>
      <c r="X213" s="235"/>
    </row>
    <row r="214" spans="1:37" ht="20.25" customHeight="1" x14ac:dyDescent="0.2">
      <c r="A214" s="723" t="s">
        <v>14</v>
      </c>
      <c r="B214" s="690" t="s">
        <v>31</v>
      </c>
      <c r="C214" s="696" t="s">
        <v>15</v>
      </c>
      <c r="D214" s="884" t="s">
        <v>15</v>
      </c>
      <c r="E214" s="832" t="s">
        <v>158</v>
      </c>
      <c r="F214" s="726" t="s">
        <v>185</v>
      </c>
      <c r="G214" s="729" t="s">
        <v>94</v>
      </c>
      <c r="H214" s="854" t="s">
        <v>19</v>
      </c>
      <c r="I214" s="857" t="s">
        <v>54</v>
      </c>
      <c r="J214" s="839" t="s">
        <v>408</v>
      </c>
      <c r="K214" s="169" t="s">
        <v>59</v>
      </c>
      <c r="L214" s="168">
        <f>SUM(M214+O214)</f>
        <v>0</v>
      </c>
      <c r="M214" s="166">
        <v>0</v>
      </c>
      <c r="N214" s="57">
        <v>0</v>
      </c>
      <c r="O214" s="114">
        <v>0</v>
      </c>
      <c r="P214" s="130">
        <f>SUM(Q214+S214)</f>
        <v>0</v>
      </c>
      <c r="Q214" s="201">
        <v>0</v>
      </c>
      <c r="R214" s="201">
        <v>0</v>
      </c>
      <c r="S214" s="202">
        <v>0</v>
      </c>
      <c r="T214" s="113">
        <v>0</v>
      </c>
      <c r="U214" s="58">
        <v>0</v>
      </c>
      <c r="V214" s="58">
        <v>0</v>
      </c>
      <c r="W214" s="114">
        <v>0</v>
      </c>
      <c r="X214" s="235"/>
    </row>
    <row r="215" spans="1:37" ht="21" customHeight="1" thickBot="1" x14ac:dyDescent="0.25">
      <c r="A215" s="724"/>
      <c r="B215" s="691"/>
      <c r="C215" s="697"/>
      <c r="D215" s="896"/>
      <c r="E215" s="874"/>
      <c r="F215" s="727"/>
      <c r="G215" s="730"/>
      <c r="H215" s="855"/>
      <c r="I215" s="858"/>
      <c r="J215" s="860"/>
      <c r="K215" s="170" t="s">
        <v>32</v>
      </c>
      <c r="L215" s="103">
        <v>0</v>
      </c>
      <c r="M215" s="259">
        <v>0</v>
      </c>
      <c r="N215" s="141">
        <v>0</v>
      </c>
      <c r="O215" s="104">
        <v>0</v>
      </c>
      <c r="P215" s="106">
        <v>0</v>
      </c>
      <c r="Q215" s="141">
        <v>0</v>
      </c>
      <c r="R215" s="141">
        <v>0</v>
      </c>
      <c r="S215" s="104">
        <v>0</v>
      </c>
      <c r="T215" s="103">
        <v>0</v>
      </c>
      <c r="U215" s="141">
        <v>0</v>
      </c>
      <c r="V215" s="141">
        <v>0</v>
      </c>
      <c r="W215" s="104">
        <v>0</v>
      </c>
      <c r="X215" s="235"/>
    </row>
    <row r="216" spans="1:37" ht="19.5" customHeight="1" thickBot="1" x14ac:dyDescent="0.25">
      <c r="A216" s="725"/>
      <c r="B216" s="695"/>
      <c r="C216" s="698"/>
      <c r="D216" s="897"/>
      <c r="E216" s="833"/>
      <c r="F216" s="728"/>
      <c r="G216" s="731"/>
      <c r="H216" s="856"/>
      <c r="I216" s="859"/>
      <c r="J216" s="840"/>
      <c r="K216" s="112" t="s">
        <v>11</v>
      </c>
      <c r="L216" s="107">
        <f t="shared" ref="L216:O216" si="88">SUM(L214:L215)</f>
        <v>0</v>
      </c>
      <c r="M216" s="108">
        <f t="shared" si="88"/>
        <v>0</v>
      </c>
      <c r="N216" s="108">
        <f t="shared" si="88"/>
        <v>0</v>
      </c>
      <c r="O216" s="109">
        <f t="shared" si="88"/>
        <v>0</v>
      </c>
      <c r="P216" s="107">
        <f t="shared" ref="P216:W216" si="89">SUM(P214+P215)</f>
        <v>0</v>
      </c>
      <c r="Q216" s="108">
        <f t="shared" si="89"/>
        <v>0</v>
      </c>
      <c r="R216" s="110">
        <f t="shared" si="89"/>
        <v>0</v>
      </c>
      <c r="S216" s="111">
        <f t="shared" si="89"/>
        <v>0</v>
      </c>
      <c r="T216" s="107">
        <f t="shared" si="89"/>
        <v>0</v>
      </c>
      <c r="U216" s="110">
        <f t="shared" si="89"/>
        <v>0</v>
      </c>
      <c r="V216" s="110">
        <f t="shared" si="89"/>
        <v>0</v>
      </c>
      <c r="W216" s="111">
        <f t="shared" si="89"/>
        <v>0</v>
      </c>
      <c r="X216" s="235"/>
    </row>
    <row r="217" spans="1:37" ht="23.25" customHeight="1" thickBot="1" x14ac:dyDescent="0.25">
      <c r="A217" s="27" t="s">
        <v>14</v>
      </c>
      <c r="B217" s="4" t="s">
        <v>31</v>
      </c>
      <c r="C217" s="5" t="s">
        <v>15</v>
      </c>
      <c r="D217" s="862" t="s">
        <v>174</v>
      </c>
      <c r="E217" s="863"/>
      <c r="F217" s="863"/>
      <c r="G217" s="863"/>
      <c r="H217" s="863"/>
      <c r="I217" s="863"/>
      <c r="J217" s="863"/>
      <c r="K217" s="863"/>
      <c r="L217" s="7">
        <f t="shared" ref="L217:W217" si="90">L216</f>
        <v>0</v>
      </c>
      <c r="M217" s="8">
        <f t="shared" si="90"/>
        <v>0</v>
      </c>
      <c r="N217" s="8">
        <f t="shared" si="90"/>
        <v>0</v>
      </c>
      <c r="O217" s="9">
        <f t="shared" si="90"/>
        <v>0</v>
      </c>
      <c r="P217" s="7">
        <f t="shared" si="90"/>
        <v>0</v>
      </c>
      <c r="Q217" s="8">
        <f t="shared" si="90"/>
        <v>0</v>
      </c>
      <c r="R217" s="8">
        <f t="shared" si="90"/>
        <v>0</v>
      </c>
      <c r="S217" s="9">
        <f t="shared" si="90"/>
        <v>0</v>
      </c>
      <c r="T217" s="7">
        <f t="shared" si="90"/>
        <v>0</v>
      </c>
      <c r="U217" s="8">
        <f t="shared" si="90"/>
        <v>0</v>
      </c>
      <c r="V217" s="8">
        <f t="shared" si="90"/>
        <v>0</v>
      </c>
      <c r="W217" s="9">
        <f t="shared" si="90"/>
        <v>0</v>
      </c>
      <c r="X217" s="235"/>
    </row>
    <row r="218" spans="1:37" ht="23.25" customHeight="1" thickBot="1" x14ac:dyDescent="0.25">
      <c r="A218" s="27" t="s">
        <v>14</v>
      </c>
      <c r="B218" s="4" t="s">
        <v>31</v>
      </c>
      <c r="C218" s="167" t="s">
        <v>21</v>
      </c>
      <c r="D218" s="823" t="s">
        <v>171</v>
      </c>
      <c r="E218" s="824"/>
      <c r="F218" s="824"/>
      <c r="G218" s="824"/>
      <c r="H218" s="824"/>
      <c r="I218" s="824"/>
      <c r="J218" s="824"/>
      <c r="K218" s="824"/>
      <c r="L218" s="824"/>
      <c r="M218" s="824"/>
      <c r="N218" s="824"/>
      <c r="O218" s="824"/>
      <c r="P218" s="824"/>
      <c r="Q218" s="824"/>
      <c r="R218" s="824"/>
      <c r="S218" s="824"/>
      <c r="T218" s="824"/>
      <c r="U218" s="824"/>
      <c r="V218" s="824"/>
      <c r="W218" s="825"/>
      <c r="X218" s="235"/>
    </row>
    <row r="219" spans="1:37" ht="15.75" customHeight="1" x14ac:dyDescent="0.2">
      <c r="A219" s="723" t="s">
        <v>14</v>
      </c>
      <c r="B219" s="690" t="s">
        <v>31</v>
      </c>
      <c r="C219" s="696" t="s">
        <v>21</v>
      </c>
      <c r="D219" s="884" t="s">
        <v>15</v>
      </c>
      <c r="E219" s="902" t="s">
        <v>172</v>
      </c>
      <c r="F219" s="909" t="s">
        <v>384</v>
      </c>
      <c r="G219" s="913" t="s">
        <v>383</v>
      </c>
      <c r="H219" s="816" t="s">
        <v>19</v>
      </c>
      <c r="I219" s="880" t="s">
        <v>385</v>
      </c>
      <c r="J219" s="820" t="s">
        <v>405</v>
      </c>
      <c r="K219" s="465" t="s">
        <v>23</v>
      </c>
      <c r="L219" s="655">
        <f>SUM(M219+O219)</f>
        <v>350</v>
      </c>
      <c r="M219" s="637">
        <v>350</v>
      </c>
      <c r="N219" s="572">
        <v>0</v>
      </c>
      <c r="O219" s="202">
        <v>0</v>
      </c>
      <c r="P219" s="130">
        <f>SUM(Q219+S219)</f>
        <v>360</v>
      </c>
      <c r="Q219" s="201">
        <v>360</v>
      </c>
      <c r="R219" s="201">
        <v>0</v>
      </c>
      <c r="S219" s="202">
        <v>0</v>
      </c>
      <c r="T219" s="130">
        <f>U219+W219</f>
        <v>360</v>
      </c>
      <c r="U219" s="201">
        <v>360</v>
      </c>
      <c r="V219" s="201">
        <v>0</v>
      </c>
      <c r="W219" s="202">
        <v>0</v>
      </c>
      <c r="X219" s="235"/>
    </row>
    <row r="220" spans="1:37" ht="17.25" customHeight="1" x14ac:dyDescent="0.2">
      <c r="A220" s="967"/>
      <c r="B220" s="997"/>
      <c r="C220" s="966"/>
      <c r="D220" s="906"/>
      <c r="E220" s="907"/>
      <c r="F220" s="910"/>
      <c r="G220" s="914"/>
      <c r="H220" s="817"/>
      <c r="I220" s="904"/>
      <c r="J220" s="821"/>
      <c r="K220" s="265" t="s">
        <v>29</v>
      </c>
      <c r="L220" s="93">
        <f>M220+O220</f>
        <v>60</v>
      </c>
      <c r="M220" s="528">
        <v>60</v>
      </c>
      <c r="N220" s="527">
        <v>0</v>
      </c>
      <c r="O220" s="526">
        <v>0</v>
      </c>
      <c r="P220" s="93">
        <f>Q220+S220</f>
        <v>60</v>
      </c>
      <c r="Q220" s="324">
        <v>60</v>
      </c>
      <c r="R220" s="324">
        <v>0</v>
      </c>
      <c r="S220" s="526">
        <v>0</v>
      </c>
      <c r="T220" s="150">
        <f>U220+W220</f>
        <v>60</v>
      </c>
      <c r="U220" s="324">
        <v>60</v>
      </c>
      <c r="V220" s="324">
        <v>0</v>
      </c>
      <c r="W220" s="526">
        <v>0</v>
      </c>
      <c r="X220" s="235"/>
    </row>
    <row r="221" spans="1:37" ht="19.5" customHeight="1" thickBot="1" x14ac:dyDescent="0.25">
      <c r="A221" s="724"/>
      <c r="B221" s="691"/>
      <c r="C221" s="697"/>
      <c r="D221" s="896"/>
      <c r="E221" s="908"/>
      <c r="F221" s="911"/>
      <c r="G221" s="915"/>
      <c r="H221" s="818"/>
      <c r="I221" s="905"/>
      <c r="J221" s="821"/>
      <c r="K221" s="466" t="s">
        <v>32</v>
      </c>
      <c r="L221" s="158">
        <v>0</v>
      </c>
      <c r="M221" s="324">
        <v>0</v>
      </c>
      <c r="N221" s="189">
        <v>0</v>
      </c>
      <c r="O221" s="190">
        <v>0</v>
      </c>
      <c r="P221" s="467">
        <v>0</v>
      </c>
      <c r="Q221" s="189">
        <v>0</v>
      </c>
      <c r="R221" s="189">
        <v>0</v>
      </c>
      <c r="S221" s="190">
        <v>0</v>
      </c>
      <c r="T221" s="158">
        <v>0</v>
      </c>
      <c r="U221" s="189">
        <v>0</v>
      </c>
      <c r="V221" s="189">
        <v>0</v>
      </c>
      <c r="W221" s="190">
        <v>0</v>
      </c>
      <c r="X221" s="37"/>
    </row>
    <row r="222" spans="1:37" ht="21" customHeight="1" thickBot="1" x14ac:dyDescent="0.25">
      <c r="A222" s="725"/>
      <c r="B222" s="695"/>
      <c r="C222" s="698"/>
      <c r="D222" s="897"/>
      <c r="E222" s="903"/>
      <c r="F222" s="912"/>
      <c r="G222" s="916"/>
      <c r="H222" s="819"/>
      <c r="I222" s="881"/>
      <c r="J222" s="822"/>
      <c r="K222" s="535" t="s">
        <v>11</v>
      </c>
      <c r="L222" s="1">
        <f t="shared" ref="L222:AK222" si="91">SUM(L219:L221)</f>
        <v>410</v>
      </c>
      <c r="M222" s="2">
        <f t="shared" si="91"/>
        <v>410</v>
      </c>
      <c r="N222" s="2">
        <f t="shared" si="91"/>
        <v>0</v>
      </c>
      <c r="O222" s="3">
        <f t="shared" si="91"/>
        <v>0</v>
      </c>
      <c r="P222" s="1">
        <f t="shared" si="91"/>
        <v>420</v>
      </c>
      <c r="Q222" s="2">
        <f t="shared" si="91"/>
        <v>420</v>
      </c>
      <c r="R222" s="2">
        <f t="shared" si="91"/>
        <v>0</v>
      </c>
      <c r="S222" s="3">
        <f t="shared" si="91"/>
        <v>0</v>
      </c>
      <c r="T222" s="1">
        <f t="shared" si="91"/>
        <v>420</v>
      </c>
      <c r="U222" s="2">
        <f t="shared" si="91"/>
        <v>420</v>
      </c>
      <c r="V222" s="2">
        <f t="shared" si="91"/>
        <v>0</v>
      </c>
      <c r="W222" s="3">
        <f t="shared" si="91"/>
        <v>0</v>
      </c>
      <c r="X222" s="554">
        <f t="shared" si="91"/>
        <v>0</v>
      </c>
      <c r="Y222" s="553">
        <f t="shared" si="91"/>
        <v>0</v>
      </c>
      <c r="Z222" s="553">
        <f t="shared" si="91"/>
        <v>0</v>
      </c>
      <c r="AA222" s="553">
        <f t="shared" si="91"/>
        <v>0</v>
      </c>
      <c r="AB222" s="553">
        <f t="shared" si="91"/>
        <v>0</v>
      </c>
      <c r="AC222" s="553">
        <f t="shared" si="91"/>
        <v>0</v>
      </c>
      <c r="AD222" s="553">
        <f t="shared" si="91"/>
        <v>0</v>
      </c>
      <c r="AE222" s="553">
        <f t="shared" si="91"/>
        <v>0</v>
      </c>
      <c r="AF222" s="553">
        <f t="shared" si="91"/>
        <v>0</v>
      </c>
      <c r="AG222" s="553">
        <f t="shared" si="91"/>
        <v>0</v>
      </c>
      <c r="AH222" s="553">
        <f t="shared" si="91"/>
        <v>0</v>
      </c>
      <c r="AI222" s="553">
        <f t="shared" si="91"/>
        <v>0</v>
      </c>
      <c r="AJ222" s="553">
        <f t="shared" si="91"/>
        <v>0</v>
      </c>
      <c r="AK222" s="553">
        <f t="shared" si="91"/>
        <v>0</v>
      </c>
    </row>
    <row r="223" spans="1:37" ht="20.25" customHeight="1" thickBot="1" x14ac:dyDescent="0.25">
      <c r="A223" s="27" t="s">
        <v>14</v>
      </c>
      <c r="B223" s="4" t="s">
        <v>31</v>
      </c>
      <c r="C223" s="5" t="s">
        <v>15</v>
      </c>
      <c r="D223" s="862" t="s">
        <v>174</v>
      </c>
      <c r="E223" s="863"/>
      <c r="F223" s="863"/>
      <c r="G223" s="863"/>
      <c r="H223" s="863"/>
      <c r="I223" s="863"/>
      <c r="J223" s="863"/>
      <c r="K223" s="863"/>
      <c r="L223" s="193">
        <f t="shared" ref="L223:W223" si="92">L222</f>
        <v>410</v>
      </c>
      <c r="M223" s="194">
        <f t="shared" si="92"/>
        <v>410</v>
      </c>
      <c r="N223" s="194">
        <f t="shared" si="92"/>
        <v>0</v>
      </c>
      <c r="O223" s="195">
        <f t="shared" si="92"/>
        <v>0</v>
      </c>
      <c r="P223" s="193">
        <f t="shared" si="92"/>
        <v>420</v>
      </c>
      <c r="Q223" s="194">
        <f t="shared" si="92"/>
        <v>420</v>
      </c>
      <c r="R223" s="194">
        <f t="shared" si="92"/>
        <v>0</v>
      </c>
      <c r="S223" s="195">
        <f t="shared" si="92"/>
        <v>0</v>
      </c>
      <c r="T223" s="193">
        <f t="shared" si="92"/>
        <v>420</v>
      </c>
      <c r="U223" s="194">
        <f t="shared" si="92"/>
        <v>420</v>
      </c>
      <c r="V223" s="194">
        <f t="shared" si="92"/>
        <v>0</v>
      </c>
      <c r="W223" s="195">
        <f t="shared" si="92"/>
        <v>0</v>
      </c>
      <c r="X223" s="552"/>
    </row>
    <row r="224" spans="1:37" ht="20.25" customHeight="1" thickBot="1" x14ac:dyDescent="0.25">
      <c r="A224" s="27" t="s">
        <v>14</v>
      </c>
      <c r="B224" s="4" t="s">
        <v>31</v>
      </c>
      <c r="C224" s="167" t="s">
        <v>24</v>
      </c>
      <c r="D224" s="823" t="s">
        <v>109</v>
      </c>
      <c r="E224" s="824"/>
      <c r="F224" s="824"/>
      <c r="G224" s="824"/>
      <c r="H224" s="824"/>
      <c r="I224" s="824"/>
      <c r="J224" s="824"/>
      <c r="K224" s="824"/>
      <c r="L224" s="898"/>
      <c r="M224" s="898"/>
      <c r="N224" s="898"/>
      <c r="O224" s="898"/>
      <c r="P224" s="898"/>
      <c r="Q224" s="898"/>
      <c r="R224" s="898"/>
      <c r="S224" s="898"/>
      <c r="T224" s="898"/>
      <c r="U224" s="898"/>
      <c r="V224" s="898"/>
      <c r="W224" s="899"/>
      <c r="X224" s="235"/>
    </row>
    <row r="225" spans="1:24" ht="20.25" customHeight="1" x14ac:dyDescent="0.2">
      <c r="A225" s="723" t="s">
        <v>14</v>
      </c>
      <c r="B225" s="690" t="s">
        <v>31</v>
      </c>
      <c r="C225" s="696" t="s">
        <v>24</v>
      </c>
      <c r="D225" s="884" t="s">
        <v>15</v>
      </c>
      <c r="E225" s="832" t="s">
        <v>110</v>
      </c>
      <c r="F225" s="726" t="s">
        <v>185</v>
      </c>
      <c r="G225" s="729" t="s">
        <v>94</v>
      </c>
      <c r="H225" s="854" t="s">
        <v>19</v>
      </c>
      <c r="I225" s="857" t="s">
        <v>54</v>
      </c>
      <c r="J225" s="839" t="s">
        <v>409</v>
      </c>
      <c r="K225" s="169" t="s">
        <v>59</v>
      </c>
      <c r="L225" s="168">
        <f>SUM(M225+O225)</f>
        <v>46</v>
      </c>
      <c r="M225" s="166">
        <v>46</v>
      </c>
      <c r="N225" s="57">
        <v>0</v>
      </c>
      <c r="O225" s="114">
        <v>0</v>
      </c>
      <c r="P225" s="130">
        <f>SUM(Q225+S225)</f>
        <v>20</v>
      </c>
      <c r="Q225" s="201">
        <v>20</v>
      </c>
      <c r="R225" s="201">
        <v>0</v>
      </c>
      <c r="S225" s="202">
        <v>0</v>
      </c>
      <c r="T225" s="113">
        <f>U225+W225</f>
        <v>20</v>
      </c>
      <c r="U225" s="58">
        <v>20</v>
      </c>
      <c r="V225" s="58">
        <v>0</v>
      </c>
      <c r="W225" s="114">
        <v>0</v>
      </c>
      <c r="X225" s="235"/>
    </row>
    <row r="226" spans="1:24" ht="20.25" customHeight="1" thickBot="1" x14ac:dyDescent="0.25">
      <c r="A226" s="724"/>
      <c r="B226" s="691"/>
      <c r="C226" s="697"/>
      <c r="D226" s="896"/>
      <c r="E226" s="874"/>
      <c r="F226" s="727"/>
      <c r="G226" s="730"/>
      <c r="H226" s="855"/>
      <c r="I226" s="858"/>
      <c r="J226" s="860"/>
      <c r="K226" s="170" t="s">
        <v>32</v>
      </c>
      <c r="L226" s="103">
        <v>0</v>
      </c>
      <c r="M226" s="259">
        <v>0</v>
      </c>
      <c r="N226" s="141">
        <v>0</v>
      </c>
      <c r="O226" s="104">
        <v>0</v>
      </c>
      <c r="P226" s="106">
        <v>0</v>
      </c>
      <c r="Q226" s="141">
        <v>0</v>
      </c>
      <c r="R226" s="141">
        <v>0</v>
      </c>
      <c r="S226" s="104">
        <v>0</v>
      </c>
      <c r="T226" s="103">
        <v>0</v>
      </c>
      <c r="U226" s="141">
        <v>0</v>
      </c>
      <c r="V226" s="141">
        <v>0</v>
      </c>
      <c r="W226" s="104">
        <v>0</v>
      </c>
      <c r="X226" s="235"/>
    </row>
    <row r="227" spans="1:24" ht="20.25" customHeight="1" thickBot="1" x14ac:dyDescent="0.25">
      <c r="A227" s="725"/>
      <c r="B227" s="695"/>
      <c r="C227" s="698"/>
      <c r="D227" s="897"/>
      <c r="E227" s="833"/>
      <c r="F227" s="728"/>
      <c r="G227" s="731"/>
      <c r="H227" s="856"/>
      <c r="I227" s="859"/>
      <c r="J227" s="840"/>
      <c r="K227" s="112" t="s">
        <v>11</v>
      </c>
      <c r="L227" s="107">
        <f t="shared" ref="L227:O227" si="93">SUM(L225:L226)</f>
        <v>46</v>
      </c>
      <c r="M227" s="108">
        <f t="shared" si="93"/>
        <v>46</v>
      </c>
      <c r="N227" s="108">
        <f t="shared" si="93"/>
        <v>0</v>
      </c>
      <c r="O227" s="109">
        <f t="shared" si="93"/>
        <v>0</v>
      </c>
      <c r="P227" s="107">
        <f t="shared" ref="P227:W227" si="94">SUM(P225+P226)</f>
        <v>20</v>
      </c>
      <c r="Q227" s="108">
        <f t="shared" si="94"/>
        <v>20</v>
      </c>
      <c r="R227" s="110">
        <f t="shared" si="94"/>
        <v>0</v>
      </c>
      <c r="S227" s="111">
        <f t="shared" si="94"/>
        <v>0</v>
      </c>
      <c r="T227" s="107">
        <f t="shared" si="94"/>
        <v>20</v>
      </c>
      <c r="U227" s="110">
        <f t="shared" si="94"/>
        <v>20</v>
      </c>
      <c r="V227" s="110">
        <f t="shared" si="94"/>
        <v>0</v>
      </c>
      <c r="W227" s="111">
        <f t="shared" si="94"/>
        <v>0</v>
      </c>
      <c r="X227" s="235"/>
    </row>
    <row r="228" spans="1:24" ht="20.25" customHeight="1" thickBot="1" x14ac:dyDescent="0.25">
      <c r="A228" s="699" t="s">
        <v>14</v>
      </c>
      <c r="B228" s="673" t="s">
        <v>31</v>
      </c>
      <c r="C228" s="703" t="s">
        <v>24</v>
      </c>
      <c r="D228" s="706" t="s">
        <v>34</v>
      </c>
      <c r="E228" s="709" t="s">
        <v>112</v>
      </c>
      <c r="F228" s="712" t="s">
        <v>185</v>
      </c>
      <c r="G228" s="715" t="s">
        <v>111</v>
      </c>
      <c r="H228" s="718" t="s">
        <v>19</v>
      </c>
      <c r="I228" s="718" t="s">
        <v>54</v>
      </c>
      <c r="J228" s="839" t="s">
        <v>411</v>
      </c>
      <c r="K228" s="263" t="s">
        <v>59</v>
      </c>
      <c r="L228" s="261">
        <f>M228+O228</f>
        <v>61.8</v>
      </c>
      <c r="M228" s="262">
        <v>61.8</v>
      </c>
      <c r="N228" s="262">
        <v>0</v>
      </c>
      <c r="O228" s="260">
        <v>0</v>
      </c>
      <c r="P228" s="261">
        <f>Q228+S228</f>
        <v>60</v>
      </c>
      <c r="Q228" s="262">
        <v>60</v>
      </c>
      <c r="R228" s="262">
        <v>0</v>
      </c>
      <c r="S228" s="260">
        <v>0</v>
      </c>
      <c r="T228" s="261">
        <f>U228+W228</f>
        <v>70</v>
      </c>
      <c r="U228" s="262">
        <v>70</v>
      </c>
      <c r="V228" s="262">
        <v>0</v>
      </c>
      <c r="W228" s="260">
        <v>0</v>
      </c>
      <c r="X228" s="235"/>
    </row>
    <row r="229" spans="1:24" ht="20.25" customHeight="1" thickBot="1" x14ac:dyDescent="0.25">
      <c r="A229" s="701"/>
      <c r="B229" s="702"/>
      <c r="C229" s="705"/>
      <c r="D229" s="708"/>
      <c r="E229" s="711"/>
      <c r="F229" s="714"/>
      <c r="G229" s="717"/>
      <c r="H229" s="720"/>
      <c r="I229" s="720"/>
      <c r="J229" s="840"/>
      <c r="K229" s="112" t="s">
        <v>11</v>
      </c>
      <c r="L229" s="1">
        <f t="shared" ref="L229:W229" si="95">SUM(L228)</f>
        <v>61.8</v>
      </c>
      <c r="M229" s="2">
        <f t="shared" si="95"/>
        <v>61.8</v>
      </c>
      <c r="N229" s="2">
        <f t="shared" si="95"/>
        <v>0</v>
      </c>
      <c r="O229" s="3">
        <f t="shared" si="95"/>
        <v>0</v>
      </c>
      <c r="P229" s="1">
        <f t="shared" si="95"/>
        <v>60</v>
      </c>
      <c r="Q229" s="2">
        <f t="shared" si="95"/>
        <v>60</v>
      </c>
      <c r="R229" s="2">
        <f t="shared" si="95"/>
        <v>0</v>
      </c>
      <c r="S229" s="3">
        <f t="shared" si="95"/>
        <v>0</v>
      </c>
      <c r="T229" s="1">
        <f t="shared" si="95"/>
        <v>70</v>
      </c>
      <c r="U229" s="2">
        <f t="shared" si="95"/>
        <v>70</v>
      </c>
      <c r="V229" s="2">
        <f t="shared" si="95"/>
        <v>0</v>
      </c>
      <c r="W229" s="3">
        <f t="shared" si="95"/>
        <v>0</v>
      </c>
      <c r="X229" s="235"/>
    </row>
    <row r="230" spans="1:24" ht="20.25" customHeight="1" x14ac:dyDescent="0.2">
      <c r="A230" s="699" t="s">
        <v>14</v>
      </c>
      <c r="B230" s="673" t="s">
        <v>31</v>
      </c>
      <c r="C230" s="703" t="s">
        <v>24</v>
      </c>
      <c r="D230" s="706" t="s">
        <v>36</v>
      </c>
      <c r="E230" s="709" t="s">
        <v>148</v>
      </c>
      <c r="F230" s="712" t="s">
        <v>185</v>
      </c>
      <c r="G230" s="715" t="s">
        <v>94</v>
      </c>
      <c r="H230" s="718" t="s">
        <v>19</v>
      </c>
      <c r="I230" s="721" t="s">
        <v>54</v>
      </c>
      <c r="J230" s="718" t="s">
        <v>410</v>
      </c>
      <c r="K230" s="263" t="s">
        <v>40</v>
      </c>
      <c r="L230" s="261">
        <f>M230+O230</f>
        <v>0</v>
      </c>
      <c r="M230" s="262">
        <v>0</v>
      </c>
      <c r="N230" s="262">
        <v>0</v>
      </c>
      <c r="O230" s="260">
        <v>0</v>
      </c>
      <c r="P230" s="261">
        <f>Q230+S230</f>
        <v>0</v>
      </c>
      <c r="Q230" s="262">
        <v>0</v>
      </c>
      <c r="R230" s="262">
        <v>0</v>
      </c>
      <c r="S230" s="260">
        <v>0</v>
      </c>
      <c r="T230" s="261">
        <f>U230+W230</f>
        <v>0</v>
      </c>
      <c r="U230" s="262">
        <v>0</v>
      </c>
      <c r="V230" s="262">
        <v>0</v>
      </c>
      <c r="W230" s="260">
        <v>0</v>
      </c>
      <c r="X230" s="235"/>
    </row>
    <row r="231" spans="1:24" ht="20.25" customHeight="1" thickBot="1" x14ac:dyDescent="0.25">
      <c r="A231" s="700"/>
      <c r="B231" s="674"/>
      <c r="C231" s="704"/>
      <c r="D231" s="707"/>
      <c r="E231" s="710"/>
      <c r="F231" s="713"/>
      <c r="G231" s="716"/>
      <c r="H231" s="719"/>
      <c r="I231" s="722"/>
      <c r="J231" s="719"/>
      <c r="K231" s="258" t="s">
        <v>23</v>
      </c>
      <c r="L231" s="256">
        <f>M231+O231</f>
        <v>0</v>
      </c>
      <c r="M231" s="248">
        <v>0</v>
      </c>
      <c r="N231" s="248">
        <v>0</v>
      </c>
      <c r="O231" s="255">
        <v>0</v>
      </c>
      <c r="P231" s="256">
        <f>Q231+S231</f>
        <v>0</v>
      </c>
      <c r="Q231" s="248">
        <v>0</v>
      </c>
      <c r="R231" s="248">
        <v>0</v>
      </c>
      <c r="S231" s="255">
        <v>0</v>
      </c>
      <c r="T231" s="256">
        <f>U231+W231</f>
        <v>0</v>
      </c>
      <c r="U231" s="248">
        <v>0</v>
      </c>
      <c r="V231" s="248">
        <v>0</v>
      </c>
      <c r="W231" s="255">
        <v>0</v>
      </c>
      <c r="X231" s="235"/>
    </row>
    <row r="232" spans="1:24" ht="20.25" customHeight="1" thickBot="1" x14ac:dyDescent="0.25">
      <c r="A232" s="701"/>
      <c r="B232" s="702"/>
      <c r="C232" s="705"/>
      <c r="D232" s="708"/>
      <c r="E232" s="711"/>
      <c r="F232" s="714"/>
      <c r="G232" s="717"/>
      <c r="H232" s="720"/>
      <c r="I232" s="720"/>
      <c r="J232" s="720"/>
      <c r="K232" s="112" t="s">
        <v>11</v>
      </c>
      <c r="L232" s="1">
        <f t="shared" ref="L232:W232" si="96">SUM(L230:L231)</f>
        <v>0</v>
      </c>
      <c r="M232" s="94">
        <f t="shared" si="96"/>
        <v>0</v>
      </c>
      <c r="N232" s="94">
        <f t="shared" si="96"/>
        <v>0</v>
      </c>
      <c r="O232" s="102">
        <f t="shared" si="96"/>
        <v>0</v>
      </c>
      <c r="P232" s="1">
        <f t="shared" si="96"/>
        <v>0</v>
      </c>
      <c r="Q232" s="94">
        <f t="shared" si="96"/>
        <v>0</v>
      </c>
      <c r="R232" s="94">
        <f t="shared" si="96"/>
        <v>0</v>
      </c>
      <c r="S232" s="102">
        <f t="shared" si="96"/>
        <v>0</v>
      </c>
      <c r="T232" s="1">
        <f t="shared" si="96"/>
        <v>0</v>
      </c>
      <c r="U232" s="94">
        <f t="shared" si="96"/>
        <v>0</v>
      </c>
      <c r="V232" s="94">
        <f t="shared" si="96"/>
        <v>0</v>
      </c>
      <c r="W232" s="102">
        <f t="shared" si="96"/>
        <v>0</v>
      </c>
      <c r="X232" s="235"/>
    </row>
    <row r="233" spans="1:24" ht="20.25" customHeight="1" thickBot="1" x14ac:dyDescent="0.25">
      <c r="A233" s="27" t="s">
        <v>14</v>
      </c>
      <c r="B233" s="4" t="s">
        <v>31</v>
      </c>
      <c r="C233" s="5" t="s">
        <v>24</v>
      </c>
      <c r="D233" s="862" t="s">
        <v>174</v>
      </c>
      <c r="E233" s="863"/>
      <c r="F233" s="863"/>
      <c r="G233" s="863"/>
      <c r="H233" s="863"/>
      <c r="I233" s="863"/>
      <c r="J233" s="863"/>
      <c r="K233" s="863"/>
      <c r="L233" s="7">
        <f t="shared" ref="L233:W233" si="97">L227+L229+L232</f>
        <v>107.8</v>
      </c>
      <c r="M233" s="8">
        <f t="shared" si="97"/>
        <v>107.8</v>
      </c>
      <c r="N233" s="8">
        <f t="shared" si="97"/>
        <v>0</v>
      </c>
      <c r="O233" s="9">
        <f t="shared" si="97"/>
        <v>0</v>
      </c>
      <c r="P233" s="7">
        <f t="shared" si="97"/>
        <v>80</v>
      </c>
      <c r="Q233" s="8">
        <f t="shared" si="97"/>
        <v>80</v>
      </c>
      <c r="R233" s="8">
        <f t="shared" si="97"/>
        <v>0</v>
      </c>
      <c r="S233" s="9">
        <f t="shared" si="97"/>
        <v>0</v>
      </c>
      <c r="T233" s="7">
        <f t="shared" si="97"/>
        <v>90</v>
      </c>
      <c r="U233" s="8">
        <f t="shared" si="97"/>
        <v>90</v>
      </c>
      <c r="V233" s="8">
        <f t="shared" si="97"/>
        <v>0</v>
      </c>
      <c r="W233" s="9">
        <f t="shared" si="97"/>
        <v>0</v>
      </c>
      <c r="X233" s="235"/>
    </row>
    <row r="234" spans="1:24" ht="21.75" customHeight="1" thickBot="1" x14ac:dyDescent="0.25">
      <c r="A234" s="27" t="s">
        <v>14</v>
      </c>
      <c r="B234" s="4" t="s">
        <v>31</v>
      </c>
      <c r="C234" s="167" t="s">
        <v>14</v>
      </c>
      <c r="D234" s="823" t="s">
        <v>433</v>
      </c>
      <c r="E234" s="824"/>
      <c r="F234" s="824"/>
      <c r="G234" s="824"/>
      <c r="H234" s="824"/>
      <c r="I234" s="824"/>
      <c r="J234" s="824"/>
      <c r="K234" s="824"/>
      <c r="L234" s="898"/>
      <c r="M234" s="898"/>
      <c r="N234" s="898"/>
      <c r="O234" s="898"/>
      <c r="P234" s="898"/>
      <c r="Q234" s="898"/>
      <c r="R234" s="898"/>
      <c r="S234" s="898"/>
      <c r="T234" s="898"/>
      <c r="U234" s="898"/>
      <c r="V234" s="898"/>
      <c r="W234" s="899"/>
      <c r="X234" s="861"/>
    </row>
    <row r="235" spans="1:24" ht="26.25" customHeight="1" thickBot="1" x14ac:dyDescent="0.25">
      <c r="A235" s="723" t="s">
        <v>14</v>
      </c>
      <c r="B235" s="690" t="s">
        <v>31</v>
      </c>
      <c r="C235" s="696" t="s">
        <v>14</v>
      </c>
      <c r="D235" s="900" t="s">
        <v>15</v>
      </c>
      <c r="E235" s="902" t="s">
        <v>434</v>
      </c>
      <c r="F235" s="828" t="s">
        <v>185</v>
      </c>
      <c r="G235" s="759" t="s">
        <v>111</v>
      </c>
      <c r="H235" s="816" t="s">
        <v>19</v>
      </c>
      <c r="I235" s="880" t="s">
        <v>54</v>
      </c>
      <c r="J235" s="820" t="s">
        <v>435</v>
      </c>
      <c r="K235" s="465" t="s">
        <v>23</v>
      </c>
      <c r="L235" s="93">
        <f>SUM(M235+O235)</f>
        <v>40</v>
      </c>
      <c r="M235" s="639">
        <v>40</v>
      </c>
      <c r="N235" s="527">
        <v>0</v>
      </c>
      <c r="O235" s="526">
        <v>0</v>
      </c>
      <c r="P235" s="150">
        <f>SUM(Q235+S235)</f>
        <v>50</v>
      </c>
      <c r="Q235" s="324">
        <v>50</v>
      </c>
      <c r="R235" s="324">
        <v>0</v>
      </c>
      <c r="S235" s="526">
        <v>0</v>
      </c>
      <c r="T235" s="150">
        <f>U235+W235</f>
        <v>50</v>
      </c>
      <c r="U235" s="324">
        <v>50</v>
      </c>
      <c r="V235" s="324">
        <v>0</v>
      </c>
      <c r="W235" s="526">
        <v>0</v>
      </c>
      <c r="X235" s="861"/>
    </row>
    <row r="236" spans="1:24" ht="26.25" customHeight="1" thickBot="1" x14ac:dyDescent="0.25">
      <c r="A236" s="725"/>
      <c r="B236" s="695"/>
      <c r="C236" s="698"/>
      <c r="D236" s="901"/>
      <c r="E236" s="903"/>
      <c r="F236" s="829"/>
      <c r="G236" s="760"/>
      <c r="H236" s="819"/>
      <c r="I236" s="881"/>
      <c r="J236" s="822"/>
      <c r="K236" s="535" t="s">
        <v>11</v>
      </c>
      <c r="L236" s="95">
        <f>SUM(L235:L235)</f>
        <v>40</v>
      </c>
      <c r="M236" s="96">
        <f t="shared" ref="M236:W236" si="98">SUM(M235:M235)</f>
        <v>40</v>
      </c>
      <c r="N236" s="96">
        <f t="shared" si="98"/>
        <v>0</v>
      </c>
      <c r="O236" s="97">
        <f t="shared" si="98"/>
        <v>0</v>
      </c>
      <c r="P236" s="95">
        <f t="shared" si="98"/>
        <v>50</v>
      </c>
      <c r="Q236" s="96">
        <f t="shared" si="98"/>
        <v>50</v>
      </c>
      <c r="R236" s="96">
        <f t="shared" si="98"/>
        <v>0</v>
      </c>
      <c r="S236" s="97">
        <f t="shared" si="98"/>
        <v>0</v>
      </c>
      <c r="T236" s="95">
        <f t="shared" si="98"/>
        <v>50</v>
      </c>
      <c r="U236" s="96">
        <f t="shared" si="98"/>
        <v>50</v>
      </c>
      <c r="V236" s="96">
        <f t="shared" si="98"/>
        <v>0</v>
      </c>
      <c r="W236" s="97">
        <f t="shared" si="98"/>
        <v>0</v>
      </c>
      <c r="X236" s="234"/>
    </row>
    <row r="237" spans="1:24" ht="21.75" customHeight="1" thickBot="1" x14ac:dyDescent="0.25">
      <c r="A237" s="27" t="s">
        <v>14</v>
      </c>
      <c r="B237" s="4" t="s">
        <v>31</v>
      </c>
      <c r="C237" s="5" t="s">
        <v>14</v>
      </c>
      <c r="D237" s="862" t="s">
        <v>174</v>
      </c>
      <c r="E237" s="863"/>
      <c r="F237" s="863"/>
      <c r="G237" s="863"/>
      <c r="H237" s="863"/>
      <c r="I237" s="863"/>
      <c r="J237" s="863"/>
      <c r="K237" s="863"/>
      <c r="L237" s="226">
        <f>L236</f>
        <v>40</v>
      </c>
      <c r="M237" s="227">
        <f t="shared" ref="M237:W237" si="99">M236</f>
        <v>40</v>
      </c>
      <c r="N237" s="227">
        <f t="shared" si="99"/>
        <v>0</v>
      </c>
      <c r="O237" s="228">
        <f t="shared" si="99"/>
        <v>0</v>
      </c>
      <c r="P237" s="226">
        <f t="shared" si="99"/>
        <v>50</v>
      </c>
      <c r="Q237" s="227">
        <f t="shared" si="99"/>
        <v>50</v>
      </c>
      <c r="R237" s="227">
        <f t="shared" si="99"/>
        <v>0</v>
      </c>
      <c r="S237" s="228">
        <f t="shared" si="99"/>
        <v>0</v>
      </c>
      <c r="T237" s="226">
        <f t="shared" si="99"/>
        <v>50</v>
      </c>
      <c r="U237" s="227">
        <f t="shared" si="99"/>
        <v>50</v>
      </c>
      <c r="V237" s="227">
        <f t="shared" si="99"/>
        <v>0</v>
      </c>
      <c r="W237" s="228">
        <f t="shared" si="99"/>
        <v>0</v>
      </c>
      <c r="X237" s="234"/>
    </row>
    <row r="238" spans="1:24" ht="20.25" customHeight="1" thickBot="1" x14ac:dyDescent="0.25">
      <c r="A238" s="267" t="s">
        <v>14</v>
      </c>
      <c r="B238" s="148" t="s">
        <v>31</v>
      </c>
      <c r="C238" s="864" t="s">
        <v>175</v>
      </c>
      <c r="D238" s="865"/>
      <c r="E238" s="865"/>
      <c r="F238" s="865"/>
      <c r="G238" s="865"/>
      <c r="H238" s="865"/>
      <c r="I238" s="865"/>
      <c r="J238" s="865"/>
      <c r="K238" s="865"/>
      <c r="L238" s="221">
        <f>L237+L223+L217+L233</f>
        <v>557.79999999999995</v>
      </c>
      <c r="M238" s="222">
        <f t="shared" ref="M238:W238" si="100">M237+M223+M217+M233</f>
        <v>557.79999999999995</v>
      </c>
      <c r="N238" s="222">
        <f t="shared" si="100"/>
        <v>0</v>
      </c>
      <c r="O238" s="223">
        <f t="shared" si="100"/>
        <v>0</v>
      </c>
      <c r="P238" s="221">
        <f t="shared" si="100"/>
        <v>550</v>
      </c>
      <c r="Q238" s="222">
        <f t="shared" si="100"/>
        <v>550</v>
      </c>
      <c r="R238" s="222">
        <f t="shared" si="100"/>
        <v>0</v>
      </c>
      <c r="S238" s="223">
        <f t="shared" si="100"/>
        <v>0</v>
      </c>
      <c r="T238" s="221">
        <f t="shared" si="100"/>
        <v>560</v>
      </c>
      <c r="U238" s="222">
        <f t="shared" si="100"/>
        <v>560</v>
      </c>
      <c r="V238" s="222">
        <f t="shared" si="100"/>
        <v>0</v>
      </c>
      <c r="W238" s="223">
        <f t="shared" si="100"/>
        <v>0</v>
      </c>
      <c r="X238" s="861"/>
    </row>
    <row r="239" spans="1:24" ht="21" customHeight="1" thickBot="1" x14ac:dyDescent="0.25">
      <c r="A239" s="27" t="s">
        <v>14</v>
      </c>
      <c r="B239" s="4" t="s">
        <v>33</v>
      </c>
      <c r="C239" s="866" t="s">
        <v>73</v>
      </c>
      <c r="D239" s="867"/>
      <c r="E239" s="867"/>
      <c r="F239" s="867"/>
      <c r="G239" s="867"/>
      <c r="H239" s="867"/>
      <c r="I239" s="867"/>
      <c r="J239" s="867"/>
      <c r="K239" s="867"/>
      <c r="L239" s="868"/>
      <c r="M239" s="868"/>
      <c r="N239" s="868"/>
      <c r="O239" s="868"/>
      <c r="P239" s="868"/>
      <c r="Q239" s="868"/>
      <c r="R239" s="868"/>
      <c r="S239" s="868"/>
      <c r="T239" s="868"/>
      <c r="U239" s="868"/>
      <c r="V239" s="868"/>
      <c r="W239" s="869"/>
      <c r="X239" s="861"/>
    </row>
    <row r="240" spans="1:24" ht="21" customHeight="1" thickBot="1" x14ac:dyDescent="0.25">
      <c r="A240" s="27" t="s">
        <v>14</v>
      </c>
      <c r="B240" s="4" t="s">
        <v>33</v>
      </c>
      <c r="C240" s="5" t="s">
        <v>15</v>
      </c>
      <c r="D240" s="823" t="s">
        <v>74</v>
      </c>
      <c r="E240" s="824"/>
      <c r="F240" s="824"/>
      <c r="G240" s="824"/>
      <c r="H240" s="824"/>
      <c r="I240" s="824"/>
      <c r="J240" s="824"/>
      <c r="K240" s="824"/>
      <c r="L240" s="824"/>
      <c r="M240" s="824"/>
      <c r="N240" s="824"/>
      <c r="O240" s="824"/>
      <c r="P240" s="824"/>
      <c r="Q240" s="824"/>
      <c r="R240" s="824"/>
      <c r="S240" s="824"/>
      <c r="T240" s="824"/>
      <c r="U240" s="824"/>
      <c r="V240" s="824"/>
      <c r="W240" s="825"/>
      <c r="X240" s="37"/>
    </row>
    <row r="241" spans="1:37" ht="19.5" customHeight="1" x14ac:dyDescent="0.2">
      <c r="A241" s="723" t="s">
        <v>14</v>
      </c>
      <c r="B241" s="690" t="s">
        <v>33</v>
      </c>
      <c r="C241" s="696" t="s">
        <v>15</v>
      </c>
      <c r="D241" s="830" t="s">
        <v>15</v>
      </c>
      <c r="E241" s="832" t="s">
        <v>95</v>
      </c>
      <c r="F241" s="834" t="s">
        <v>185</v>
      </c>
      <c r="G241" s="729" t="s">
        <v>94</v>
      </c>
      <c r="H241" s="854" t="s">
        <v>19</v>
      </c>
      <c r="I241" s="857" t="s">
        <v>54</v>
      </c>
      <c r="J241" s="839" t="s">
        <v>186</v>
      </c>
      <c r="K241" s="169" t="s">
        <v>59</v>
      </c>
      <c r="L241" s="113">
        <f>SUM(M241+O241)</f>
        <v>18</v>
      </c>
      <c r="M241" s="58">
        <v>18</v>
      </c>
      <c r="N241" s="58">
        <v>0</v>
      </c>
      <c r="O241" s="114">
        <v>0</v>
      </c>
      <c r="P241" s="113">
        <f>SUM(Q241+S241)</f>
        <v>20</v>
      </c>
      <c r="Q241" s="58">
        <v>20</v>
      </c>
      <c r="R241" s="58">
        <v>0</v>
      </c>
      <c r="S241" s="114">
        <v>0</v>
      </c>
      <c r="T241" s="113">
        <f>U241+W241</f>
        <v>20</v>
      </c>
      <c r="U241" s="58">
        <v>20</v>
      </c>
      <c r="V241" s="58">
        <v>0</v>
      </c>
      <c r="W241" s="114">
        <v>0</v>
      </c>
      <c r="X241" s="38"/>
    </row>
    <row r="242" spans="1:37" ht="21" customHeight="1" thickBot="1" x14ac:dyDescent="0.25">
      <c r="A242" s="724"/>
      <c r="B242" s="691"/>
      <c r="C242" s="697"/>
      <c r="D242" s="872"/>
      <c r="E242" s="874"/>
      <c r="F242" s="836"/>
      <c r="G242" s="730"/>
      <c r="H242" s="855"/>
      <c r="I242" s="858"/>
      <c r="J242" s="860"/>
      <c r="K242" s="170" t="s">
        <v>32</v>
      </c>
      <c r="L242" s="103">
        <v>0</v>
      </c>
      <c r="M242" s="45">
        <v>0</v>
      </c>
      <c r="N242" s="45">
        <v>0</v>
      </c>
      <c r="O242" s="104">
        <v>0</v>
      </c>
      <c r="P242" s="103">
        <v>0</v>
      </c>
      <c r="Q242" s="45">
        <v>0</v>
      </c>
      <c r="R242" s="45">
        <v>0</v>
      </c>
      <c r="S242" s="104">
        <v>0</v>
      </c>
      <c r="T242" s="103">
        <v>0</v>
      </c>
      <c r="U242" s="45">
        <v>0</v>
      </c>
      <c r="V242" s="45">
        <v>0</v>
      </c>
      <c r="W242" s="104">
        <v>0</v>
      </c>
      <c r="X242" s="38"/>
    </row>
    <row r="243" spans="1:37" ht="22.5" customHeight="1" thickBot="1" x14ac:dyDescent="0.25">
      <c r="A243" s="725"/>
      <c r="B243" s="695"/>
      <c r="C243" s="698"/>
      <c r="D243" s="831"/>
      <c r="E243" s="833"/>
      <c r="F243" s="835"/>
      <c r="G243" s="731"/>
      <c r="H243" s="856"/>
      <c r="I243" s="859"/>
      <c r="J243" s="840"/>
      <c r="K243" s="112" t="s">
        <v>11</v>
      </c>
      <c r="L243" s="98">
        <f t="shared" ref="L243:O243" si="101">SUM(L241)</f>
        <v>18</v>
      </c>
      <c r="M243" s="100">
        <f t="shared" si="101"/>
        <v>18</v>
      </c>
      <c r="N243" s="100">
        <f t="shared" si="101"/>
        <v>0</v>
      </c>
      <c r="O243" s="105">
        <f t="shared" si="101"/>
        <v>0</v>
      </c>
      <c r="P243" s="98">
        <f>SUM(P241:P242)</f>
        <v>20</v>
      </c>
      <c r="Q243" s="100">
        <f>SUM(Q241:Q242)</f>
        <v>20</v>
      </c>
      <c r="R243" s="100">
        <f t="shared" ref="R243:W243" si="102">SUM(R241)</f>
        <v>0</v>
      </c>
      <c r="S243" s="105">
        <f t="shared" si="102"/>
        <v>0</v>
      </c>
      <c r="T243" s="98">
        <f t="shared" si="102"/>
        <v>20</v>
      </c>
      <c r="U243" s="100">
        <f t="shared" si="102"/>
        <v>20</v>
      </c>
      <c r="V243" s="100">
        <f t="shared" si="102"/>
        <v>0</v>
      </c>
      <c r="W243" s="105">
        <f t="shared" si="102"/>
        <v>0</v>
      </c>
      <c r="X243" s="38"/>
    </row>
    <row r="244" spans="1:37" ht="24.75" customHeight="1" thickBot="1" x14ac:dyDescent="0.25">
      <c r="A244" s="723" t="s">
        <v>14</v>
      </c>
      <c r="B244" s="690" t="s">
        <v>33</v>
      </c>
      <c r="C244" s="696" t="s">
        <v>15</v>
      </c>
      <c r="D244" s="830" t="s">
        <v>21</v>
      </c>
      <c r="E244" s="832" t="s">
        <v>98</v>
      </c>
      <c r="F244" s="834" t="s">
        <v>185</v>
      </c>
      <c r="G244" s="729" t="s">
        <v>94</v>
      </c>
      <c r="H244" s="854" t="s">
        <v>19</v>
      </c>
      <c r="I244" s="857" t="s">
        <v>54</v>
      </c>
      <c r="J244" s="839" t="s">
        <v>186</v>
      </c>
      <c r="K244" s="307" t="s">
        <v>59</v>
      </c>
      <c r="L244" s="565">
        <f>SUM(M244+O244)</f>
        <v>201.6</v>
      </c>
      <c r="M244" s="656">
        <v>201.6</v>
      </c>
      <c r="N244" s="656">
        <v>0</v>
      </c>
      <c r="O244" s="657">
        <v>0</v>
      </c>
      <c r="P244" s="88">
        <f>SUM(Q244+S244)</f>
        <v>108</v>
      </c>
      <c r="Q244" s="489">
        <v>108</v>
      </c>
      <c r="R244" s="489">
        <v>0</v>
      </c>
      <c r="S244" s="490">
        <v>0</v>
      </c>
      <c r="T244" s="565">
        <f>U244+W244</f>
        <v>106</v>
      </c>
      <c r="U244" s="656">
        <v>106</v>
      </c>
      <c r="V244" s="656">
        <v>0</v>
      </c>
      <c r="W244" s="657">
        <v>0</v>
      </c>
      <c r="X244" s="38"/>
    </row>
    <row r="245" spans="1:37" ht="24" customHeight="1" thickBot="1" x14ac:dyDescent="0.25">
      <c r="A245" s="725"/>
      <c r="B245" s="695"/>
      <c r="C245" s="698"/>
      <c r="D245" s="831"/>
      <c r="E245" s="833"/>
      <c r="F245" s="835"/>
      <c r="G245" s="731"/>
      <c r="H245" s="856"/>
      <c r="I245" s="859"/>
      <c r="J245" s="840"/>
      <c r="K245" s="112" t="s">
        <v>11</v>
      </c>
      <c r="L245" s="98">
        <f t="shared" ref="L245:O245" si="103">SUM(L244)</f>
        <v>201.6</v>
      </c>
      <c r="M245" s="100">
        <f t="shared" si="103"/>
        <v>201.6</v>
      </c>
      <c r="N245" s="100">
        <f t="shared" si="103"/>
        <v>0</v>
      </c>
      <c r="O245" s="105">
        <f t="shared" si="103"/>
        <v>0</v>
      </c>
      <c r="P245" s="98">
        <f>SUM(P244:P244)</f>
        <v>108</v>
      </c>
      <c r="Q245" s="100">
        <f>SUM(Q244:Q244)</f>
        <v>108</v>
      </c>
      <c r="R245" s="100">
        <f t="shared" ref="R245:W245" si="104">SUM(R244)</f>
        <v>0</v>
      </c>
      <c r="S245" s="105">
        <f t="shared" si="104"/>
        <v>0</v>
      </c>
      <c r="T245" s="98">
        <f t="shared" si="104"/>
        <v>106</v>
      </c>
      <c r="U245" s="100">
        <f t="shared" si="104"/>
        <v>106</v>
      </c>
      <c r="V245" s="100">
        <f t="shared" si="104"/>
        <v>0</v>
      </c>
      <c r="W245" s="105">
        <f t="shared" si="104"/>
        <v>0</v>
      </c>
      <c r="X245" s="38"/>
    </row>
    <row r="246" spans="1:37" ht="24.75" customHeight="1" thickBot="1" x14ac:dyDescent="0.25">
      <c r="A246" s="723" t="s">
        <v>14</v>
      </c>
      <c r="B246" s="690" t="s">
        <v>33</v>
      </c>
      <c r="C246" s="696" t="s">
        <v>15</v>
      </c>
      <c r="D246" s="830" t="s">
        <v>24</v>
      </c>
      <c r="E246" s="832" t="s">
        <v>75</v>
      </c>
      <c r="F246" s="834" t="s">
        <v>185</v>
      </c>
      <c r="G246" s="729" t="s">
        <v>111</v>
      </c>
      <c r="H246" s="854" t="s">
        <v>19</v>
      </c>
      <c r="I246" s="857" t="s">
        <v>54</v>
      </c>
      <c r="J246" s="839" t="s">
        <v>186</v>
      </c>
      <c r="K246" s="307" t="s">
        <v>59</v>
      </c>
      <c r="L246" s="565">
        <f>SUM(M246+O246)</f>
        <v>40</v>
      </c>
      <c r="M246" s="656">
        <v>40</v>
      </c>
      <c r="N246" s="656">
        <v>0</v>
      </c>
      <c r="O246" s="657">
        <v>0</v>
      </c>
      <c r="P246" s="88">
        <f>SUM(Q246+S246)</f>
        <v>40</v>
      </c>
      <c r="Q246" s="489">
        <v>40</v>
      </c>
      <c r="R246" s="489">
        <v>0</v>
      </c>
      <c r="S246" s="490">
        <v>0</v>
      </c>
      <c r="T246" s="565">
        <f>U246+W246</f>
        <v>40</v>
      </c>
      <c r="U246" s="656">
        <v>40</v>
      </c>
      <c r="V246" s="656">
        <v>0</v>
      </c>
      <c r="W246" s="657">
        <v>0</v>
      </c>
      <c r="X246" s="38"/>
    </row>
    <row r="247" spans="1:37" ht="23.25" customHeight="1" thickBot="1" x14ac:dyDescent="0.25">
      <c r="A247" s="725"/>
      <c r="B247" s="695"/>
      <c r="C247" s="698"/>
      <c r="D247" s="831"/>
      <c r="E247" s="833"/>
      <c r="F247" s="835"/>
      <c r="G247" s="731"/>
      <c r="H247" s="856"/>
      <c r="I247" s="859"/>
      <c r="J247" s="840"/>
      <c r="K247" s="112" t="s">
        <v>11</v>
      </c>
      <c r="L247" s="107">
        <f t="shared" ref="L247:O247" si="105">SUM(L246)</f>
        <v>40</v>
      </c>
      <c r="M247" s="110">
        <f t="shared" si="105"/>
        <v>40</v>
      </c>
      <c r="N247" s="110">
        <f t="shared" si="105"/>
        <v>0</v>
      </c>
      <c r="O247" s="111">
        <f t="shared" si="105"/>
        <v>0</v>
      </c>
      <c r="P247" s="107">
        <f>SUM(P246:P246)</f>
        <v>40</v>
      </c>
      <c r="Q247" s="110">
        <f>SUM(Q246:Q246)</f>
        <v>40</v>
      </c>
      <c r="R247" s="110">
        <f t="shared" ref="R247:W247" si="106">SUM(R246)</f>
        <v>0</v>
      </c>
      <c r="S247" s="111">
        <f t="shared" si="106"/>
        <v>0</v>
      </c>
      <c r="T247" s="107">
        <f t="shared" si="106"/>
        <v>40</v>
      </c>
      <c r="U247" s="110">
        <f t="shared" si="106"/>
        <v>40</v>
      </c>
      <c r="V247" s="110">
        <f t="shared" si="106"/>
        <v>0</v>
      </c>
      <c r="W247" s="111">
        <f t="shared" si="106"/>
        <v>0</v>
      </c>
      <c r="X247" s="38"/>
    </row>
    <row r="248" spans="1:37" ht="21" customHeight="1" thickBot="1" x14ac:dyDescent="0.25">
      <c r="A248" s="27" t="s">
        <v>14</v>
      </c>
      <c r="B248" s="4" t="s">
        <v>33</v>
      </c>
      <c r="C248" s="173" t="s">
        <v>15</v>
      </c>
      <c r="D248" s="862" t="s">
        <v>174</v>
      </c>
      <c r="E248" s="863"/>
      <c r="F248" s="863"/>
      <c r="G248" s="863"/>
      <c r="H248" s="863"/>
      <c r="I248" s="863"/>
      <c r="J248" s="863"/>
      <c r="K248" s="863"/>
      <c r="L248" s="7">
        <f t="shared" ref="L248:W248" si="107">L243+L245+L247</f>
        <v>259.60000000000002</v>
      </c>
      <c r="M248" s="8">
        <f t="shared" si="107"/>
        <v>259.60000000000002</v>
      </c>
      <c r="N248" s="8">
        <f t="shared" si="107"/>
        <v>0</v>
      </c>
      <c r="O248" s="9">
        <f t="shared" si="107"/>
        <v>0</v>
      </c>
      <c r="P248" s="7">
        <f t="shared" si="107"/>
        <v>168</v>
      </c>
      <c r="Q248" s="8">
        <f t="shared" si="107"/>
        <v>168</v>
      </c>
      <c r="R248" s="8">
        <f t="shared" si="107"/>
        <v>0</v>
      </c>
      <c r="S248" s="9">
        <f t="shared" si="107"/>
        <v>0</v>
      </c>
      <c r="T248" s="7">
        <f t="shared" si="107"/>
        <v>166</v>
      </c>
      <c r="U248" s="8">
        <f t="shared" si="107"/>
        <v>166</v>
      </c>
      <c r="V248" s="8">
        <f t="shared" si="107"/>
        <v>0</v>
      </c>
      <c r="W248" s="9">
        <f t="shared" si="107"/>
        <v>0</v>
      </c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ht="20.25" customHeight="1" thickBot="1" x14ac:dyDescent="0.25">
      <c r="A249" s="267" t="s">
        <v>14</v>
      </c>
      <c r="B249" s="239" t="s">
        <v>33</v>
      </c>
      <c r="C249" s="846" t="s">
        <v>175</v>
      </c>
      <c r="D249" s="847"/>
      <c r="E249" s="847"/>
      <c r="F249" s="847"/>
      <c r="G249" s="847"/>
      <c r="H249" s="847"/>
      <c r="I249" s="847"/>
      <c r="J249" s="847"/>
      <c r="K249" s="848"/>
      <c r="L249" s="174">
        <f t="shared" ref="L249:W249" si="108">SUM(+L248)</f>
        <v>259.60000000000002</v>
      </c>
      <c r="M249" s="175">
        <f t="shared" si="108"/>
        <v>259.60000000000002</v>
      </c>
      <c r="N249" s="175">
        <f t="shared" si="108"/>
        <v>0</v>
      </c>
      <c r="O249" s="176">
        <f t="shared" si="108"/>
        <v>0</v>
      </c>
      <c r="P249" s="174">
        <f t="shared" si="108"/>
        <v>168</v>
      </c>
      <c r="Q249" s="175">
        <f t="shared" si="108"/>
        <v>168</v>
      </c>
      <c r="R249" s="175">
        <f t="shared" si="108"/>
        <v>0</v>
      </c>
      <c r="S249" s="176">
        <f t="shared" si="108"/>
        <v>0</v>
      </c>
      <c r="T249" s="174">
        <f t="shared" si="108"/>
        <v>166</v>
      </c>
      <c r="U249" s="175">
        <f t="shared" si="108"/>
        <v>166</v>
      </c>
      <c r="V249" s="175">
        <f t="shared" si="108"/>
        <v>0</v>
      </c>
      <c r="W249" s="176">
        <f t="shared" si="108"/>
        <v>0</v>
      </c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ht="21" customHeight="1" thickBot="1" x14ac:dyDescent="0.25">
      <c r="A250" s="142" t="s">
        <v>14</v>
      </c>
      <c r="B250" s="232" t="s">
        <v>34</v>
      </c>
      <c r="C250" s="849" t="s">
        <v>76</v>
      </c>
      <c r="D250" s="850"/>
      <c r="E250" s="850"/>
      <c r="F250" s="850"/>
      <c r="G250" s="850"/>
      <c r="H250" s="850"/>
      <c r="I250" s="850"/>
      <c r="J250" s="850"/>
      <c r="K250" s="850"/>
      <c r="L250" s="850"/>
      <c r="M250" s="850"/>
      <c r="N250" s="850"/>
      <c r="O250" s="850"/>
      <c r="P250" s="850"/>
      <c r="Q250" s="850"/>
      <c r="R250" s="850"/>
      <c r="S250" s="850"/>
      <c r="T250" s="850"/>
      <c r="U250" s="850"/>
      <c r="V250" s="850"/>
      <c r="W250" s="851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ht="21" customHeight="1" thickBot="1" x14ac:dyDescent="0.25">
      <c r="A251" s="253" t="s">
        <v>14</v>
      </c>
      <c r="B251" s="245" t="s">
        <v>34</v>
      </c>
      <c r="C251" s="246" t="s">
        <v>15</v>
      </c>
      <c r="D251" s="843" t="s">
        <v>77</v>
      </c>
      <c r="E251" s="844"/>
      <c r="F251" s="844"/>
      <c r="G251" s="844"/>
      <c r="H251" s="844"/>
      <c r="I251" s="844"/>
      <c r="J251" s="844"/>
      <c r="K251" s="844"/>
      <c r="L251" s="844"/>
      <c r="M251" s="844"/>
      <c r="N251" s="844"/>
      <c r="O251" s="844"/>
      <c r="P251" s="844"/>
      <c r="Q251" s="844"/>
      <c r="R251" s="844"/>
      <c r="S251" s="844"/>
      <c r="T251" s="844"/>
      <c r="U251" s="844"/>
      <c r="V251" s="844"/>
      <c r="W251" s="845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ht="18" customHeight="1" thickBot="1" x14ac:dyDescent="0.25">
      <c r="A252" s="972" t="s">
        <v>14</v>
      </c>
      <c r="B252" s="837" t="s">
        <v>34</v>
      </c>
      <c r="C252" s="1015" t="s">
        <v>15</v>
      </c>
      <c r="D252" s="841" t="s">
        <v>15</v>
      </c>
      <c r="E252" s="826" t="s">
        <v>78</v>
      </c>
      <c r="F252" s="761" t="s">
        <v>185</v>
      </c>
      <c r="G252" s="852" t="s">
        <v>182</v>
      </c>
      <c r="H252" s="775" t="s">
        <v>19</v>
      </c>
      <c r="I252" s="791" t="s">
        <v>432</v>
      </c>
      <c r="J252" s="778" t="s">
        <v>186</v>
      </c>
      <c r="K252" s="77" t="s">
        <v>23</v>
      </c>
      <c r="L252" s="555">
        <f>SUM(M252,O252)</f>
        <v>300</v>
      </c>
      <c r="M252" s="559">
        <v>300</v>
      </c>
      <c r="N252" s="556">
        <v>0</v>
      </c>
      <c r="O252" s="557">
        <v>0</v>
      </c>
      <c r="P252" s="658">
        <f>SUM(Q252+S252)</f>
        <v>300</v>
      </c>
      <c r="Q252" s="659">
        <v>300</v>
      </c>
      <c r="R252" s="660">
        <v>0</v>
      </c>
      <c r="S252" s="661">
        <v>0</v>
      </c>
      <c r="T252" s="625">
        <f>U252+W252</f>
        <v>300</v>
      </c>
      <c r="U252" s="626">
        <v>300</v>
      </c>
      <c r="V252" s="600">
        <v>0</v>
      </c>
      <c r="W252" s="601">
        <v>0</v>
      </c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ht="26.25" customHeight="1" thickBot="1" x14ac:dyDescent="0.25">
      <c r="A253" s="701"/>
      <c r="B253" s="838"/>
      <c r="C253" s="1016"/>
      <c r="D253" s="842"/>
      <c r="E253" s="827"/>
      <c r="F253" s="768"/>
      <c r="G253" s="853"/>
      <c r="H253" s="815"/>
      <c r="I253" s="779"/>
      <c r="J253" s="779"/>
      <c r="K253" s="46" t="s">
        <v>11</v>
      </c>
      <c r="L253" s="51">
        <f t="shared" ref="L253:Q254" si="109">SUM(L252)</f>
        <v>300</v>
      </c>
      <c r="M253" s="40">
        <f t="shared" si="109"/>
        <v>300</v>
      </c>
      <c r="N253" s="40">
        <f t="shared" si="109"/>
        <v>0</v>
      </c>
      <c r="O253" s="53">
        <f t="shared" si="109"/>
        <v>0</v>
      </c>
      <c r="P253" s="51">
        <f t="shared" si="109"/>
        <v>300</v>
      </c>
      <c r="Q253" s="40">
        <f t="shared" si="109"/>
        <v>300</v>
      </c>
      <c r="R253" s="40">
        <f t="shared" ref="R253:W254" si="110">SUM(R252)</f>
        <v>0</v>
      </c>
      <c r="S253" s="53">
        <f t="shared" si="110"/>
        <v>0</v>
      </c>
      <c r="T253" s="51">
        <f t="shared" si="110"/>
        <v>300</v>
      </c>
      <c r="U253" s="40">
        <f t="shared" si="110"/>
        <v>300</v>
      </c>
      <c r="V253" s="40">
        <f t="shared" si="110"/>
        <v>0</v>
      </c>
      <c r="W253" s="53">
        <f t="shared" si="110"/>
        <v>0</v>
      </c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ht="19.5" customHeight="1" thickBot="1" x14ac:dyDescent="0.25">
      <c r="A254" s="27" t="s">
        <v>14</v>
      </c>
      <c r="B254" s="4" t="s">
        <v>34</v>
      </c>
      <c r="C254" s="5" t="s">
        <v>15</v>
      </c>
      <c r="D254" s="862" t="s">
        <v>174</v>
      </c>
      <c r="E254" s="863"/>
      <c r="F254" s="863"/>
      <c r="G254" s="863"/>
      <c r="H254" s="863"/>
      <c r="I254" s="863"/>
      <c r="J254" s="863"/>
      <c r="K254" s="886"/>
      <c r="L254" s="7">
        <f t="shared" si="109"/>
        <v>300</v>
      </c>
      <c r="M254" s="8">
        <f t="shared" si="109"/>
        <v>300</v>
      </c>
      <c r="N254" s="8">
        <f t="shared" si="109"/>
        <v>0</v>
      </c>
      <c r="O254" s="9">
        <f t="shared" si="109"/>
        <v>0</v>
      </c>
      <c r="P254" s="7">
        <f t="shared" si="109"/>
        <v>300</v>
      </c>
      <c r="Q254" s="8">
        <f t="shared" si="109"/>
        <v>300</v>
      </c>
      <c r="R254" s="8">
        <f t="shared" si="110"/>
        <v>0</v>
      </c>
      <c r="S254" s="9">
        <f t="shared" si="110"/>
        <v>0</v>
      </c>
      <c r="T254" s="7">
        <f t="shared" si="110"/>
        <v>300</v>
      </c>
      <c r="U254" s="8">
        <f t="shared" si="110"/>
        <v>300</v>
      </c>
      <c r="V254" s="8">
        <f t="shared" si="110"/>
        <v>0</v>
      </c>
      <c r="W254" s="9">
        <f t="shared" si="110"/>
        <v>0</v>
      </c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ht="18" customHeight="1" thickBot="1" x14ac:dyDescent="0.25">
      <c r="A255" s="27" t="s">
        <v>14</v>
      </c>
      <c r="B255" s="240" t="s">
        <v>34</v>
      </c>
      <c r="C255" s="1012" t="s">
        <v>175</v>
      </c>
      <c r="D255" s="1013"/>
      <c r="E255" s="1013"/>
      <c r="F255" s="1013"/>
      <c r="G255" s="1013"/>
      <c r="H255" s="1013"/>
      <c r="I255" s="1013"/>
      <c r="J255" s="1013"/>
      <c r="K255" s="1014"/>
      <c r="L255" s="115">
        <f t="shared" ref="L255:W255" si="111">SUM(+L254)</f>
        <v>300</v>
      </c>
      <c r="M255" s="116">
        <f t="shared" si="111"/>
        <v>300</v>
      </c>
      <c r="N255" s="116">
        <f t="shared" si="111"/>
        <v>0</v>
      </c>
      <c r="O255" s="117">
        <f t="shared" si="111"/>
        <v>0</v>
      </c>
      <c r="P255" s="115">
        <f t="shared" si="111"/>
        <v>300</v>
      </c>
      <c r="Q255" s="116">
        <f t="shared" si="111"/>
        <v>300</v>
      </c>
      <c r="R255" s="116">
        <f t="shared" si="111"/>
        <v>0</v>
      </c>
      <c r="S255" s="117">
        <f t="shared" si="111"/>
        <v>0</v>
      </c>
      <c r="T255" s="115">
        <f t="shared" si="111"/>
        <v>300</v>
      </c>
      <c r="U255" s="116">
        <f t="shared" si="111"/>
        <v>300</v>
      </c>
      <c r="V255" s="116">
        <f t="shared" si="111"/>
        <v>0</v>
      </c>
      <c r="W255" s="117">
        <f t="shared" si="111"/>
        <v>0</v>
      </c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ht="21" customHeight="1" thickBot="1" x14ac:dyDescent="0.25">
      <c r="A256" s="1010" t="s">
        <v>177</v>
      </c>
      <c r="B256" s="1011"/>
      <c r="C256" s="1011"/>
      <c r="D256" s="1011"/>
      <c r="E256" s="1011"/>
      <c r="F256" s="1011"/>
      <c r="G256" s="1011"/>
      <c r="H256" s="1011"/>
      <c r="I256" s="1011"/>
      <c r="J256" s="1011"/>
      <c r="K256" s="1011"/>
      <c r="L256" s="118">
        <f t="shared" ref="L256:W256" si="112">L255+L249+L238+L211+L204+L193+L181+L159</f>
        <v>40498.899999999994</v>
      </c>
      <c r="M256" s="119">
        <f t="shared" si="112"/>
        <v>40491.899999999994</v>
      </c>
      <c r="N256" s="119">
        <f t="shared" si="112"/>
        <v>6423.7</v>
      </c>
      <c r="O256" s="120">
        <f t="shared" si="112"/>
        <v>7</v>
      </c>
      <c r="P256" s="118">
        <f t="shared" si="112"/>
        <v>42573.600000000006</v>
      </c>
      <c r="Q256" s="119">
        <f t="shared" si="112"/>
        <v>42573.600000000006</v>
      </c>
      <c r="R256" s="119">
        <f t="shared" si="112"/>
        <v>7279.2</v>
      </c>
      <c r="S256" s="120">
        <f t="shared" si="112"/>
        <v>0</v>
      </c>
      <c r="T256" s="118">
        <f t="shared" si="112"/>
        <v>43695.8</v>
      </c>
      <c r="U256" s="119">
        <f t="shared" si="112"/>
        <v>43695.8</v>
      </c>
      <c r="V256" s="119">
        <f t="shared" si="112"/>
        <v>7841.2999999999993</v>
      </c>
      <c r="W256" s="120">
        <f t="shared" si="112"/>
        <v>0</v>
      </c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1:37" ht="18" customHeight="1" x14ac:dyDescent="0.2">
      <c r="A257" s="811" t="s">
        <v>188</v>
      </c>
      <c r="B257" s="811"/>
      <c r="C257" s="811"/>
      <c r="D257" s="811"/>
      <c r="E257" s="811"/>
      <c r="F257" s="811"/>
      <c r="G257" s="811"/>
      <c r="H257" s="811"/>
      <c r="I257" s="811"/>
      <c r="J257" s="811"/>
      <c r="K257" s="811"/>
      <c r="L257" s="811"/>
      <c r="M257" s="811"/>
      <c r="N257" s="811"/>
      <c r="O257" s="811"/>
      <c r="P257" s="811"/>
      <c r="Q257" s="811"/>
      <c r="R257" s="811"/>
      <c r="S257" s="811"/>
      <c r="T257" s="811"/>
      <c r="U257" s="811"/>
      <c r="V257" s="811"/>
      <c r="W257" s="811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1:37" ht="15.75" customHeight="1" x14ac:dyDescent="0.2">
      <c r="I258" s="28"/>
      <c r="J258" s="28"/>
      <c r="K258" s="35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1:37" ht="16.5" customHeight="1" x14ac:dyDescent="0.2">
      <c r="I259" s="28"/>
      <c r="J259" s="28"/>
      <c r="K259" s="42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1:37" ht="15.75" customHeight="1" x14ac:dyDescent="0.2">
      <c r="I260" s="28"/>
      <c r="J260" s="28"/>
      <c r="K260" s="42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1:37" ht="15.75" customHeight="1" x14ac:dyDescent="0.2">
      <c r="I261" s="28"/>
      <c r="J261" s="28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1:37" ht="17.25" customHeight="1" x14ac:dyDescent="0.2">
      <c r="E262" s="28"/>
      <c r="I262" s="28"/>
      <c r="J262" s="28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</row>
    <row r="263" spans="1:37" ht="15.75" customHeight="1" x14ac:dyDescent="0.2">
      <c r="E263" s="28"/>
      <c r="I263" s="28"/>
      <c r="J263" s="28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</row>
    <row r="264" spans="1:37" ht="18.75" customHeight="1" x14ac:dyDescent="0.2">
      <c r="I264" s="28"/>
      <c r="J264" s="28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</row>
    <row r="265" spans="1:37" ht="23.25" customHeight="1" x14ac:dyDescent="0.2">
      <c r="K265" s="42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</row>
    <row r="266" spans="1:37" ht="30" customHeight="1" x14ac:dyDescent="0.2">
      <c r="H266" s="28"/>
      <c r="I266" s="28"/>
      <c r="J266" s="28"/>
      <c r="K266" s="43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</row>
    <row r="267" spans="1:37" ht="25.5" customHeight="1" x14ac:dyDescent="0.2"/>
    <row r="268" spans="1:37" ht="16.5" customHeight="1" x14ac:dyDescent="0.2"/>
    <row r="269" spans="1:37" ht="18" customHeight="1" x14ac:dyDescent="0.2"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</row>
    <row r="270" spans="1:37" ht="18" customHeight="1" x14ac:dyDescent="0.2"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</row>
    <row r="271" spans="1:37" ht="15.75" customHeight="1" x14ac:dyDescent="0.2"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</row>
    <row r="272" spans="1:37" ht="17.25" customHeight="1" x14ac:dyDescent="0.2"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</row>
    <row r="273" spans="12:23" ht="18" customHeight="1" x14ac:dyDescent="0.2"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</row>
    <row r="274" spans="12:23" ht="14.25" customHeight="1" x14ac:dyDescent="0.2"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</row>
    <row r="275" spans="12:23" ht="18" customHeight="1" x14ac:dyDescent="0.2"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</row>
    <row r="276" spans="12:23" ht="16.5" customHeight="1" x14ac:dyDescent="0.2"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</row>
    <row r="277" spans="12:23" ht="16.5" customHeight="1" x14ac:dyDescent="0.2"/>
    <row r="278" spans="12:23" ht="17.25" customHeight="1" x14ac:dyDescent="0.2"/>
    <row r="279" spans="12:23" ht="18" customHeight="1" x14ac:dyDescent="0.2"/>
    <row r="280" spans="12:23" ht="19.5" customHeight="1" x14ac:dyDescent="0.2"/>
    <row r="281" spans="12:23" ht="16.5" customHeight="1" x14ac:dyDescent="0.2"/>
    <row r="282" spans="12:23" ht="17.25" customHeight="1" x14ac:dyDescent="0.2"/>
    <row r="283" spans="12:23" ht="15.75" customHeight="1" x14ac:dyDescent="0.2"/>
    <row r="284" spans="12:23" ht="18.75" customHeight="1" x14ac:dyDescent="0.2"/>
    <row r="285" spans="12:23" ht="22.5" customHeight="1" x14ac:dyDescent="0.2"/>
    <row r="286" spans="12:23" ht="15.75" customHeight="1" x14ac:dyDescent="0.2"/>
    <row r="287" spans="12:23" ht="14.25" customHeight="1" x14ac:dyDescent="0.2"/>
    <row r="288" spans="12:23" ht="21.75" customHeight="1" x14ac:dyDescent="0.2"/>
    <row r="289" ht="17.25" customHeight="1" x14ac:dyDescent="0.2"/>
    <row r="290" ht="17.25" customHeight="1" x14ac:dyDescent="0.2"/>
    <row r="291" ht="21.75" customHeight="1" x14ac:dyDescent="0.2"/>
    <row r="292" ht="18.75" customHeight="1" x14ac:dyDescent="0.2"/>
    <row r="293" ht="15" customHeight="1" x14ac:dyDescent="0.2"/>
    <row r="294" ht="16.5" customHeight="1" x14ac:dyDescent="0.2"/>
    <row r="295" ht="15.75" customHeight="1" x14ac:dyDescent="0.2"/>
    <row r="296" ht="24.75" customHeight="1" x14ac:dyDescent="0.2"/>
    <row r="297" ht="22.5" customHeight="1" x14ac:dyDescent="0.2"/>
    <row r="298" ht="14.25" customHeight="1" x14ac:dyDescent="0.2"/>
    <row r="299" ht="18.75" customHeight="1" x14ac:dyDescent="0.2"/>
    <row r="300" ht="21" customHeight="1" x14ac:dyDescent="0.2"/>
    <row r="301" ht="15" customHeight="1" x14ac:dyDescent="0.2"/>
    <row r="302" ht="21.75" customHeight="1" x14ac:dyDescent="0.2"/>
    <row r="303" ht="21.75" customHeight="1" x14ac:dyDescent="0.2"/>
    <row r="304" ht="3.75" customHeight="1" x14ac:dyDescent="0.2"/>
    <row r="305" ht="34.5" customHeight="1" x14ac:dyDescent="0.2"/>
    <row r="306" ht="15" customHeight="1" x14ac:dyDescent="0.2"/>
    <row r="307" ht="15" customHeight="1" x14ac:dyDescent="0.2"/>
    <row r="308" ht="12.75" customHeight="1" x14ac:dyDescent="0.2"/>
    <row r="309" ht="15" customHeight="1" x14ac:dyDescent="0.2"/>
    <row r="310" ht="18.75" customHeight="1" x14ac:dyDescent="0.2"/>
    <row r="311" ht="18.75" customHeight="1" x14ac:dyDescent="0.2"/>
    <row r="312" ht="18.75" customHeight="1" x14ac:dyDescent="0.2"/>
    <row r="313" ht="16.5" customHeight="1" x14ac:dyDescent="0.2"/>
    <row r="314" ht="17.25" customHeight="1" x14ac:dyDescent="0.2"/>
    <row r="315" ht="21" customHeight="1" x14ac:dyDescent="0.2"/>
    <row r="316" ht="19.5" customHeight="1" x14ac:dyDescent="0.2"/>
    <row r="317" ht="15.75" customHeight="1" x14ac:dyDescent="0.2"/>
    <row r="318" ht="22.5" customHeight="1" x14ac:dyDescent="0.2"/>
    <row r="319" ht="20.25" customHeight="1" x14ac:dyDescent="0.2"/>
    <row r="320" ht="18" customHeight="1" x14ac:dyDescent="0.2"/>
    <row r="321" ht="15.75" customHeight="1" x14ac:dyDescent="0.2"/>
    <row r="322" ht="19.5" customHeight="1" x14ac:dyDescent="0.2"/>
    <row r="323" ht="17.25" customHeight="1" x14ac:dyDescent="0.2"/>
    <row r="324" ht="22.5" customHeight="1" x14ac:dyDescent="0.2"/>
    <row r="325" ht="15.75" customHeight="1" x14ac:dyDescent="0.2"/>
    <row r="326" ht="18.75" customHeight="1" x14ac:dyDescent="0.2"/>
    <row r="327" ht="23.25" customHeight="1" x14ac:dyDescent="0.2"/>
    <row r="328" ht="17.25" customHeight="1" x14ac:dyDescent="0.2"/>
    <row r="329" ht="15" customHeight="1" x14ac:dyDescent="0.2"/>
    <row r="330" ht="39.75" customHeight="1" x14ac:dyDescent="0.2"/>
    <row r="331" ht="0.75" customHeight="1" x14ac:dyDescent="0.2"/>
    <row r="332" ht="33" customHeight="1" x14ac:dyDescent="0.2"/>
    <row r="333" ht="16.5" customHeight="1" x14ac:dyDescent="0.2"/>
    <row r="334" ht="16.5" customHeight="1" x14ac:dyDescent="0.2"/>
    <row r="335" ht="16.5" customHeight="1" x14ac:dyDescent="0.2"/>
    <row r="336" ht="17.25" customHeight="1" x14ac:dyDescent="0.2"/>
    <row r="337" ht="21" customHeight="1" x14ac:dyDescent="0.2"/>
    <row r="338" ht="37.5" customHeight="1" x14ac:dyDescent="0.2"/>
    <row r="339" ht="15.75" customHeight="1" x14ac:dyDescent="0.2"/>
    <row r="340" ht="16.5" customHeight="1" x14ac:dyDescent="0.2"/>
    <row r="341" ht="19.5" customHeight="1" x14ac:dyDescent="0.2"/>
    <row r="342" ht="22.5" customHeight="1" x14ac:dyDescent="0.2"/>
    <row r="343" ht="40.5" customHeight="1" x14ac:dyDescent="0.2"/>
    <row r="344" ht="33.75" customHeight="1" x14ac:dyDescent="0.2"/>
    <row r="345" ht="34.5" customHeight="1" x14ac:dyDescent="0.2"/>
    <row r="346" ht="36" customHeight="1" x14ac:dyDescent="0.2"/>
    <row r="347" ht="28.5" customHeight="1" x14ac:dyDescent="0.2"/>
    <row r="348" ht="22.5" customHeight="1" x14ac:dyDescent="0.2"/>
    <row r="349" ht="23.25" customHeight="1" x14ac:dyDescent="0.2"/>
    <row r="350" ht="21" customHeight="1" x14ac:dyDescent="0.2"/>
    <row r="351" ht="32.25" customHeight="1" x14ac:dyDescent="0.2"/>
    <row r="352" ht="37.5" customHeight="1" x14ac:dyDescent="0.2"/>
    <row r="353" ht="14.25" customHeight="1" x14ac:dyDescent="0.2"/>
    <row r="354" ht="13.5" customHeight="1" x14ac:dyDescent="0.2"/>
    <row r="355" ht="13.5" customHeight="1" x14ac:dyDescent="0.2"/>
    <row r="356" ht="21" customHeight="1" x14ac:dyDescent="0.2"/>
    <row r="357" ht="14.25" customHeight="1" x14ac:dyDescent="0.2"/>
    <row r="358" ht="12" customHeight="1" x14ac:dyDescent="0.2"/>
    <row r="359" ht="20.25" customHeight="1" x14ac:dyDescent="0.2"/>
    <row r="360" ht="18" customHeight="1" x14ac:dyDescent="0.2"/>
    <row r="361" ht="18.75" customHeight="1" x14ac:dyDescent="0.2"/>
    <row r="362" ht="15" customHeight="1" x14ac:dyDescent="0.2"/>
    <row r="363" ht="15.75" customHeight="1" x14ac:dyDescent="0.2"/>
    <row r="364" ht="18" customHeight="1" x14ac:dyDescent="0.2"/>
    <row r="365" ht="18" customHeight="1" x14ac:dyDescent="0.2"/>
    <row r="366" ht="18" customHeight="1" x14ac:dyDescent="0.2"/>
    <row r="367" ht="15.75" customHeight="1" x14ac:dyDescent="0.2"/>
    <row r="368" ht="19.5" customHeight="1" x14ac:dyDescent="0.2"/>
    <row r="369" ht="21" customHeight="1" x14ac:dyDescent="0.2"/>
    <row r="370" ht="15.75" customHeight="1" x14ac:dyDescent="0.2"/>
    <row r="371" ht="15.75" customHeight="1" x14ac:dyDescent="0.2"/>
    <row r="372" ht="21" customHeight="1" x14ac:dyDescent="0.2"/>
    <row r="373" ht="18.75" customHeight="1" x14ac:dyDescent="0.2"/>
    <row r="374" ht="21.75" customHeight="1" x14ac:dyDescent="0.2"/>
    <row r="375" ht="19.5" customHeight="1" x14ac:dyDescent="0.2"/>
    <row r="376" ht="15" customHeight="1" x14ac:dyDescent="0.2"/>
    <row r="377" ht="22.5" customHeight="1" x14ac:dyDescent="0.2"/>
    <row r="378" ht="19.5" customHeight="1" x14ac:dyDescent="0.2"/>
    <row r="379" ht="19.5" customHeight="1" x14ac:dyDescent="0.2"/>
    <row r="380" ht="30.75" customHeight="1" x14ac:dyDescent="0.2"/>
    <row r="381" ht="12.75" customHeight="1" x14ac:dyDescent="0.2"/>
    <row r="382" ht="15" customHeight="1" x14ac:dyDescent="0.2"/>
    <row r="384" ht="15" customHeight="1" x14ac:dyDescent="0.2"/>
  </sheetData>
  <sheetProtection selectLockedCells="1" selectUnlockedCells="1"/>
  <mergeCells count="791">
    <mergeCell ref="S5:W5"/>
    <mergeCell ref="S6:W6"/>
    <mergeCell ref="S2:X2"/>
    <mergeCell ref="S3:X3"/>
    <mergeCell ref="S4:X4"/>
    <mergeCell ref="E31:E34"/>
    <mergeCell ref="F31:F34"/>
    <mergeCell ref="G31:G34"/>
    <mergeCell ref="I38:I41"/>
    <mergeCell ref="H35:H37"/>
    <mergeCell ref="A67:A70"/>
    <mergeCell ref="B67:B70"/>
    <mergeCell ref="J35:J37"/>
    <mergeCell ref="J38:J41"/>
    <mergeCell ref="D35:D37"/>
    <mergeCell ref="D38:D41"/>
    <mergeCell ref="G35:G37"/>
    <mergeCell ref="E38:E41"/>
    <mergeCell ref="J19:J20"/>
    <mergeCell ref="J23:J26"/>
    <mergeCell ref="D19:D20"/>
    <mergeCell ref="J27:J30"/>
    <mergeCell ref="J31:J34"/>
    <mergeCell ref="H67:H70"/>
    <mergeCell ref="D67:D70"/>
    <mergeCell ref="E67:E70"/>
    <mergeCell ref="G67:G70"/>
    <mergeCell ref="G49:G51"/>
    <mergeCell ref="E35:E37"/>
    <mergeCell ref="F38:F41"/>
    <mergeCell ref="G38:G41"/>
    <mergeCell ref="H38:H41"/>
    <mergeCell ref="D42:D45"/>
    <mergeCell ref="I31:I34"/>
    <mergeCell ref="I59:I64"/>
    <mergeCell ref="H57:H58"/>
    <mergeCell ref="E59:E64"/>
    <mergeCell ref="E57:E58"/>
    <mergeCell ref="E54:E56"/>
    <mergeCell ref="F54:F56"/>
    <mergeCell ref="D53:W53"/>
    <mergeCell ref="E49:E51"/>
    <mergeCell ref="F49:F51"/>
    <mergeCell ref="H46:H48"/>
    <mergeCell ref="I46:I48"/>
    <mergeCell ref="J46:J48"/>
    <mergeCell ref="G19:G20"/>
    <mergeCell ref="H19:H20"/>
    <mergeCell ref="E19:E20"/>
    <mergeCell ref="G27:G30"/>
    <mergeCell ref="D31:D34"/>
    <mergeCell ref="D27:D30"/>
    <mergeCell ref="F67:F70"/>
    <mergeCell ref="E27:E30"/>
    <mergeCell ref="C74:C76"/>
    <mergeCell ref="E74:E76"/>
    <mergeCell ref="G74:G76"/>
    <mergeCell ref="F74:F76"/>
    <mergeCell ref="C67:C70"/>
    <mergeCell ref="F27:F30"/>
    <mergeCell ref="H31:H34"/>
    <mergeCell ref="C27:C30"/>
    <mergeCell ref="C59:C64"/>
    <mergeCell ref="C54:C56"/>
    <mergeCell ref="D54:D56"/>
    <mergeCell ref="C57:C58"/>
    <mergeCell ref="F57:F58"/>
    <mergeCell ref="F42:F45"/>
    <mergeCell ref="G42:G45"/>
    <mergeCell ref="H42:H45"/>
    <mergeCell ref="A77:A78"/>
    <mergeCell ref="B77:B78"/>
    <mergeCell ref="C77:C78"/>
    <mergeCell ref="D77:D78"/>
    <mergeCell ref="A74:A76"/>
    <mergeCell ref="B74:B76"/>
    <mergeCell ref="A71:A73"/>
    <mergeCell ref="B71:B73"/>
    <mergeCell ref="D71:D73"/>
    <mergeCell ref="C71:C73"/>
    <mergeCell ref="D74:D76"/>
    <mergeCell ref="J71:J73"/>
    <mergeCell ref="I71:I73"/>
    <mergeCell ref="H71:H73"/>
    <mergeCell ref="I74:I76"/>
    <mergeCell ref="G92:G94"/>
    <mergeCell ref="F92:F94"/>
    <mergeCell ref="H77:H78"/>
    <mergeCell ref="E77:E78"/>
    <mergeCell ref="F77:F78"/>
    <mergeCell ref="F79:F80"/>
    <mergeCell ref="H79:H80"/>
    <mergeCell ref="H81:H83"/>
    <mergeCell ref="E71:E73"/>
    <mergeCell ref="F71:F73"/>
    <mergeCell ref="G71:G73"/>
    <mergeCell ref="G77:G78"/>
    <mergeCell ref="E87:E89"/>
    <mergeCell ref="J113:J114"/>
    <mergeCell ref="B105:B106"/>
    <mergeCell ref="C87:C89"/>
    <mergeCell ref="B101:B102"/>
    <mergeCell ref="C101:C102"/>
    <mergeCell ref="B103:B104"/>
    <mergeCell ref="A84:A86"/>
    <mergeCell ref="B84:B86"/>
    <mergeCell ref="C84:C86"/>
    <mergeCell ref="D84:D86"/>
    <mergeCell ref="A92:A94"/>
    <mergeCell ref="B92:B94"/>
    <mergeCell ref="C92:C94"/>
    <mergeCell ref="J99:J100"/>
    <mergeCell ref="J103:J104"/>
    <mergeCell ref="C105:C106"/>
    <mergeCell ref="F107:F108"/>
    <mergeCell ref="G113:G114"/>
    <mergeCell ref="F99:F100"/>
    <mergeCell ref="G97:G98"/>
    <mergeCell ref="C97:C98"/>
    <mergeCell ref="A103:A104"/>
    <mergeCell ref="A101:A102"/>
    <mergeCell ref="I105:I106"/>
    <mergeCell ref="A162:A164"/>
    <mergeCell ref="J115:J116"/>
    <mergeCell ref="J87:J89"/>
    <mergeCell ref="D113:D114"/>
    <mergeCell ref="F87:F89"/>
    <mergeCell ref="D101:D102"/>
    <mergeCell ref="D105:D106"/>
    <mergeCell ref="F105:F106"/>
    <mergeCell ref="A87:A89"/>
    <mergeCell ref="B87:B89"/>
    <mergeCell ref="D87:D89"/>
    <mergeCell ref="B111:B112"/>
    <mergeCell ref="D107:D108"/>
    <mergeCell ref="E105:E106"/>
    <mergeCell ref="E109:E110"/>
    <mergeCell ref="C103:C104"/>
    <mergeCell ref="B107:B108"/>
    <mergeCell ref="C107:C108"/>
    <mergeCell ref="A107:A108"/>
    <mergeCell ref="A105:A106"/>
    <mergeCell ref="I99:I100"/>
    <mergeCell ref="J111:J112"/>
    <mergeCell ref="E97:E98"/>
    <mergeCell ref="D99:D100"/>
    <mergeCell ref="A81:A83"/>
    <mergeCell ref="B81:B83"/>
    <mergeCell ref="C81:C83"/>
    <mergeCell ref="D81:D83"/>
    <mergeCell ref="E81:E83"/>
    <mergeCell ref="F81:F83"/>
    <mergeCell ref="G81:G83"/>
    <mergeCell ref="D79:D80"/>
    <mergeCell ref="J109:J110"/>
    <mergeCell ref="G105:G106"/>
    <mergeCell ref="G109:G110"/>
    <mergeCell ref="H92:H94"/>
    <mergeCell ref="D96:W96"/>
    <mergeCell ref="A79:A80"/>
    <mergeCell ref="B79:B80"/>
    <mergeCell ref="C79:C80"/>
    <mergeCell ref="A97:A98"/>
    <mergeCell ref="G99:G100"/>
    <mergeCell ref="B97:B98"/>
    <mergeCell ref="F97:F98"/>
    <mergeCell ref="A99:A100"/>
    <mergeCell ref="B99:B100"/>
    <mergeCell ref="E99:E100"/>
    <mergeCell ref="C99:C100"/>
    <mergeCell ref="A16:W16"/>
    <mergeCell ref="C17:W17"/>
    <mergeCell ref="Q13:R13"/>
    <mergeCell ref="S13:S14"/>
    <mergeCell ref="T13:T14"/>
    <mergeCell ref="D18:W18"/>
    <mergeCell ref="J117:J118"/>
    <mergeCell ref="J84:J86"/>
    <mergeCell ref="J74:J76"/>
    <mergeCell ref="J77:J78"/>
    <mergeCell ref="I77:I78"/>
    <mergeCell ref="J101:J102"/>
    <mergeCell ref="G79:G80"/>
    <mergeCell ref="H105:H106"/>
    <mergeCell ref="H107:H108"/>
    <mergeCell ref="I101:I102"/>
    <mergeCell ref="I103:I104"/>
    <mergeCell ref="H103:H104"/>
    <mergeCell ref="H101:H102"/>
    <mergeCell ref="G101:G102"/>
    <mergeCell ref="I117:I118"/>
    <mergeCell ref="H74:H76"/>
    <mergeCell ref="J105:J106"/>
    <mergeCell ref="J107:J108"/>
    <mergeCell ref="B23:B26"/>
    <mergeCell ref="G57:G58"/>
    <mergeCell ref="I67:I70"/>
    <mergeCell ref="C23:C26"/>
    <mergeCell ref="D23:D26"/>
    <mergeCell ref="I49:I51"/>
    <mergeCell ref="I27:I30"/>
    <mergeCell ref="J42:J45"/>
    <mergeCell ref="H49:H51"/>
    <mergeCell ref="J49:J51"/>
    <mergeCell ref="J54:J56"/>
    <mergeCell ref="I42:I45"/>
    <mergeCell ref="I35:I37"/>
    <mergeCell ref="F35:F37"/>
    <mergeCell ref="J57:J58"/>
    <mergeCell ref="J59:J64"/>
    <mergeCell ref="H59:H64"/>
    <mergeCell ref="I57:I58"/>
    <mergeCell ref="D66:W66"/>
    <mergeCell ref="D57:D58"/>
    <mergeCell ref="D59:D64"/>
    <mergeCell ref="D65:K65"/>
    <mergeCell ref="J67:J70"/>
    <mergeCell ref="B42:B45"/>
    <mergeCell ref="H99:H100"/>
    <mergeCell ref="A15:W15"/>
    <mergeCell ref="O13:O14"/>
    <mergeCell ref="A19:A20"/>
    <mergeCell ref="B19:B20"/>
    <mergeCell ref="C19:C20"/>
    <mergeCell ref="F19:F20"/>
    <mergeCell ref="D12:D14"/>
    <mergeCell ref="E12:E14"/>
    <mergeCell ref="F12:F14"/>
    <mergeCell ref="P12:S12"/>
    <mergeCell ref="T12:W12"/>
    <mergeCell ref="G12:G14"/>
    <mergeCell ref="H12:H14"/>
    <mergeCell ref="I12:I14"/>
    <mergeCell ref="L13:L14"/>
    <mergeCell ref="M13:N13"/>
    <mergeCell ref="P13:P14"/>
    <mergeCell ref="J12:J14"/>
    <mergeCell ref="B27:B30"/>
    <mergeCell ref="U13:V13"/>
    <mergeCell ref="W13:W14"/>
    <mergeCell ref="A23:A26"/>
    <mergeCell ref="D97:D98"/>
    <mergeCell ref="E103:E104"/>
    <mergeCell ref="E101:E102"/>
    <mergeCell ref="F103:F104"/>
    <mergeCell ref="D103:D104"/>
    <mergeCell ref="G103:G104"/>
    <mergeCell ref="F101:F102"/>
    <mergeCell ref="H115:H116"/>
    <mergeCell ref="H113:H114"/>
    <mergeCell ref="H111:H112"/>
    <mergeCell ref="H109:H110"/>
    <mergeCell ref="F113:F114"/>
    <mergeCell ref="F109:F110"/>
    <mergeCell ref="E113:E114"/>
    <mergeCell ref="G107:G108"/>
    <mergeCell ref="G111:G112"/>
    <mergeCell ref="G115:G116"/>
    <mergeCell ref="D95:K95"/>
    <mergeCell ref="E92:E94"/>
    <mergeCell ref="J79:J80"/>
    <mergeCell ref="H97:H98"/>
    <mergeCell ref="D92:D94"/>
    <mergeCell ref="I92:I94"/>
    <mergeCell ref="J81:J83"/>
    <mergeCell ref="E79:E80"/>
    <mergeCell ref="H87:H89"/>
    <mergeCell ref="I87:I89"/>
    <mergeCell ref="I79:I80"/>
    <mergeCell ref="G87:G89"/>
    <mergeCell ref="I81:I83"/>
    <mergeCell ref="F84:F86"/>
    <mergeCell ref="G84:G86"/>
    <mergeCell ref="J97:J98"/>
    <mergeCell ref="H84:H86"/>
    <mergeCell ref="I84:I86"/>
    <mergeCell ref="E84:E86"/>
    <mergeCell ref="I97:I98"/>
    <mergeCell ref="J92:J94"/>
    <mergeCell ref="J90:J91"/>
    <mergeCell ref="C141:C143"/>
    <mergeCell ref="G117:G118"/>
    <mergeCell ref="C188:C189"/>
    <mergeCell ref="B177:B179"/>
    <mergeCell ref="C177:C179"/>
    <mergeCell ref="I162:I164"/>
    <mergeCell ref="J190:J191"/>
    <mergeCell ref="J119:J121"/>
    <mergeCell ref="B122:B123"/>
    <mergeCell ref="I137:I138"/>
    <mergeCell ref="I135:I136"/>
    <mergeCell ref="F137:F138"/>
    <mergeCell ref="D140:W140"/>
    <mergeCell ref="F141:F143"/>
    <mergeCell ref="E162:E164"/>
    <mergeCell ref="G137:G138"/>
    <mergeCell ref="D139:K139"/>
    <mergeCell ref="J122:J123"/>
    <mergeCell ref="J124:J126"/>
    <mergeCell ref="H137:H138"/>
    <mergeCell ref="C119:C121"/>
    <mergeCell ref="C127:C128"/>
    <mergeCell ref="F127:F128"/>
    <mergeCell ref="D124:D126"/>
    <mergeCell ref="B170:B171"/>
    <mergeCell ref="H170:H171"/>
    <mergeCell ref="C183:W183"/>
    <mergeCell ref="C181:K181"/>
    <mergeCell ref="C167:C169"/>
    <mergeCell ref="D167:D169"/>
    <mergeCell ref="J172:J173"/>
    <mergeCell ref="J174:J176"/>
    <mergeCell ref="E177:E179"/>
    <mergeCell ref="F177:F179"/>
    <mergeCell ref="J167:J169"/>
    <mergeCell ref="J170:J171"/>
    <mergeCell ref="J177:J179"/>
    <mergeCell ref="C170:C171"/>
    <mergeCell ref="D170:D171"/>
    <mergeCell ref="G177:G179"/>
    <mergeCell ref="I170:I171"/>
    <mergeCell ref="E167:E169"/>
    <mergeCell ref="H167:H169"/>
    <mergeCell ref="B172:B173"/>
    <mergeCell ref="C172:C173"/>
    <mergeCell ref="D172:D173"/>
    <mergeCell ref="I167:I169"/>
    <mergeCell ref="G172:G173"/>
    <mergeCell ref="B162:B164"/>
    <mergeCell ref="F162:F164"/>
    <mergeCell ref="A167:A169"/>
    <mergeCell ref="B167:B169"/>
    <mergeCell ref="A172:A173"/>
    <mergeCell ref="D158:K158"/>
    <mergeCell ref="C174:C176"/>
    <mergeCell ref="D137:D138"/>
    <mergeCell ref="E133:E134"/>
    <mergeCell ref="J135:J136"/>
    <mergeCell ref="J137:J138"/>
    <mergeCell ref="D133:D134"/>
    <mergeCell ref="A151:A154"/>
    <mergeCell ref="B151:B154"/>
    <mergeCell ref="C151:C154"/>
    <mergeCell ref="D151:D154"/>
    <mergeCell ref="A174:A176"/>
    <mergeCell ref="G162:G164"/>
    <mergeCell ref="A137:A138"/>
    <mergeCell ref="B135:B136"/>
    <mergeCell ref="C135:C136"/>
    <mergeCell ref="D135:D136"/>
    <mergeCell ref="E135:E136"/>
    <mergeCell ref="C137:C138"/>
    <mergeCell ref="B137:B138"/>
    <mergeCell ref="A135:A136"/>
    <mergeCell ref="A131:A132"/>
    <mergeCell ref="E137:E138"/>
    <mergeCell ref="C131:C132"/>
    <mergeCell ref="B129:B130"/>
    <mergeCell ref="E131:E132"/>
    <mergeCell ref="A129:A130"/>
    <mergeCell ref="C129:C130"/>
    <mergeCell ref="A133:A134"/>
    <mergeCell ref="B133:B134"/>
    <mergeCell ref="C133:C134"/>
    <mergeCell ref="D131:D132"/>
    <mergeCell ref="D129:D130"/>
    <mergeCell ref="E129:E130"/>
    <mergeCell ref="C124:C126"/>
    <mergeCell ref="C117:C118"/>
    <mergeCell ref="A122:A123"/>
    <mergeCell ref="A124:A126"/>
    <mergeCell ref="A109:A110"/>
    <mergeCell ref="B131:B132"/>
    <mergeCell ref="B119:B121"/>
    <mergeCell ref="B115:B116"/>
    <mergeCell ref="C115:C116"/>
    <mergeCell ref="C122:C123"/>
    <mergeCell ref="B109:B110"/>
    <mergeCell ref="A127:A128"/>
    <mergeCell ref="A111:A112"/>
    <mergeCell ref="A117:A118"/>
    <mergeCell ref="B127:B128"/>
    <mergeCell ref="A113:A114"/>
    <mergeCell ref="B113:B114"/>
    <mergeCell ref="C113:C114"/>
    <mergeCell ref="C111:C112"/>
    <mergeCell ref="B124:B126"/>
    <mergeCell ref="A119:A121"/>
    <mergeCell ref="C109:C110"/>
    <mergeCell ref="A115:A116"/>
    <mergeCell ref="B117:B118"/>
    <mergeCell ref="E124:E126"/>
    <mergeCell ref="E111:E112"/>
    <mergeCell ref="E127:E128"/>
    <mergeCell ref="D127:D128"/>
    <mergeCell ref="D115:D116"/>
    <mergeCell ref="E115:E116"/>
    <mergeCell ref="F115:F116"/>
    <mergeCell ref="F117:F118"/>
    <mergeCell ref="E122:E123"/>
    <mergeCell ref="F122:F123"/>
    <mergeCell ref="F124:F126"/>
    <mergeCell ref="E119:E121"/>
    <mergeCell ref="E117:E118"/>
    <mergeCell ref="D111:D112"/>
    <mergeCell ref="D117:D118"/>
    <mergeCell ref="J127:J128"/>
    <mergeCell ref="J129:J130"/>
    <mergeCell ref="G135:G136"/>
    <mergeCell ref="J131:J132"/>
    <mergeCell ref="J133:J134"/>
    <mergeCell ref="G131:G132"/>
    <mergeCell ref="H131:H132"/>
    <mergeCell ref="G133:G134"/>
    <mergeCell ref="H135:H136"/>
    <mergeCell ref="H129:H130"/>
    <mergeCell ref="H127:H128"/>
    <mergeCell ref="I127:I128"/>
    <mergeCell ref="G127:G128"/>
    <mergeCell ref="G129:G130"/>
    <mergeCell ref="I129:I130"/>
    <mergeCell ref="H133:H134"/>
    <mergeCell ref="I133:I134"/>
    <mergeCell ref="I131:I132"/>
    <mergeCell ref="J151:J154"/>
    <mergeCell ref="J155:J157"/>
    <mergeCell ref="I147:I150"/>
    <mergeCell ref="G167:G169"/>
    <mergeCell ref="G155:G157"/>
    <mergeCell ref="H155:H157"/>
    <mergeCell ref="I155:I157"/>
    <mergeCell ref="D166:W166"/>
    <mergeCell ref="D141:D143"/>
    <mergeCell ref="E141:E143"/>
    <mergeCell ref="F155:F157"/>
    <mergeCell ref="H162:H164"/>
    <mergeCell ref="H147:H150"/>
    <mergeCell ref="H144:H146"/>
    <mergeCell ref="I144:I146"/>
    <mergeCell ref="J141:J143"/>
    <mergeCell ref="J144:J146"/>
    <mergeCell ref="J147:J150"/>
    <mergeCell ref="A256:K256"/>
    <mergeCell ref="I252:I253"/>
    <mergeCell ref="H252:H253"/>
    <mergeCell ref="A235:A236"/>
    <mergeCell ref="A252:A253"/>
    <mergeCell ref="D241:D243"/>
    <mergeCell ref="E241:E243"/>
    <mergeCell ref="A246:A247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C255:K255"/>
    <mergeCell ref="D248:K248"/>
    <mergeCell ref="A241:A243"/>
    <mergeCell ref="B241:B243"/>
    <mergeCell ref="C241:C243"/>
    <mergeCell ref="B235:B236"/>
    <mergeCell ref="D254:K254"/>
    <mergeCell ref="C252:C253"/>
    <mergeCell ref="A228:A229"/>
    <mergeCell ref="B228:B229"/>
    <mergeCell ref="A219:A222"/>
    <mergeCell ref="B219:B222"/>
    <mergeCell ref="C219:C222"/>
    <mergeCell ref="D192:K192"/>
    <mergeCell ref="H214:H216"/>
    <mergeCell ref="I214:I216"/>
    <mergeCell ref="F214:F216"/>
    <mergeCell ref="G214:G216"/>
    <mergeCell ref="C195:W195"/>
    <mergeCell ref="A214:A216"/>
    <mergeCell ref="A200:A202"/>
    <mergeCell ref="A197:A199"/>
    <mergeCell ref="A207:A209"/>
    <mergeCell ref="C212:W212"/>
    <mergeCell ref="C211:K211"/>
    <mergeCell ref="H200:H202"/>
    <mergeCell ref="I200:I202"/>
    <mergeCell ref="C204:K204"/>
    <mergeCell ref="D200:D202"/>
    <mergeCell ref="C193:K193"/>
    <mergeCell ref="F197:F199"/>
    <mergeCell ref="G200:G202"/>
    <mergeCell ref="I177:I179"/>
    <mergeCell ref="I197:I199"/>
    <mergeCell ref="D197:D199"/>
    <mergeCell ref="E197:E199"/>
    <mergeCell ref="F190:F191"/>
    <mergeCell ref="J185:J187"/>
    <mergeCell ref="H190:H191"/>
    <mergeCell ref="G185:G187"/>
    <mergeCell ref="H185:H187"/>
    <mergeCell ref="I185:I187"/>
    <mergeCell ref="F185:F187"/>
    <mergeCell ref="J188:J189"/>
    <mergeCell ref="I188:I189"/>
    <mergeCell ref="A182:W182"/>
    <mergeCell ref="A194:W194"/>
    <mergeCell ref="A188:A189"/>
    <mergeCell ref="A190:A191"/>
    <mergeCell ref="A141:A143"/>
    <mergeCell ref="A170:A171"/>
    <mergeCell ref="C205:W205"/>
    <mergeCell ref="B188:B189"/>
    <mergeCell ref="A177:A179"/>
    <mergeCell ref="H177:H179"/>
    <mergeCell ref="D177:D179"/>
    <mergeCell ref="B185:B187"/>
    <mergeCell ref="A185:A187"/>
    <mergeCell ref="B141:B143"/>
    <mergeCell ref="B190:B191"/>
    <mergeCell ref="H174:H176"/>
    <mergeCell ref="D174:D176"/>
    <mergeCell ref="E174:E176"/>
    <mergeCell ref="F174:F176"/>
    <mergeCell ref="G174:G176"/>
    <mergeCell ref="E172:E173"/>
    <mergeCell ref="F172:F173"/>
    <mergeCell ref="G190:G191"/>
    <mergeCell ref="D190:D191"/>
    <mergeCell ref="E190:E191"/>
    <mergeCell ref="G188:G189"/>
    <mergeCell ref="H188:H189"/>
    <mergeCell ref="D185:D187"/>
    <mergeCell ref="A35:A37"/>
    <mergeCell ref="C42:C45"/>
    <mergeCell ref="C31:C34"/>
    <mergeCell ref="B35:B37"/>
    <mergeCell ref="C35:C37"/>
    <mergeCell ref="A38:A41"/>
    <mergeCell ref="B38:B41"/>
    <mergeCell ref="C38:C41"/>
    <mergeCell ref="A42:A45"/>
    <mergeCell ref="A46:A48"/>
    <mergeCell ref="I19:I20"/>
    <mergeCell ref="D22:W22"/>
    <mergeCell ref="H27:H30"/>
    <mergeCell ref="B1:W1"/>
    <mergeCell ref="B8:W8"/>
    <mergeCell ref="B9:W9"/>
    <mergeCell ref="B10:W10"/>
    <mergeCell ref="U11:W11"/>
    <mergeCell ref="K12:K14"/>
    <mergeCell ref="L12:O12"/>
    <mergeCell ref="E21:K21"/>
    <mergeCell ref="I23:I26"/>
    <mergeCell ref="E23:E26"/>
    <mergeCell ref="F23:F26"/>
    <mergeCell ref="G23:G26"/>
    <mergeCell ref="H23:H26"/>
    <mergeCell ref="A31:A34"/>
    <mergeCell ref="B31:B34"/>
    <mergeCell ref="A27:A30"/>
    <mergeCell ref="A12:A14"/>
    <mergeCell ref="B12:B14"/>
    <mergeCell ref="C12:C14"/>
    <mergeCell ref="E42:E45"/>
    <mergeCell ref="X161:X162"/>
    <mergeCell ref="F167:F169"/>
    <mergeCell ref="D162:D164"/>
    <mergeCell ref="D165:K165"/>
    <mergeCell ref="C159:K159"/>
    <mergeCell ref="H117:H118"/>
    <mergeCell ref="I107:I108"/>
    <mergeCell ref="I109:I110"/>
    <mergeCell ref="F119:F121"/>
    <mergeCell ref="I111:I112"/>
    <mergeCell ref="H119:H121"/>
    <mergeCell ref="D119:D121"/>
    <mergeCell ref="D109:D110"/>
    <mergeCell ref="D161:W161"/>
    <mergeCell ref="C160:W160"/>
    <mergeCell ref="F151:F154"/>
    <mergeCell ref="G151:G154"/>
    <mergeCell ref="H151:H154"/>
    <mergeCell ref="I151:I154"/>
    <mergeCell ref="G141:G143"/>
    <mergeCell ref="H141:H143"/>
    <mergeCell ref="I141:I143"/>
    <mergeCell ref="E151:E154"/>
    <mergeCell ref="C162:C164"/>
    <mergeCell ref="X234:X235"/>
    <mergeCell ref="D234:W234"/>
    <mergeCell ref="G235:G236"/>
    <mergeCell ref="H235:H236"/>
    <mergeCell ref="I235:I236"/>
    <mergeCell ref="D235:D236"/>
    <mergeCell ref="E235:E236"/>
    <mergeCell ref="I219:I222"/>
    <mergeCell ref="D219:D222"/>
    <mergeCell ref="D223:K223"/>
    <mergeCell ref="E219:E222"/>
    <mergeCell ref="F219:F222"/>
    <mergeCell ref="G219:G222"/>
    <mergeCell ref="D224:W224"/>
    <mergeCell ref="J225:J227"/>
    <mergeCell ref="J230:J232"/>
    <mergeCell ref="D233:K233"/>
    <mergeCell ref="J235:J236"/>
    <mergeCell ref="H228:H229"/>
    <mergeCell ref="I228:I229"/>
    <mergeCell ref="H225:H227"/>
    <mergeCell ref="I225:I227"/>
    <mergeCell ref="D225:D227"/>
    <mergeCell ref="E225:E227"/>
    <mergeCell ref="X181:X183"/>
    <mergeCell ref="G197:G199"/>
    <mergeCell ref="H197:H199"/>
    <mergeCell ref="D188:D189"/>
    <mergeCell ref="J200:J202"/>
    <mergeCell ref="I190:I191"/>
    <mergeCell ref="D217:K217"/>
    <mergeCell ref="D213:W213"/>
    <mergeCell ref="J214:J216"/>
    <mergeCell ref="E188:E189"/>
    <mergeCell ref="F188:F189"/>
    <mergeCell ref="J207:J209"/>
    <mergeCell ref="D203:K203"/>
    <mergeCell ref="E200:E202"/>
    <mergeCell ref="F200:F202"/>
    <mergeCell ref="D196:W196"/>
    <mergeCell ref="D214:D216"/>
    <mergeCell ref="E214:E216"/>
    <mergeCell ref="J197:J199"/>
    <mergeCell ref="D210:K210"/>
    <mergeCell ref="X238:X239"/>
    <mergeCell ref="D240:W240"/>
    <mergeCell ref="D237:K237"/>
    <mergeCell ref="C238:K238"/>
    <mergeCell ref="C239:W239"/>
    <mergeCell ref="X170:X179"/>
    <mergeCell ref="X184:X190"/>
    <mergeCell ref="X193:X195"/>
    <mergeCell ref="X196:X197"/>
    <mergeCell ref="G207:G209"/>
    <mergeCell ref="H207:H209"/>
    <mergeCell ref="I207:I209"/>
    <mergeCell ref="X206:X207"/>
    <mergeCell ref="X208:X209"/>
    <mergeCell ref="D206:W206"/>
    <mergeCell ref="D207:D209"/>
    <mergeCell ref="E207:E209"/>
    <mergeCell ref="F207:F209"/>
    <mergeCell ref="X202:X203"/>
    <mergeCell ref="E185:E187"/>
    <mergeCell ref="D184:W184"/>
    <mergeCell ref="H172:H173"/>
    <mergeCell ref="I172:I173"/>
    <mergeCell ref="I174:I176"/>
    <mergeCell ref="D252:D253"/>
    <mergeCell ref="F252:F253"/>
    <mergeCell ref="D251:W251"/>
    <mergeCell ref="C249:K249"/>
    <mergeCell ref="C250:W250"/>
    <mergeCell ref="G252:G253"/>
    <mergeCell ref="J252:J253"/>
    <mergeCell ref="G241:G243"/>
    <mergeCell ref="H241:H243"/>
    <mergeCell ref="I241:I243"/>
    <mergeCell ref="I244:I245"/>
    <mergeCell ref="H246:H247"/>
    <mergeCell ref="I246:I247"/>
    <mergeCell ref="J241:J243"/>
    <mergeCell ref="A257:W257"/>
    <mergeCell ref="A155:A157"/>
    <mergeCell ref="B155:B157"/>
    <mergeCell ref="C155:C157"/>
    <mergeCell ref="D155:D157"/>
    <mergeCell ref="E155:E157"/>
    <mergeCell ref="J162:J164"/>
    <mergeCell ref="H219:H222"/>
    <mergeCell ref="J219:J222"/>
    <mergeCell ref="G246:G247"/>
    <mergeCell ref="D218:W218"/>
    <mergeCell ref="E252:E253"/>
    <mergeCell ref="F235:F236"/>
    <mergeCell ref="D246:D247"/>
    <mergeCell ref="E246:E247"/>
    <mergeCell ref="F246:F247"/>
    <mergeCell ref="F241:F243"/>
    <mergeCell ref="B252:B253"/>
    <mergeCell ref="C246:C247"/>
    <mergeCell ref="C235:C236"/>
    <mergeCell ref="J244:J245"/>
    <mergeCell ref="J246:J247"/>
    <mergeCell ref="B246:B247"/>
    <mergeCell ref="J228:J229"/>
    <mergeCell ref="A147:A150"/>
    <mergeCell ref="B147:B150"/>
    <mergeCell ref="A144:A146"/>
    <mergeCell ref="B144:B146"/>
    <mergeCell ref="C144:C146"/>
    <mergeCell ref="D144:D146"/>
    <mergeCell ref="E144:E146"/>
    <mergeCell ref="F144:F146"/>
    <mergeCell ref="G144:G146"/>
    <mergeCell ref="C147:C150"/>
    <mergeCell ref="D147:D150"/>
    <mergeCell ref="E147:E150"/>
    <mergeCell ref="F147:F150"/>
    <mergeCell ref="G147:G150"/>
    <mergeCell ref="A49:A51"/>
    <mergeCell ref="C49:C51"/>
    <mergeCell ref="A59:A64"/>
    <mergeCell ref="B59:B64"/>
    <mergeCell ref="B54:B56"/>
    <mergeCell ref="B57:B58"/>
    <mergeCell ref="G59:G64"/>
    <mergeCell ref="F59:F64"/>
    <mergeCell ref="E52:K52"/>
    <mergeCell ref="I54:I56"/>
    <mergeCell ref="H54:H56"/>
    <mergeCell ref="A57:A58"/>
    <mergeCell ref="A54:A56"/>
    <mergeCell ref="G54:G56"/>
    <mergeCell ref="B49:B51"/>
    <mergeCell ref="D49:D51"/>
    <mergeCell ref="F131:F132"/>
    <mergeCell ref="H124:H126"/>
    <mergeCell ref="G124:G126"/>
    <mergeCell ref="I122:I123"/>
    <mergeCell ref="I124:I126"/>
    <mergeCell ref="H122:H123"/>
    <mergeCell ref="I119:I121"/>
    <mergeCell ref="I113:I114"/>
    <mergeCell ref="I115:I116"/>
    <mergeCell ref="F129:F130"/>
    <mergeCell ref="C207:C209"/>
    <mergeCell ref="B46:B48"/>
    <mergeCell ref="C46:C48"/>
    <mergeCell ref="D46:D48"/>
    <mergeCell ref="E46:E48"/>
    <mergeCell ref="F46:F48"/>
    <mergeCell ref="G46:G48"/>
    <mergeCell ref="B174:B176"/>
    <mergeCell ref="B200:B202"/>
    <mergeCell ref="B197:B199"/>
    <mergeCell ref="C197:C199"/>
    <mergeCell ref="C185:C187"/>
    <mergeCell ref="C200:C202"/>
    <mergeCell ref="E170:E171"/>
    <mergeCell ref="F170:F171"/>
    <mergeCell ref="G170:G171"/>
    <mergeCell ref="F133:F134"/>
    <mergeCell ref="D122:D123"/>
    <mergeCell ref="E107:E108"/>
    <mergeCell ref="F111:F112"/>
    <mergeCell ref="G119:G121"/>
    <mergeCell ref="C190:C191"/>
    <mergeCell ref="G122:G123"/>
    <mergeCell ref="F135:F136"/>
    <mergeCell ref="S7:W7"/>
    <mergeCell ref="B207:B209"/>
    <mergeCell ref="D180:K180"/>
    <mergeCell ref="B214:B216"/>
    <mergeCell ref="C214:C216"/>
    <mergeCell ref="A230:A232"/>
    <mergeCell ref="B230:B232"/>
    <mergeCell ref="C230:C232"/>
    <mergeCell ref="D230:D232"/>
    <mergeCell ref="E230:E232"/>
    <mergeCell ref="F230:F232"/>
    <mergeCell ref="G230:G232"/>
    <mergeCell ref="H230:H232"/>
    <mergeCell ref="I230:I232"/>
    <mergeCell ref="C228:C229"/>
    <mergeCell ref="D228:D229"/>
    <mergeCell ref="E228:E229"/>
    <mergeCell ref="F228:F229"/>
    <mergeCell ref="G228:G229"/>
    <mergeCell ref="A225:A227"/>
    <mergeCell ref="B225:B227"/>
    <mergeCell ref="C225:C227"/>
    <mergeCell ref="F225:F227"/>
    <mergeCell ref="G225:G227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</mergeCells>
  <printOptions horizontalCentered="1"/>
  <pageMargins left="0.39370078740157483" right="0.39370078740157483" top="0.78740157480314965" bottom="0.39370078740157483" header="0.51181102362204722" footer="0.15748031496062992"/>
  <pageSetup paperSize="9" scale="60" firstPageNumber="0" fitToHeight="0" pageOrder="overThenDown" orientation="landscape" r:id="rId1"/>
  <headerFooter alignWithMargins="0">
    <oddFooter>&amp;R&amp;P</oddFooter>
  </headerFooter>
  <rowBreaks count="5" manualBreakCount="5">
    <brk id="41" max="16383" man="1"/>
    <brk id="70" max="16383" man="1"/>
    <brk id="128" max="16383" man="1"/>
    <brk id="189" max="16383" man="1"/>
    <brk id="2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zoomScaleNormal="100" zoomScaleSheetLayoutView="100" workbookViewId="0">
      <selection activeCell="G6" sqref="G6"/>
    </sheetView>
  </sheetViews>
  <sheetFormatPr defaultRowHeight="12.75" x14ac:dyDescent="0.2"/>
  <cols>
    <col min="1" max="1" width="2.85546875" style="28" customWidth="1"/>
    <col min="2" max="2" width="22.5703125" style="28" customWidth="1"/>
    <col min="3" max="4" width="13.42578125" style="28" customWidth="1"/>
    <col min="5" max="5" width="10.140625" style="28" customWidth="1"/>
    <col min="6" max="6" width="10" style="28" customWidth="1"/>
    <col min="7" max="7" width="9.85546875" style="28" customWidth="1"/>
    <col min="8" max="9" width="9.42578125" style="28" customWidth="1"/>
    <col min="10" max="10" width="9.85546875" style="28" customWidth="1"/>
    <col min="11" max="11" width="9.5703125" style="28" customWidth="1"/>
    <col min="12" max="12" width="9.42578125" style="28" customWidth="1"/>
    <col min="13" max="13" width="9.85546875" style="28" customWidth="1"/>
    <col min="14" max="14" width="10" style="28" customWidth="1"/>
    <col min="15" max="15" width="10.28515625" style="28" customWidth="1"/>
    <col min="16" max="16" width="11.85546875" style="28" customWidth="1"/>
    <col min="17" max="16384" width="9.140625" style="28"/>
  </cols>
  <sheetData>
    <row r="1" spans="1:16" ht="15" customHeight="1" x14ac:dyDescent="0.2">
      <c r="A1" s="1151" t="s">
        <v>443</v>
      </c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1"/>
    </row>
    <row r="2" spans="1:16" ht="13.5" thickBot="1" x14ac:dyDescent="0.25">
      <c r="A2" s="1152" t="s">
        <v>117</v>
      </c>
      <c r="B2" s="1152"/>
      <c r="C2" s="1152"/>
      <c r="D2" s="1152"/>
      <c r="E2" s="1152"/>
      <c r="F2" s="1152"/>
      <c r="G2" s="1152"/>
      <c r="H2" s="1152"/>
      <c r="I2" s="1152"/>
      <c r="J2" s="1152"/>
      <c r="K2" s="1152"/>
      <c r="L2" s="1152"/>
      <c r="M2" s="1152"/>
      <c r="N2" s="1152"/>
      <c r="O2" s="1152"/>
      <c r="P2" s="1152"/>
    </row>
    <row r="3" spans="1:16" ht="17.25" customHeight="1" x14ac:dyDescent="0.2">
      <c r="A3" s="1159" t="s">
        <v>1</v>
      </c>
      <c r="B3" s="1162" t="s">
        <v>81</v>
      </c>
      <c r="C3" s="1162" t="s">
        <v>7</v>
      </c>
      <c r="D3" s="1165" t="s">
        <v>8</v>
      </c>
      <c r="E3" s="1168" t="s">
        <v>375</v>
      </c>
      <c r="F3" s="1169"/>
      <c r="G3" s="1169"/>
      <c r="H3" s="1170"/>
      <c r="I3" s="1153" t="s">
        <v>376</v>
      </c>
      <c r="J3" s="1154"/>
      <c r="K3" s="1154"/>
      <c r="L3" s="1155"/>
      <c r="M3" s="1153" t="s">
        <v>442</v>
      </c>
      <c r="N3" s="1154"/>
      <c r="O3" s="1154"/>
      <c r="P3" s="1155"/>
    </row>
    <row r="4" spans="1:16" x14ac:dyDescent="0.2">
      <c r="A4" s="1160"/>
      <c r="B4" s="1163"/>
      <c r="C4" s="1163"/>
      <c r="D4" s="1166"/>
      <c r="E4" s="1147" t="s">
        <v>11</v>
      </c>
      <c r="F4" s="1149" t="s">
        <v>12</v>
      </c>
      <c r="G4" s="1150"/>
      <c r="H4" s="1145" t="s">
        <v>106</v>
      </c>
      <c r="I4" s="1147" t="s">
        <v>11</v>
      </c>
      <c r="J4" s="1149" t="s">
        <v>12</v>
      </c>
      <c r="K4" s="1150"/>
      <c r="L4" s="1145" t="s">
        <v>106</v>
      </c>
      <c r="M4" s="1147" t="s">
        <v>11</v>
      </c>
      <c r="N4" s="1149" t="s">
        <v>12</v>
      </c>
      <c r="O4" s="1150"/>
      <c r="P4" s="1145" t="s">
        <v>106</v>
      </c>
    </row>
    <row r="5" spans="1:16" ht="112.5" customHeight="1" thickBot="1" x14ac:dyDescent="0.25">
      <c r="A5" s="1161"/>
      <c r="B5" s="1164"/>
      <c r="C5" s="1164"/>
      <c r="D5" s="1167"/>
      <c r="E5" s="1148"/>
      <c r="F5" s="177" t="s">
        <v>11</v>
      </c>
      <c r="G5" s="178" t="s">
        <v>82</v>
      </c>
      <c r="H5" s="1146"/>
      <c r="I5" s="1148"/>
      <c r="J5" s="177" t="s">
        <v>11</v>
      </c>
      <c r="K5" s="178" t="s">
        <v>82</v>
      </c>
      <c r="L5" s="1146"/>
      <c r="M5" s="1148"/>
      <c r="N5" s="177" t="s">
        <v>11</v>
      </c>
      <c r="O5" s="178" t="s">
        <v>82</v>
      </c>
      <c r="P5" s="1146"/>
    </row>
    <row r="6" spans="1:16" ht="303" customHeight="1" thickBot="1" x14ac:dyDescent="0.25">
      <c r="A6" s="529">
        <v>4</v>
      </c>
      <c r="B6" s="122" t="s">
        <v>83</v>
      </c>
      <c r="C6" s="123" t="s">
        <v>168</v>
      </c>
      <c r="D6" s="179" t="s">
        <v>386</v>
      </c>
      <c r="E6" s="124">
        <f>'04 Programa'!L256</f>
        <v>40498.899999999994</v>
      </c>
      <c r="F6" s="125">
        <f>'04 Programa'!M256</f>
        <v>40491.899999999994</v>
      </c>
      <c r="G6" s="125">
        <f>'04 Programa'!N256</f>
        <v>6423.7</v>
      </c>
      <c r="H6" s="126">
        <f>'04 Programa'!O256</f>
        <v>7</v>
      </c>
      <c r="I6" s="124">
        <f>'04 Programa'!P256</f>
        <v>42573.600000000006</v>
      </c>
      <c r="J6" s="125">
        <f>'04 Programa'!Q256</f>
        <v>42573.600000000006</v>
      </c>
      <c r="K6" s="125">
        <f>'04 Programa'!R256</f>
        <v>7279.2</v>
      </c>
      <c r="L6" s="126">
        <f>'04 Programa'!S256</f>
        <v>0</v>
      </c>
      <c r="M6" s="124">
        <f>'04 Programa'!T256</f>
        <v>43695.8</v>
      </c>
      <c r="N6" s="125">
        <f>'04 Programa'!U256</f>
        <v>43695.8</v>
      </c>
      <c r="O6" s="125">
        <f>'04 Programa'!V256</f>
        <v>7841.2999999999993</v>
      </c>
      <c r="P6" s="126">
        <f>'04 Programa'!W256</f>
        <v>0</v>
      </c>
    </row>
    <row r="7" spans="1:16" ht="19.5" customHeight="1" thickBot="1" x14ac:dyDescent="0.25">
      <c r="A7" s="1156"/>
      <c r="B7" s="1157"/>
      <c r="C7" s="1157"/>
      <c r="D7" s="1158"/>
      <c r="E7" s="73">
        <f t="shared" ref="E7:P7" si="0">SUM(E6)</f>
        <v>40498.899999999994</v>
      </c>
      <c r="F7" s="74">
        <f t="shared" si="0"/>
        <v>40491.899999999994</v>
      </c>
      <c r="G7" s="74">
        <f t="shared" si="0"/>
        <v>6423.7</v>
      </c>
      <c r="H7" s="75">
        <f t="shared" si="0"/>
        <v>7</v>
      </c>
      <c r="I7" s="73">
        <f t="shared" si="0"/>
        <v>42573.600000000006</v>
      </c>
      <c r="J7" s="76">
        <f>J6</f>
        <v>42573.600000000006</v>
      </c>
      <c r="K7" s="76">
        <f t="shared" si="0"/>
        <v>7279.2</v>
      </c>
      <c r="L7" s="85">
        <f t="shared" si="0"/>
        <v>0</v>
      </c>
      <c r="M7" s="73">
        <f t="shared" si="0"/>
        <v>43695.8</v>
      </c>
      <c r="N7" s="76">
        <f t="shared" si="0"/>
        <v>43695.8</v>
      </c>
      <c r="O7" s="76">
        <f t="shared" si="0"/>
        <v>7841.2999999999993</v>
      </c>
      <c r="P7" s="85">
        <f t="shared" si="0"/>
        <v>0</v>
      </c>
    </row>
  </sheetData>
  <sheetProtection selectLockedCells="1" selectUnlockedCells="1"/>
  <mergeCells count="19">
    <mergeCell ref="A7:D7"/>
    <mergeCell ref="E4:E5"/>
    <mergeCell ref="A3:A5"/>
    <mergeCell ref="B3:B5"/>
    <mergeCell ref="C3:C5"/>
    <mergeCell ref="D3:D5"/>
    <mergeCell ref="E3:H3"/>
    <mergeCell ref="L4:L5"/>
    <mergeCell ref="M4:M5"/>
    <mergeCell ref="N4:O4"/>
    <mergeCell ref="P4:P5"/>
    <mergeCell ref="A1:P1"/>
    <mergeCell ref="A2:P2"/>
    <mergeCell ref="I3:L3"/>
    <mergeCell ref="M3:P3"/>
    <mergeCell ref="F4:G4"/>
    <mergeCell ref="H4:H5"/>
    <mergeCell ref="I4:I5"/>
    <mergeCell ref="J4:K4"/>
  </mergeCells>
  <pageMargins left="0.75" right="0.75" top="0.78749999999999998" bottom="0.78749999999999998" header="0.51180555555555551" footer="0.51180555555555551"/>
  <pageSetup paperSize="9" scale="77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zoomScaleNormal="100" zoomScaleSheetLayoutView="100" workbookViewId="0">
      <selection activeCell="D10" sqref="D10"/>
    </sheetView>
  </sheetViews>
  <sheetFormatPr defaultColWidth="9" defaultRowHeight="12.75" x14ac:dyDescent="0.2"/>
  <cols>
    <col min="1" max="1" width="65.5703125" style="28" customWidth="1"/>
    <col min="2" max="2" width="22" style="28" customWidth="1"/>
    <col min="3" max="3" width="21.85546875" style="28" customWidth="1"/>
    <col min="4" max="4" width="21.5703125" style="28" customWidth="1"/>
    <col min="5" max="16384" width="9" style="28"/>
  </cols>
  <sheetData>
    <row r="1" spans="1:4" ht="15" customHeight="1" x14ac:dyDescent="0.2">
      <c r="A1" s="662" t="s">
        <v>444</v>
      </c>
      <c r="B1" s="662"/>
      <c r="C1" s="662"/>
      <c r="D1" s="662"/>
    </row>
    <row r="2" spans="1:4" ht="16.5" customHeight="1" thickBot="1" x14ac:dyDescent="0.25">
      <c r="A2" s="1171" t="s">
        <v>117</v>
      </c>
      <c r="B2" s="1171"/>
      <c r="C2" s="1171"/>
      <c r="D2" s="1171"/>
    </row>
    <row r="3" spans="1:4" ht="33" customHeight="1" thickBot="1" x14ac:dyDescent="0.25">
      <c r="A3" s="336" t="s">
        <v>80</v>
      </c>
      <c r="B3" s="180" t="s">
        <v>375</v>
      </c>
      <c r="C3" s="268" t="s">
        <v>376</v>
      </c>
      <c r="D3" s="269" t="s">
        <v>442</v>
      </c>
    </row>
    <row r="4" spans="1:4" ht="13.5" customHeight="1" thickTop="1" x14ac:dyDescent="0.2">
      <c r="A4" s="337" t="s">
        <v>113</v>
      </c>
      <c r="B4" s="181">
        <f>'04 Programa'!L252+'04 Programa'!L231+'04 Programa'!L219+'04 Programa'!L201+'04 Programa'!L198+'04 Programa'!L188+'04 Programa'!L185+'04 Programa'!L177+'04 Programa'!L174+'04 Programa'!L168+'04 Programa'!L162+'04 Programa'!L152+'04 Programa'!L147+'04 Programa'!L144+'04 Programa'!L141+'04 Programa'!L133+'04 Programa'!L127+'04 Programa'!L124+'04 Programa'!L122+'04 Programa'!L119+'04 Programa'!L115+'04 Programa'!L113+'04 Programa'!L88+'04 Programa'!L85+'04 Programa'!L82+'04 Programa'!L74+'04 Programa'!L71+'04 Programa'!L67+'04 Programa'!L60+'04 Programa'!L55+'04 Programa'!L50+'04 Programa'!L42+'04 Programa'!L38+'04 Programa'!L35+'04 Programa'!L32+'04 Programa'!L27+'04 Programa'!L25+'04 Programa'!L19+'04 Programa'!L235+'04 Programa'!L90+'04 Programa'!L93</f>
        <v>10023.499999999998</v>
      </c>
      <c r="C4" s="270">
        <f>'04 Programa'!P19+'04 Programa'!P25+'04 Programa'!P27+'04 Programa'!P32+'04 Programa'!P35+'04 Programa'!P38+'04 Programa'!P42+'04 Programa'!P50+'04 Programa'!P55+'04 Programa'!P60+'04 Programa'!P67+'04 Programa'!P71+'04 Programa'!P74+'04 Programa'!P82+'04 Programa'!P85+'04 Programa'!P88+'04 Programa'!P113+'04 Programa'!P115+'04 Programa'!P119+'04 Programa'!P122+'04 Programa'!P124+'04 Programa'!P127+'04 Programa'!P133+'04 Programa'!P141+'04 Programa'!P144+'04 Programa'!P147+'04 Programa'!P152+'04 Programa'!P162+'04 Programa'!P168+'04 Programa'!P174+'04 Programa'!P177+'04 Programa'!P185+'04 Programa'!P188+'04 Programa'!P198+'04 Programa'!P201+'04 Programa'!P219+'04 Programa'!P231+'04 Programa'!P252+'04 Programa'!P90+'04 Programa'!P93</f>
        <v>11156.199999999999</v>
      </c>
      <c r="D4" s="271">
        <f>'04 Programa'!T252+'04 Programa'!T231+'04 Programa'!T219+'04 Programa'!T201+'04 Programa'!T198+'04 Programa'!T188+'04 Programa'!T185+'04 Programa'!T177+'04 Programa'!T174+'04 Programa'!T168+'04 Programa'!T162+'04 Programa'!T152+'04 Programa'!T147+'04 Programa'!T144+'04 Programa'!T141+'04 Programa'!T133+'04 Programa'!T127+'04 Programa'!T124+'04 Programa'!T122+'04 Programa'!T119+'04 Programa'!T115+'04 Programa'!T113+'04 Programa'!T88+'04 Programa'!T85+'04 Programa'!T82+'04 Programa'!T74+'04 Programa'!T71+'04 Programa'!T67+'04 Programa'!T60+'04 Programa'!T55+'04 Programa'!T50+'04 Programa'!T42+'04 Programa'!T38+'04 Programa'!T35+'04 Programa'!T32+'04 Programa'!T27+'04 Programa'!T25+'04 Programa'!T19+'04 Programa'!T90+'04 Programa'!T93</f>
        <v>11501.9</v>
      </c>
    </row>
    <row r="5" spans="1:4" ht="12.75" customHeight="1" x14ac:dyDescent="0.2">
      <c r="A5" s="338" t="s">
        <v>142</v>
      </c>
      <c r="B5" s="172">
        <f>'04 Programa'!L23+'04 Programa'!L24+'04 Programa'!L31+'04 Programa'!L44+'04 Programa'!L46+'04 Programa'!L54+'04 Programa'!L57+'04 Programa'!L59+'04 Programa'!L69+'04 Programa'!L72+'04 Programa'!L79+'04 Programa'!L87+'04 Programa'!L105+'04 Programa'!L107+'04 Programa'!L109+'04 Programa'!L111+'04 Programa'!L117+'04 Programa'!L120+'04 Programa'!L125+'04 Programa'!L129+'04 Programa'!L131+'04 Programa'!L135+'04 Programa'!L137+'04 Programa'!L145+'04 Programa'!L151+'04 Programa'!L155+'04 Programa'!L167+'04 Programa'!L172+'04 Programa'!L186+'04 Programa'!L197+'04 Programa'!L200+'04 Programa'!L207</f>
        <v>7283.5</v>
      </c>
      <c r="C5" s="171">
        <f>'04 Programa'!P23+'04 Programa'!P24+'04 Programa'!P31+'04 Programa'!P44+'04 Programa'!P46+'04 Programa'!P54+'04 Programa'!P57+'04 Programa'!P59+'04 Programa'!P69+'04 Programa'!P72+'04 Programa'!P79+'04 Programa'!P87+'04 Programa'!P105+'04 Programa'!P107+'04 Programa'!P109+'04 Programa'!P111+'04 Programa'!P117+'04 Programa'!P120+'04 Programa'!P125+'04 Programa'!P129+'04 Programa'!P131+'04 Programa'!P135+'04 Programa'!P137+'04 Programa'!P145+'04 Programa'!P151+'04 Programa'!P155+'04 Programa'!P167+'04 Programa'!P172+'04 Programa'!P186+'04 Programa'!P197+'04 Programa'!P200+'04 Programa'!P207+'04 Programa'!P230</f>
        <v>8461.5</v>
      </c>
      <c r="D5" s="272">
        <f>'04 Programa'!T23+'04 Programa'!T24+'04 Programa'!T31+'04 Programa'!T44+'04 Programa'!T46+'04 Programa'!T54+'04 Programa'!T57+'04 Programa'!T59+'04 Programa'!T69+'04 Programa'!T72+'04 Programa'!T79+'04 Programa'!T87+'04 Programa'!T105+'04 Programa'!T107+'04 Programa'!T109+'04 Programa'!T111+'04 Programa'!T117+'04 Programa'!T120+'04 Programa'!T125+'04 Programa'!T129+'04 Programa'!T131+'04 Programa'!T135+'04 Programa'!T137+'04 Programa'!T145+'04 Programa'!T151+'04 Programa'!T155+'04 Programa'!T167+'04 Programa'!T172+'04 Programa'!T186+'04 Programa'!T197+'04 Programa'!T200+'04 Programa'!T207+'04 Programa'!T230</f>
        <v>9196.2999999999993</v>
      </c>
    </row>
    <row r="6" spans="1:4" ht="12.75" customHeight="1" x14ac:dyDescent="0.2">
      <c r="A6" s="338" t="s">
        <v>143</v>
      </c>
      <c r="B6" s="172">
        <f>'04 Programa'!L246+'04 Programa'!L244+'04 Programa'!L241+'04 Programa'!L228+'04 Programa'!L225+'04 Programa'!L214+'04 Programa'!L163</f>
        <v>442.20000000000005</v>
      </c>
      <c r="C6" s="171">
        <f>'04 Programa'!P246+'04 Programa'!P244+'04 Programa'!P241+'04 Programa'!P235+'04 Programa'!P228+'04 Programa'!P225+'04 Programa'!P214+'04 Programa'!P163</f>
        <v>350</v>
      </c>
      <c r="D6" s="272">
        <f>'04 Programa'!T246+'04 Programa'!T244+'04 Programa'!T241+'04 Programa'!T235+'04 Programa'!T228+'04 Programa'!T225+'04 Programa'!T214+'04 Programa'!T163</f>
        <v>360</v>
      </c>
    </row>
    <row r="7" spans="1:4" ht="12.75" customHeight="1" x14ac:dyDescent="0.2">
      <c r="A7" s="338" t="s">
        <v>144</v>
      </c>
      <c r="B7" s="172">
        <f>'04 Programa'!L170+'04 Programa'!L61+'04 Programa'!L49+'04 Programa'!L47+'04 Programa'!L40+'04 Programa'!L36+'04 Programa'!L33+'04 Programa'!L28</f>
        <v>928.3</v>
      </c>
      <c r="C7" s="172">
        <f>'04 Programa'!P170+'04 Programa'!P61+'04 Programa'!P49+'04 Programa'!P47+'04 Programa'!P40+'04 Programa'!P36+'04 Programa'!P33+'04 Programa'!P28</f>
        <v>960.4</v>
      </c>
      <c r="D7" s="272">
        <f>'04 Programa'!T170+'04 Programa'!T61+'04 Programa'!T49+'04 Programa'!T47+'04 Programa'!T40+'04 Programa'!T36+'04 Programa'!T33+'04 Programa'!T28</f>
        <v>993.09999999999991</v>
      </c>
    </row>
    <row r="8" spans="1:4" ht="12.75" customHeight="1" x14ac:dyDescent="0.2">
      <c r="A8" s="334" t="s">
        <v>114</v>
      </c>
      <c r="B8" s="172">
        <v>0</v>
      </c>
      <c r="C8" s="171">
        <v>0</v>
      </c>
      <c r="D8" s="272">
        <v>0</v>
      </c>
    </row>
    <row r="9" spans="1:4" ht="12.75" customHeight="1" x14ac:dyDescent="0.2">
      <c r="A9" s="335" t="s">
        <v>145</v>
      </c>
      <c r="B9" s="209">
        <f>'04 Programa'!L39+'04 Programa'!L68+'04 Programa'!L75+'04 Programa'!L77+'04 Programa'!L81+'04 Programa'!L84+'04 Programa'!L148+'04 Programa'!L156+'04 Programa'!L175+'04 Programa'!L178+'04 Programa'!L220+'04 Programa'!L92</f>
        <v>343.1</v>
      </c>
      <c r="C9" s="209">
        <f>'04 Programa'!P39+'04 Programa'!P68+'04 Programa'!P75+'04 Programa'!P77+'04 Programa'!P81+'04 Programa'!P84+'04 Programa'!P148+'04 Programa'!P156+'04 Programa'!P175+'04 Programa'!P178+'04 Programa'!P220+'04 Programa'!P92</f>
        <v>167.2</v>
      </c>
      <c r="D9" s="273">
        <f>'04 Programa'!T39+'04 Programa'!T68+'04 Programa'!T75+'04 Programa'!T77+'04 Programa'!T81+'04 Programa'!T84+'04 Programa'!T148+'04 Programa'!T175+'04 Programa'!T178+'04 Programa'!T220+'04 Programa'!T92</f>
        <v>166.2</v>
      </c>
    </row>
    <row r="10" spans="1:4" ht="12.75" customHeight="1" x14ac:dyDescent="0.2">
      <c r="A10" s="333" t="s">
        <v>115</v>
      </c>
      <c r="B10" s="172">
        <f>'04 Programa'!L62+'04 Programa'!L97+'04 Programa'!L99+'04 Programa'!L101+'04 Programa'!L103+'04 Programa'!L149+'04 Programa'!L153+'04 Programa'!L190</f>
        <v>21478.3</v>
      </c>
      <c r="C10" s="172">
        <f>'04 Programa'!P190+'04 Programa'!P153+'04 Programa'!P149+'04 Programa'!P103+'04 Programa'!P101+'04 Programa'!P99+'04 Programa'!P97</f>
        <v>21478.3</v>
      </c>
      <c r="D10" s="272">
        <f>'04 Programa'!T62+'04 Programa'!T97+'04 Programa'!T99+'04 Programa'!T101+'04 Programa'!T103+'04 Programa'!T149+'04 Programa'!T153+'04 Programa'!T190</f>
        <v>21478.3</v>
      </c>
    </row>
    <row r="11" spans="1:4" ht="12.75" customHeight="1" x14ac:dyDescent="0.2">
      <c r="A11" s="332" t="s">
        <v>116</v>
      </c>
      <c r="B11" s="172">
        <f>'04 Programa'!L242+'04 Programa'!L221+'04 Programa'!L215+'04 Programa'!L208+'04 Programa'!L142+'04 Programa'!L63+'04 Programa'!L43+'04 Programa'!L29</f>
        <v>0</v>
      </c>
      <c r="C11" s="171">
        <v>0</v>
      </c>
      <c r="D11" s="272">
        <v>0</v>
      </c>
    </row>
    <row r="12" spans="1:4" ht="12.75" customHeight="1" x14ac:dyDescent="0.2">
      <c r="A12" s="332" t="s">
        <v>387</v>
      </c>
      <c r="B12" s="330">
        <v>0</v>
      </c>
      <c r="C12" s="330">
        <v>0</v>
      </c>
      <c r="D12" s="331">
        <v>0</v>
      </c>
    </row>
    <row r="13" spans="1:4" ht="12.75" customHeight="1" x14ac:dyDescent="0.2">
      <c r="A13" s="313" t="s">
        <v>193</v>
      </c>
      <c r="B13" s="330">
        <v>0</v>
      </c>
      <c r="C13" s="330">
        <v>0</v>
      </c>
      <c r="D13" s="331">
        <v>0</v>
      </c>
    </row>
    <row r="14" spans="1:4" ht="12.75" customHeight="1" x14ac:dyDescent="0.2">
      <c r="A14" s="332" t="s">
        <v>146</v>
      </c>
      <c r="B14" s="171">
        <v>0</v>
      </c>
      <c r="C14" s="172">
        <v>0</v>
      </c>
      <c r="D14" s="272">
        <v>0</v>
      </c>
    </row>
    <row r="15" spans="1:4" ht="12.75" customHeight="1" x14ac:dyDescent="0.2">
      <c r="A15" s="333" t="s">
        <v>388</v>
      </c>
      <c r="B15" s="172">
        <v>0</v>
      </c>
      <c r="C15" s="171">
        <v>0</v>
      </c>
      <c r="D15" s="272">
        <v>0</v>
      </c>
    </row>
    <row r="16" spans="1:4" ht="18.75" customHeight="1" thickBot="1" x14ac:dyDescent="0.25">
      <c r="A16" s="339" t="s">
        <v>11</v>
      </c>
      <c r="B16" s="140">
        <f>SUM(B4:B15)</f>
        <v>40498.899999999994</v>
      </c>
      <c r="C16" s="274">
        <f>SUM(C4:C15)</f>
        <v>42573.599999999999</v>
      </c>
      <c r="D16" s="275">
        <f>SUM(D4:D15)</f>
        <v>43695.799999999996</v>
      </c>
    </row>
    <row r="18" spans="1:4" ht="13.5" thickBot="1" x14ac:dyDescent="0.25">
      <c r="D18" s="340" t="s">
        <v>194</v>
      </c>
    </row>
    <row r="19" spans="1:4" ht="27.75" customHeight="1" thickBot="1" x14ac:dyDescent="0.25">
      <c r="A19" s="341" t="s">
        <v>80</v>
      </c>
      <c r="B19" s="342" t="str">
        <f>B3</f>
        <v>2026 m. asignavimai ir kitos lėšos</v>
      </c>
      <c r="C19" s="342" t="str">
        <f>C3</f>
        <v>2027 m. asignavimai ir kitos lėšos</v>
      </c>
      <c r="D19" s="342" t="str">
        <f>D3</f>
        <v>2028 m. asignavimai ir kitos lėšos</v>
      </c>
    </row>
    <row r="20" spans="1:4" ht="27.75" customHeight="1" x14ac:dyDescent="0.2">
      <c r="A20" s="343" t="s">
        <v>195</v>
      </c>
      <c r="B20" s="344">
        <f t="shared" ref="B20:D20" si="0">SUM(B21:B26)</f>
        <v>19020.599999999995</v>
      </c>
      <c r="C20" s="344">
        <f t="shared" si="0"/>
        <v>21095.3</v>
      </c>
      <c r="D20" s="344">
        <f t="shared" si="0"/>
        <v>22217.499999999996</v>
      </c>
    </row>
    <row r="21" spans="1:4" ht="24.75" customHeight="1" x14ac:dyDescent="0.2">
      <c r="A21" s="345" t="s">
        <v>196</v>
      </c>
      <c r="B21" s="184">
        <f>B4+B6</f>
        <v>10465.699999999999</v>
      </c>
      <c r="C21" s="184">
        <f>C4+C6</f>
        <v>11506.199999999999</v>
      </c>
      <c r="D21" s="184">
        <f>D4+D6</f>
        <v>11861.9</v>
      </c>
    </row>
    <row r="22" spans="1:4" x14ac:dyDescent="0.2">
      <c r="A22" s="346" t="s">
        <v>197</v>
      </c>
      <c r="B22" s="347">
        <f>B5</f>
        <v>7283.5</v>
      </c>
      <c r="C22" s="347">
        <f>C5</f>
        <v>8461.5</v>
      </c>
      <c r="D22" s="347">
        <f>D5</f>
        <v>9196.2999999999993</v>
      </c>
    </row>
    <row r="23" spans="1:4" x14ac:dyDescent="0.2">
      <c r="A23" s="346" t="s">
        <v>198</v>
      </c>
      <c r="B23" s="347">
        <f>B7</f>
        <v>928.3</v>
      </c>
      <c r="C23" s="347">
        <f>C7</f>
        <v>960.4</v>
      </c>
      <c r="D23" s="347">
        <f>D7</f>
        <v>993.09999999999991</v>
      </c>
    </row>
    <row r="24" spans="1:4" x14ac:dyDescent="0.2">
      <c r="A24" s="346" t="s">
        <v>199</v>
      </c>
      <c r="B24" s="347">
        <f>B9</f>
        <v>343.1</v>
      </c>
      <c r="C24" s="347">
        <f>C9</f>
        <v>167.2</v>
      </c>
      <c r="D24" s="347">
        <f>D9</f>
        <v>166.2</v>
      </c>
    </row>
    <row r="25" spans="1:4" x14ac:dyDescent="0.2">
      <c r="A25" s="346" t="s">
        <v>200</v>
      </c>
      <c r="B25" s="347">
        <v>0</v>
      </c>
      <c r="C25" s="347">
        <v>0</v>
      </c>
      <c r="D25" s="347">
        <v>0</v>
      </c>
    </row>
    <row r="26" spans="1:4" ht="13.5" thickBot="1" x14ac:dyDescent="0.25">
      <c r="A26" s="346" t="s">
        <v>201</v>
      </c>
      <c r="B26" s="347">
        <v>0</v>
      </c>
      <c r="C26" s="347">
        <v>0</v>
      </c>
      <c r="D26" s="347">
        <v>0</v>
      </c>
    </row>
    <row r="27" spans="1:4" ht="13.5" thickBot="1" x14ac:dyDescent="0.25">
      <c r="A27" s="348" t="s">
        <v>202</v>
      </c>
      <c r="B27" s="349">
        <f t="shared" ref="B27:D27" si="1">SUM(B28)</f>
        <v>21478.3</v>
      </c>
      <c r="C27" s="349">
        <f t="shared" si="1"/>
        <v>21478.3</v>
      </c>
      <c r="D27" s="349">
        <f t="shared" si="1"/>
        <v>21478.3</v>
      </c>
    </row>
    <row r="28" spans="1:4" ht="26.25" thickBot="1" x14ac:dyDescent="0.25">
      <c r="A28" s="350" t="s">
        <v>203</v>
      </c>
      <c r="B28" s="351">
        <f>B10+B11</f>
        <v>21478.3</v>
      </c>
      <c r="C28" s="351">
        <f>C10+C11</f>
        <v>21478.3</v>
      </c>
      <c r="D28" s="351">
        <f>D10+D11</f>
        <v>21478.3</v>
      </c>
    </row>
    <row r="29" spans="1:4" ht="13.5" thickBot="1" x14ac:dyDescent="0.25">
      <c r="A29" s="348" t="s">
        <v>204</v>
      </c>
      <c r="B29" s="349">
        <f t="shared" ref="B29:D29" si="2">B20+B27</f>
        <v>40498.899999999994</v>
      </c>
      <c r="C29" s="349">
        <f t="shared" si="2"/>
        <v>42573.599999999999</v>
      </c>
      <c r="D29" s="349">
        <f t="shared" si="2"/>
        <v>43695.799999999996</v>
      </c>
    </row>
    <row r="30" spans="1:4" x14ac:dyDescent="0.2">
      <c r="A30" s="346" t="s">
        <v>205</v>
      </c>
      <c r="B30" s="347">
        <f>'04 Programa'!L176+'04 Programa'!L179</f>
        <v>222.5</v>
      </c>
      <c r="C30" s="347">
        <f>'04 Programa'!P176+'04 Programa'!P179</f>
        <v>0</v>
      </c>
      <c r="D30" s="347">
        <f>'04 Programa'!T176+'04 Programa'!T179</f>
        <v>0</v>
      </c>
    </row>
    <row r="31" spans="1:4" ht="26.25" thickBot="1" x14ac:dyDescent="0.25">
      <c r="A31" s="346" t="s">
        <v>206</v>
      </c>
      <c r="B31" s="347">
        <f>B29-37593.3</f>
        <v>2905.5999999999913</v>
      </c>
      <c r="C31" s="347">
        <f>C29-B29</f>
        <v>2074.7000000000044</v>
      </c>
      <c r="D31" s="347">
        <f>D29-C29</f>
        <v>1122.1999999999971</v>
      </c>
    </row>
    <row r="32" spans="1:4" ht="13.5" thickBot="1" x14ac:dyDescent="0.25">
      <c r="A32" s="352" t="s">
        <v>178</v>
      </c>
      <c r="B32" s="353">
        <f t="shared" ref="B32:D32" si="3">B29</f>
        <v>40498.899999999994</v>
      </c>
      <c r="C32" s="353">
        <f t="shared" si="3"/>
        <v>42573.599999999999</v>
      </c>
      <c r="D32" s="353">
        <f t="shared" si="3"/>
        <v>43695.799999999996</v>
      </c>
    </row>
  </sheetData>
  <sheetProtection selectLockedCells="1" selectUnlockedCells="1"/>
  <mergeCells count="1">
    <mergeCell ref="A2:D2"/>
  </mergeCells>
  <pageMargins left="0.75" right="0.75" top="0.78749999999999998" bottom="0.78749999999999998" header="0.51180555555555551" footer="0.51180555555555551"/>
  <pageSetup paperSize="9" scale="94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zoomScaleNormal="100" zoomScaleSheetLayoutView="100" workbookViewId="0">
      <selection activeCell="F3" sqref="F3:F7"/>
    </sheetView>
  </sheetViews>
  <sheetFormatPr defaultRowHeight="12.75" x14ac:dyDescent="0.2"/>
  <cols>
    <col min="1" max="1" width="42.28515625" style="28" customWidth="1"/>
    <col min="2" max="2" width="15.42578125" style="28" customWidth="1"/>
    <col min="3" max="3" width="13.140625" style="28" customWidth="1"/>
    <col min="4" max="4" width="15" style="28" customWidth="1"/>
    <col min="5" max="5" width="13.5703125" style="28" customWidth="1"/>
    <col min="6" max="6" width="13" style="28" customWidth="1"/>
    <col min="7" max="16384" width="9.140625" style="28"/>
  </cols>
  <sheetData>
    <row r="1" spans="1:8" ht="15" customHeight="1" x14ac:dyDescent="0.2">
      <c r="A1" s="1172" t="s">
        <v>207</v>
      </c>
      <c r="B1" s="1172"/>
      <c r="C1" s="1172"/>
      <c r="D1" s="1172"/>
      <c r="E1" s="1172"/>
      <c r="F1" s="1172"/>
    </row>
    <row r="2" spans="1:8" ht="13.5" thickBot="1" x14ac:dyDescent="0.25">
      <c r="A2" s="1152" t="s">
        <v>117</v>
      </c>
      <c r="B2" s="1152"/>
      <c r="C2" s="1152"/>
      <c r="D2" s="1152"/>
      <c r="E2" s="1152"/>
      <c r="F2" s="1152"/>
      <c r="G2" s="121"/>
      <c r="H2" s="121"/>
    </row>
    <row r="3" spans="1:8" ht="13.5" thickTop="1" x14ac:dyDescent="0.2">
      <c r="A3" s="1173" t="s">
        <v>84</v>
      </c>
      <c r="B3" s="1176" t="s">
        <v>389</v>
      </c>
      <c r="C3" s="1177"/>
      <c r="D3" s="1177"/>
      <c r="E3" s="1180" t="s">
        <v>392</v>
      </c>
      <c r="F3" s="1180" t="s">
        <v>445</v>
      </c>
    </row>
    <row r="4" spans="1:8" ht="23.25" customHeight="1" x14ac:dyDescent="0.2">
      <c r="A4" s="1174"/>
      <c r="B4" s="1178"/>
      <c r="C4" s="1179"/>
      <c r="D4" s="1179"/>
      <c r="E4" s="1181"/>
      <c r="F4" s="1181"/>
    </row>
    <row r="5" spans="1:8" x14ac:dyDescent="0.2">
      <c r="A5" s="1174"/>
      <c r="B5" s="1183" t="s">
        <v>390</v>
      </c>
      <c r="C5" s="1186" t="s">
        <v>85</v>
      </c>
      <c r="D5" s="1189" t="s">
        <v>391</v>
      </c>
      <c r="E5" s="1181"/>
      <c r="F5" s="1181"/>
    </row>
    <row r="6" spans="1:8" x14ac:dyDescent="0.2">
      <c r="A6" s="1174"/>
      <c r="B6" s="1184"/>
      <c r="C6" s="1187"/>
      <c r="D6" s="1190"/>
      <c r="E6" s="1181"/>
      <c r="F6" s="1181"/>
    </row>
    <row r="7" spans="1:8" ht="57.75" customHeight="1" thickBot="1" x14ac:dyDescent="0.25">
      <c r="A7" s="1175"/>
      <c r="B7" s="1185"/>
      <c r="C7" s="1188"/>
      <c r="D7" s="1191"/>
      <c r="E7" s="1182"/>
      <c r="F7" s="1182"/>
    </row>
    <row r="8" spans="1:8" ht="13.5" thickTop="1" x14ac:dyDescent="0.2">
      <c r="A8" s="354" t="s">
        <v>86</v>
      </c>
      <c r="B8" s="355">
        <f>B9+B11</f>
        <v>32950.9</v>
      </c>
      <c r="C8" s="356">
        <f t="shared" ref="C8:C16" si="0">D8-B8</f>
        <v>7547.9999999999927</v>
      </c>
      <c r="D8" s="356">
        <f>D9+D11</f>
        <v>40498.899999999994</v>
      </c>
      <c r="E8" s="357">
        <f>E9+E11</f>
        <v>42573.600000000006</v>
      </c>
      <c r="F8" s="357">
        <f>F9+F11</f>
        <v>43695.8</v>
      </c>
    </row>
    <row r="9" spans="1:8" x14ac:dyDescent="0.2">
      <c r="A9" s="358" t="s">
        <v>87</v>
      </c>
      <c r="B9" s="359">
        <v>32947.9</v>
      </c>
      <c r="C9" s="360">
        <f t="shared" si="0"/>
        <v>7543.9999999999927</v>
      </c>
      <c r="D9" s="361">
        <f>'04 Programa'!M256</f>
        <v>40491.899999999994</v>
      </c>
      <c r="E9" s="183">
        <f>'04 Programa'!Q256</f>
        <v>42573.600000000006</v>
      </c>
      <c r="F9" s="183">
        <f>'04 Programa'!U256</f>
        <v>43695.8</v>
      </c>
    </row>
    <row r="10" spans="1:8" x14ac:dyDescent="0.2">
      <c r="A10" s="362" t="s">
        <v>88</v>
      </c>
      <c r="B10" s="359">
        <v>6194.1</v>
      </c>
      <c r="C10" s="360">
        <f t="shared" si="0"/>
        <v>229.59999999999945</v>
      </c>
      <c r="D10" s="363">
        <f>'04 Programa'!N256</f>
        <v>6423.7</v>
      </c>
      <c r="E10" s="364">
        <f>'04 Programa'!R256</f>
        <v>7279.2</v>
      </c>
      <c r="F10" s="364">
        <f>'04 Programa'!V256</f>
        <v>7841.2999999999993</v>
      </c>
    </row>
    <row r="11" spans="1:8" ht="26.25" thickBot="1" x14ac:dyDescent="0.25">
      <c r="A11" s="365" t="s">
        <v>89</v>
      </c>
      <c r="B11" s="366">
        <v>3</v>
      </c>
      <c r="C11" s="367">
        <f t="shared" si="0"/>
        <v>4</v>
      </c>
      <c r="D11" s="368">
        <f>'04 Programa'!O256</f>
        <v>7</v>
      </c>
      <c r="E11" s="369">
        <f>'04 Programa'!S256</f>
        <v>0</v>
      </c>
      <c r="F11" s="369">
        <f>'04 Programa'!W256</f>
        <v>0</v>
      </c>
    </row>
    <row r="12" spans="1:8" ht="13.5" thickTop="1" x14ac:dyDescent="0.2">
      <c r="A12" s="370" t="s">
        <v>90</v>
      </c>
      <c r="B12" s="371">
        <f>B13+B17</f>
        <v>32950.9</v>
      </c>
      <c r="C12" s="187">
        <f t="shared" si="0"/>
        <v>7547.9999999999927</v>
      </c>
      <c r="D12" s="372">
        <f>D13+D17</f>
        <v>40498.899999999994</v>
      </c>
      <c r="E12" s="182">
        <f>E13+E17</f>
        <v>42573.600000000006</v>
      </c>
      <c r="F12" s="182">
        <f>F13+F17</f>
        <v>43695.8</v>
      </c>
    </row>
    <row r="13" spans="1:8" x14ac:dyDescent="0.2">
      <c r="A13" s="373" t="s">
        <v>91</v>
      </c>
      <c r="B13" s="374">
        <f>B8-B17</f>
        <v>16106.100000000002</v>
      </c>
      <c r="C13" s="375">
        <f>C8-C17</f>
        <v>2571.3999999999942</v>
      </c>
      <c r="D13" s="376">
        <f>D8-D17</f>
        <v>18677.499999999996</v>
      </c>
      <c r="E13" s="377">
        <f>+E8-E17</f>
        <v>20928.100000000006</v>
      </c>
      <c r="F13" s="377">
        <f>+F8-F17</f>
        <v>22051.300000000003</v>
      </c>
    </row>
    <row r="14" spans="1:8" ht="25.5" x14ac:dyDescent="0.2">
      <c r="A14" s="378" t="s">
        <v>92</v>
      </c>
      <c r="B14" s="379">
        <v>6155.9</v>
      </c>
      <c r="C14" s="380">
        <f t="shared" si="0"/>
        <v>1127.6000000000004</v>
      </c>
      <c r="D14" s="381">
        <f>'04 Šaltiniai'!B5</f>
        <v>7283.5</v>
      </c>
      <c r="E14" s="364">
        <f>'04 Šaltiniai'!C5</f>
        <v>8461.5</v>
      </c>
      <c r="F14" s="364">
        <f>'04 Šaltiniai'!D5</f>
        <v>9196.2999999999993</v>
      </c>
    </row>
    <row r="15" spans="1:8" ht="25.5" x14ac:dyDescent="0.2">
      <c r="A15" s="382" t="s">
        <v>393</v>
      </c>
      <c r="B15" s="383">
        <v>481</v>
      </c>
      <c r="C15" s="380">
        <f t="shared" si="0"/>
        <v>-38.799999999999955</v>
      </c>
      <c r="D15" s="361">
        <f>'04 Šaltiniai'!B6</f>
        <v>442.20000000000005</v>
      </c>
      <c r="E15" s="183">
        <f>'04 Šaltiniai'!C6</f>
        <v>350</v>
      </c>
      <c r="F15" s="183">
        <f>'04 Šaltiniai'!D6</f>
        <v>360</v>
      </c>
    </row>
    <row r="16" spans="1:8" ht="17.25" customHeight="1" x14ac:dyDescent="0.2">
      <c r="A16" s="382" t="s">
        <v>394</v>
      </c>
      <c r="B16" s="383">
        <v>672.2</v>
      </c>
      <c r="C16" s="380">
        <f t="shared" si="0"/>
        <v>256.09999999999991</v>
      </c>
      <c r="D16" s="361">
        <f>'04 Šaltiniai'!B7</f>
        <v>928.3</v>
      </c>
      <c r="E16" s="183">
        <f>'04 Šaltiniai'!C7</f>
        <v>960.4</v>
      </c>
      <c r="F16" s="183">
        <f>'04 Šaltiniai'!D7</f>
        <v>993.09999999999991</v>
      </c>
    </row>
    <row r="17" spans="1:6" x14ac:dyDescent="0.2">
      <c r="A17" s="384" t="s">
        <v>93</v>
      </c>
      <c r="B17" s="385">
        <f>SUM(B18:B25)</f>
        <v>16844.8</v>
      </c>
      <c r="C17" s="386">
        <f>D17-B17</f>
        <v>4976.5999999999985</v>
      </c>
      <c r="D17" s="387">
        <f>SUM(D18:D25)</f>
        <v>21821.399999999998</v>
      </c>
      <c r="E17" s="185">
        <f>SUM(E18:E25)</f>
        <v>21645.5</v>
      </c>
      <c r="F17" s="185">
        <f>SUM(F18:F25)</f>
        <v>21644.5</v>
      </c>
    </row>
    <row r="18" spans="1:6" x14ac:dyDescent="0.2">
      <c r="A18" s="388" t="s">
        <v>395</v>
      </c>
      <c r="B18" s="383">
        <v>0</v>
      </c>
      <c r="C18" s="389">
        <f>D18-B18</f>
        <v>0</v>
      </c>
      <c r="D18" s="361">
        <f>'04 Šaltiniai'!B8</f>
        <v>0</v>
      </c>
      <c r="E18" s="183">
        <f>'04 Šaltiniai'!C8</f>
        <v>0</v>
      </c>
      <c r="F18" s="183">
        <f>'04 Šaltiniai'!D8</f>
        <v>0</v>
      </c>
    </row>
    <row r="19" spans="1:6" ht="25.5" x14ac:dyDescent="0.2">
      <c r="A19" s="388" t="s">
        <v>397</v>
      </c>
      <c r="B19" s="383">
        <v>290.60000000000002</v>
      </c>
      <c r="C19" s="389">
        <f t="shared" ref="C19:C22" si="1">D19-B19</f>
        <v>52.5</v>
      </c>
      <c r="D19" s="361">
        <f>'04 Šaltiniai'!B9</f>
        <v>343.1</v>
      </c>
      <c r="E19" s="183">
        <f>'04 Šaltiniai'!C9</f>
        <v>167.2</v>
      </c>
      <c r="F19" s="183">
        <f>'04 Šaltiniai'!D9</f>
        <v>166.2</v>
      </c>
    </row>
    <row r="20" spans="1:6" x14ac:dyDescent="0.2">
      <c r="A20" s="388" t="s">
        <v>396</v>
      </c>
      <c r="B20" s="383">
        <v>16554.2</v>
      </c>
      <c r="C20" s="389">
        <f t="shared" si="1"/>
        <v>4924.0999999999985</v>
      </c>
      <c r="D20" s="361">
        <f>'04 Šaltiniai'!B10</f>
        <v>21478.3</v>
      </c>
      <c r="E20" s="183">
        <f>'04 Šaltiniai'!C10</f>
        <v>21478.3</v>
      </c>
      <c r="F20" s="183">
        <f>'04 Šaltiniai'!D10</f>
        <v>21478.3</v>
      </c>
    </row>
    <row r="21" spans="1:6" x14ac:dyDescent="0.2">
      <c r="A21" s="388" t="s">
        <v>398</v>
      </c>
      <c r="B21" s="383">
        <v>0</v>
      </c>
      <c r="C21" s="389">
        <f t="shared" si="1"/>
        <v>0</v>
      </c>
      <c r="D21" s="361">
        <f>'04 Šaltiniai'!B11</f>
        <v>0</v>
      </c>
      <c r="E21" s="183">
        <f>'04 Šaltiniai'!C11</f>
        <v>0</v>
      </c>
      <c r="F21" s="183">
        <f>'04 Šaltiniai'!D11</f>
        <v>0</v>
      </c>
    </row>
    <row r="22" spans="1:6" x14ac:dyDescent="0.2">
      <c r="A22" s="388" t="s">
        <v>399</v>
      </c>
      <c r="B22" s="383">
        <v>0</v>
      </c>
      <c r="C22" s="389">
        <f t="shared" si="1"/>
        <v>0</v>
      </c>
      <c r="D22" s="361">
        <f>'04 Šaltiniai'!B12</f>
        <v>0</v>
      </c>
      <c r="E22" s="183">
        <f>'04 Šaltiniai'!C12</f>
        <v>0</v>
      </c>
      <c r="F22" s="183">
        <f>'04 Šaltiniai'!D12</f>
        <v>0</v>
      </c>
    </row>
    <row r="23" spans="1:6" x14ac:dyDescent="0.2">
      <c r="A23" s="388" t="s">
        <v>400</v>
      </c>
      <c r="B23" s="383">
        <v>0</v>
      </c>
      <c r="C23" s="389">
        <f t="shared" ref="C23:C25" si="2">D23-B23</f>
        <v>0</v>
      </c>
      <c r="D23" s="361">
        <f>'04 Šaltiniai'!B13</f>
        <v>0</v>
      </c>
      <c r="E23" s="183">
        <f>'04 Šaltiniai'!C13</f>
        <v>0</v>
      </c>
      <c r="F23" s="183">
        <f>'04 Šaltiniai'!D13</f>
        <v>0</v>
      </c>
    </row>
    <row r="24" spans="1:6" ht="15.75" customHeight="1" x14ac:dyDescent="0.2">
      <c r="A24" s="388" t="s">
        <v>401</v>
      </c>
      <c r="B24" s="383">
        <v>0</v>
      </c>
      <c r="C24" s="389">
        <f t="shared" si="2"/>
        <v>0</v>
      </c>
      <c r="D24" s="361">
        <f>'04 Šaltiniai'!B14</f>
        <v>0</v>
      </c>
      <c r="E24" s="183">
        <f>'04 Šaltiniai'!C14</f>
        <v>0</v>
      </c>
      <c r="F24" s="183">
        <f>'04 Šaltiniai'!D14</f>
        <v>0</v>
      </c>
    </row>
    <row r="25" spans="1:6" ht="13.5" thickBot="1" x14ac:dyDescent="0.25">
      <c r="A25" s="390" t="s">
        <v>402</v>
      </c>
      <c r="B25" s="391">
        <v>0</v>
      </c>
      <c r="C25" s="392">
        <f t="shared" si="2"/>
        <v>0</v>
      </c>
      <c r="D25" s="393">
        <f>'04 Šaltiniai'!B15</f>
        <v>0</v>
      </c>
      <c r="E25" s="186">
        <f>'04 Šaltiniai'!C15</f>
        <v>0</v>
      </c>
      <c r="F25" s="186">
        <f>'04 Šaltiniai'!D15</f>
        <v>0</v>
      </c>
    </row>
  </sheetData>
  <sheetProtection selectLockedCells="1" selectUnlockedCells="1"/>
  <mergeCells count="9">
    <mergeCell ref="A1:F1"/>
    <mergeCell ref="A2:F2"/>
    <mergeCell ref="A3:A7"/>
    <mergeCell ref="B3:D4"/>
    <mergeCell ref="E3:E7"/>
    <mergeCell ref="F3:F7"/>
    <mergeCell ref="B5:B7"/>
    <mergeCell ref="C5:C7"/>
    <mergeCell ref="D5:D7"/>
  </mergeCells>
  <pageMargins left="0.94488188976377963" right="0.39370078740157483" top="0.78740157480314965" bottom="0.78740157480314965" header="0.51181102362204722" footer="0.51181102362204722"/>
  <pageSetup paperSize="9" scale="6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5"/>
  <sheetViews>
    <sheetView topLeftCell="A22" workbookViewId="0">
      <selection activeCell="F31" sqref="F31"/>
    </sheetView>
  </sheetViews>
  <sheetFormatPr defaultRowHeight="12.75" x14ac:dyDescent="0.2"/>
  <cols>
    <col min="1" max="1" width="23.85546875" style="394" customWidth="1"/>
    <col min="2" max="2" width="44.42578125" style="394" customWidth="1"/>
    <col min="3" max="4" width="12.42578125" style="394" customWidth="1"/>
    <col min="5" max="5" width="12" style="394" customWidth="1"/>
    <col min="6" max="6" width="19.85546875" style="394" customWidth="1"/>
    <col min="7" max="16384" width="9.140625" style="394"/>
  </cols>
  <sheetData>
    <row r="1" spans="1:6" ht="13.5" thickBot="1" x14ac:dyDescent="0.25">
      <c r="A1" s="1195" t="s">
        <v>209</v>
      </c>
      <c r="B1" s="1195"/>
      <c r="C1" s="1195"/>
      <c r="D1" s="1195"/>
      <c r="E1" s="1195"/>
      <c r="F1" s="1195"/>
    </row>
    <row r="2" spans="1:6" x14ac:dyDescent="0.2">
      <c r="A2" s="1196" t="s">
        <v>210</v>
      </c>
      <c r="B2" s="1198" t="s">
        <v>211</v>
      </c>
      <c r="C2" s="1200" t="s">
        <v>212</v>
      </c>
      <c r="D2" s="1201"/>
      <c r="E2" s="1202"/>
      <c r="F2" s="1203" t="s">
        <v>214</v>
      </c>
    </row>
    <row r="3" spans="1:6" ht="13.5" thickBot="1" x14ac:dyDescent="0.25">
      <c r="A3" s="1197"/>
      <c r="B3" s="1199"/>
      <c r="C3" s="405" t="s">
        <v>213</v>
      </c>
      <c r="D3" s="406" t="s">
        <v>371</v>
      </c>
      <c r="E3" s="407" t="s">
        <v>446</v>
      </c>
      <c r="F3" s="1204"/>
    </row>
    <row r="4" spans="1:6" ht="13.5" thickBot="1" x14ac:dyDescent="0.25">
      <c r="A4" s="411">
        <v>1</v>
      </c>
      <c r="B4" s="412">
        <v>2</v>
      </c>
      <c r="C4" s="408">
        <v>3</v>
      </c>
      <c r="D4" s="409">
        <v>4</v>
      </c>
      <c r="E4" s="410">
        <v>5</v>
      </c>
      <c r="F4" s="413">
        <v>6</v>
      </c>
    </row>
    <row r="5" spans="1:6" ht="13.5" thickBot="1" x14ac:dyDescent="0.25">
      <c r="A5" s="1192" t="s">
        <v>215</v>
      </c>
      <c r="B5" s="1193"/>
      <c r="C5" s="1193"/>
      <c r="D5" s="1193"/>
      <c r="E5" s="1193"/>
      <c r="F5" s="1194"/>
    </row>
    <row r="6" spans="1:6" ht="13.5" thickBot="1" x14ac:dyDescent="0.25">
      <c r="A6" s="414" t="s">
        <v>216</v>
      </c>
      <c r="B6" s="415" t="s">
        <v>217</v>
      </c>
      <c r="C6" s="416">
        <v>2</v>
      </c>
      <c r="D6" s="417">
        <v>2</v>
      </c>
      <c r="E6" s="418">
        <v>2</v>
      </c>
      <c r="F6" s="414" t="s">
        <v>421</v>
      </c>
    </row>
    <row r="7" spans="1:6" ht="13.5" thickBot="1" x14ac:dyDescent="0.25">
      <c r="A7" s="1192" t="s">
        <v>218</v>
      </c>
      <c r="B7" s="1193"/>
      <c r="C7" s="1193"/>
      <c r="D7" s="1193"/>
      <c r="E7" s="1193"/>
      <c r="F7" s="1194"/>
    </row>
    <row r="8" spans="1:6" x14ac:dyDescent="0.2">
      <c r="A8" s="426" t="s">
        <v>219</v>
      </c>
      <c r="B8" s="429" t="s">
        <v>226</v>
      </c>
      <c r="C8" s="432">
        <v>207</v>
      </c>
      <c r="D8" s="433">
        <v>207</v>
      </c>
      <c r="E8" s="434">
        <v>207</v>
      </c>
      <c r="F8" s="426" t="s">
        <v>421</v>
      </c>
    </row>
    <row r="9" spans="1:6" x14ac:dyDescent="0.2">
      <c r="A9" s="427" t="s">
        <v>220</v>
      </c>
      <c r="B9" s="430" t="s">
        <v>227</v>
      </c>
      <c r="C9" s="419">
        <v>48</v>
      </c>
      <c r="D9" s="395">
        <v>48</v>
      </c>
      <c r="E9" s="420">
        <v>48</v>
      </c>
      <c r="F9" s="427" t="s">
        <v>421</v>
      </c>
    </row>
    <row r="10" spans="1:6" x14ac:dyDescent="0.2">
      <c r="A10" s="427" t="s">
        <v>221</v>
      </c>
      <c r="B10" s="430" t="s">
        <v>227</v>
      </c>
      <c r="C10" s="419">
        <v>98</v>
      </c>
      <c r="D10" s="395">
        <v>98</v>
      </c>
      <c r="E10" s="420">
        <v>98</v>
      </c>
      <c r="F10" s="427" t="s">
        <v>421</v>
      </c>
    </row>
    <row r="11" spans="1:6" x14ac:dyDescent="0.2">
      <c r="A11" s="427" t="s">
        <v>222</v>
      </c>
      <c r="B11" s="430" t="s">
        <v>227</v>
      </c>
      <c r="C11" s="419">
        <v>22</v>
      </c>
      <c r="D11" s="395">
        <v>22</v>
      </c>
      <c r="E11" s="420">
        <v>22</v>
      </c>
      <c r="F11" s="427" t="s">
        <v>421</v>
      </c>
    </row>
    <row r="12" spans="1:6" x14ac:dyDescent="0.2">
      <c r="A12" s="427" t="s">
        <v>223</v>
      </c>
      <c r="B12" s="430" t="s">
        <v>227</v>
      </c>
      <c r="C12" s="419">
        <v>164</v>
      </c>
      <c r="D12" s="395">
        <v>164</v>
      </c>
      <c r="E12" s="420">
        <v>164</v>
      </c>
      <c r="F12" s="427" t="s">
        <v>421</v>
      </c>
    </row>
    <row r="13" spans="1:6" x14ac:dyDescent="0.2">
      <c r="A13" s="427" t="s">
        <v>224</v>
      </c>
      <c r="B13" s="430" t="s">
        <v>228</v>
      </c>
      <c r="C13" s="419">
        <v>100</v>
      </c>
      <c r="D13" s="395">
        <v>100</v>
      </c>
      <c r="E13" s="420">
        <v>100</v>
      </c>
      <c r="F13" s="427" t="s">
        <v>186</v>
      </c>
    </row>
    <row r="14" spans="1:6" x14ac:dyDescent="0.2">
      <c r="A14" s="427" t="s">
        <v>225</v>
      </c>
      <c r="B14" s="430" t="s">
        <v>229</v>
      </c>
      <c r="C14" s="419">
        <v>5</v>
      </c>
      <c r="D14" s="395">
        <v>5</v>
      </c>
      <c r="E14" s="420">
        <v>5</v>
      </c>
      <c r="F14" s="427" t="s">
        <v>421</v>
      </c>
    </row>
    <row r="15" spans="1:6" ht="13.5" thickBot="1" x14ac:dyDescent="0.25">
      <c r="A15" s="509" t="s">
        <v>363</v>
      </c>
      <c r="B15" s="510" t="s">
        <v>244</v>
      </c>
      <c r="C15" s="511">
        <v>100</v>
      </c>
      <c r="D15" s="512">
        <v>100</v>
      </c>
      <c r="E15" s="513">
        <v>100</v>
      </c>
      <c r="F15" s="509" t="s">
        <v>421</v>
      </c>
    </row>
    <row r="16" spans="1:6" ht="13.5" thickBot="1" x14ac:dyDescent="0.25">
      <c r="A16" s="1192" t="s">
        <v>230</v>
      </c>
      <c r="B16" s="1193"/>
      <c r="C16" s="1193"/>
      <c r="D16" s="1193"/>
      <c r="E16" s="1193"/>
      <c r="F16" s="1194"/>
    </row>
    <row r="17" spans="1:6" x14ac:dyDescent="0.2">
      <c r="A17" s="426" t="s">
        <v>231</v>
      </c>
      <c r="B17" s="429" t="s">
        <v>234</v>
      </c>
      <c r="C17" s="432">
        <v>26</v>
      </c>
      <c r="D17" s="433">
        <v>26</v>
      </c>
      <c r="E17" s="434">
        <v>26</v>
      </c>
      <c r="F17" s="426" t="s">
        <v>422</v>
      </c>
    </row>
    <row r="18" spans="1:6" x14ac:dyDescent="0.2">
      <c r="A18" s="427" t="s">
        <v>232</v>
      </c>
      <c r="B18" s="430" t="s">
        <v>235</v>
      </c>
      <c r="C18" s="419">
        <v>100</v>
      </c>
      <c r="D18" s="395">
        <v>100</v>
      </c>
      <c r="E18" s="420">
        <v>100</v>
      </c>
      <c r="F18" s="427" t="s">
        <v>422</v>
      </c>
    </row>
    <row r="19" spans="1:6" ht="13.5" thickBot="1" x14ac:dyDescent="0.25">
      <c r="A19" s="428" t="s">
        <v>233</v>
      </c>
      <c r="B19" s="431" t="s">
        <v>227</v>
      </c>
      <c r="C19" s="423">
        <v>80</v>
      </c>
      <c r="D19" s="424">
        <v>80</v>
      </c>
      <c r="E19" s="425">
        <v>80</v>
      </c>
      <c r="F19" s="428" t="s">
        <v>421</v>
      </c>
    </row>
    <row r="20" spans="1:6" ht="13.5" thickBot="1" x14ac:dyDescent="0.25">
      <c r="A20" s="1192" t="s">
        <v>236</v>
      </c>
      <c r="B20" s="1193"/>
      <c r="C20" s="1193"/>
      <c r="D20" s="1193"/>
      <c r="E20" s="1193"/>
      <c r="F20" s="1194"/>
    </row>
    <row r="21" spans="1:6" x14ac:dyDescent="0.2">
      <c r="A21" s="426" t="s">
        <v>237</v>
      </c>
      <c r="B21" s="429" t="s">
        <v>234</v>
      </c>
      <c r="C21" s="432">
        <v>12</v>
      </c>
      <c r="D21" s="433">
        <v>12</v>
      </c>
      <c r="E21" s="434">
        <v>12</v>
      </c>
      <c r="F21" s="426" t="s">
        <v>422</v>
      </c>
    </row>
    <row r="22" spans="1:6" x14ac:dyDescent="0.2">
      <c r="A22" s="427" t="s">
        <v>238</v>
      </c>
      <c r="B22" s="430" t="s">
        <v>234</v>
      </c>
      <c r="C22" s="419">
        <v>5</v>
      </c>
      <c r="D22" s="395">
        <v>5</v>
      </c>
      <c r="E22" s="420">
        <v>5</v>
      </c>
      <c r="F22" s="427" t="s">
        <v>422</v>
      </c>
    </row>
    <row r="23" spans="1:6" x14ac:dyDescent="0.2">
      <c r="A23" s="427" t="s">
        <v>239</v>
      </c>
      <c r="B23" s="430" t="s">
        <v>234</v>
      </c>
      <c r="C23" s="419">
        <v>3</v>
      </c>
      <c r="D23" s="395">
        <v>3</v>
      </c>
      <c r="E23" s="420">
        <v>3</v>
      </c>
      <c r="F23" s="427" t="s">
        <v>422</v>
      </c>
    </row>
    <row r="24" spans="1:6" x14ac:dyDescent="0.2">
      <c r="A24" s="427" t="s">
        <v>240</v>
      </c>
      <c r="B24" s="430" t="s">
        <v>234</v>
      </c>
      <c r="C24" s="419">
        <v>12</v>
      </c>
      <c r="D24" s="395">
        <v>12</v>
      </c>
      <c r="E24" s="420">
        <v>12</v>
      </c>
      <c r="F24" s="427" t="s">
        <v>186</v>
      </c>
    </row>
    <row r="25" spans="1:6" x14ac:dyDescent="0.2">
      <c r="A25" s="427" t="s">
        <v>241</v>
      </c>
      <c r="B25" s="430" t="s">
        <v>243</v>
      </c>
      <c r="C25" s="419">
        <v>100</v>
      </c>
      <c r="D25" s="395">
        <v>100</v>
      </c>
      <c r="E25" s="420">
        <v>100</v>
      </c>
      <c r="F25" s="427" t="s">
        <v>421</v>
      </c>
    </row>
    <row r="26" spans="1:6" x14ac:dyDescent="0.2">
      <c r="A26" s="504" t="s">
        <v>242</v>
      </c>
      <c r="B26" s="505" t="s">
        <v>244</v>
      </c>
      <c r="C26" s="506">
        <v>100</v>
      </c>
      <c r="D26" s="507">
        <v>100</v>
      </c>
      <c r="E26" s="508">
        <v>100</v>
      </c>
      <c r="F26" s="504" t="s">
        <v>421</v>
      </c>
    </row>
    <row r="27" spans="1:6" x14ac:dyDescent="0.2">
      <c r="A27" s="427" t="s">
        <v>361</v>
      </c>
      <c r="B27" s="430" t="s">
        <v>278</v>
      </c>
      <c r="C27" s="440">
        <v>4500</v>
      </c>
      <c r="D27" s="397">
        <v>4500</v>
      </c>
      <c r="E27" s="441">
        <v>4500</v>
      </c>
      <c r="F27" s="427" t="s">
        <v>421</v>
      </c>
    </row>
    <row r="28" spans="1:6" x14ac:dyDescent="0.2">
      <c r="A28" s="515" t="s">
        <v>365</v>
      </c>
      <c r="B28" s="516" t="s">
        <v>244</v>
      </c>
      <c r="C28" s="517">
        <v>100</v>
      </c>
      <c r="D28" s="518">
        <v>100</v>
      </c>
      <c r="E28" s="519">
        <v>100</v>
      </c>
      <c r="F28" s="515" t="s">
        <v>421</v>
      </c>
    </row>
    <row r="29" spans="1:6" x14ac:dyDescent="0.2">
      <c r="A29" s="515" t="s">
        <v>369</v>
      </c>
      <c r="B29" s="516" t="s">
        <v>370</v>
      </c>
      <c r="C29" s="517">
        <v>468</v>
      </c>
      <c r="D29" s="518">
        <v>468</v>
      </c>
      <c r="E29" s="519">
        <v>468</v>
      </c>
      <c r="F29" s="515" t="s">
        <v>423</v>
      </c>
    </row>
    <row r="30" spans="1:6" x14ac:dyDescent="0.2">
      <c r="A30" s="1211" t="s">
        <v>454</v>
      </c>
      <c r="B30" s="1212" t="s">
        <v>244</v>
      </c>
      <c r="C30" s="1213">
        <v>100</v>
      </c>
      <c r="D30" s="1214">
        <v>100</v>
      </c>
      <c r="E30" s="1215">
        <v>100</v>
      </c>
      <c r="F30" s="1211" t="s">
        <v>422</v>
      </c>
    </row>
    <row r="31" spans="1:6" ht="26.25" thickBot="1" x14ac:dyDescent="0.25">
      <c r="A31" s="1217" t="s">
        <v>454</v>
      </c>
      <c r="B31" s="1216" t="s">
        <v>455</v>
      </c>
      <c r="C31" s="1218">
        <v>16</v>
      </c>
      <c r="D31" s="1219">
        <v>17</v>
      </c>
      <c r="E31" s="1220">
        <v>17</v>
      </c>
      <c r="F31" s="1217" t="s">
        <v>422</v>
      </c>
    </row>
    <row r="32" spans="1:6" ht="13.5" thickBot="1" x14ac:dyDescent="0.25">
      <c r="A32" s="1192" t="s">
        <v>246</v>
      </c>
      <c r="B32" s="1193"/>
      <c r="C32" s="1193"/>
      <c r="D32" s="1193"/>
      <c r="E32" s="1193"/>
      <c r="F32" s="1194"/>
    </row>
    <row r="33" spans="1:6" x14ac:dyDescent="0.2">
      <c r="A33" s="426" t="s">
        <v>247</v>
      </c>
      <c r="B33" s="429" t="s">
        <v>266</v>
      </c>
      <c r="C33" s="437">
        <v>6900</v>
      </c>
      <c r="D33" s="438">
        <v>6900</v>
      </c>
      <c r="E33" s="439">
        <v>6900</v>
      </c>
      <c r="F33" s="426" t="s">
        <v>424</v>
      </c>
    </row>
    <row r="34" spans="1:6" ht="25.5" x14ac:dyDescent="0.2">
      <c r="A34" s="435" t="s">
        <v>248</v>
      </c>
      <c r="B34" s="436" t="s">
        <v>267</v>
      </c>
      <c r="C34" s="421">
        <v>100</v>
      </c>
      <c r="D34" s="396">
        <v>100</v>
      </c>
      <c r="E34" s="422">
        <v>100</v>
      </c>
      <c r="F34" s="435" t="s">
        <v>424</v>
      </c>
    </row>
    <row r="35" spans="1:6" x14ac:dyDescent="0.2">
      <c r="A35" s="427" t="s">
        <v>249</v>
      </c>
      <c r="B35" s="430" t="s">
        <v>229</v>
      </c>
      <c r="C35" s="440">
        <v>2500</v>
      </c>
      <c r="D35" s="397">
        <v>2500</v>
      </c>
      <c r="E35" s="441">
        <v>2500</v>
      </c>
      <c r="F35" s="427" t="s">
        <v>424</v>
      </c>
    </row>
    <row r="36" spans="1:6" ht="25.5" x14ac:dyDescent="0.2">
      <c r="A36" s="435" t="s">
        <v>250</v>
      </c>
      <c r="B36" s="436" t="s">
        <v>267</v>
      </c>
      <c r="C36" s="421">
        <v>100</v>
      </c>
      <c r="D36" s="396">
        <v>100</v>
      </c>
      <c r="E36" s="422">
        <v>100</v>
      </c>
      <c r="F36" s="435" t="s">
        <v>424</v>
      </c>
    </row>
    <row r="37" spans="1:6" x14ac:dyDescent="0.2">
      <c r="A37" s="427" t="s">
        <v>251</v>
      </c>
      <c r="B37" s="430" t="s">
        <v>266</v>
      </c>
      <c r="C37" s="419">
        <v>550</v>
      </c>
      <c r="D37" s="395">
        <v>550</v>
      </c>
      <c r="E37" s="420">
        <v>550</v>
      </c>
      <c r="F37" s="427" t="s">
        <v>424</v>
      </c>
    </row>
    <row r="38" spans="1:6" x14ac:dyDescent="0.2">
      <c r="A38" s="427" t="s">
        <v>252</v>
      </c>
      <c r="B38" s="430" t="s">
        <v>266</v>
      </c>
      <c r="C38" s="440">
        <v>2100</v>
      </c>
      <c r="D38" s="397">
        <v>2100</v>
      </c>
      <c r="E38" s="441">
        <v>2100</v>
      </c>
      <c r="F38" s="427" t="s">
        <v>424</v>
      </c>
    </row>
    <row r="39" spans="1:6" ht="25.5" x14ac:dyDescent="0.2">
      <c r="A39" s="435" t="s">
        <v>253</v>
      </c>
      <c r="B39" s="436" t="s">
        <v>267</v>
      </c>
      <c r="C39" s="421">
        <v>100</v>
      </c>
      <c r="D39" s="396">
        <v>100</v>
      </c>
      <c r="E39" s="422">
        <v>100</v>
      </c>
      <c r="F39" s="435" t="s">
        <v>424</v>
      </c>
    </row>
    <row r="40" spans="1:6" x14ac:dyDescent="0.2">
      <c r="A40" s="427" t="s">
        <v>254</v>
      </c>
      <c r="B40" s="430" t="s">
        <v>266</v>
      </c>
      <c r="C40" s="440">
        <v>960</v>
      </c>
      <c r="D40" s="397">
        <v>960</v>
      </c>
      <c r="E40" s="441">
        <v>960</v>
      </c>
      <c r="F40" s="427" t="s">
        <v>424</v>
      </c>
    </row>
    <row r="41" spans="1:6" x14ac:dyDescent="0.2">
      <c r="A41" s="427" t="s">
        <v>255</v>
      </c>
      <c r="B41" s="430" t="s">
        <v>266</v>
      </c>
      <c r="C41" s="419">
        <v>800</v>
      </c>
      <c r="D41" s="395">
        <v>800</v>
      </c>
      <c r="E41" s="420">
        <v>800</v>
      </c>
      <c r="F41" s="427" t="s">
        <v>424</v>
      </c>
    </row>
    <row r="42" spans="1:6" x14ac:dyDescent="0.2">
      <c r="A42" s="427" t="s">
        <v>359</v>
      </c>
      <c r="B42" s="430" t="s">
        <v>266</v>
      </c>
      <c r="C42" s="419">
        <v>250</v>
      </c>
      <c r="D42" s="395">
        <v>250</v>
      </c>
      <c r="E42" s="420">
        <v>250</v>
      </c>
      <c r="F42" s="427" t="s">
        <v>424</v>
      </c>
    </row>
    <row r="43" spans="1:6" x14ac:dyDescent="0.2">
      <c r="A43" s="427" t="s">
        <v>256</v>
      </c>
      <c r="B43" s="430" t="s">
        <v>268</v>
      </c>
      <c r="C43" s="419">
        <v>100</v>
      </c>
      <c r="D43" s="395">
        <v>100</v>
      </c>
      <c r="E43" s="420">
        <v>100</v>
      </c>
      <c r="F43" s="427" t="s">
        <v>424</v>
      </c>
    </row>
    <row r="44" spans="1:6" x14ac:dyDescent="0.2">
      <c r="A44" s="427" t="s">
        <v>257</v>
      </c>
      <c r="B44" s="430" t="s">
        <v>266</v>
      </c>
      <c r="C44" s="440">
        <v>1800</v>
      </c>
      <c r="D44" s="397">
        <v>1800</v>
      </c>
      <c r="E44" s="441">
        <v>1800</v>
      </c>
      <c r="F44" s="427" t="s">
        <v>424</v>
      </c>
    </row>
    <row r="45" spans="1:6" x14ac:dyDescent="0.2">
      <c r="A45" s="427" t="s">
        <v>258</v>
      </c>
      <c r="B45" s="430" t="s">
        <v>266</v>
      </c>
      <c r="C45" s="419">
        <v>150</v>
      </c>
      <c r="D45" s="395">
        <v>150</v>
      </c>
      <c r="E45" s="420">
        <v>150</v>
      </c>
      <c r="F45" s="427" t="s">
        <v>424</v>
      </c>
    </row>
    <row r="46" spans="1:6" x14ac:dyDescent="0.2">
      <c r="A46" s="427" t="s">
        <v>259</v>
      </c>
      <c r="B46" s="430" t="s">
        <v>266</v>
      </c>
      <c r="C46" s="440">
        <v>4500</v>
      </c>
      <c r="D46" s="397">
        <v>4500</v>
      </c>
      <c r="E46" s="441">
        <v>4500</v>
      </c>
      <c r="F46" s="427" t="s">
        <v>424</v>
      </c>
    </row>
    <row r="47" spans="1:6" x14ac:dyDescent="0.2">
      <c r="A47" s="427" t="s">
        <v>260</v>
      </c>
      <c r="B47" s="430" t="s">
        <v>266</v>
      </c>
      <c r="C47" s="440">
        <v>1300</v>
      </c>
      <c r="D47" s="397">
        <v>1300</v>
      </c>
      <c r="E47" s="441">
        <v>1300</v>
      </c>
      <c r="F47" s="427" t="s">
        <v>424</v>
      </c>
    </row>
    <row r="48" spans="1:6" x14ac:dyDescent="0.2">
      <c r="A48" s="427" t="s">
        <v>261</v>
      </c>
      <c r="B48" s="430" t="s">
        <v>229</v>
      </c>
      <c r="C48" s="419">
        <v>250</v>
      </c>
      <c r="D48" s="395">
        <v>250</v>
      </c>
      <c r="E48" s="420">
        <v>250</v>
      </c>
      <c r="F48" s="427" t="s">
        <v>424</v>
      </c>
    </row>
    <row r="49" spans="1:6" x14ac:dyDescent="0.2">
      <c r="A49" s="427" t="s">
        <v>262</v>
      </c>
      <c r="B49" s="430" t="s">
        <v>229</v>
      </c>
      <c r="C49" s="419">
        <v>15</v>
      </c>
      <c r="D49" s="395">
        <v>15</v>
      </c>
      <c r="E49" s="420">
        <v>15</v>
      </c>
      <c r="F49" s="427" t="s">
        <v>424</v>
      </c>
    </row>
    <row r="50" spans="1:6" x14ac:dyDescent="0.2">
      <c r="A50" s="427" t="s">
        <v>263</v>
      </c>
      <c r="B50" s="430" t="s">
        <v>229</v>
      </c>
      <c r="C50" s="419">
        <v>600</v>
      </c>
      <c r="D50" s="395">
        <v>600</v>
      </c>
      <c r="E50" s="420">
        <v>600</v>
      </c>
      <c r="F50" s="427" t="s">
        <v>424</v>
      </c>
    </row>
    <row r="51" spans="1:6" x14ac:dyDescent="0.2">
      <c r="A51" s="427" t="s">
        <v>265</v>
      </c>
      <c r="B51" s="430" t="s">
        <v>269</v>
      </c>
      <c r="C51" s="419">
        <v>10</v>
      </c>
      <c r="D51" s="395">
        <v>10</v>
      </c>
      <c r="E51" s="420">
        <v>10</v>
      </c>
      <c r="F51" s="427" t="s">
        <v>424</v>
      </c>
    </row>
    <row r="52" spans="1:6" ht="13.5" thickBot="1" x14ac:dyDescent="0.25">
      <c r="A52" s="428" t="s">
        <v>264</v>
      </c>
      <c r="B52" s="431" t="s">
        <v>270</v>
      </c>
      <c r="C52" s="423">
        <v>3</v>
      </c>
      <c r="D52" s="424">
        <v>3</v>
      </c>
      <c r="E52" s="425">
        <v>3</v>
      </c>
      <c r="F52" s="428" t="s">
        <v>424</v>
      </c>
    </row>
    <row r="53" spans="1:6" ht="13.5" thickBot="1" x14ac:dyDescent="0.25">
      <c r="A53" s="1192" t="s">
        <v>272</v>
      </c>
      <c r="B53" s="1193"/>
      <c r="C53" s="1193"/>
      <c r="D53" s="1193"/>
      <c r="E53" s="1193"/>
      <c r="F53" s="1194"/>
    </row>
    <row r="54" spans="1:6" x14ac:dyDescent="0.2">
      <c r="A54" s="426" t="s">
        <v>273</v>
      </c>
      <c r="B54" s="429" t="s">
        <v>228</v>
      </c>
      <c r="C54" s="432">
        <v>100</v>
      </c>
      <c r="D54" s="433">
        <v>100</v>
      </c>
      <c r="E54" s="434">
        <v>100</v>
      </c>
      <c r="F54" s="426" t="s">
        <v>186</v>
      </c>
    </row>
    <row r="55" spans="1:6" x14ac:dyDescent="0.2">
      <c r="A55" s="427" t="s">
        <v>274</v>
      </c>
      <c r="B55" s="430" t="s">
        <v>227</v>
      </c>
      <c r="C55" s="419">
        <v>30</v>
      </c>
      <c r="D55" s="395">
        <v>30</v>
      </c>
      <c r="E55" s="420">
        <v>30</v>
      </c>
      <c r="F55" s="427" t="s">
        <v>421</v>
      </c>
    </row>
    <row r="56" spans="1:6" x14ac:dyDescent="0.2">
      <c r="A56" s="427" t="s">
        <v>275</v>
      </c>
      <c r="B56" s="430" t="s">
        <v>226</v>
      </c>
      <c r="C56" s="419">
        <v>60</v>
      </c>
      <c r="D56" s="395">
        <v>60</v>
      </c>
      <c r="E56" s="420">
        <v>60</v>
      </c>
      <c r="F56" s="427" t="s">
        <v>421</v>
      </c>
    </row>
    <row r="57" spans="1:6" x14ac:dyDescent="0.2">
      <c r="A57" s="427" t="s">
        <v>276</v>
      </c>
      <c r="B57" s="430" t="s">
        <v>227</v>
      </c>
      <c r="C57" s="419">
        <v>32</v>
      </c>
      <c r="D57" s="395">
        <v>32</v>
      </c>
      <c r="E57" s="420">
        <v>32</v>
      </c>
      <c r="F57" s="427" t="s">
        <v>421</v>
      </c>
    </row>
    <row r="58" spans="1:6" ht="13.5" thickBot="1" x14ac:dyDescent="0.25">
      <c r="A58" s="428" t="s">
        <v>277</v>
      </c>
      <c r="B58" s="431" t="s">
        <v>278</v>
      </c>
      <c r="C58" s="423">
        <v>150</v>
      </c>
      <c r="D58" s="424">
        <v>150</v>
      </c>
      <c r="E58" s="425">
        <v>150</v>
      </c>
      <c r="F58" s="428" t="s">
        <v>421</v>
      </c>
    </row>
    <row r="59" spans="1:6" ht="13.5" thickBot="1" x14ac:dyDescent="0.25">
      <c r="A59" s="1192" t="s">
        <v>279</v>
      </c>
      <c r="B59" s="1193"/>
      <c r="C59" s="1193"/>
      <c r="D59" s="1193"/>
      <c r="E59" s="1193"/>
      <c r="F59" s="1194"/>
    </row>
    <row r="60" spans="1:6" ht="26.25" thickBot="1" x14ac:dyDescent="0.25">
      <c r="A60" s="442" t="s">
        <v>280</v>
      </c>
      <c r="B60" s="443" t="s">
        <v>281</v>
      </c>
      <c r="C60" s="444">
        <v>100</v>
      </c>
      <c r="D60" s="445">
        <v>100</v>
      </c>
      <c r="E60" s="446">
        <v>100</v>
      </c>
      <c r="F60" s="447" t="s">
        <v>186</v>
      </c>
    </row>
    <row r="61" spans="1:6" ht="13.5" thickBot="1" x14ac:dyDescent="0.25">
      <c r="A61" s="1192" t="s">
        <v>282</v>
      </c>
      <c r="B61" s="1193"/>
      <c r="C61" s="1193"/>
      <c r="D61" s="1193"/>
      <c r="E61" s="1193"/>
      <c r="F61" s="1194"/>
    </row>
    <row r="62" spans="1:6" ht="51" x14ac:dyDescent="0.2">
      <c r="A62" s="448" t="s">
        <v>283</v>
      </c>
      <c r="B62" s="449" t="s">
        <v>284</v>
      </c>
      <c r="C62" s="450">
        <v>100</v>
      </c>
      <c r="D62" s="451">
        <v>100</v>
      </c>
      <c r="E62" s="452">
        <v>100</v>
      </c>
      <c r="F62" s="455" t="s">
        <v>425</v>
      </c>
    </row>
    <row r="63" spans="1:6" ht="51" x14ac:dyDescent="0.2">
      <c r="A63" s="435" t="s">
        <v>283</v>
      </c>
      <c r="B63" s="436" t="s">
        <v>285</v>
      </c>
      <c r="C63" s="421">
        <v>1</v>
      </c>
      <c r="D63" s="396">
        <v>1</v>
      </c>
      <c r="E63" s="422">
        <v>1</v>
      </c>
      <c r="F63" s="456" t="s">
        <v>425</v>
      </c>
    </row>
    <row r="64" spans="1:6" ht="51" x14ac:dyDescent="0.2">
      <c r="A64" s="435" t="s">
        <v>283</v>
      </c>
      <c r="B64" s="436" t="s">
        <v>286</v>
      </c>
      <c r="C64" s="453">
        <v>2100</v>
      </c>
      <c r="D64" s="398">
        <v>2100</v>
      </c>
      <c r="E64" s="454">
        <v>2100</v>
      </c>
      <c r="F64" s="456" t="s">
        <v>425</v>
      </c>
    </row>
    <row r="65" spans="1:6" ht="51" x14ac:dyDescent="0.2">
      <c r="A65" s="435" t="s">
        <v>283</v>
      </c>
      <c r="B65" s="436" t="s">
        <v>287</v>
      </c>
      <c r="C65" s="453">
        <v>1100</v>
      </c>
      <c r="D65" s="398">
        <v>1000</v>
      </c>
      <c r="E65" s="454">
        <v>1000</v>
      </c>
      <c r="F65" s="456" t="s">
        <v>425</v>
      </c>
    </row>
    <row r="66" spans="1:6" ht="51" x14ac:dyDescent="0.2">
      <c r="A66" s="435" t="s">
        <v>283</v>
      </c>
      <c r="B66" s="436" t="s">
        <v>288</v>
      </c>
      <c r="C66" s="421">
        <v>200</v>
      </c>
      <c r="D66" s="396">
        <v>200</v>
      </c>
      <c r="E66" s="422">
        <v>200</v>
      </c>
      <c r="F66" s="456" t="s">
        <v>425</v>
      </c>
    </row>
    <row r="67" spans="1:6" ht="51" x14ac:dyDescent="0.2">
      <c r="A67" s="435" t="s">
        <v>283</v>
      </c>
      <c r="B67" s="436" t="s">
        <v>289</v>
      </c>
      <c r="C67" s="421">
        <v>25</v>
      </c>
      <c r="D67" s="396">
        <v>25</v>
      </c>
      <c r="E67" s="422">
        <v>25</v>
      </c>
      <c r="F67" s="456" t="s">
        <v>425</v>
      </c>
    </row>
    <row r="68" spans="1:6" ht="51" x14ac:dyDescent="0.2">
      <c r="A68" s="435" t="s">
        <v>283</v>
      </c>
      <c r="B68" s="436" t="s">
        <v>290</v>
      </c>
      <c r="C68" s="421">
        <v>110</v>
      </c>
      <c r="D68" s="396">
        <v>120</v>
      </c>
      <c r="E68" s="422">
        <v>120</v>
      </c>
      <c r="F68" s="456" t="s">
        <v>425</v>
      </c>
    </row>
    <row r="69" spans="1:6" ht="51" x14ac:dyDescent="0.2">
      <c r="A69" s="435" t="s">
        <v>283</v>
      </c>
      <c r="B69" s="436" t="s">
        <v>291</v>
      </c>
      <c r="C69" s="421">
        <v>100</v>
      </c>
      <c r="D69" s="396">
        <v>100</v>
      </c>
      <c r="E69" s="422">
        <v>100</v>
      </c>
      <c r="F69" s="456" t="s">
        <v>425</v>
      </c>
    </row>
    <row r="70" spans="1:6" x14ac:dyDescent="0.2">
      <c r="A70" s="427" t="s">
        <v>292</v>
      </c>
      <c r="B70" s="430" t="s">
        <v>226</v>
      </c>
      <c r="C70" s="440">
        <v>1000</v>
      </c>
      <c r="D70" s="397">
        <v>1000</v>
      </c>
      <c r="E70" s="441">
        <v>1000</v>
      </c>
      <c r="F70" s="427" t="s">
        <v>186</v>
      </c>
    </row>
    <row r="71" spans="1:6" ht="51" x14ac:dyDescent="0.2">
      <c r="A71" s="435" t="s">
        <v>293</v>
      </c>
      <c r="B71" s="436" t="s">
        <v>294</v>
      </c>
      <c r="C71" s="421">
        <v>15</v>
      </c>
      <c r="D71" s="396">
        <v>15</v>
      </c>
      <c r="E71" s="422">
        <v>15</v>
      </c>
      <c r="F71" s="456" t="s">
        <v>426</v>
      </c>
    </row>
    <row r="72" spans="1:6" ht="51" x14ac:dyDescent="0.2">
      <c r="A72" s="435" t="s">
        <v>293</v>
      </c>
      <c r="B72" s="436" t="s">
        <v>295</v>
      </c>
      <c r="C72" s="421">
        <v>480</v>
      </c>
      <c r="D72" s="396">
        <v>480</v>
      </c>
      <c r="E72" s="422">
        <v>480</v>
      </c>
      <c r="F72" s="456" t="s">
        <v>426</v>
      </c>
    </row>
    <row r="73" spans="1:6" ht="51" x14ac:dyDescent="0.2">
      <c r="A73" s="435" t="s">
        <v>293</v>
      </c>
      <c r="B73" s="436" t="s">
        <v>296</v>
      </c>
      <c r="C73" s="421">
        <v>200</v>
      </c>
      <c r="D73" s="396">
        <v>200</v>
      </c>
      <c r="E73" s="422">
        <v>200</v>
      </c>
      <c r="F73" s="456" t="s">
        <v>426</v>
      </c>
    </row>
    <row r="74" spans="1:6" ht="51.75" customHeight="1" x14ac:dyDescent="0.2">
      <c r="A74" s="435" t="s">
        <v>293</v>
      </c>
      <c r="B74" s="436" t="s">
        <v>297</v>
      </c>
      <c r="C74" s="453">
        <v>1614</v>
      </c>
      <c r="D74" s="398">
        <v>1614</v>
      </c>
      <c r="E74" s="454">
        <v>1614</v>
      </c>
      <c r="F74" s="456" t="s">
        <v>426</v>
      </c>
    </row>
    <row r="75" spans="1:6" ht="25.5" x14ac:dyDescent="0.2">
      <c r="A75" s="435" t="s">
        <v>298</v>
      </c>
      <c r="B75" s="436" t="s">
        <v>300</v>
      </c>
      <c r="C75" s="421">
        <v>150</v>
      </c>
      <c r="D75" s="396">
        <v>0</v>
      </c>
      <c r="E75" s="422">
        <v>0</v>
      </c>
      <c r="F75" s="456" t="s">
        <v>427</v>
      </c>
    </row>
    <row r="76" spans="1:6" ht="25.5" x14ac:dyDescent="0.2">
      <c r="A76" s="435" t="s">
        <v>298</v>
      </c>
      <c r="B76" s="436" t="s">
        <v>301</v>
      </c>
      <c r="C76" s="421">
        <v>90</v>
      </c>
      <c r="D76" s="396">
        <v>0</v>
      </c>
      <c r="E76" s="422">
        <v>0</v>
      </c>
      <c r="F76" s="456" t="s">
        <v>427</v>
      </c>
    </row>
    <row r="77" spans="1:6" ht="25.5" x14ac:dyDescent="0.2">
      <c r="A77" s="435" t="s">
        <v>298</v>
      </c>
      <c r="B77" s="436" t="s">
        <v>302</v>
      </c>
      <c r="C77" s="421">
        <v>90</v>
      </c>
      <c r="D77" s="396">
        <v>0</v>
      </c>
      <c r="E77" s="422">
        <v>0</v>
      </c>
      <c r="F77" s="456" t="s">
        <v>427</v>
      </c>
    </row>
    <row r="78" spans="1:6" ht="38.25" x14ac:dyDescent="0.2">
      <c r="A78" s="435" t="s">
        <v>298</v>
      </c>
      <c r="B78" s="436" t="s">
        <v>303</v>
      </c>
      <c r="C78" s="421">
        <v>1</v>
      </c>
      <c r="D78" s="396">
        <v>0</v>
      </c>
      <c r="E78" s="422">
        <v>0</v>
      </c>
      <c r="F78" s="456" t="s">
        <v>427</v>
      </c>
    </row>
    <row r="79" spans="1:6" ht="25.5" x14ac:dyDescent="0.2">
      <c r="A79" s="435" t="s">
        <v>299</v>
      </c>
      <c r="B79" s="436" t="s">
        <v>300</v>
      </c>
      <c r="C79" s="421">
        <v>0</v>
      </c>
      <c r="D79" s="396">
        <v>0</v>
      </c>
      <c r="E79" s="422">
        <v>0</v>
      </c>
      <c r="F79" s="456" t="s">
        <v>428</v>
      </c>
    </row>
    <row r="80" spans="1:6" ht="25.5" x14ac:dyDescent="0.2">
      <c r="A80" s="435" t="s">
        <v>299</v>
      </c>
      <c r="B80" s="436" t="s">
        <v>301</v>
      </c>
      <c r="C80" s="421">
        <v>0</v>
      </c>
      <c r="D80" s="396">
        <v>0</v>
      </c>
      <c r="E80" s="422">
        <v>0</v>
      </c>
      <c r="F80" s="456" t="s">
        <v>428</v>
      </c>
    </row>
    <row r="81" spans="1:6" ht="25.5" x14ac:dyDescent="0.2">
      <c r="A81" s="435" t="s">
        <v>299</v>
      </c>
      <c r="B81" s="436" t="s">
        <v>302</v>
      </c>
      <c r="C81" s="421">
        <v>0</v>
      </c>
      <c r="D81" s="396">
        <v>0</v>
      </c>
      <c r="E81" s="422">
        <v>0</v>
      </c>
      <c r="F81" s="456" t="s">
        <v>428</v>
      </c>
    </row>
    <row r="82" spans="1:6" ht="39" thickBot="1" x14ac:dyDescent="0.25">
      <c r="A82" s="457" t="s">
        <v>299</v>
      </c>
      <c r="B82" s="464" t="s">
        <v>303</v>
      </c>
      <c r="C82" s="461">
        <v>0</v>
      </c>
      <c r="D82" s="462">
        <v>0</v>
      </c>
      <c r="E82" s="463">
        <v>0</v>
      </c>
      <c r="F82" s="483" t="s">
        <v>428</v>
      </c>
    </row>
    <row r="83" spans="1:6" ht="13.5" thickBot="1" x14ac:dyDescent="0.25">
      <c r="A83" s="1192" t="s">
        <v>307</v>
      </c>
      <c r="B83" s="1193"/>
      <c r="C83" s="1193"/>
      <c r="D83" s="1193"/>
      <c r="E83" s="1193"/>
      <c r="F83" s="1194"/>
    </row>
    <row r="84" spans="1:6" x14ac:dyDescent="0.2">
      <c r="A84" s="448" t="s">
        <v>308</v>
      </c>
      <c r="B84" s="458" t="s">
        <v>311</v>
      </c>
      <c r="C84" s="450">
        <v>11</v>
      </c>
      <c r="D84" s="451">
        <v>12</v>
      </c>
      <c r="E84" s="452">
        <v>12</v>
      </c>
      <c r="F84" s="455" t="s">
        <v>417</v>
      </c>
    </row>
    <row r="85" spans="1:6" ht="25.5" x14ac:dyDescent="0.2">
      <c r="A85" s="435" t="s">
        <v>308</v>
      </c>
      <c r="B85" s="459" t="s">
        <v>312</v>
      </c>
      <c r="C85" s="421">
        <v>32</v>
      </c>
      <c r="D85" s="396">
        <v>33</v>
      </c>
      <c r="E85" s="422">
        <v>34</v>
      </c>
      <c r="F85" s="456" t="s">
        <v>418</v>
      </c>
    </row>
    <row r="86" spans="1:6" ht="25.5" x14ac:dyDescent="0.2">
      <c r="A86" s="435" t="s">
        <v>308</v>
      </c>
      <c r="B86" s="436" t="s">
        <v>313</v>
      </c>
      <c r="C86" s="421">
        <v>40</v>
      </c>
      <c r="D86" s="396">
        <v>50</v>
      </c>
      <c r="E86" s="422">
        <v>55</v>
      </c>
      <c r="F86" s="456" t="s">
        <v>419</v>
      </c>
    </row>
    <row r="87" spans="1:6" x14ac:dyDescent="0.2">
      <c r="A87" s="435" t="s">
        <v>308</v>
      </c>
      <c r="B87" s="459" t="s">
        <v>314</v>
      </c>
      <c r="C87" s="421">
        <v>9</v>
      </c>
      <c r="D87" s="396">
        <v>10</v>
      </c>
      <c r="E87" s="422">
        <v>10</v>
      </c>
      <c r="F87" s="456" t="s">
        <v>416</v>
      </c>
    </row>
    <row r="88" spans="1:6" ht="38.25" x14ac:dyDescent="0.2">
      <c r="A88" s="435" t="s">
        <v>309</v>
      </c>
      <c r="B88" s="459" t="s">
        <v>315</v>
      </c>
      <c r="C88" s="453">
        <v>8000</v>
      </c>
      <c r="D88" s="398">
        <v>9000</v>
      </c>
      <c r="E88" s="454">
        <v>11000</v>
      </c>
      <c r="F88" s="456" t="s">
        <v>420</v>
      </c>
    </row>
    <row r="89" spans="1:6" ht="38.25" x14ac:dyDescent="0.2">
      <c r="A89" s="435" t="s">
        <v>309</v>
      </c>
      <c r="B89" s="459" t="s">
        <v>316</v>
      </c>
      <c r="C89" s="421">
        <v>700</v>
      </c>
      <c r="D89" s="396">
        <v>800</v>
      </c>
      <c r="E89" s="422">
        <v>850</v>
      </c>
      <c r="F89" s="456" t="s">
        <v>420</v>
      </c>
    </row>
    <row r="90" spans="1:6" ht="13.5" thickBot="1" x14ac:dyDescent="0.25">
      <c r="A90" s="457" t="s">
        <v>310</v>
      </c>
      <c r="B90" s="460" t="s">
        <v>317</v>
      </c>
      <c r="C90" s="461">
        <v>0</v>
      </c>
      <c r="D90" s="462">
        <v>0</v>
      </c>
      <c r="E90" s="463">
        <v>0</v>
      </c>
      <c r="F90" s="457" t="s">
        <v>186</v>
      </c>
    </row>
    <row r="91" spans="1:6" ht="13.5" thickBot="1" x14ac:dyDescent="0.25">
      <c r="A91" s="1192" t="s">
        <v>318</v>
      </c>
      <c r="B91" s="1193"/>
      <c r="C91" s="1193"/>
      <c r="D91" s="1193"/>
      <c r="E91" s="1193"/>
      <c r="F91" s="1194"/>
    </row>
    <row r="92" spans="1:6" x14ac:dyDescent="0.2">
      <c r="A92" s="426" t="s">
        <v>319</v>
      </c>
      <c r="B92" s="429" t="s">
        <v>321</v>
      </c>
      <c r="C92" s="432">
        <v>47</v>
      </c>
      <c r="D92" s="433">
        <v>47</v>
      </c>
      <c r="E92" s="434">
        <v>47</v>
      </c>
      <c r="F92" s="426" t="s">
        <v>186</v>
      </c>
    </row>
    <row r="93" spans="1:6" ht="26.25" thickBot="1" x14ac:dyDescent="0.25">
      <c r="A93" s="457" t="s">
        <v>320</v>
      </c>
      <c r="B93" s="464" t="s">
        <v>322</v>
      </c>
      <c r="C93" s="461">
        <v>100</v>
      </c>
      <c r="D93" s="462">
        <v>100</v>
      </c>
      <c r="E93" s="463">
        <v>100</v>
      </c>
      <c r="F93" s="457" t="s">
        <v>186</v>
      </c>
    </row>
    <row r="94" spans="1:6" ht="13.5" thickBot="1" x14ac:dyDescent="0.25">
      <c r="A94" s="1192" t="s">
        <v>323</v>
      </c>
      <c r="B94" s="1193"/>
      <c r="C94" s="1193"/>
      <c r="D94" s="1193"/>
      <c r="E94" s="1193"/>
      <c r="F94" s="1194"/>
    </row>
    <row r="95" spans="1:6" ht="26.25" thickBot="1" x14ac:dyDescent="0.25">
      <c r="A95" s="442" t="s">
        <v>324</v>
      </c>
      <c r="B95" s="443" t="s">
        <v>267</v>
      </c>
      <c r="C95" s="444">
        <v>100</v>
      </c>
      <c r="D95" s="445">
        <v>100</v>
      </c>
      <c r="E95" s="446">
        <v>100</v>
      </c>
      <c r="F95" s="442" t="s">
        <v>186</v>
      </c>
    </row>
    <row r="96" spans="1:6" ht="13.5" thickBot="1" x14ac:dyDescent="0.25">
      <c r="A96" s="1192" t="s">
        <v>325</v>
      </c>
      <c r="B96" s="1193"/>
      <c r="C96" s="1193"/>
      <c r="D96" s="1193"/>
      <c r="E96" s="1193"/>
      <c r="F96" s="1194"/>
    </row>
    <row r="97" spans="1:6" x14ac:dyDescent="0.2">
      <c r="A97" s="426" t="s">
        <v>326</v>
      </c>
      <c r="B97" s="429" t="s">
        <v>327</v>
      </c>
      <c r="C97" s="432">
        <v>0</v>
      </c>
      <c r="D97" s="433">
        <v>0</v>
      </c>
      <c r="E97" s="434">
        <v>0</v>
      </c>
      <c r="F97" s="426" t="s">
        <v>408</v>
      </c>
    </row>
    <row r="98" spans="1:6" ht="13.5" thickBot="1" x14ac:dyDescent="0.25">
      <c r="A98" s="428" t="s">
        <v>326</v>
      </c>
      <c r="B98" s="431" t="s">
        <v>328</v>
      </c>
      <c r="C98" s="423">
        <v>1</v>
      </c>
      <c r="D98" s="424">
        <v>1</v>
      </c>
      <c r="E98" s="425">
        <v>1</v>
      </c>
      <c r="F98" s="428" t="s">
        <v>408</v>
      </c>
    </row>
    <row r="99" spans="1:6" ht="13.5" thickBot="1" x14ac:dyDescent="0.25">
      <c r="A99" s="1192" t="s">
        <v>329</v>
      </c>
      <c r="B99" s="1193"/>
      <c r="C99" s="1193"/>
      <c r="D99" s="1193"/>
      <c r="E99" s="1193"/>
      <c r="F99" s="1194"/>
    </row>
    <row r="100" spans="1:6" ht="25.5" x14ac:dyDescent="0.2">
      <c r="A100" s="468" t="s">
        <v>330</v>
      </c>
      <c r="B100" s="469" t="s">
        <v>331</v>
      </c>
      <c r="C100" s="470">
        <v>28</v>
      </c>
      <c r="D100" s="471">
        <v>30</v>
      </c>
      <c r="E100" s="472">
        <v>30</v>
      </c>
      <c r="F100" s="533" t="s">
        <v>415</v>
      </c>
    </row>
    <row r="101" spans="1:6" ht="25.5" x14ac:dyDescent="0.2">
      <c r="A101" s="520" t="s">
        <v>330</v>
      </c>
      <c r="B101" s="521" t="s">
        <v>332</v>
      </c>
      <c r="C101" s="522">
        <v>2</v>
      </c>
      <c r="D101" s="523">
        <v>3</v>
      </c>
      <c r="E101" s="524">
        <v>3</v>
      </c>
      <c r="F101" s="534" t="s">
        <v>415</v>
      </c>
    </row>
    <row r="102" spans="1:6" ht="14.25" customHeight="1" x14ac:dyDescent="0.2">
      <c r="A102" s="520" t="s">
        <v>330</v>
      </c>
      <c r="B102" s="521" t="s">
        <v>333</v>
      </c>
      <c r="C102" s="522">
        <v>5</v>
      </c>
      <c r="D102" s="523">
        <v>3</v>
      </c>
      <c r="E102" s="524">
        <v>3</v>
      </c>
      <c r="F102" s="520" t="s">
        <v>416</v>
      </c>
    </row>
    <row r="103" spans="1:6" ht="24.75" customHeight="1" x14ac:dyDescent="0.2">
      <c r="A103" s="520" t="s">
        <v>330</v>
      </c>
      <c r="B103" s="521" t="s">
        <v>447</v>
      </c>
      <c r="C103" s="522">
        <v>5</v>
      </c>
      <c r="D103" s="523">
        <v>4</v>
      </c>
      <c r="E103" s="524">
        <v>4</v>
      </c>
      <c r="F103" s="520" t="s">
        <v>416</v>
      </c>
    </row>
    <row r="104" spans="1:6" ht="24.75" customHeight="1" x14ac:dyDescent="0.2">
      <c r="A104" s="520" t="s">
        <v>330</v>
      </c>
      <c r="B104" s="521" t="s">
        <v>448</v>
      </c>
      <c r="C104" s="522">
        <v>4</v>
      </c>
      <c r="D104" s="523">
        <v>2</v>
      </c>
      <c r="E104" s="524">
        <v>2</v>
      </c>
      <c r="F104" s="520" t="s">
        <v>416</v>
      </c>
    </row>
    <row r="105" spans="1:6" ht="38.25" x14ac:dyDescent="0.2">
      <c r="A105" s="473" t="s">
        <v>330</v>
      </c>
      <c r="B105" s="525" t="s">
        <v>372</v>
      </c>
      <c r="C105" s="474">
        <v>3</v>
      </c>
      <c r="D105" s="475">
        <v>3</v>
      </c>
      <c r="E105" s="476">
        <v>3</v>
      </c>
      <c r="F105" s="532" t="s">
        <v>415</v>
      </c>
    </row>
    <row r="106" spans="1:6" ht="26.25" thickBot="1" x14ac:dyDescent="0.25">
      <c r="A106" s="477" t="s">
        <v>330</v>
      </c>
      <c r="B106" s="478" t="s">
        <v>373</v>
      </c>
      <c r="C106" s="479">
        <v>16</v>
      </c>
      <c r="D106" s="480">
        <v>20</v>
      </c>
      <c r="E106" s="481">
        <v>22</v>
      </c>
      <c r="F106" s="531" t="s">
        <v>415</v>
      </c>
    </row>
    <row r="107" spans="1:6" ht="13.5" thickBot="1" x14ac:dyDescent="0.25">
      <c r="A107" s="1192" t="s">
        <v>334</v>
      </c>
      <c r="B107" s="1193"/>
      <c r="C107" s="1193"/>
      <c r="D107" s="1193"/>
      <c r="E107" s="1193"/>
      <c r="F107" s="1194"/>
    </row>
    <row r="108" spans="1:6" x14ac:dyDescent="0.2">
      <c r="A108" s="426" t="s">
        <v>335</v>
      </c>
      <c r="B108" s="429" t="s">
        <v>338</v>
      </c>
      <c r="C108" s="432">
        <v>0</v>
      </c>
      <c r="D108" s="433">
        <v>0</v>
      </c>
      <c r="E108" s="434">
        <v>0</v>
      </c>
      <c r="F108" s="426" t="s">
        <v>413</v>
      </c>
    </row>
    <row r="109" spans="1:6" x14ac:dyDescent="0.2">
      <c r="A109" s="427" t="s">
        <v>335</v>
      </c>
      <c r="B109" s="430" t="s">
        <v>339</v>
      </c>
      <c r="C109" s="419">
        <v>0</v>
      </c>
      <c r="D109" s="395">
        <v>0</v>
      </c>
      <c r="E109" s="420">
        <v>0</v>
      </c>
      <c r="F109" s="427" t="s">
        <v>413</v>
      </c>
    </row>
    <row r="110" spans="1:6" ht="25.5" x14ac:dyDescent="0.2">
      <c r="A110" s="435" t="s">
        <v>336</v>
      </c>
      <c r="B110" s="459" t="s">
        <v>340</v>
      </c>
      <c r="C110" s="421">
        <v>1</v>
      </c>
      <c r="D110" s="396">
        <v>1</v>
      </c>
      <c r="E110" s="422">
        <v>1</v>
      </c>
      <c r="F110" s="530" t="s">
        <v>414</v>
      </c>
    </row>
    <row r="111" spans="1:6" ht="25.5" x14ac:dyDescent="0.2">
      <c r="A111" s="435" t="s">
        <v>336</v>
      </c>
      <c r="B111" s="459" t="s">
        <v>341</v>
      </c>
      <c r="C111" s="421">
        <v>200</v>
      </c>
      <c r="D111" s="396">
        <v>200</v>
      </c>
      <c r="E111" s="422">
        <v>200</v>
      </c>
      <c r="F111" s="530" t="s">
        <v>414</v>
      </c>
    </row>
    <row r="112" spans="1:6" ht="25.5" x14ac:dyDescent="0.2">
      <c r="A112" s="435" t="s">
        <v>336</v>
      </c>
      <c r="B112" s="459" t="s">
        <v>342</v>
      </c>
      <c r="C112" s="421">
        <v>60</v>
      </c>
      <c r="D112" s="396">
        <v>60</v>
      </c>
      <c r="E112" s="422">
        <v>60</v>
      </c>
      <c r="F112" s="530" t="s">
        <v>414</v>
      </c>
    </row>
    <row r="113" spans="1:6" x14ac:dyDescent="0.2">
      <c r="A113" s="427" t="s">
        <v>337</v>
      </c>
      <c r="B113" s="430" t="s">
        <v>343</v>
      </c>
      <c r="C113" s="419">
        <v>100</v>
      </c>
      <c r="D113" s="395">
        <v>100</v>
      </c>
      <c r="E113" s="420">
        <v>0</v>
      </c>
      <c r="F113" s="427" t="s">
        <v>410</v>
      </c>
    </row>
    <row r="114" spans="1:6" x14ac:dyDescent="0.2">
      <c r="A114" s="427" t="s">
        <v>337</v>
      </c>
      <c r="B114" s="430" t="s">
        <v>344</v>
      </c>
      <c r="C114" s="419">
        <v>50</v>
      </c>
      <c r="D114" s="395">
        <v>50</v>
      </c>
      <c r="E114" s="420">
        <v>40</v>
      </c>
      <c r="F114" s="427" t="s">
        <v>410</v>
      </c>
    </row>
    <row r="115" spans="1:6" x14ac:dyDescent="0.2">
      <c r="A115" s="427" t="s">
        <v>337</v>
      </c>
      <c r="B115" s="430" t="s">
        <v>345</v>
      </c>
      <c r="C115" s="419">
        <v>30</v>
      </c>
      <c r="D115" s="395">
        <v>30</v>
      </c>
      <c r="E115" s="420">
        <v>30</v>
      </c>
      <c r="F115" s="427" t="s">
        <v>410</v>
      </c>
    </row>
    <row r="116" spans="1:6" ht="13.5" thickBot="1" x14ac:dyDescent="0.25">
      <c r="A116" s="504" t="s">
        <v>337</v>
      </c>
      <c r="B116" s="505" t="s">
        <v>346</v>
      </c>
      <c r="C116" s="506">
        <v>20</v>
      </c>
      <c r="D116" s="507">
        <v>0</v>
      </c>
      <c r="E116" s="508">
        <v>0</v>
      </c>
      <c r="F116" s="504" t="s">
        <v>410</v>
      </c>
    </row>
    <row r="117" spans="1:6" ht="13.5" thickBot="1" x14ac:dyDescent="0.25">
      <c r="A117" s="1208" t="s">
        <v>440</v>
      </c>
      <c r="B117" s="1209"/>
      <c r="C117" s="1209"/>
      <c r="D117" s="1209"/>
      <c r="E117" s="1209"/>
      <c r="F117" s="1210"/>
    </row>
    <row r="118" spans="1:6" x14ac:dyDescent="0.2">
      <c r="A118" s="536" t="s">
        <v>436</v>
      </c>
      <c r="B118" s="537" t="s">
        <v>437</v>
      </c>
      <c r="C118" s="538">
        <v>810</v>
      </c>
      <c r="D118" s="539">
        <v>820</v>
      </c>
      <c r="E118" s="540">
        <v>820</v>
      </c>
      <c r="F118" s="541" t="s">
        <v>439</v>
      </c>
    </row>
    <row r="119" spans="1:6" ht="13.5" thickBot="1" x14ac:dyDescent="0.25">
      <c r="A119" s="542" t="s">
        <v>436</v>
      </c>
      <c r="B119" s="543" t="s">
        <v>438</v>
      </c>
      <c r="C119" s="544">
        <v>160</v>
      </c>
      <c r="D119" s="545">
        <v>170</v>
      </c>
      <c r="E119" s="546">
        <v>170</v>
      </c>
      <c r="F119" s="547" t="s">
        <v>439</v>
      </c>
    </row>
    <row r="120" spans="1:6" ht="13.5" thickBot="1" x14ac:dyDescent="0.25">
      <c r="A120" s="1205" t="s">
        <v>347</v>
      </c>
      <c r="B120" s="1206"/>
      <c r="C120" s="1206"/>
      <c r="D120" s="1206"/>
      <c r="E120" s="1206"/>
      <c r="F120" s="1207"/>
    </row>
    <row r="121" spans="1:6" x14ac:dyDescent="0.2">
      <c r="A121" s="426" t="s">
        <v>348</v>
      </c>
      <c r="B121" s="429" t="s">
        <v>351</v>
      </c>
      <c r="C121" s="432">
        <v>100</v>
      </c>
      <c r="D121" s="433">
        <v>100</v>
      </c>
      <c r="E121" s="434">
        <v>100</v>
      </c>
      <c r="F121" s="426" t="s">
        <v>186</v>
      </c>
    </row>
    <row r="122" spans="1:6" ht="25.5" x14ac:dyDescent="0.2">
      <c r="A122" s="435" t="s">
        <v>349</v>
      </c>
      <c r="B122" s="436" t="s">
        <v>352</v>
      </c>
      <c r="C122" s="421">
        <v>1</v>
      </c>
      <c r="D122" s="396">
        <v>1</v>
      </c>
      <c r="E122" s="422">
        <v>1</v>
      </c>
      <c r="F122" s="435" t="s">
        <v>186</v>
      </c>
    </row>
    <row r="123" spans="1:6" ht="13.5" thickBot="1" x14ac:dyDescent="0.25">
      <c r="A123" s="428" t="s">
        <v>350</v>
      </c>
      <c r="B123" s="431" t="s">
        <v>353</v>
      </c>
      <c r="C123" s="423">
        <v>100</v>
      </c>
      <c r="D123" s="424">
        <v>100</v>
      </c>
      <c r="E123" s="425">
        <v>100</v>
      </c>
      <c r="F123" s="428" t="s">
        <v>186</v>
      </c>
    </row>
    <row r="124" spans="1:6" ht="13.5" thickBot="1" x14ac:dyDescent="0.25">
      <c r="A124" s="1192" t="s">
        <v>354</v>
      </c>
      <c r="B124" s="1193"/>
      <c r="C124" s="1193"/>
      <c r="D124" s="1193"/>
      <c r="E124" s="1193"/>
      <c r="F124" s="1194"/>
    </row>
    <row r="125" spans="1:6" ht="13.5" thickBot="1" x14ac:dyDescent="0.25">
      <c r="A125" s="414" t="s">
        <v>355</v>
      </c>
      <c r="B125" s="415" t="s">
        <v>356</v>
      </c>
      <c r="C125" s="548">
        <v>1290</v>
      </c>
      <c r="D125" s="417">
        <v>1290</v>
      </c>
      <c r="E125" s="418">
        <v>1290</v>
      </c>
      <c r="F125" s="414" t="s">
        <v>186</v>
      </c>
    </row>
  </sheetData>
  <mergeCells count="22">
    <mergeCell ref="A107:F107"/>
    <mergeCell ref="A120:F120"/>
    <mergeCell ref="A124:F124"/>
    <mergeCell ref="A61:F61"/>
    <mergeCell ref="A83:F83"/>
    <mergeCell ref="A91:F91"/>
    <mergeCell ref="A94:F94"/>
    <mergeCell ref="A96:F96"/>
    <mergeCell ref="A99:F99"/>
    <mergeCell ref="A117:F117"/>
    <mergeCell ref="A59:F59"/>
    <mergeCell ref="A1:F1"/>
    <mergeCell ref="A2:A3"/>
    <mergeCell ref="B2:B3"/>
    <mergeCell ref="C2:E2"/>
    <mergeCell ref="F2:F3"/>
    <mergeCell ref="A5:F5"/>
    <mergeCell ref="A7:F7"/>
    <mergeCell ref="A16:F16"/>
    <mergeCell ref="A20:F20"/>
    <mergeCell ref="A32:F32"/>
    <mergeCell ref="A53:F5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04 Programa</vt:lpstr>
      <vt:lpstr>04 Išlaidų suvestinė</vt:lpstr>
      <vt:lpstr>04 Šaltiniai</vt:lpstr>
      <vt:lpstr>04 Bendros lėšos</vt:lpstr>
      <vt:lpstr>04 Rodikliai</vt:lpstr>
      <vt:lpstr>'04 Programa'!Excel_BuiltIn__FilterDatabase</vt:lpstr>
      <vt:lpstr>'04 Bendros lėšos'!Print_Area</vt:lpstr>
      <vt:lpstr>'04 Programa'!Print_Area</vt:lpstr>
      <vt:lpstr>'04 Šaltiniai'!Print_Area</vt:lpstr>
      <vt:lpstr>'04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Pletra_LM</dc:creator>
  <cp:lastModifiedBy>Pletra_AS</cp:lastModifiedBy>
  <cp:lastPrinted>2026-02-12T11:02:28Z</cp:lastPrinted>
  <dcterms:created xsi:type="dcterms:W3CDTF">2017-11-21T09:16:58Z</dcterms:created>
  <dcterms:modified xsi:type="dcterms:W3CDTF">2026-05-18T07:56:02Z</dcterms:modified>
</cp:coreProperties>
</file>